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37" i="1" l="1"/>
  <c r="S37" i="1"/>
  <c r="T37" i="1" s="1"/>
  <c r="Q37" i="1"/>
  <c r="P37" i="1"/>
  <c r="O37" i="1"/>
  <c r="N37" i="1"/>
  <c r="K37" i="1"/>
  <c r="J37" i="1"/>
  <c r="I37" i="1"/>
  <c r="H37" i="1"/>
  <c r="M37" i="1" s="1"/>
  <c r="G37" i="1"/>
  <c r="C37" i="1"/>
  <c r="W35" i="1"/>
  <c r="T35" i="1"/>
  <c r="S35" i="1"/>
  <c r="P35" i="1"/>
  <c r="Q35" i="1" s="1"/>
  <c r="O35" i="1"/>
  <c r="N35" i="1"/>
  <c r="M35" i="1"/>
  <c r="Y35" i="1" s="1"/>
  <c r="L35" i="1"/>
  <c r="K35" i="1"/>
  <c r="J35" i="1"/>
  <c r="H35" i="1"/>
  <c r="I35" i="1" s="1"/>
  <c r="G35" i="1"/>
  <c r="C35" i="1"/>
  <c r="Y33" i="1"/>
  <c r="W33" i="1"/>
  <c r="S33" i="1"/>
  <c r="T33" i="1" s="1"/>
  <c r="P33" i="1"/>
  <c r="Q33" i="1" s="1"/>
  <c r="O33" i="1"/>
  <c r="G33" i="1" s="1"/>
  <c r="N33" i="1"/>
  <c r="M33" i="1"/>
  <c r="X33" i="1" s="1"/>
  <c r="H33" i="1"/>
  <c r="L33" i="1" s="1"/>
  <c r="C33" i="1"/>
  <c r="W30" i="1"/>
  <c r="T30" i="1"/>
  <c r="P30" i="1"/>
  <c r="Q30" i="1" s="1"/>
  <c r="O30" i="1"/>
  <c r="N30" i="1"/>
  <c r="K30" i="1"/>
  <c r="J30" i="1"/>
  <c r="H30" i="1"/>
  <c r="I30" i="1" s="1"/>
  <c r="G30" i="1"/>
  <c r="C30" i="1"/>
  <c r="AD29" i="1"/>
  <c r="T28" i="1" s="1"/>
  <c r="X28" i="1"/>
  <c r="W28" i="1"/>
  <c r="P28" i="1"/>
  <c r="O28" i="1"/>
  <c r="G28" i="1" s="1"/>
  <c r="N28" i="1"/>
  <c r="M28" i="1"/>
  <c r="Y28" i="1" s="1"/>
  <c r="Z28" i="1" s="1"/>
  <c r="L28" i="1"/>
  <c r="H28" i="1"/>
  <c r="C28" i="1"/>
  <c r="W26" i="1"/>
  <c r="T26" i="1"/>
  <c r="Q26" i="1"/>
  <c r="P26" i="1"/>
  <c r="O26" i="1"/>
  <c r="G26" i="1" s="1"/>
  <c r="N26" i="1"/>
  <c r="H26" i="1"/>
  <c r="M26" i="1" s="1"/>
  <c r="C26" i="1"/>
  <c r="K33" i="1" l="1"/>
  <c r="J33" i="1"/>
  <c r="K28" i="1"/>
  <c r="J28" i="1"/>
  <c r="I28" i="1"/>
  <c r="Z33" i="1"/>
  <c r="I26" i="1"/>
  <c r="K26" i="1"/>
  <c r="J26" i="1"/>
  <c r="Y26" i="1"/>
  <c r="X26" i="1"/>
  <c r="Y37" i="1"/>
  <c r="Z37" i="1" s="1"/>
  <c r="X37" i="1"/>
  <c r="L30" i="1"/>
  <c r="I33" i="1"/>
  <c r="X35" i="1"/>
  <c r="Z35" i="1" s="1"/>
  <c r="L26" i="1"/>
  <c r="Q28" i="1"/>
  <c r="L37" i="1"/>
  <c r="M30" i="1"/>
  <c r="R11" i="1"/>
  <c r="S20" i="1"/>
  <c r="S18" i="1"/>
  <c r="S16" i="1"/>
  <c r="S11" i="1"/>
  <c r="S13" i="1"/>
  <c r="S9" i="1"/>
  <c r="R20" i="1"/>
  <c r="R18" i="1"/>
  <c r="R16" i="1"/>
  <c r="R13" i="1"/>
  <c r="R9" i="1"/>
  <c r="Z26" i="1" l="1"/>
  <c r="Y30" i="1"/>
  <c r="X30" i="1"/>
  <c r="W20" i="1"/>
  <c r="W18" i="1"/>
  <c r="W16" i="1"/>
  <c r="W13" i="1"/>
  <c r="W11" i="1"/>
  <c r="W9" i="1"/>
  <c r="Z30" i="1" l="1"/>
  <c r="T20" i="1"/>
  <c r="T18" i="1"/>
  <c r="T16" i="1"/>
  <c r="T13" i="1"/>
  <c r="T11" i="1"/>
  <c r="T9" i="1"/>
  <c r="P20" i="1"/>
  <c r="H20" i="1" s="1"/>
  <c r="O20" i="1"/>
  <c r="G20" i="1" s="1"/>
  <c r="J20" i="1" s="1"/>
  <c r="N20" i="1"/>
  <c r="C20" i="1"/>
  <c r="P18" i="1"/>
  <c r="H18" i="1" s="1"/>
  <c r="O18" i="1"/>
  <c r="G18" i="1" s="1"/>
  <c r="N18" i="1"/>
  <c r="C18" i="1"/>
  <c r="P16" i="1"/>
  <c r="H16" i="1" s="1"/>
  <c r="O16" i="1"/>
  <c r="G16" i="1" s="1"/>
  <c r="N16" i="1"/>
  <c r="C16" i="1"/>
  <c r="P13" i="1"/>
  <c r="H13" i="1" s="1"/>
  <c r="O13" i="1"/>
  <c r="G13" i="1" s="1"/>
  <c r="N13" i="1"/>
  <c r="C13" i="1"/>
  <c r="AD12" i="1"/>
  <c r="P11" i="1"/>
  <c r="H11" i="1" s="1"/>
  <c r="O11" i="1"/>
  <c r="G11" i="1" s="1"/>
  <c r="N11" i="1"/>
  <c r="C11" i="1"/>
  <c r="P9" i="1"/>
  <c r="H9" i="1" s="1"/>
  <c r="L9" i="1" s="1"/>
  <c r="O9" i="1"/>
  <c r="G9" i="1" s="1"/>
  <c r="N9" i="1"/>
  <c r="C9" i="1"/>
  <c r="AB6" i="1"/>
  <c r="V5" i="1"/>
  <c r="Q9" i="1" l="1"/>
  <c r="Q20" i="1"/>
  <c r="M9" i="1"/>
  <c r="K13" i="1"/>
  <c r="J13" i="1"/>
  <c r="M18" i="1"/>
  <c r="I18" i="1"/>
  <c r="L18" i="1"/>
  <c r="K9" i="1"/>
  <c r="J9" i="1"/>
  <c r="I9" i="1"/>
  <c r="J16" i="1"/>
  <c r="K16" i="1"/>
  <c r="J18" i="1"/>
  <c r="K18" i="1"/>
  <c r="M16" i="1"/>
  <c r="I16" i="1"/>
  <c r="L16" i="1"/>
  <c r="M13" i="1"/>
  <c r="I13" i="1"/>
  <c r="L13" i="1"/>
  <c r="K11" i="1"/>
  <c r="J11" i="1"/>
  <c r="M11" i="1"/>
  <c r="I11" i="1"/>
  <c r="L11" i="1"/>
  <c r="M20" i="1"/>
  <c r="I20" i="1"/>
  <c r="L20" i="1"/>
  <c r="Q16" i="1"/>
  <c r="Q18" i="1"/>
  <c r="K20" i="1"/>
  <c r="Q11" i="1"/>
  <c r="Q13" i="1"/>
  <c r="X9" i="1" l="1"/>
  <c r="Y9" i="1"/>
  <c r="Y20" i="1"/>
  <c r="X20" i="1"/>
  <c r="X13" i="1"/>
  <c r="Y13" i="1"/>
  <c r="X11" i="1"/>
  <c r="Y11" i="1"/>
  <c r="Z11" i="1" s="1"/>
  <c r="X16" i="1"/>
  <c r="Y16" i="1"/>
  <c r="Z16" i="1" s="1"/>
  <c r="Y18" i="1"/>
  <c r="X18" i="1"/>
  <c r="Z9" i="1" l="1"/>
  <c r="Z13" i="1"/>
  <c r="Z18" i="1"/>
  <c r="Z20" i="1"/>
</calcChain>
</file>

<file path=xl/sharedStrings.xml><?xml version="1.0" encoding="utf-8"?>
<sst xmlns="http://schemas.openxmlformats.org/spreadsheetml/2006/main" count="127" uniqueCount="34">
  <si>
    <t>КС</t>
  </si>
  <si>
    <t>КОМПРЕССОРНАЯ СТАНЦИЯ</t>
  </si>
  <si>
    <t>в карьере</t>
  </si>
  <si>
    <t>Разработка грунта в карьере с перемещением</t>
  </si>
  <si>
    <t>м3</t>
  </si>
  <si>
    <t>План</t>
  </si>
  <si>
    <t>Факт</t>
  </si>
  <si>
    <t>Устройство насыпи</t>
  </si>
  <si>
    <t>Планировка насыпи и откосов</t>
  </si>
  <si>
    <t>м2</t>
  </si>
  <si>
    <t>ПБ</t>
  </si>
  <si>
    <t>ПРОМБАЗА</t>
  </si>
  <si>
    <t>По состоянию за</t>
  </si>
  <si>
    <t>августа</t>
  </si>
  <si>
    <t>№ п/п</t>
  </si>
  <si>
    <t>Наименование работ</t>
  </si>
  <si>
    <t>Ед. изм.</t>
  </si>
  <si>
    <t>Всего по проекту</t>
  </si>
  <si>
    <t>Выполнено с начала строительства 
(по ГПР)</t>
  </si>
  <si>
    <t>План на месяц</t>
  </si>
  <si>
    <t>Остаток 
(с нач. строит-ва)</t>
  </si>
  <si>
    <t>Выполнено</t>
  </si>
  <si>
    <t>Выполнено за сутки</t>
  </si>
  <si>
    <t>План/
факт</t>
  </si>
  <si>
    <t>Август 2021 г.</t>
  </si>
  <si>
    <t>Примечания</t>
  </si>
  <si>
    <t xml:space="preserve">План </t>
  </si>
  <si>
    <t>Δ</t>
  </si>
  <si>
    <t>%</t>
  </si>
  <si>
    <t>Выполнено за неделю</t>
  </si>
  <si>
    <t>по номеру недели в году</t>
  </si>
  <si>
    <t>в завис. от текущего числа (за предыдущие 7 дн. в текущем мес)</t>
  </si>
  <si>
    <t>Выполнено с начала месяца</t>
  </si>
  <si>
    <t>ДОЛЖНО БЫТЬ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</si>
</sst>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mmmm\ yyyy;@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 Cyr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b/>
      <sz val="20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</cellStyleXfs>
  <cellXfs count="114">
    <xf numFmtId="0" fontId="0" fillId="0" borderId="0" xfId="0"/>
    <xf numFmtId="49" fontId="3" fillId="3" borderId="1" xfId="2" applyNumberFormat="1" applyFont="1" applyFill="1" applyBorder="1" applyAlignment="1" applyProtection="1">
      <alignment horizontal="center" vertical="center"/>
    </xf>
    <xf numFmtId="0" fontId="5" fillId="3" borderId="2" xfId="0" applyFont="1" applyFill="1" applyBorder="1" applyAlignment="1">
      <alignment horizontal="left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3" xfId="2" applyNumberFormat="1" applyFont="1" applyFill="1" applyBorder="1" applyAlignment="1" applyProtection="1">
      <alignment horizontal="center" vertical="center"/>
    </xf>
    <xf numFmtId="0" fontId="3" fillId="3" borderId="3" xfId="0" applyNumberFormat="1" applyFont="1" applyFill="1" applyBorder="1" applyAlignment="1" applyProtection="1">
      <alignment horizontal="center" vertical="center" wrapText="1"/>
    </xf>
    <xf numFmtId="0" fontId="3" fillId="3" borderId="3" xfId="2" applyNumberFormat="1" applyFont="1" applyFill="1" applyBorder="1" applyAlignment="1" applyProtection="1">
      <alignment horizontal="center" vertical="center" wrapText="1"/>
    </xf>
    <xf numFmtId="9" fontId="3" fillId="3" borderId="3" xfId="1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  <protection locked="0"/>
    </xf>
    <xf numFmtId="0" fontId="3" fillId="3" borderId="4" xfId="2" applyFont="1" applyFill="1" applyBorder="1" applyAlignment="1" applyProtection="1">
      <alignment horizontal="center" vertical="center"/>
      <protection locked="0"/>
    </xf>
    <xf numFmtId="0" fontId="3" fillId="2" borderId="1" xfId="2" applyFont="1" applyFill="1" applyBorder="1" applyAlignment="1" applyProtection="1">
      <alignment vertical="center" wrapText="1"/>
      <protection locked="0"/>
    </xf>
    <xf numFmtId="0" fontId="3" fillId="3" borderId="0" xfId="2" applyFont="1" applyFill="1" applyProtection="1">
      <protection locked="0"/>
    </xf>
    <xf numFmtId="0" fontId="7" fillId="0" borderId="0" xfId="3" applyFont="1" applyFill="1" applyBorder="1" applyAlignment="1" applyProtection="1">
      <alignment horizontal="center" vertical="center"/>
    </xf>
    <xf numFmtId="0" fontId="3" fillId="0" borderId="12" xfId="2" applyFont="1" applyFill="1" applyBorder="1" applyAlignment="1" applyProtection="1">
      <alignment horizontal="center" vertical="center"/>
    </xf>
    <xf numFmtId="0" fontId="3" fillId="4" borderId="13" xfId="2" applyFont="1" applyFill="1" applyBorder="1" applyAlignment="1" applyProtection="1">
      <alignment horizontal="center" vertical="center"/>
      <protection locked="0"/>
    </xf>
    <xf numFmtId="0" fontId="3" fillId="4" borderId="10" xfId="2" applyFont="1" applyFill="1" applyBorder="1" applyAlignment="1" applyProtection="1">
      <alignment horizontal="center" vertical="center"/>
      <protection locked="0"/>
    </xf>
    <xf numFmtId="0" fontId="3" fillId="4" borderId="14" xfId="2" applyFont="1" applyFill="1" applyBorder="1" applyAlignment="1" applyProtection="1">
      <alignment horizontal="center" vertical="center"/>
      <protection locked="0"/>
    </xf>
    <xf numFmtId="0" fontId="3" fillId="4" borderId="8" xfId="2" applyFont="1" applyFill="1" applyBorder="1" applyAlignment="1" applyProtection="1">
      <alignment horizontal="center" vertical="center"/>
      <protection locked="0"/>
    </xf>
    <xf numFmtId="0" fontId="3" fillId="0" borderId="0" xfId="2" applyFont="1" applyProtection="1">
      <protection locked="0"/>
    </xf>
    <xf numFmtId="0" fontId="3" fillId="0" borderId="15" xfId="2" applyFont="1" applyFill="1" applyBorder="1" applyAlignment="1" applyProtection="1">
      <alignment horizontal="center" vertical="center"/>
    </xf>
    <xf numFmtId="0" fontId="3" fillId="0" borderId="17" xfId="2" applyFont="1" applyBorder="1" applyAlignment="1" applyProtection="1">
      <alignment horizontal="center" vertical="center"/>
      <protection locked="0"/>
    </xf>
    <xf numFmtId="0" fontId="3" fillId="0" borderId="20" xfId="2" applyFont="1" applyBorder="1" applyAlignment="1" applyProtection="1">
      <alignment horizontal="center" vertical="center"/>
      <protection locked="0"/>
    </xf>
    <xf numFmtId="0" fontId="3" fillId="0" borderId="22" xfId="2" applyFont="1" applyBorder="1" applyAlignment="1" applyProtection="1">
      <alignment horizontal="center" vertical="center"/>
      <protection locked="0"/>
    </xf>
    <xf numFmtId="0" fontId="3" fillId="0" borderId="18" xfId="2" applyFont="1" applyBorder="1" applyAlignment="1" applyProtection="1">
      <alignment horizontal="center" vertical="center"/>
      <protection locked="0"/>
    </xf>
    <xf numFmtId="49" fontId="3" fillId="3" borderId="25" xfId="2" applyNumberFormat="1" applyFont="1" applyFill="1" applyBorder="1" applyAlignment="1" applyProtection="1">
      <alignment horizontal="center" vertical="center"/>
    </xf>
    <xf numFmtId="3" fontId="3" fillId="3" borderId="3" xfId="2" applyNumberFormat="1" applyFont="1" applyFill="1" applyBorder="1" applyAlignment="1" applyProtection="1">
      <alignment horizontal="center" vertical="center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3" fillId="2" borderId="25" xfId="2" applyFont="1" applyFill="1" applyBorder="1" applyAlignment="1" applyProtection="1">
      <alignment horizontal="center"/>
      <protection locked="0"/>
    </xf>
    <xf numFmtId="0" fontId="3" fillId="0" borderId="0" xfId="0" applyFont="1" applyProtection="1"/>
    <xf numFmtId="2" fontId="3" fillId="0" borderId="0" xfId="0" applyNumberFormat="1" applyFont="1" applyProtection="1"/>
    <xf numFmtId="0" fontId="3" fillId="0" borderId="0" xfId="0" applyFont="1" applyProtection="1">
      <protection locked="0"/>
    </xf>
    <xf numFmtId="1" fontId="8" fillId="0" borderId="0" xfId="0" applyNumberFormat="1" applyFont="1" applyFill="1" applyBorder="1" applyAlignment="1">
      <alignment horizontal="center"/>
    </xf>
    <xf numFmtId="2" fontId="10" fillId="0" borderId="29" xfId="4" applyNumberFormat="1" applyFont="1" applyFill="1" applyBorder="1" applyAlignment="1" applyProtection="1">
      <alignment horizontal="center" vertical="center" wrapText="1"/>
    </xf>
    <xf numFmtId="0" fontId="9" fillId="0" borderId="2" xfId="2" applyFont="1" applyBorder="1" applyProtection="1">
      <protection locked="0"/>
    </xf>
    <xf numFmtId="0" fontId="3" fillId="0" borderId="0" xfId="2" applyFont="1" applyAlignment="1" applyProtection="1">
      <protection locked="0"/>
    </xf>
    <xf numFmtId="2" fontId="10" fillId="0" borderId="27" xfId="4" applyNumberFormat="1" applyFont="1" applyFill="1" applyBorder="1" applyAlignment="1" applyProtection="1">
      <alignment horizontal="center" vertical="center" wrapText="1"/>
    </xf>
    <xf numFmtId="2" fontId="10" fillId="0" borderId="31" xfId="4" applyNumberFormat="1" applyFont="1" applyFill="1" applyBorder="1" applyAlignment="1" applyProtection="1">
      <alignment horizontal="center" vertical="center" wrapText="1"/>
    </xf>
    <xf numFmtId="2" fontId="10" fillId="0" borderId="32" xfId="4" applyNumberFormat="1" applyFont="1" applyFill="1" applyBorder="1" applyAlignment="1" applyProtection="1">
      <alignment horizontal="center" vertical="center" wrapText="1"/>
    </xf>
    <xf numFmtId="2" fontId="10" fillId="0" borderId="11" xfId="4" applyNumberFormat="1" applyFont="1" applyFill="1" applyBorder="1" applyAlignment="1" applyProtection="1">
      <alignment horizontal="center" vertical="center" wrapText="1"/>
    </xf>
    <xf numFmtId="1" fontId="3" fillId="0" borderId="15" xfId="2" applyNumberFormat="1" applyFont="1" applyFill="1" applyBorder="1" applyAlignment="1" applyProtection="1">
      <alignment horizontal="center" vertical="center"/>
      <protection locked="0"/>
    </xf>
    <xf numFmtId="0" fontId="11" fillId="0" borderId="0" xfId="0" applyFont="1" applyAlignment="1" applyProtection="1">
      <alignment vertical="top" wrapText="1"/>
      <protection locked="0"/>
    </xf>
    <xf numFmtId="0" fontId="0" fillId="0" borderId="0" xfId="0" applyFill="1"/>
    <xf numFmtId="0" fontId="3" fillId="0" borderId="0" xfId="0" applyFont="1" applyFill="1" applyAlignment="1" applyProtection="1">
      <alignment horizontal="left"/>
    </xf>
    <xf numFmtId="0" fontId="3" fillId="0" borderId="0" xfId="0" applyFont="1" applyFill="1" applyProtection="1"/>
    <xf numFmtId="0" fontId="3" fillId="0" borderId="0" xfId="2" applyFont="1" applyFill="1" applyAlignment="1" applyProtection="1">
      <alignment horizontal="left"/>
    </xf>
    <xf numFmtId="0" fontId="3" fillId="0" borderId="0" xfId="2" applyFont="1" applyFill="1" applyAlignment="1" applyProtection="1">
      <alignment vertical="center"/>
    </xf>
    <xf numFmtId="0" fontId="3" fillId="0" borderId="0" xfId="2" applyFont="1" applyFill="1" applyProtection="1"/>
    <xf numFmtId="0" fontId="12" fillId="5" borderId="1" xfId="0" applyFont="1" applyFill="1" applyBorder="1" applyAlignment="1" applyProtection="1">
      <alignment horizontal="center" vertical="center"/>
      <protection locked="0"/>
    </xf>
    <xf numFmtId="0" fontId="13" fillId="5" borderId="0" xfId="0" applyFont="1" applyFill="1" applyAlignment="1">
      <alignment horizontal="center" vertical="center"/>
    </xf>
    <xf numFmtId="0" fontId="13" fillId="5" borderId="33" xfId="0" applyFont="1" applyFill="1" applyBorder="1" applyAlignment="1">
      <alignment horizontal="center" vertical="center"/>
    </xf>
    <xf numFmtId="3" fontId="3" fillId="5" borderId="10" xfId="0" applyNumberFormat="1" applyFont="1" applyFill="1" applyBorder="1" applyAlignment="1" applyProtection="1">
      <alignment horizontal="center" vertical="center" wrapText="1"/>
    </xf>
    <xf numFmtId="3" fontId="3" fillId="5" borderId="20" xfId="0" applyNumberFormat="1" applyFont="1" applyFill="1" applyBorder="1" applyAlignment="1" applyProtection="1">
      <alignment horizontal="center" vertical="center" wrapText="1"/>
    </xf>
    <xf numFmtId="0" fontId="3" fillId="2" borderId="9" xfId="0" applyNumberFormat="1" applyFont="1" applyFill="1" applyBorder="1" applyAlignment="1" applyProtection="1">
      <alignment horizontal="center" vertical="center" wrapText="1"/>
    </xf>
    <xf numFmtId="0" fontId="3" fillId="2" borderId="19" xfId="0" applyNumberFormat="1" applyFont="1" applyFill="1" applyBorder="1" applyAlignment="1" applyProtection="1">
      <alignment horizontal="center" vertical="center" wrapText="1"/>
    </xf>
    <xf numFmtId="3" fontId="3" fillId="5" borderId="7" xfId="0" applyNumberFormat="1" applyFont="1" applyFill="1" applyBorder="1" applyAlignment="1" applyProtection="1">
      <alignment horizontal="center" vertical="center" wrapText="1"/>
    </xf>
    <xf numFmtId="3" fontId="3" fillId="5" borderId="17" xfId="0" applyNumberFormat="1" applyFont="1" applyFill="1" applyBorder="1" applyAlignment="1" applyProtection="1">
      <alignment horizontal="center" vertical="center" wrapText="1"/>
    </xf>
    <xf numFmtId="3" fontId="3" fillId="2" borderId="7" xfId="0" applyNumberFormat="1" applyFont="1" applyFill="1" applyBorder="1" applyAlignment="1" applyProtection="1">
      <alignment horizontal="center" vertical="center" wrapText="1"/>
    </xf>
    <xf numFmtId="3" fontId="3" fillId="2" borderId="17" xfId="0" applyNumberFormat="1" applyFont="1" applyFill="1" applyBorder="1" applyAlignment="1" applyProtection="1">
      <alignment horizontal="center" vertical="center" wrapText="1"/>
    </xf>
    <xf numFmtId="3" fontId="3" fillId="2" borderId="10" xfId="0" applyNumberFormat="1" applyFont="1" applyFill="1" applyBorder="1" applyAlignment="1" applyProtection="1">
      <alignment horizontal="center" vertical="center" wrapText="1"/>
    </xf>
    <xf numFmtId="3" fontId="3" fillId="2" borderId="20" xfId="0" applyNumberFormat="1" applyFont="1" applyFill="1" applyBorder="1" applyAlignment="1" applyProtection="1">
      <alignment horizontal="center" vertical="center" wrapText="1"/>
    </xf>
    <xf numFmtId="0" fontId="3" fillId="2" borderId="5" xfId="2" applyFont="1" applyFill="1" applyBorder="1" applyAlignment="1" applyProtection="1">
      <alignment horizontal="center"/>
      <protection locked="0"/>
    </xf>
    <xf numFmtId="0" fontId="3" fillId="2" borderId="15" xfId="2" applyFont="1" applyFill="1" applyBorder="1" applyAlignment="1" applyProtection="1">
      <alignment horizontal="center"/>
      <protection locked="0"/>
    </xf>
    <xf numFmtId="0" fontId="3" fillId="2" borderId="5" xfId="2" applyNumberFormat="1" applyFont="1" applyFill="1" applyBorder="1" applyAlignment="1" applyProtection="1">
      <alignment horizontal="center" vertical="center"/>
    </xf>
    <xf numFmtId="49" fontId="3" fillId="2" borderId="15" xfId="2" applyNumberFormat="1" applyFont="1" applyFill="1" applyBorder="1" applyAlignment="1" applyProtection="1">
      <alignment horizontal="center" vertical="center"/>
    </xf>
    <xf numFmtId="0" fontId="3" fillId="2" borderId="5" xfId="2" applyFont="1" applyFill="1" applyBorder="1" applyAlignment="1" applyProtection="1">
      <alignment horizontal="left" vertical="center" wrapText="1"/>
    </xf>
    <xf numFmtId="0" fontId="3" fillId="2" borderId="15" xfId="2" applyFont="1" applyFill="1" applyBorder="1" applyAlignment="1" applyProtection="1">
      <alignment horizontal="left" vertical="center" wrapText="1"/>
    </xf>
    <xf numFmtId="0" fontId="3" fillId="2" borderId="6" xfId="2" applyFont="1" applyFill="1" applyBorder="1" applyAlignment="1" applyProtection="1">
      <alignment horizontal="center" vertical="center"/>
    </xf>
    <xf numFmtId="0" fontId="3" fillId="2" borderId="16" xfId="2" applyFont="1" applyFill="1" applyBorder="1" applyAlignment="1" applyProtection="1">
      <alignment horizontal="center" vertical="center"/>
    </xf>
    <xf numFmtId="3" fontId="3" fillId="2" borderId="5" xfId="2" applyNumberFormat="1" applyFont="1" applyFill="1" applyBorder="1" applyAlignment="1" applyProtection="1">
      <alignment horizontal="center" vertical="center"/>
    </xf>
    <xf numFmtId="3" fontId="3" fillId="2" borderId="15" xfId="2" applyNumberFormat="1" applyFont="1" applyFill="1" applyBorder="1" applyAlignment="1" applyProtection="1">
      <alignment horizontal="center" vertical="center"/>
    </xf>
    <xf numFmtId="3" fontId="3" fillId="2" borderId="8" xfId="0" applyNumberFormat="1" applyFont="1" applyFill="1" applyBorder="1" applyAlignment="1" applyProtection="1">
      <alignment horizontal="center" vertical="center" wrapText="1"/>
    </xf>
    <xf numFmtId="3" fontId="3" fillId="2" borderId="18" xfId="0" applyNumberFormat="1" applyFont="1" applyFill="1" applyBorder="1" applyAlignment="1" applyProtection="1">
      <alignment horizontal="center" vertical="center" wrapText="1"/>
    </xf>
    <xf numFmtId="9" fontId="3" fillId="0" borderId="9" xfId="1" applyFont="1" applyFill="1" applyBorder="1" applyAlignment="1" applyProtection="1">
      <alignment horizontal="center" vertical="center"/>
    </xf>
    <xf numFmtId="9" fontId="3" fillId="0" borderId="19" xfId="1" applyFont="1" applyFill="1" applyBorder="1" applyAlignment="1" applyProtection="1">
      <alignment horizontal="center" vertical="center"/>
    </xf>
    <xf numFmtId="9" fontId="4" fillId="0" borderId="23" xfId="0" applyNumberFormat="1" applyFont="1" applyBorder="1" applyAlignment="1">
      <alignment horizontal="center" vertical="center"/>
    </xf>
    <xf numFmtId="9" fontId="4" fillId="0" borderId="21" xfId="0" applyNumberFormat="1" applyFont="1" applyBorder="1" applyAlignment="1">
      <alignment horizontal="center" vertical="center"/>
    </xf>
    <xf numFmtId="9" fontId="4" fillId="0" borderId="24" xfId="0" applyNumberFormat="1" applyFont="1" applyBorder="1" applyAlignment="1">
      <alignment horizontal="center" vertical="center"/>
    </xf>
    <xf numFmtId="9" fontId="4" fillId="0" borderId="11" xfId="0" applyNumberFormat="1" applyFont="1" applyBorder="1" applyAlignment="1">
      <alignment horizontal="center" vertical="center"/>
    </xf>
    <xf numFmtId="2" fontId="10" fillId="5" borderId="2" xfId="4" applyNumberFormat="1" applyFont="1" applyFill="1" applyBorder="1" applyAlignment="1" applyProtection="1">
      <alignment horizontal="center" vertical="center" wrapText="1"/>
    </xf>
    <xf numFmtId="2" fontId="10" fillId="5" borderId="3" xfId="4" applyNumberFormat="1" applyFont="1" applyFill="1" applyBorder="1" applyAlignment="1" applyProtection="1">
      <alignment horizontal="center" vertical="center" wrapText="1"/>
    </xf>
    <xf numFmtId="2" fontId="10" fillId="5" borderId="4" xfId="4" applyNumberFormat="1" applyFont="1" applyFill="1" applyBorder="1" applyAlignment="1" applyProtection="1">
      <alignment horizontal="center" vertical="center" wrapText="1"/>
    </xf>
    <xf numFmtId="2" fontId="10" fillId="6" borderId="2" xfId="4" applyNumberFormat="1" applyFont="1" applyFill="1" applyBorder="1" applyAlignment="1" applyProtection="1">
      <alignment horizontal="center" vertical="center" wrapText="1"/>
    </xf>
    <xf numFmtId="2" fontId="10" fillId="6" borderId="3" xfId="4" applyNumberFormat="1" applyFont="1" applyFill="1" applyBorder="1" applyAlignment="1" applyProtection="1">
      <alignment horizontal="center" vertical="center" wrapText="1"/>
    </xf>
    <xf numFmtId="2" fontId="10" fillId="6" borderId="4" xfId="4" applyNumberFormat="1" applyFont="1" applyFill="1" applyBorder="1" applyAlignment="1" applyProtection="1">
      <alignment horizontal="center" vertical="center" wrapText="1"/>
    </xf>
    <xf numFmtId="2" fontId="10" fillId="6" borderId="6" xfId="4" applyNumberFormat="1" applyFont="1" applyFill="1" applyBorder="1" applyAlignment="1" applyProtection="1">
      <alignment horizontal="center" vertical="center" wrapText="1"/>
    </xf>
    <xf numFmtId="2" fontId="10" fillId="6" borderId="28" xfId="4" applyNumberFormat="1" applyFont="1" applyFill="1" applyBorder="1" applyAlignment="1" applyProtection="1">
      <alignment horizontal="center" vertical="center" wrapText="1"/>
    </xf>
    <xf numFmtId="2" fontId="10" fillId="6" borderId="9" xfId="4" applyNumberFormat="1" applyFont="1" applyFill="1" applyBorder="1" applyAlignment="1" applyProtection="1">
      <alignment horizontal="center" vertical="center" wrapText="1"/>
    </xf>
    <xf numFmtId="0" fontId="3" fillId="0" borderId="3" xfId="2" applyFont="1" applyFill="1" applyBorder="1" applyAlignment="1" applyProtection="1">
      <alignment horizontal="center" vertical="center"/>
      <protection locked="0"/>
    </xf>
    <xf numFmtId="0" fontId="3" fillId="0" borderId="4" xfId="2" applyFont="1" applyFill="1" applyBorder="1" applyAlignment="1" applyProtection="1">
      <alignment horizontal="center" vertical="center"/>
      <protection locked="0"/>
    </xf>
    <xf numFmtId="0" fontId="4" fillId="0" borderId="5" xfId="2" applyFont="1" applyBorder="1" applyAlignment="1" applyProtection="1">
      <alignment horizontal="center" vertical="center"/>
      <protection locked="0"/>
    </xf>
    <xf numFmtId="0" fontId="4" fillId="0" borderId="15" xfId="2" applyFont="1" applyBorder="1" applyAlignment="1" applyProtection="1">
      <alignment horizontal="center" vertical="center"/>
      <protection locked="0"/>
    </xf>
    <xf numFmtId="2" fontId="10" fillId="0" borderId="2" xfId="4" applyNumberFormat="1" applyFont="1" applyFill="1" applyBorder="1" applyAlignment="1" applyProtection="1">
      <alignment horizontal="center" vertical="center" wrapText="1"/>
    </xf>
    <xf numFmtId="2" fontId="10" fillId="0" borderId="3" xfId="4" applyNumberFormat="1" applyFont="1" applyFill="1" applyBorder="1" applyAlignment="1" applyProtection="1">
      <alignment horizontal="center" vertical="center" wrapText="1"/>
    </xf>
    <xf numFmtId="2" fontId="10" fillId="0" borderId="6" xfId="4" applyNumberFormat="1" applyFont="1" applyFill="1" applyBorder="1" applyAlignment="1" applyProtection="1">
      <alignment horizontal="center" vertical="center" wrapText="1"/>
    </xf>
    <xf numFmtId="2" fontId="10" fillId="0" borderId="28" xfId="4" applyNumberFormat="1" applyFont="1" applyFill="1" applyBorder="1" applyAlignment="1" applyProtection="1">
      <alignment horizontal="center" vertical="center" wrapText="1"/>
    </xf>
    <xf numFmtId="2" fontId="10" fillId="0" borderId="9" xfId="4" applyNumberFormat="1" applyFont="1" applyFill="1" applyBorder="1" applyAlignment="1" applyProtection="1">
      <alignment horizontal="center" vertical="center" wrapText="1"/>
    </xf>
    <xf numFmtId="4" fontId="10" fillId="0" borderId="5" xfId="4" applyNumberFormat="1" applyFont="1" applyFill="1" applyBorder="1" applyAlignment="1" applyProtection="1">
      <alignment horizontal="center" vertical="center" wrapText="1"/>
    </xf>
    <xf numFmtId="4" fontId="10" fillId="0" borderId="25" xfId="4" applyNumberFormat="1" applyFont="1" applyFill="1" applyBorder="1" applyAlignment="1" applyProtection="1">
      <alignment horizontal="center" vertical="center" wrapText="1"/>
    </xf>
    <xf numFmtId="0" fontId="8" fillId="0" borderId="0" xfId="0" applyFont="1" applyFill="1" applyBorder="1" applyAlignment="1">
      <alignment horizontal="right"/>
    </xf>
    <xf numFmtId="164" fontId="8" fillId="0" borderId="0" xfId="0" applyNumberFormat="1" applyFont="1" applyFill="1" applyBorder="1" applyAlignment="1">
      <alignment horizontal="left"/>
    </xf>
    <xf numFmtId="0" fontId="8" fillId="0" borderId="26" xfId="3" applyFont="1" applyFill="1" applyBorder="1" applyAlignment="1" applyProtection="1">
      <alignment horizontal="center" vertical="center" wrapText="1"/>
    </xf>
    <xf numFmtId="0" fontId="10" fillId="0" borderId="27" xfId="4" applyFont="1" applyFill="1" applyBorder="1" applyAlignment="1" applyProtection="1">
      <alignment horizontal="center" vertical="center"/>
    </xf>
    <xf numFmtId="0" fontId="10" fillId="0" borderId="30" xfId="4" applyFont="1" applyFill="1" applyBorder="1" applyAlignment="1" applyProtection="1">
      <alignment horizontal="center" vertical="center"/>
    </xf>
    <xf numFmtId="0" fontId="10" fillId="0" borderId="5" xfId="4" applyFont="1" applyFill="1" applyBorder="1" applyAlignment="1" applyProtection="1">
      <alignment horizontal="center" vertical="center"/>
    </xf>
    <xf numFmtId="0" fontId="10" fillId="0" borderId="15" xfId="4" applyFont="1" applyFill="1" applyBorder="1" applyAlignment="1" applyProtection="1">
      <alignment horizontal="center" vertical="center"/>
    </xf>
    <xf numFmtId="0" fontId="10" fillId="0" borderId="5" xfId="4" applyFont="1" applyFill="1" applyBorder="1" applyAlignment="1" applyProtection="1">
      <alignment horizontal="center" vertical="center" wrapText="1"/>
    </xf>
    <xf numFmtId="0" fontId="10" fillId="0" borderId="25" xfId="4" applyFont="1" applyFill="1" applyBorder="1" applyAlignment="1" applyProtection="1">
      <alignment horizontal="center" vertical="center" wrapText="1"/>
    </xf>
    <xf numFmtId="2" fontId="10" fillId="0" borderId="5" xfId="4" applyNumberFormat="1" applyFont="1" applyFill="1" applyBorder="1" applyAlignment="1" applyProtection="1">
      <alignment horizontal="center" vertical="center" wrapText="1"/>
    </xf>
    <xf numFmtId="2" fontId="10" fillId="0" borderId="25" xfId="4" applyNumberFormat="1" applyFont="1" applyFill="1" applyBorder="1" applyAlignment="1" applyProtection="1">
      <alignment horizontal="center" vertical="center" wrapText="1"/>
    </xf>
    <xf numFmtId="2" fontId="10" fillId="0" borderId="4" xfId="4" applyNumberFormat="1" applyFont="1" applyFill="1" applyBorder="1" applyAlignment="1" applyProtection="1">
      <alignment horizontal="center" vertical="center" wrapText="1"/>
    </xf>
    <xf numFmtId="2" fontId="10" fillId="5" borderId="6" xfId="4" applyNumberFormat="1" applyFont="1" applyFill="1" applyBorder="1" applyAlignment="1" applyProtection="1">
      <alignment horizontal="center" vertical="center" wrapText="1"/>
    </xf>
    <xf numFmtId="2" fontId="10" fillId="5" borderId="28" xfId="4" applyNumberFormat="1" applyFont="1" applyFill="1" applyBorder="1" applyAlignment="1" applyProtection="1">
      <alignment horizontal="center" vertical="center" wrapText="1"/>
    </xf>
    <xf numFmtId="2" fontId="10" fillId="5" borderId="9" xfId="4" applyNumberFormat="1" applyFont="1" applyFill="1" applyBorder="1" applyAlignment="1" applyProtection="1">
      <alignment horizontal="center" vertical="center" wrapText="1"/>
    </xf>
  </cellXfs>
  <cellStyles count="5">
    <cellStyle name="Обычный" xfId="0" builtinId="0"/>
    <cellStyle name="Обычный 2" xfId="2"/>
    <cellStyle name="Обычный 3" xfId="4"/>
    <cellStyle name="Обычный_НПС №8_23.11.07" xfId="3"/>
    <cellStyle name="Процентный" xfId="1" builtinId="5"/>
  </cellStyles>
  <dxfs count="76"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ill>
        <patternFill>
          <bgColor theme="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5"/>
        </patternFill>
      </fill>
    </dxf>
    <dxf>
      <font>
        <color auto="1"/>
      </font>
      <fill>
        <patternFill patternType="none">
          <bgColor auto="1"/>
        </patternFill>
      </fill>
    </dxf>
    <dxf>
      <fill>
        <patternFill>
          <bgColor theme="5"/>
        </patternFill>
      </fill>
    </dxf>
    <dxf>
      <font>
        <color auto="1"/>
      </font>
      <fill>
        <patternFill patternType="none">
          <bgColor auto="1"/>
        </patternFill>
      </fill>
    </dxf>
    <dxf>
      <fill>
        <patternFill>
          <bgColor theme="5"/>
        </patternFill>
      </fill>
    </dxf>
    <dxf>
      <font>
        <color auto="1"/>
      </font>
      <fill>
        <patternFill patternType="none">
          <bgColor auto="1"/>
        </patternFill>
      </fill>
    </dxf>
    <dxf>
      <fill>
        <patternFill>
          <bgColor theme="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ill>
        <patternFill>
          <bgColor theme="5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ont>
        <color rgb="FF0000FF"/>
      </font>
    </dxf>
    <dxf>
      <font>
        <color rgb="FFFF0000"/>
      </font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5"/>
        </patternFill>
      </fill>
    </dxf>
    <dxf>
      <font>
        <color auto="1"/>
      </font>
      <fill>
        <patternFill patternType="none">
          <bgColor auto="1"/>
        </patternFill>
      </fill>
    </dxf>
    <dxf>
      <fill>
        <patternFill>
          <bgColor theme="5"/>
        </patternFill>
      </fill>
    </dxf>
    <dxf>
      <font>
        <color auto="1"/>
      </font>
      <fill>
        <patternFill patternType="none">
          <bgColor auto="1"/>
        </patternFill>
      </fill>
    </dxf>
    <dxf>
      <fill>
        <patternFill>
          <bgColor theme="5"/>
        </patternFill>
      </fill>
    </dxf>
    <dxf>
      <font>
        <color auto="1"/>
      </font>
      <fill>
        <patternFill patternType="none">
          <bgColor auto="1"/>
        </patternFill>
      </fill>
    </dxf>
    <dxf>
      <fill>
        <patternFill>
          <bgColor theme="5"/>
        </patternFill>
      </fill>
    </dxf>
    <dxf>
      <font>
        <color auto="1"/>
      </font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A38"/>
  <sheetViews>
    <sheetView tabSelected="1" topLeftCell="A4" zoomScale="40" zoomScaleNormal="40" workbookViewId="0">
      <pane xSplit="27" ySplit="4" topLeftCell="AB8" activePane="bottomRight" state="frozen"/>
      <selection activeCell="A4" sqref="A4"/>
      <selection pane="topRight" activeCell="AE4" sqref="AE4"/>
      <selection pane="bottomLeft" activeCell="A8" sqref="A8"/>
      <selection pane="bottomRight" activeCell="R39" sqref="R39"/>
    </sheetView>
  </sheetViews>
  <sheetFormatPr defaultColWidth="9.21875" defaultRowHeight="14.4" outlineLevelRow="5" x14ac:dyDescent="0.3"/>
  <cols>
    <col min="1" max="1" width="4" style="42" bestFit="1" customWidth="1"/>
    <col min="2" max="2" width="10.6640625" style="42" bestFit="1" customWidth="1"/>
    <col min="3" max="3" width="7.109375" bestFit="1" customWidth="1"/>
    <col min="4" max="4" width="63.44140625" customWidth="1"/>
    <col min="5" max="5" width="7.5546875" customWidth="1"/>
    <col min="6" max="6" width="12.77734375" customWidth="1"/>
    <col min="7" max="12" width="10.77734375" customWidth="1"/>
    <col min="13" max="13" width="13.5546875" customWidth="1"/>
    <col min="14" max="26" width="10.77734375" customWidth="1"/>
    <col min="27" max="27" width="9.21875" customWidth="1"/>
    <col min="28" max="58" width="8.44140625" customWidth="1"/>
    <col min="59" max="59" width="20.21875" customWidth="1"/>
    <col min="60" max="84" width="9.21875" customWidth="1"/>
  </cols>
  <sheetData>
    <row r="3" spans="1:79" ht="15" thickBot="1" x14ac:dyDescent="0.35"/>
    <row r="4" spans="1:79" s="31" customFormat="1" ht="46.2" customHeight="1" thickBot="1" x14ac:dyDescent="0.35">
      <c r="A4" s="43"/>
      <c r="B4" s="44"/>
      <c r="C4" s="29"/>
      <c r="D4"/>
      <c r="E4" s="29"/>
      <c r="F4" s="30"/>
      <c r="G4" s="30"/>
      <c r="H4"/>
      <c r="I4"/>
      <c r="J4"/>
      <c r="K4"/>
      <c r="L4"/>
      <c r="M4"/>
      <c r="N4"/>
      <c r="O4"/>
      <c r="P4"/>
      <c r="Q4"/>
      <c r="R4" s="79" t="s">
        <v>31</v>
      </c>
      <c r="S4" s="80"/>
      <c r="T4" s="81"/>
      <c r="U4" s="82" t="s">
        <v>30</v>
      </c>
      <c r="V4" s="83"/>
      <c r="W4" s="8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 s="41"/>
    </row>
    <row r="5" spans="1:79" s="31" customFormat="1" ht="21" customHeight="1" thickBot="1" x14ac:dyDescent="0.3">
      <c r="A5" s="43"/>
      <c r="B5" s="44"/>
      <c r="C5" s="29"/>
      <c r="D5" s="29"/>
      <c r="E5" s="29"/>
      <c r="F5" s="30"/>
      <c r="G5" s="30"/>
      <c r="H5" s="30"/>
      <c r="I5" s="30"/>
      <c r="J5" s="30"/>
      <c r="K5" s="30"/>
      <c r="L5" s="30"/>
      <c r="M5" s="29"/>
      <c r="N5" s="30"/>
      <c r="O5" s="30"/>
      <c r="P5" s="30"/>
      <c r="Q5" s="30"/>
      <c r="R5" s="30"/>
      <c r="S5" s="30"/>
      <c r="T5" s="30"/>
      <c r="U5" s="30"/>
      <c r="V5" s="48">
        <f ca="1">_xlfn.ISOWEEKNUM(TODAY())</f>
        <v>31</v>
      </c>
      <c r="W5" s="30"/>
      <c r="X5" s="30"/>
      <c r="Y5" s="30"/>
      <c r="Z5" s="30"/>
      <c r="AA5" s="29"/>
      <c r="AU5" s="99" t="s">
        <v>12</v>
      </c>
      <c r="AV5" s="99"/>
      <c r="AW5" s="99"/>
      <c r="AX5" s="99"/>
      <c r="AY5" s="32">
        <v>3</v>
      </c>
      <c r="AZ5" s="100" t="s">
        <v>13</v>
      </c>
      <c r="BA5" s="100"/>
      <c r="BB5" s="100"/>
    </row>
    <row r="6" spans="1:79" s="18" customFormat="1" ht="46.2" customHeight="1" thickBot="1" x14ac:dyDescent="0.3">
      <c r="A6" s="45"/>
      <c r="B6" s="101"/>
      <c r="C6" s="102" t="s">
        <v>14</v>
      </c>
      <c r="D6" s="104" t="s">
        <v>15</v>
      </c>
      <c r="E6" s="106" t="s">
        <v>16</v>
      </c>
      <c r="F6" s="108" t="s">
        <v>17</v>
      </c>
      <c r="G6" s="92" t="s">
        <v>18</v>
      </c>
      <c r="H6" s="93"/>
      <c r="I6" s="93"/>
      <c r="J6" s="110"/>
      <c r="K6" s="92" t="s">
        <v>20</v>
      </c>
      <c r="L6" s="93"/>
      <c r="M6" s="33" t="s">
        <v>21</v>
      </c>
      <c r="N6" s="108" t="s">
        <v>19</v>
      </c>
      <c r="O6" s="94" t="s">
        <v>32</v>
      </c>
      <c r="P6" s="95"/>
      <c r="Q6" s="96"/>
      <c r="R6" s="111" t="s">
        <v>29</v>
      </c>
      <c r="S6" s="112"/>
      <c r="T6" s="113"/>
      <c r="U6" s="85" t="s">
        <v>29</v>
      </c>
      <c r="V6" s="86"/>
      <c r="W6" s="87"/>
      <c r="X6" s="94" t="s">
        <v>22</v>
      </c>
      <c r="Y6" s="95"/>
      <c r="Z6" s="96"/>
      <c r="AA6" s="97" t="s">
        <v>23</v>
      </c>
      <c r="AB6" s="34" t="str">
        <f>CONCATENATE("&lt;","=",AY5)</f>
        <v>&lt;=3</v>
      </c>
      <c r="AC6" s="88" t="s">
        <v>24</v>
      </c>
      <c r="AD6" s="88"/>
      <c r="AE6" s="88"/>
      <c r="AF6" s="88"/>
      <c r="AG6" s="88"/>
      <c r="AH6" s="88"/>
      <c r="AI6" s="88"/>
      <c r="AJ6" s="88"/>
      <c r="AK6" s="88"/>
      <c r="AL6" s="88"/>
      <c r="AM6" s="88"/>
      <c r="AN6" s="88"/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88"/>
      <c r="BF6" s="89"/>
      <c r="BG6" s="90" t="s">
        <v>25</v>
      </c>
      <c r="BH6" s="35"/>
      <c r="BI6" s="35"/>
      <c r="BJ6" s="35"/>
      <c r="BK6" s="35"/>
      <c r="BL6" s="35"/>
      <c r="BM6" s="35"/>
      <c r="BN6" s="35"/>
      <c r="BO6" s="35"/>
      <c r="BP6" s="35"/>
      <c r="BQ6" s="35"/>
      <c r="BR6" s="35"/>
      <c r="BS6" s="35"/>
      <c r="BT6" s="35"/>
      <c r="BU6" s="35"/>
      <c r="BV6" s="35"/>
      <c r="BW6" s="35"/>
      <c r="BX6" s="35"/>
      <c r="BY6" s="35"/>
      <c r="BZ6" s="35"/>
      <c r="CA6" s="35"/>
    </row>
    <row r="7" spans="1:79" s="18" customFormat="1" ht="22.2" customHeight="1" thickBot="1" x14ac:dyDescent="0.3">
      <c r="A7" s="45"/>
      <c r="B7" s="101"/>
      <c r="C7" s="103"/>
      <c r="D7" s="105"/>
      <c r="E7" s="107"/>
      <c r="F7" s="109"/>
      <c r="G7" s="36" t="s">
        <v>26</v>
      </c>
      <c r="H7" s="37" t="s">
        <v>6</v>
      </c>
      <c r="I7" s="38" t="s">
        <v>27</v>
      </c>
      <c r="J7" s="38" t="s">
        <v>28</v>
      </c>
      <c r="K7" s="36" t="s">
        <v>26</v>
      </c>
      <c r="L7" s="37" t="s">
        <v>6</v>
      </c>
      <c r="M7" s="38" t="s">
        <v>28</v>
      </c>
      <c r="N7" s="109"/>
      <c r="O7" s="36" t="s">
        <v>26</v>
      </c>
      <c r="P7" s="37" t="s">
        <v>6</v>
      </c>
      <c r="Q7" s="39" t="s">
        <v>27</v>
      </c>
      <c r="R7" s="36" t="s">
        <v>26</v>
      </c>
      <c r="S7" s="37" t="s">
        <v>6</v>
      </c>
      <c r="T7" s="39" t="s">
        <v>27</v>
      </c>
      <c r="U7" s="36" t="s">
        <v>26</v>
      </c>
      <c r="V7" s="37" t="s">
        <v>6</v>
      </c>
      <c r="W7" s="39" t="s">
        <v>27</v>
      </c>
      <c r="X7" s="36" t="s">
        <v>26</v>
      </c>
      <c r="Y7" s="37" t="s">
        <v>6</v>
      </c>
      <c r="Z7" s="39" t="s">
        <v>27</v>
      </c>
      <c r="AA7" s="98"/>
      <c r="AB7" s="40">
        <v>1</v>
      </c>
      <c r="AC7" s="40">
        <v>2</v>
      </c>
      <c r="AD7" s="40">
        <v>3</v>
      </c>
      <c r="AE7" s="40">
        <v>4</v>
      </c>
      <c r="AF7" s="40">
        <v>5</v>
      </c>
      <c r="AG7" s="40">
        <v>6</v>
      </c>
      <c r="AH7" s="40">
        <v>7</v>
      </c>
      <c r="AI7" s="40">
        <v>8</v>
      </c>
      <c r="AJ7" s="40">
        <v>9</v>
      </c>
      <c r="AK7" s="40">
        <v>10</v>
      </c>
      <c r="AL7" s="40">
        <v>11</v>
      </c>
      <c r="AM7" s="40">
        <v>12</v>
      </c>
      <c r="AN7" s="40">
        <v>13</v>
      </c>
      <c r="AO7" s="40">
        <v>14</v>
      </c>
      <c r="AP7" s="40">
        <v>15</v>
      </c>
      <c r="AQ7" s="40">
        <v>16</v>
      </c>
      <c r="AR7" s="40">
        <v>17</v>
      </c>
      <c r="AS7" s="40">
        <v>18</v>
      </c>
      <c r="AT7" s="40">
        <v>19</v>
      </c>
      <c r="AU7" s="40">
        <v>20</v>
      </c>
      <c r="AV7" s="40">
        <v>21</v>
      </c>
      <c r="AW7" s="40">
        <v>22</v>
      </c>
      <c r="AX7" s="40">
        <v>23</v>
      </c>
      <c r="AY7" s="40">
        <v>24</v>
      </c>
      <c r="AZ7" s="40">
        <v>25</v>
      </c>
      <c r="BA7" s="40">
        <v>26</v>
      </c>
      <c r="BB7" s="40">
        <v>27</v>
      </c>
      <c r="BC7" s="40">
        <v>28</v>
      </c>
      <c r="BD7" s="40">
        <v>29</v>
      </c>
      <c r="BE7" s="40">
        <v>30</v>
      </c>
      <c r="BF7" s="40">
        <v>31</v>
      </c>
      <c r="BG7" s="91"/>
    </row>
    <row r="8" spans="1:79" s="11" customFormat="1" ht="21" customHeight="1" outlineLevel="3" thickBot="1" x14ac:dyDescent="0.3">
      <c r="A8" s="46" t="s">
        <v>0</v>
      </c>
      <c r="B8" s="47"/>
      <c r="C8" s="1"/>
      <c r="D8" s="2" t="s">
        <v>1</v>
      </c>
      <c r="E8" s="3"/>
      <c r="F8" s="4"/>
      <c r="G8" s="5"/>
      <c r="H8" s="5"/>
      <c r="I8" s="5"/>
      <c r="J8" s="5"/>
      <c r="K8" s="6"/>
      <c r="L8" s="4"/>
      <c r="M8" s="7"/>
      <c r="N8" s="4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3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9"/>
      <c r="BG8" s="10"/>
    </row>
    <row r="9" spans="1:79" s="18" customFormat="1" ht="21" customHeight="1" outlineLevel="5" x14ac:dyDescent="0.25">
      <c r="A9" s="46" t="s">
        <v>0</v>
      </c>
      <c r="B9" s="12" t="s">
        <v>2</v>
      </c>
      <c r="C9" s="63">
        <f>SUBTOTAL(103,$E9:E$38)</f>
        <v>12</v>
      </c>
      <c r="D9" s="65" t="s">
        <v>3</v>
      </c>
      <c r="E9" s="67" t="s">
        <v>4</v>
      </c>
      <c r="F9" s="69">
        <v>187131</v>
      </c>
      <c r="G9" s="57">
        <f>O9+36722</f>
        <v>36722</v>
      </c>
      <c r="H9" s="71">
        <f>P9+38606.8</f>
        <v>38606.800000000003</v>
      </c>
      <c r="I9" s="53">
        <f>H9-G9</f>
        <v>1884.8000000000029</v>
      </c>
      <c r="J9" s="73">
        <f t="shared" ref="J9" si="0">IF(G9=0,0,H9/G9-100%)</f>
        <v>5.132618049125881E-2</v>
      </c>
      <c r="K9" s="57">
        <f>F9-G9</f>
        <v>150409</v>
      </c>
      <c r="L9" s="59">
        <f>F9-H9</f>
        <v>148524.20000000001</v>
      </c>
      <c r="M9" s="78">
        <f>H9/F9</f>
        <v>0.20630894934564559</v>
      </c>
      <c r="N9" s="69">
        <f>SUM(AB9:BF9)</f>
        <v>45665</v>
      </c>
      <c r="O9" s="57">
        <f>SUMIF($AB$10:$BF$10,$AB$9,$AB9:$BF9)</f>
        <v>0</v>
      </c>
      <c r="P9" s="59">
        <f>SUMIF($AB$10:$BF$10,$AB$9,$AB10:$BF10)</f>
        <v>0</v>
      </c>
      <c r="Q9" s="53">
        <f>P9-O9</f>
        <v>0</v>
      </c>
      <c r="R9" s="57">
        <f>SUMIFS($AB9:$BF9,$AB$7:$BF$7,"&lt;="&amp;$AY$5+7-WEEKDAY($AY$5,2),$AB$7:$BF$7,"&gt;="&amp;$AY$5-WEEKDAY($AY$5,3))</f>
        <v>10311</v>
      </c>
      <c r="S9" s="59">
        <f>SUMIFS($AB10:$BF10,$AB$7:$BF$7,"&lt;="&amp;$AY$5+7-WEEKDAY($AY$5,2),$AB$7:$BF$7,"&gt;="&amp;$AY$5-WEEKDAY($AY$5,3))</f>
        <v>887.4</v>
      </c>
      <c r="T9" s="53">
        <f>S9-R9</f>
        <v>-9423.6</v>
      </c>
      <c r="U9" s="57"/>
      <c r="V9" s="59"/>
      <c r="W9" s="53">
        <f>V9-U9</f>
        <v>0</v>
      </c>
      <c r="X9" s="57">
        <f>IF($M9&gt;=1,0,SUMIF($AB$10:$BF$10,$AY$5,$AB9:$BF9))</f>
        <v>0</v>
      </c>
      <c r="Y9" s="59">
        <f>IF($M9&gt;=1,0,SUMIF($AB$10:$BF$10,$AY$5,$AB10:$BF10))</f>
        <v>0</v>
      </c>
      <c r="Z9" s="53">
        <f>Y9-X9</f>
        <v>0</v>
      </c>
      <c r="AA9" s="13" t="s">
        <v>5</v>
      </c>
      <c r="AB9" s="14">
        <v>1473</v>
      </c>
      <c r="AC9" s="15">
        <v>1473</v>
      </c>
      <c r="AD9" s="15">
        <v>1473</v>
      </c>
      <c r="AE9" s="15">
        <v>1473</v>
      </c>
      <c r="AF9" s="15">
        <v>1473</v>
      </c>
      <c r="AG9" s="15">
        <v>1473</v>
      </c>
      <c r="AH9" s="15">
        <v>1473</v>
      </c>
      <c r="AI9" s="15">
        <v>1473</v>
      </c>
      <c r="AJ9" s="15">
        <v>1473</v>
      </c>
      <c r="AK9" s="15">
        <v>1473</v>
      </c>
      <c r="AL9" s="15">
        <v>1473</v>
      </c>
      <c r="AM9" s="15">
        <v>1473</v>
      </c>
      <c r="AN9" s="15">
        <v>1473</v>
      </c>
      <c r="AO9" s="15">
        <v>1473</v>
      </c>
      <c r="AP9" s="15">
        <v>1473</v>
      </c>
      <c r="AQ9" s="15">
        <v>1473</v>
      </c>
      <c r="AR9" s="15">
        <v>1473</v>
      </c>
      <c r="AS9" s="15">
        <v>1473</v>
      </c>
      <c r="AT9" s="15">
        <v>1473</v>
      </c>
      <c r="AU9" s="15">
        <v>1473</v>
      </c>
      <c r="AV9" s="15">
        <v>1473</v>
      </c>
      <c r="AW9" s="15">
        <v>1473</v>
      </c>
      <c r="AX9" s="15">
        <v>1473</v>
      </c>
      <c r="AY9" s="15">
        <v>1473</v>
      </c>
      <c r="AZ9" s="15">
        <v>1473</v>
      </c>
      <c r="BA9" s="15">
        <v>1473</v>
      </c>
      <c r="BB9" s="15">
        <v>1473</v>
      </c>
      <c r="BC9" s="15">
        <v>1473</v>
      </c>
      <c r="BD9" s="15">
        <v>1473</v>
      </c>
      <c r="BE9" s="16">
        <v>1473</v>
      </c>
      <c r="BF9" s="17">
        <v>1475</v>
      </c>
      <c r="BG9" s="61"/>
    </row>
    <row r="10" spans="1:79" s="18" customFormat="1" ht="21" customHeight="1" outlineLevel="5" thickBot="1" x14ac:dyDescent="0.3">
      <c r="A10" s="46" t="s">
        <v>0</v>
      </c>
      <c r="B10" s="12" t="s">
        <v>2</v>
      </c>
      <c r="C10" s="64"/>
      <c r="D10" s="66"/>
      <c r="E10" s="68"/>
      <c r="F10" s="70"/>
      <c r="G10" s="58"/>
      <c r="H10" s="72"/>
      <c r="I10" s="54"/>
      <c r="J10" s="74"/>
      <c r="K10" s="58"/>
      <c r="L10" s="60"/>
      <c r="M10" s="76"/>
      <c r="N10" s="70"/>
      <c r="O10" s="58"/>
      <c r="P10" s="60"/>
      <c r="Q10" s="54"/>
      <c r="R10" s="58"/>
      <c r="S10" s="60"/>
      <c r="T10" s="54"/>
      <c r="U10" s="58"/>
      <c r="V10" s="60"/>
      <c r="W10" s="54"/>
      <c r="X10" s="58"/>
      <c r="Y10" s="60"/>
      <c r="Z10" s="54"/>
      <c r="AA10" s="19" t="s">
        <v>6</v>
      </c>
      <c r="AB10" s="20">
        <v>297</v>
      </c>
      <c r="AC10" s="21"/>
      <c r="AD10" s="21">
        <v>887.4</v>
      </c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1"/>
      <c r="AT10" s="21"/>
      <c r="AU10" s="21"/>
      <c r="AV10" s="21"/>
      <c r="AW10" s="21"/>
      <c r="AX10" s="21"/>
      <c r="AY10" s="21"/>
      <c r="AZ10" s="21"/>
      <c r="BA10" s="21"/>
      <c r="BB10" s="21"/>
      <c r="BC10" s="21"/>
      <c r="BD10" s="21"/>
      <c r="BE10" s="22"/>
      <c r="BF10" s="23"/>
      <c r="BG10" s="62"/>
    </row>
    <row r="11" spans="1:79" s="18" customFormat="1" ht="21" customHeight="1" outlineLevel="5" x14ac:dyDescent="0.25">
      <c r="A11" s="46" t="s">
        <v>0</v>
      </c>
      <c r="B11" s="12"/>
      <c r="C11" s="63">
        <f>SUBTOTAL(103,$E11:E$38)</f>
        <v>11</v>
      </c>
      <c r="D11" s="65" t="s">
        <v>7</v>
      </c>
      <c r="E11" s="67" t="s">
        <v>4</v>
      </c>
      <c r="F11" s="69">
        <v>182627</v>
      </c>
      <c r="G11" s="57">
        <f>O11+35372</f>
        <v>35372</v>
      </c>
      <c r="H11" s="71">
        <f>P11+36676.6</f>
        <v>36676.6</v>
      </c>
      <c r="I11" s="53">
        <f>H11-G11</f>
        <v>1304.5999999999985</v>
      </c>
      <c r="J11" s="73">
        <f t="shared" ref="J11" si="1">IF(G11=0,0,H11/G11-100%)</f>
        <v>3.6882279769308912E-2</v>
      </c>
      <c r="K11" s="57">
        <f>F11-G11</f>
        <v>147255</v>
      </c>
      <c r="L11" s="59">
        <f>F11-H11</f>
        <v>145950.39999999999</v>
      </c>
      <c r="M11" s="75">
        <f>H11/F11</f>
        <v>0.20082791701117578</v>
      </c>
      <c r="N11" s="69">
        <f>SUM(AB11:BF11)</f>
        <v>30789</v>
      </c>
      <c r="O11" s="57">
        <f>SUMIF($AB$10:$BF$10,$AB$9,$AB11:$BF11)</f>
        <v>0</v>
      </c>
      <c r="P11" s="59">
        <f>SUMIF($AB$10:$BF$10,$AB$9,$AB12:$BF12)</f>
        <v>0</v>
      </c>
      <c r="Q11" s="53">
        <f>P11-O11</f>
        <v>0</v>
      </c>
      <c r="R11" s="57">
        <f>SUMIFS($AB11:$BF11,$AB$7:$BF$7,"&lt;="&amp;$AY$5+7,$AB$7:$BF$7,"&gt;="&amp;$AY$5)</f>
        <v>7944</v>
      </c>
      <c r="S11" s="59">
        <f t="shared" ref="S11:S20" si="2">SUMIFS($AB12:$BF12,$AB$7:$BF$7,"&lt;="&amp;$AY$5+7-WEEKDAY($AY$5,2),$AB$7:$BF$7,"&gt;="&amp;$AY$5-WEEKDAY($AY$5,3))</f>
        <v>843.03</v>
      </c>
      <c r="T11" s="53">
        <f t="shared" ref="T11" si="3">S11-R11</f>
        <v>-7100.97</v>
      </c>
      <c r="U11" s="57"/>
      <c r="V11" s="59"/>
      <c r="W11" s="53">
        <f t="shared" ref="W11" si="4">V11-U11</f>
        <v>0</v>
      </c>
      <c r="X11" s="57">
        <f>IF($M11&gt;=1,0,SUMIF($AB$10:$BF$10,$AY$8,$AB11:$BF11))</f>
        <v>0</v>
      </c>
      <c r="Y11" s="59">
        <f>IF($M11&gt;=1,0,SUMIF($AB$10:$BF$10,$AY$8,$AB12:$BF12))</f>
        <v>0</v>
      </c>
      <c r="Z11" s="53">
        <f t="shared" ref="Z11" si="5">Y11-X11</f>
        <v>0</v>
      </c>
      <c r="AA11" s="13" t="s">
        <v>5</v>
      </c>
      <c r="AB11" s="14">
        <v>993</v>
      </c>
      <c r="AC11" s="15">
        <v>993</v>
      </c>
      <c r="AD11" s="15">
        <v>993</v>
      </c>
      <c r="AE11" s="15">
        <v>993</v>
      </c>
      <c r="AF11" s="15">
        <v>993</v>
      </c>
      <c r="AG11" s="15">
        <v>993</v>
      </c>
      <c r="AH11" s="15">
        <v>993</v>
      </c>
      <c r="AI11" s="15">
        <v>993</v>
      </c>
      <c r="AJ11" s="15">
        <v>993</v>
      </c>
      <c r="AK11" s="15">
        <v>993</v>
      </c>
      <c r="AL11" s="15">
        <v>993</v>
      </c>
      <c r="AM11" s="15">
        <v>993</v>
      </c>
      <c r="AN11" s="15">
        <v>993</v>
      </c>
      <c r="AO11" s="15">
        <v>993</v>
      </c>
      <c r="AP11" s="15">
        <v>993</v>
      </c>
      <c r="AQ11" s="15">
        <v>993</v>
      </c>
      <c r="AR11" s="15">
        <v>993</v>
      </c>
      <c r="AS11" s="15">
        <v>993</v>
      </c>
      <c r="AT11" s="15">
        <v>993</v>
      </c>
      <c r="AU11" s="15">
        <v>993</v>
      </c>
      <c r="AV11" s="15">
        <v>993</v>
      </c>
      <c r="AW11" s="15">
        <v>993</v>
      </c>
      <c r="AX11" s="15">
        <v>993</v>
      </c>
      <c r="AY11" s="15">
        <v>993</v>
      </c>
      <c r="AZ11" s="15">
        <v>993</v>
      </c>
      <c r="BA11" s="15">
        <v>993</v>
      </c>
      <c r="BB11" s="15">
        <v>993</v>
      </c>
      <c r="BC11" s="15">
        <v>993</v>
      </c>
      <c r="BD11" s="15">
        <v>993</v>
      </c>
      <c r="BE11" s="16">
        <v>993</v>
      </c>
      <c r="BF11" s="17">
        <v>999</v>
      </c>
      <c r="BG11" s="61"/>
    </row>
    <row r="12" spans="1:79" s="18" customFormat="1" ht="21" customHeight="1" outlineLevel="5" thickBot="1" x14ac:dyDescent="0.3">
      <c r="A12" s="46" t="s">
        <v>0</v>
      </c>
      <c r="B12" s="12"/>
      <c r="C12" s="64"/>
      <c r="D12" s="66"/>
      <c r="E12" s="68"/>
      <c r="F12" s="70"/>
      <c r="G12" s="58"/>
      <c r="H12" s="72"/>
      <c r="I12" s="54"/>
      <c r="J12" s="74"/>
      <c r="K12" s="58"/>
      <c r="L12" s="60"/>
      <c r="M12" s="76"/>
      <c r="N12" s="70"/>
      <c r="O12" s="58"/>
      <c r="P12" s="60"/>
      <c r="Q12" s="54"/>
      <c r="R12" s="58"/>
      <c r="S12" s="60"/>
      <c r="T12" s="54"/>
      <c r="U12" s="58"/>
      <c r="V12" s="60"/>
      <c r="W12" s="54"/>
      <c r="X12" s="58"/>
      <c r="Y12" s="60"/>
      <c r="Z12" s="54"/>
      <c r="AA12" s="19" t="s">
        <v>6</v>
      </c>
      <c r="AB12" s="20">
        <v>282.14999999999998</v>
      </c>
      <c r="AC12" s="21"/>
      <c r="AD12" s="21">
        <f>AD10*0.95</f>
        <v>843.03</v>
      </c>
      <c r="AE12" s="21"/>
      <c r="AF12" s="21"/>
      <c r="AG12" s="21"/>
      <c r="AH12" s="21"/>
      <c r="AI12" s="21"/>
      <c r="AJ12" s="21"/>
      <c r="AK12" s="21"/>
      <c r="AL12" s="21"/>
      <c r="AM12" s="21"/>
      <c r="AN12" s="21"/>
      <c r="AO12" s="21"/>
      <c r="AP12" s="21"/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1"/>
      <c r="BB12" s="21"/>
      <c r="BC12" s="21"/>
      <c r="BD12" s="21"/>
      <c r="BE12" s="22"/>
      <c r="BF12" s="23"/>
      <c r="BG12" s="62"/>
    </row>
    <row r="13" spans="1:79" s="18" customFormat="1" ht="21" customHeight="1" outlineLevel="5" x14ac:dyDescent="0.25">
      <c r="A13" s="46" t="s">
        <v>0</v>
      </c>
      <c r="B13" s="12"/>
      <c r="C13" s="63">
        <f>SUBTOTAL(103,$E13:E$38)</f>
        <v>10</v>
      </c>
      <c r="D13" s="65" t="s">
        <v>8</v>
      </c>
      <c r="E13" s="67" t="s">
        <v>9</v>
      </c>
      <c r="F13" s="69">
        <v>103512</v>
      </c>
      <c r="G13" s="57">
        <f>O13+2400</f>
        <v>2400</v>
      </c>
      <c r="H13" s="71">
        <f>P13+2400</f>
        <v>2400</v>
      </c>
      <c r="I13" s="53">
        <f>H13-G13</f>
        <v>0</v>
      </c>
      <c r="J13" s="73">
        <f t="shared" ref="J13" si="6">IF(G13=0,0,H13/G13-100%)</f>
        <v>0</v>
      </c>
      <c r="K13" s="57">
        <f>F13-G13</f>
        <v>101112</v>
      </c>
      <c r="L13" s="59">
        <f>F13-H13</f>
        <v>101112</v>
      </c>
      <c r="M13" s="75">
        <f>H13/F13</f>
        <v>2.3185717597959656E-2</v>
      </c>
      <c r="N13" s="69">
        <f>SUM(AB13:BF13)</f>
        <v>31337</v>
      </c>
      <c r="O13" s="57">
        <f>SUMIF($AB$10:$BF$10,$AB$9,$AB13:$BF13)</f>
        <v>0</v>
      </c>
      <c r="P13" s="59">
        <f>SUMIF($AB$10:$BF$10,$AB$9,$AB14:$BF14)</f>
        <v>0</v>
      </c>
      <c r="Q13" s="53">
        <f>P13-O13</f>
        <v>0</v>
      </c>
      <c r="R13" s="57">
        <f t="shared" ref="R13:R20" si="7">SUMIFS($AB13:$BF13,$AB$7:$BF$7,"&lt;="&amp;$AY$5+7-WEEKDAY($AY$5,2),$AB$7:$BF$7,"&gt;="&amp;$AY$5-WEEKDAY($AY$5,3))</f>
        <v>7077</v>
      </c>
      <c r="S13" s="59">
        <f t="shared" ref="S13" si="8">SUMIFS($AB14:$BF14,$AB$7:$BF$7,"&lt;="&amp;$AY$5+7-WEEKDAY($AY$5,2),$AB$7:$BF$7,"&gt;="&amp;$AY$5-WEEKDAY($AY$5,3))</f>
        <v>250</v>
      </c>
      <c r="T13" s="53">
        <f t="shared" ref="T13" si="9">S13-R13</f>
        <v>-6827</v>
      </c>
      <c r="U13" s="57"/>
      <c r="V13" s="59"/>
      <c r="W13" s="53">
        <f t="shared" ref="W13" si="10">V13-U13</f>
        <v>0</v>
      </c>
      <c r="X13" s="57">
        <f>IF($M13&gt;=1,0,SUMIF($AB$10:$BF$10,$AY$8,$AB13:$BF13))</f>
        <v>0</v>
      </c>
      <c r="Y13" s="59">
        <f>IF($M13&gt;=1,0,SUMIF($AB$10:$BF$10,$AY$8,$AB14:$BF14))</f>
        <v>0</v>
      </c>
      <c r="Z13" s="53">
        <f t="shared" ref="Z13" si="11">Y13-X13</f>
        <v>0</v>
      </c>
      <c r="AA13" s="13" t="s">
        <v>5</v>
      </c>
      <c r="AB13" s="14">
        <v>1011</v>
      </c>
      <c r="AC13" s="15">
        <v>1011</v>
      </c>
      <c r="AD13" s="15">
        <v>1011</v>
      </c>
      <c r="AE13" s="15">
        <v>1011</v>
      </c>
      <c r="AF13" s="15">
        <v>1011</v>
      </c>
      <c r="AG13" s="15">
        <v>1011</v>
      </c>
      <c r="AH13" s="15">
        <v>1011</v>
      </c>
      <c r="AI13" s="15">
        <v>1011</v>
      </c>
      <c r="AJ13" s="15">
        <v>1011</v>
      </c>
      <c r="AK13" s="15">
        <v>1011</v>
      </c>
      <c r="AL13" s="15">
        <v>1011</v>
      </c>
      <c r="AM13" s="15">
        <v>1011</v>
      </c>
      <c r="AN13" s="15">
        <v>1011</v>
      </c>
      <c r="AO13" s="15">
        <v>1011</v>
      </c>
      <c r="AP13" s="15">
        <v>1011</v>
      </c>
      <c r="AQ13" s="15">
        <v>1011</v>
      </c>
      <c r="AR13" s="15">
        <v>1011</v>
      </c>
      <c r="AS13" s="15">
        <v>1011</v>
      </c>
      <c r="AT13" s="15">
        <v>1011</v>
      </c>
      <c r="AU13" s="15">
        <v>1011</v>
      </c>
      <c r="AV13" s="15">
        <v>1011</v>
      </c>
      <c r="AW13" s="15">
        <v>1011</v>
      </c>
      <c r="AX13" s="15">
        <v>1011</v>
      </c>
      <c r="AY13" s="15">
        <v>1011</v>
      </c>
      <c r="AZ13" s="15">
        <v>1011</v>
      </c>
      <c r="BA13" s="15">
        <v>1011</v>
      </c>
      <c r="BB13" s="15">
        <v>1011</v>
      </c>
      <c r="BC13" s="15">
        <v>1011</v>
      </c>
      <c r="BD13" s="15">
        <v>1011</v>
      </c>
      <c r="BE13" s="16">
        <v>1011</v>
      </c>
      <c r="BF13" s="17">
        <v>1007</v>
      </c>
      <c r="BG13" s="61"/>
    </row>
    <row r="14" spans="1:79" s="18" customFormat="1" ht="21" customHeight="1" outlineLevel="5" thickBot="1" x14ac:dyDescent="0.3">
      <c r="A14" s="46" t="s">
        <v>0</v>
      </c>
      <c r="B14" s="12"/>
      <c r="C14" s="64"/>
      <c r="D14" s="66"/>
      <c r="E14" s="68"/>
      <c r="F14" s="70"/>
      <c r="G14" s="58"/>
      <c r="H14" s="72"/>
      <c r="I14" s="54"/>
      <c r="J14" s="74"/>
      <c r="K14" s="58"/>
      <c r="L14" s="60"/>
      <c r="M14" s="77"/>
      <c r="N14" s="70"/>
      <c r="O14" s="58"/>
      <c r="P14" s="60"/>
      <c r="Q14" s="54"/>
      <c r="R14" s="58"/>
      <c r="S14" s="60"/>
      <c r="T14" s="54"/>
      <c r="U14" s="58"/>
      <c r="V14" s="60"/>
      <c r="W14" s="54"/>
      <c r="X14" s="58"/>
      <c r="Y14" s="60"/>
      <c r="Z14" s="54"/>
      <c r="AA14" s="19" t="s">
        <v>6</v>
      </c>
      <c r="AB14" s="20">
        <v>200</v>
      </c>
      <c r="AC14" s="21"/>
      <c r="AD14" s="21">
        <v>250</v>
      </c>
      <c r="AE14" s="21"/>
      <c r="AF14" s="21"/>
      <c r="AG14" s="21"/>
      <c r="AH14" s="21"/>
      <c r="AI14" s="21"/>
      <c r="AJ14" s="21"/>
      <c r="AK14" s="21"/>
      <c r="AL14" s="21"/>
      <c r="AM14" s="21"/>
      <c r="AN14" s="21"/>
      <c r="AO14" s="21"/>
      <c r="AP14" s="21"/>
      <c r="AQ14" s="21"/>
      <c r="AR14" s="21"/>
      <c r="AS14" s="21"/>
      <c r="AT14" s="21"/>
      <c r="AU14" s="21"/>
      <c r="AV14" s="21"/>
      <c r="AW14" s="21"/>
      <c r="AX14" s="21"/>
      <c r="AY14" s="21"/>
      <c r="AZ14" s="21"/>
      <c r="BA14" s="21"/>
      <c r="BB14" s="21"/>
      <c r="BC14" s="21"/>
      <c r="BD14" s="21"/>
      <c r="BE14" s="22"/>
      <c r="BF14" s="23"/>
      <c r="BG14" s="62"/>
    </row>
    <row r="15" spans="1:79" s="11" customFormat="1" ht="21" customHeight="1" outlineLevel="5" thickBot="1" x14ac:dyDescent="0.3">
      <c r="A15" s="46" t="s">
        <v>10</v>
      </c>
      <c r="B15" s="12"/>
      <c r="C15" s="24"/>
      <c r="D15" s="2" t="s">
        <v>11</v>
      </c>
      <c r="E15" s="3"/>
      <c r="F15" s="25"/>
      <c r="G15" s="26"/>
      <c r="H15" s="26"/>
      <c r="I15" s="5"/>
      <c r="J15" s="5"/>
      <c r="K15" s="27"/>
      <c r="L15" s="25"/>
      <c r="M15" s="7"/>
      <c r="N15" s="25"/>
      <c r="O15" s="26"/>
      <c r="P15" s="26"/>
      <c r="Q15" s="5"/>
      <c r="R15" s="26"/>
      <c r="S15" s="26"/>
      <c r="T15" s="5"/>
      <c r="U15" s="26"/>
      <c r="V15" s="26"/>
      <c r="W15" s="5"/>
      <c r="X15" s="26"/>
      <c r="Y15" s="26"/>
      <c r="Z15" s="5"/>
      <c r="AA15" s="3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9"/>
      <c r="BG15" s="28"/>
    </row>
    <row r="16" spans="1:79" s="18" customFormat="1" ht="21" customHeight="1" outlineLevel="5" x14ac:dyDescent="0.25">
      <c r="A16" s="46" t="s">
        <v>10</v>
      </c>
      <c r="B16" s="12" t="s">
        <v>2</v>
      </c>
      <c r="C16" s="63">
        <f>SUBTOTAL(103,$E16:E$38)</f>
        <v>9</v>
      </c>
      <c r="D16" s="65" t="s">
        <v>3</v>
      </c>
      <c r="E16" s="67" t="s">
        <v>9</v>
      </c>
      <c r="F16" s="69">
        <v>113868</v>
      </c>
      <c r="G16" s="57">
        <f>O16+12100</f>
        <v>12100</v>
      </c>
      <c r="H16" s="71">
        <f t="shared" ref="H16" si="12">P16</f>
        <v>0</v>
      </c>
      <c r="I16" s="53">
        <f t="shared" ref="I16" si="13">H16-G16</f>
        <v>-12100</v>
      </c>
      <c r="J16" s="73">
        <f t="shared" ref="J16" si="14">IF(G16=0,0,H16/G16-100%)</f>
        <v>-1</v>
      </c>
      <c r="K16" s="57">
        <f>F16-G16</f>
        <v>101768</v>
      </c>
      <c r="L16" s="59">
        <f>F16-H16</f>
        <v>113868</v>
      </c>
      <c r="M16" s="75">
        <f>H16/F16</f>
        <v>0</v>
      </c>
      <c r="N16" s="69">
        <f>SUM(AB16:BF16)</f>
        <v>38614</v>
      </c>
      <c r="O16" s="57">
        <f t="shared" ref="O16" si="15">SUMIF($AB$10:$BF$10,$AB$9,$AB16:$BF16)</f>
        <v>0</v>
      </c>
      <c r="P16" s="59">
        <f t="shared" ref="P16" si="16">SUMIF($AB$10:$BF$10,$AB$9,$AB17:$BF17)</f>
        <v>0</v>
      </c>
      <c r="Q16" s="53">
        <f>P16-O16</f>
        <v>0</v>
      </c>
      <c r="R16" s="57">
        <f t="shared" si="7"/>
        <v>8715</v>
      </c>
      <c r="S16" s="59">
        <f t="shared" si="2"/>
        <v>0</v>
      </c>
      <c r="T16" s="53">
        <f t="shared" ref="T16" si="17">S16-R16</f>
        <v>-8715</v>
      </c>
      <c r="U16" s="57"/>
      <c r="V16" s="59"/>
      <c r="W16" s="53">
        <f t="shared" ref="W16" si="18">V16-U16</f>
        <v>0</v>
      </c>
      <c r="X16" s="57">
        <f>IF($M16&gt;=1,0,SUMIF($AB$10:$BF$10,$AY$8,$AB16:$BF16))</f>
        <v>0</v>
      </c>
      <c r="Y16" s="59">
        <f>IF($M16&gt;=1,0,SUMIF($AB$10:$BF$10,$AY$8,$AB17:$BF17))</f>
        <v>0</v>
      </c>
      <c r="Z16" s="53">
        <f t="shared" ref="Z16" si="19">Y16-X16</f>
        <v>0</v>
      </c>
      <c r="AA16" s="13" t="s">
        <v>5</v>
      </c>
      <c r="AB16" s="14">
        <v>1245</v>
      </c>
      <c r="AC16" s="15">
        <v>1245</v>
      </c>
      <c r="AD16" s="15">
        <v>1245</v>
      </c>
      <c r="AE16" s="15">
        <v>1245</v>
      </c>
      <c r="AF16" s="15">
        <v>1245</v>
      </c>
      <c r="AG16" s="15">
        <v>1245</v>
      </c>
      <c r="AH16" s="15">
        <v>1245</v>
      </c>
      <c r="AI16" s="15">
        <v>1245</v>
      </c>
      <c r="AJ16" s="15">
        <v>1245</v>
      </c>
      <c r="AK16" s="15">
        <v>1245</v>
      </c>
      <c r="AL16" s="15">
        <v>1245</v>
      </c>
      <c r="AM16" s="15">
        <v>1245</v>
      </c>
      <c r="AN16" s="15">
        <v>1245</v>
      </c>
      <c r="AO16" s="15">
        <v>1245</v>
      </c>
      <c r="AP16" s="15">
        <v>1245</v>
      </c>
      <c r="AQ16" s="15">
        <v>1245</v>
      </c>
      <c r="AR16" s="15">
        <v>1245</v>
      </c>
      <c r="AS16" s="15">
        <v>1245</v>
      </c>
      <c r="AT16" s="15">
        <v>1245</v>
      </c>
      <c r="AU16" s="15">
        <v>1245</v>
      </c>
      <c r="AV16" s="15">
        <v>1245</v>
      </c>
      <c r="AW16" s="15">
        <v>1245</v>
      </c>
      <c r="AX16" s="15">
        <v>1245</v>
      </c>
      <c r="AY16" s="15">
        <v>1245</v>
      </c>
      <c r="AZ16" s="15">
        <v>1245</v>
      </c>
      <c r="BA16" s="15">
        <v>1245</v>
      </c>
      <c r="BB16" s="15">
        <v>1245</v>
      </c>
      <c r="BC16" s="15">
        <v>1245</v>
      </c>
      <c r="BD16" s="15">
        <v>1245</v>
      </c>
      <c r="BE16" s="16">
        <v>1245</v>
      </c>
      <c r="BF16" s="17">
        <v>1264</v>
      </c>
      <c r="BG16" s="61"/>
    </row>
    <row r="17" spans="1:59" s="18" customFormat="1" ht="21" customHeight="1" outlineLevel="5" thickBot="1" x14ac:dyDescent="0.3">
      <c r="A17" s="46" t="s">
        <v>10</v>
      </c>
      <c r="B17" s="12" t="s">
        <v>2</v>
      </c>
      <c r="C17" s="64"/>
      <c r="D17" s="66"/>
      <c r="E17" s="68"/>
      <c r="F17" s="70"/>
      <c r="G17" s="58"/>
      <c r="H17" s="72"/>
      <c r="I17" s="54"/>
      <c r="J17" s="74"/>
      <c r="K17" s="58"/>
      <c r="L17" s="60"/>
      <c r="M17" s="76"/>
      <c r="N17" s="70"/>
      <c r="O17" s="58"/>
      <c r="P17" s="60"/>
      <c r="Q17" s="54"/>
      <c r="R17" s="58"/>
      <c r="S17" s="60"/>
      <c r="T17" s="54"/>
      <c r="U17" s="58"/>
      <c r="V17" s="60"/>
      <c r="W17" s="54"/>
      <c r="X17" s="58"/>
      <c r="Y17" s="60"/>
      <c r="Z17" s="54"/>
      <c r="AA17" s="19" t="s">
        <v>6</v>
      </c>
      <c r="AB17" s="20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1"/>
      <c r="AQ17" s="21"/>
      <c r="AR17" s="21"/>
      <c r="AS17" s="21"/>
      <c r="AT17" s="21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2"/>
      <c r="BF17" s="23"/>
      <c r="BG17" s="62"/>
    </row>
    <row r="18" spans="1:59" s="18" customFormat="1" ht="21" customHeight="1" outlineLevel="5" x14ac:dyDescent="0.25">
      <c r="A18" s="46" t="s">
        <v>10</v>
      </c>
      <c r="B18" s="12"/>
      <c r="C18" s="63">
        <f>SUBTOTAL(103,$E18:E$38)</f>
        <v>8</v>
      </c>
      <c r="D18" s="65" t="s">
        <v>7</v>
      </c>
      <c r="E18" s="67" t="s">
        <v>4</v>
      </c>
      <c r="F18" s="69">
        <v>136118</v>
      </c>
      <c r="G18" s="57">
        <f>O18+11495</f>
        <v>11495</v>
      </c>
      <c r="H18" s="71">
        <f t="shared" ref="H18" si="20">P18</f>
        <v>0</v>
      </c>
      <c r="I18" s="53">
        <f t="shared" ref="I18" si="21">H18-G18</f>
        <v>-11495</v>
      </c>
      <c r="J18" s="73">
        <f t="shared" ref="J18" si="22">IF(G18=0,0,H18/G18-100%)</f>
        <v>-1</v>
      </c>
      <c r="K18" s="57">
        <f>F18-G18</f>
        <v>124623</v>
      </c>
      <c r="L18" s="59">
        <f>F18-H18</f>
        <v>136118</v>
      </c>
      <c r="M18" s="75">
        <f>H18/F18</f>
        <v>0</v>
      </c>
      <c r="N18" s="69">
        <f>SUM(AB18:BF18)</f>
        <v>36489</v>
      </c>
      <c r="O18" s="57">
        <f t="shared" ref="O18" si="23">SUMIF($AB$10:$BF$10,$AB$9,$AB18:$BF18)</f>
        <v>0</v>
      </c>
      <c r="P18" s="59">
        <f t="shared" ref="P18" si="24">SUMIF($AB$10:$BF$10,$AB$9,$AB19:$BF19)</f>
        <v>0</v>
      </c>
      <c r="Q18" s="53">
        <f>P18-O18</f>
        <v>0</v>
      </c>
      <c r="R18" s="57">
        <f t="shared" si="7"/>
        <v>8239</v>
      </c>
      <c r="S18" s="59">
        <f t="shared" si="2"/>
        <v>0</v>
      </c>
      <c r="T18" s="53">
        <f t="shared" ref="T18" si="25">S18-R18</f>
        <v>-8239</v>
      </c>
      <c r="U18" s="57"/>
      <c r="V18" s="59"/>
      <c r="W18" s="53">
        <f t="shared" ref="W18" si="26">V18-U18</f>
        <v>0</v>
      </c>
      <c r="X18" s="57">
        <f>IF($M18&gt;=1,0,SUMIF($AB$10:$BF$10,$AY$8,$AB18:$BF18))</f>
        <v>0</v>
      </c>
      <c r="Y18" s="59">
        <f>IF($M18&gt;=1,0,SUMIF($AB$10:$BF$10,$AY$8,$AB19:$BF19))</f>
        <v>0</v>
      </c>
      <c r="Z18" s="53">
        <f t="shared" ref="Z18" si="27">Y18-X18</f>
        <v>0</v>
      </c>
      <c r="AA18" s="13" t="s">
        <v>5</v>
      </c>
      <c r="AB18" s="14">
        <v>1177</v>
      </c>
      <c r="AC18" s="15">
        <v>1177</v>
      </c>
      <c r="AD18" s="15">
        <v>1177</v>
      </c>
      <c r="AE18" s="15">
        <v>1177</v>
      </c>
      <c r="AF18" s="15">
        <v>1177</v>
      </c>
      <c r="AG18" s="15">
        <v>1177</v>
      </c>
      <c r="AH18" s="15">
        <v>1177</v>
      </c>
      <c r="AI18" s="15">
        <v>1177</v>
      </c>
      <c r="AJ18" s="15">
        <v>1177</v>
      </c>
      <c r="AK18" s="15">
        <v>1177</v>
      </c>
      <c r="AL18" s="15">
        <v>1177</v>
      </c>
      <c r="AM18" s="15">
        <v>1177</v>
      </c>
      <c r="AN18" s="15">
        <v>1177</v>
      </c>
      <c r="AO18" s="15">
        <v>1177</v>
      </c>
      <c r="AP18" s="15">
        <v>1177</v>
      </c>
      <c r="AQ18" s="15">
        <v>1177</v>
      </c>
      <c r="AR18" s="15">
        <v>1177</v>
      </c>
      <c r="AS18" s="15">
        <v>1177</v>
      </c>
      <c r="AT18" s="15">
        <v>1177</v>
      </c>
      <c r="AU18" s="15">
        <v>1177</v>
      </c>
      <c r="AV18" s="15">
        <v>1177</v>
      </c>
      <c r="AW18" s="15">
        <v>1177</v>
      </c>
      <c r="AX18" s="15">
        <v>1177</v>
      </c>
      <c r="AY18" s="15">
        <v>1177</v>
      </c>
      <c r="AZ18" s="15">
        <v>1177</v>
      </c>
      <c r="BA18" s="15">
        <v>1177</v>
      </c>
      <c r="BB18" s="15">
        <v>1177</v>
      </c>
      <c r="BC18" s="15">
        <v>1177</v>
      </c>
      <c r="BD18" s="15">
        <v>1177</v>
      </c>
      <c r="BE18" s="16">
        <v>1177</v>
      </c>
      <c r="BF18" s="17">
        <v>1179</v>
      </c>
      <c r="BG18" s="61"/>
    </row>
    <row r="19" spans="1:59" s="18" customFormat="1" ht="21" customHeight="1" outlineLevel="5" thickBot="1" x14ac:dyDescent="0.3">
      <c r="A19" s="46" t="s">
        <v>10</v>
      </c>
      <c r="B19" s="12"/>
      <c r="C19" s="64"/>
      <c r="D19" s="66"/>
      <c r="E19" s="68"/>
      <c r="F19" s="70"/>
      <c r="G19" s="58"/>
      <c r="H19" s="72"/>
      <c r="I19" s="54"/>
      <c r="J19" s="74"/>
      <c r="K19" s="58"/>
      <c r="L19" s="60"/>
      <c r="M19" s="76"/>
      <c r="N19" s="70"/>
      <c r="O19" s="58"/>
      <c r="P19" s="60"/>
      <c r="Q19" s="54"/>
      <c r="R19" s="58"/>
      <c r="S19" s="60"/>
      <c r="T19" s="54"/>
      <c r="U19" s="58"/>
      <c r="V19" s="60"/>
      <c r="W19" s="54"/>
      <c r="X19" s="58"/>
      <c r="Y19" s="60"/>
      <c r="Z19" s="54"/>
      <c r="AA19" s="19" t="s">
        <v>6</v>
      </c>
      <c r="AB19" s="20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2"/>
      <c r="BF19" s="23"/>
      <c r="BG19" s="62"/>
    </row>
    <row r="20" spans="1:59" s="18" customFormat="1" ht="21" customHeight="1" outlineLevel="5" x14ac:dyDescent="0.25">
      <c r="A20" s="46" t="s">
        <v>10</v>
      </c>
      <c r="B20" s="12"/>
      <c r="C20" s="63">
        <f>SUBTOTAL(103,$E20:E$38)</f>
        <v>7</v>
      </c>
      <c r="D20" s="65" t="s">
        <v>8</v>
      </c>
      <c r="E20" s="67" t="s">
        <v>4</v>
      </c>
      <c r="F20" s="69">
        <v>83298</v>
      </c>
      <c r="G20" s="57">
        <f>O20+2000</f>
        <v>2000</v>
      </c>
      <c r="H20" s="71">
        <f t="shared" ref="H20" si="28">P20</f>
        <v>0</v>
      </c>
      <c r="I20" s="53">
        <f t="shared" ref="I20" si="29">H20-G20</f>
        <v>-2000</v>
      </c>
      <c r="J20" s="73">
        <f t="shared" ref="J20" si="30">IF(G20=0,0,H20/G20-100%)</f>
        <v>-1</v>
      </c>
      <c r="K20" s="57">
        <f>F20-G20</f>
        <v>81298</v>
      </c>
      <c r="L20" s="59">
        <f>F20-H20</f>
        <v>83298</v>
      </c>
      <c r="M20" s="75">
        <f>H20/F20</f>
        <v>0</v>
      </c>
      <c r="N20" s="69">
        <f>SUM(AB20:BF20)</f>
        <v>8865</v>
      </c>
      <c r="O20" s="57">
        <f t="shared" ref="O20" si="31">SUMIF($AB$10:$BF$10,$AB$9,$AB20:$BF20)</f>
        <v>0</v>
      </c>
      <c r="P20" s="59">
        <f t="shared" ref="P20" si="32">SUMIF($AB$10:$BF$10,$AB$9,$AB21:$BF21)</f>
        <v>0</v>
      </c>
      <c r="Q20" s="53">
        <f>P20-O20</f>
        <v>0</v>
      </c>
      <c r="R20" s="57">
        <f t="shared" si="7"/>
        <v>0</v>
      </c>
      <c r="S20" s="59">
        <f t="shared" si="2"/>
        <v>0</v>
      </c>
      <c r="T20" s="53">
        <f t="shared" ref="T20" si="33">S20-R20</f>
        <v>0</v>
      </c>
      <c r="U20" s="57"/>
      <c r="V20" s="59"/>
      <c r="W20" s="53">
        <f t="shared" ref="W20" si="34">V20-U20</f>
        <v>0</v>
      </c>
      <c r="X20" s="57">
        <f>IF($M20&gt;=1,0,SUMIF($AB$10:$BF$10,$AY$8,$AB20:$BF20))</f>
        <v>0</v>
      </c>
      <c r="Y20" s="59">
        <f>IF($M20&gt;=1,0,SUMIF($AB$10:$BF$10,$AY$8,$AB21:$BF21))</f>
        <v>0</v>
      </c>
      <c r="Z20" s="53">
        <f t="shared" ref="Z20" si="35">Y20-X20</f>
        <v>0</v>
      </c>
      <c r="AA20" s="13" t="s">
        <v>5</v>
      </c>
      <c r="AB20" s="14"/>
      <c r="AC20" s="15"/>
      <c r="AD20" s="15"/>
      <c r="AE20" s="15"/>
      <c r="AF20" s="15"/>
      <c r="AG20" s="15"/>
      <c r="AH20" s="15"/>
      <c r="AI20" s="15"/>
      <c r="AJ20" s="15"/>
      <c r="AK20" s="15">
        <v>403</v>
      </c>
      <c r="AL20" s="15">
        <v>403</v>
      </c>
      <c r="AM20" s="15">
        <v>403</v>
      </c>
      <c r="AN20" s="15">
        <v>403</v>
      </c>
      <c r="AO20" s="15">
        <v>403</v>
      </c>
      <c r="AP20" s="15">
        <v>403</v>
      </c>
      <c r="AQ20" s="15">
        <v>403</v>
      </c>
      <c r="AR20" s="15">
        <v>403</v>
      </c>
      <c r="AS20" s="15">
        <v>403</v>
      </c>
      <c r="AT20" s="15">
        <v>403</v>
      </c>
      <c r="AU20" s="15">
        <v>403</v>
      </c>
      <c r="AV20" s="15">
        <v>403</v>
      </c>
      <c r="AW20" s="15">
        <v>403</v>
      </c>
      <c r="AX20" s="15">
        <v>403</v>
      </c>
      <c r="AY20" s="15">
        <v>403</v>
      </c>
      <c r="AZ20" s="15">
        <v>403</v>
      </c>
      <c r="BA20" s="15">
        <v>403</v>
      </c>
      <c r="BB20" s="15">
        <v>403</v>
      </c>
      <c r="BC20" s="15">
        <v>403</v>
      </c>
      <c r="BD20" s="15">
        <v>403</v>
      </c>
      <c r="BE20" s="16">
        <v>403</v>
      </c>
      <c r="BF20" s="17">
        <v>402</v>
      </c>
      <c r="BG20" s="61"/>
    </row>
    <row r="21" spans="1:59" s="18" customFormat="1" ht="21" customHeight="1" outlineLevel="5" thickBot="1" x14ac:dyDescent="0.3">
      <c r="A21" s="46" t="s">
        <v>10</v>
      </c>
      <c r="B21" s="12"/>
      <c r="C21" s="64"/>
      <c r="D21" s="66"/>
      <c r="E21" s="68"/>
      <c r="F21" s="70"/>
      <c r="G21" s="58"/>
      <c r="H21" s="72"/>
      <c r="I21" s="54"/>
      <c r="J21" s="74"/>
      <c r="K21" s="58"/>
      <c r="L21" s="60"/>
      <c r="M21" s="76"/>
      <c r="N21" s="70"/>
      <c r="O21" s="58"/>
      <c r="P21" s="60"/>
      <c r="Q21" s="54"/>
      <c r="R21" s="58"/>
      <c r="S21" s="60"/>
      <c r="T21" s="54"/>
      <c r="U21" s="58"/>
      <c r="V21" s="60"/>
      <c r="W21" s="54"/>
      <c r="X21" s="58"/>
      <c r="Y21" s="60"/>
      <c r="Z21" s="54"/>
      <c r="AA21" s="19" t="s">
        <v>6</v>
      </c>
      <c r="AB21" s="20"/>
      <c r="AC21" s="21"/>
      <c r="AD21" s="21"/>
      <c r="AE21" s="21"/>
      <c r="AF21" s="21"/>
      <c r="AG21" s="21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  <c r="AT21" s="21"/>
      <c r="AU21" s="21"/>
      <c r="AV21" s="21"/>
      <c r="AW21" s="21"/>
      <c r="AX21" s="21"/>
      <c r="AY21" s="21"/>
      <c r="AZ21" s="21"/>
      <c r="BA21" s="21"/>
      <c r="BB21" s="21"/>
      <c r="BC21" s="21"/>
      <c r="BD21" s="21"/>
      <c r="BE21" s="22"/>
      <c r="BF21" s="23"/>
      <c r="BG21" s="62"/>
    </row>
    <row r="23" spans="1:59" x14ac:dyDescent="0.3">
      <c r="R23" s="49" t="s">
        <v>33</v>
      </c>
      <c r="S23" s="49"/>
      <c r="T23" s="49"/>
      <c r="U23" s="49"/>
      <c r="V23" s="49"/>
      <c r="W23" s="49"/>
    </row>
    <row r="24" spans="1:59" ht="15" thickBot="1" x14ac:dyDescent="0.35">
      <c r="R24" s="50"/>
      <c r="S24" s="50"/>
      <c r="T24" s="50"/>
      <c r="U24" s="50"/>
      <c r="V24" s="50"/>
      <c r="W24" s="50"/>
    </row>
    <row r="25" spans="1:59" s="11" customFormat="1" ht="21" customHeight="1" outlineLevel="3" thickBot="1" x14ac:dyDescent="0.3">
      <c r="A25" s="46" t="s">
        <v>0</v>
      </c>
      <c r="B25" s="47"/>
      <c r="C25" s="1"/>
      <c r="D25" s="2" t="s">
        <v>1</v>
      </c>
      <c r="E25" s="3"/>
      <c r="F25" s="4"/>
      <c r="G25" s="5"/>
      <c r="H25" s="5"/>
      <c r="I25" s="5"/>
      <c r="J25" s="5"/>
      <c r="K25" s="6"/>
      <c r="L25" s="4"/>
      <c r="M25" s="7"/>
      <c r="N25" s="4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3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9"/>
      <c r="BG25" s="10"/>
    </row>
    <row r="26" spans="1:59" s="18" customFormat="1" ht="21" customHeight="1" outlineLevel="5" x14ac:dyDescent="0.25">
      <c r="A26" s="46" t="s">
        <v>0</v>
      </c>
      <c r="B26" s="12" t="s">
        <v>2</v>
      </c>
      <c r="C26" s="63">
        <f>SUBTOTAL(103,$E26:E$38)</f>
        <v>6</v>
      </c>
      <c r="D26" s="65" t="s">
        <v>3</v>
      </c>
      <c r="E26" s="67" t="s">
        <v>4</v>
      </c>
      <c r="F26" s="69">
        <v>187131</v>
      </c>
      <c r="G26" s="57">
        <f>O26+36722</f>
        <v>36722</v>
      </c>
      <c r="H26" s="71">
        <f>P26+38606.8</f>
        <v>38606.800000000003</v>
      </c>
      <c r="I26" s="53">
        <f>H26-G26</f>
        <v>1884.8000000000029</v>
      </c>
      <c r="J26" s="73">
        <f t="shared" ref="J26" si="36">IF(G26=0,0,H26/G26-100%)</f>
        <v>5.132618049125881E-2</v>
      </c>
      <c r="K26" s="57">
        <f>F26-G26</f>
        <v>150409</v>
      </c>
      <c r="L26" s="59">
        <f>F26-H26</f>
        <v>148524.20000000001</v>
      </c>
      <c r="M26" s="78">
        <f>H26/F26</f>
        <v>0.20630894934564559</v>
      </c>
      <c r="N26" s="69">
        <f>SUM(AB26:BF26)</f>
        <v>45665</v>
      </c>
      <c r="O26" s="57">
        <f>SUMIF($AB$10:$BF$10,$AB$9,$AB26:$BF26)</f>
        <v>0</v>
      </c>
      <c r="P26" s="59">
        <f>SUMIF($AB$10:$BF$10,$AB$9,$AB27:$BF27)</f>
        <v>0</v>
      </c>
      <c r="Q26" s="53">
        <f>P26-O26</f>
        <v>0</v>
      </c>
      <c r="R26" s="55">
        <v>4419</v>
      </c>
      <c r="S26" s="51">
        <v>1184.4000000000001</v>
      </c>
      <c r="T26" s="53">
        <f>S26-R26</f>
        <v>-3234.6</v>
      </c>
      <c r="U26" s="55">
        <v>2946</v>
      </c>
      <c r="V26" s="51">
        <v>887.4</v>
      </c>
      <c r="W26" s="53">
        <f>V26-U26</f>
        <v>-2058.6</v>
      </c>
      <c r="X26" s="57">
        <f>IF($M26&gt;=1,0,SUMIF($AB$10:$BF$10,$AY$5,$AB26:$BF26))</f>
        <v>0</v>
      </c>
      <c r="Y26" s="59">
        <f>IF($M26&gt;=1,0,SUMIF($AB$10:$BF$10,$AY$5,$AB27:$BF27))</f>
        <v>0</v>
      </c>
      <c r="Z26" s="53">
        <f>Y26-X26</f>
        <v>0</v>
      </c>
      <c r="AA26" s="13" t="s">
        <v>5</v>
      </c>
      <c r="AB26" s="14">
        <v>1473</v>
      </c>
      <c r="AC26" s="15">
        <v>1473</v>
      </c>
      <c r="AD26" s="15">
        <v>1473</v>
      </c>
      <c r="AE26" s="15">
        <v>1473</v>
      </c>
      <c r="AF26" s="15">
        <v>1473</v>
      </c>
      <c r="AG26" s="15">
        <v>1473</v>
      </c>
      <c r="AH26" s="15">
        <v>1473</v>
      </c>
      <c r="AI26" s="15">
        <v>1473</v>
      </c>
      <c r="AJ26" s="15">
        <v>1473</v>
      </c>
      <c r="AK26" s="15">
        <v>1473</v>
      </c>
      <c r="AL26" s="15">
        <v>1473</v>
      </c>
      <c r="AM26" s="15">
        <v>1473</v>
      </c>
      <c r="AN26" s="15">
        <v>1473</v>
      </c>
      <c r="AO26" s="15">
        <v>1473</v>
      </c>
      <c r="AP26" s="15">
        <v>1473</v>
      </c>
      <c r="AQ26" s="15">
        <v>1473</v>
      </c>
      <c r="AR26" s="15">
        <v>1473</v>
      </c>
      <c r="AS26" s="15">
        <v>1473</v>
      </c>
      <c r="AT26" s="15">
        <v>1473</v>
      </c>
      <c r="AU26" s="15">
        <v>1473</v>
      </c>
      <c r="AV26" s="15">
        <v>1473</v>
      </c>
      <c r="AW26" s="15">
        <v>1473</v>
      </c>
      <c r="AX26" s="15">
        <v>1473</v>
      </c>
      <c r="AY26" s="15">
        <v>1473</v>
      </c>
      <c r="AZ26" s="15">
        <v>1473</v>
      </c>
      <c r="BA26" s="15">
        <v>1473</v>
      </c>
      <c r="BB26" s="15">
        <v>1473</v>
      </c>
      <c r="BC26" s="15">
        <v>1473</v>
      </c>
      <c r="BD26" s="15">
        <v>1473</v>
      </c>
      <c r="BE26" s="16">
        <v>1473</v>
      </c>
      <c r="BF26" s="17">
        <v>1475</v>
      </c>
      <c r="BG26" s="61"/>
    </row>
    <row r="27" spans="1:59" s="18" customFormat="1" ht="21" customHeight="1" outlineLevel="5" thickBot="1" x14ac:dyDescent="0.3">
      <c r="A27" s="46" t="s">
        <v>0</v>
      </c>
      <c r="B27" s="12" t="s">
        <v>2</v>
      </c>
      <c r="C27" s="64"/>
      <c r="D27" s="66"/>
      <c r="E27" s="68"/>
      <c r="F27" s="70"/>
      <c r="G27" s="58"/>
      <c r="H27" s="72"/>
      <c r="I27" s="54"/>
      <c r="J27" s="74"/>
      <c r="K27" s="58"/>
      <c r="L27" s="60"/>
      <c r="M27" s="76"/>
      <c r="N27" s="70"/>
      <c r="O27" s="58"/>
      <c r="P27" s="60"/>
      <c r="Q27" s="54"/>
      <c r="R27" s="56"/>
      <c r="S27" s="52"/>
      <c r="T27" s="54"/>
      <c r="U27" s="56"/>
      <c r="V27" s="52"/>
      <c r="W27" s="54"/>
      <c r="X27" s="58"/>
      <c r="Y27" s="60"/>
      <c r="Z27" s="54"/>
      <c r="AA27" s="19" t="s">
        <v>6</v>
      </c>
      <c r="AB27" s="20">
        <v>297</v>
      </c>
      <c r="AC27" s="21"/>
      <c r="AD27" s="21">
        <v>887.4</v>
      </c>
      <c r="AE27" s="21"/>
      <c r="AF27" s="21"/>
      <c r="AG27" s="21"/>
      <c r="AH27" s="21"/>
      <c r="AI27" s="21"/>
      <c r="AJ27" s="21"/>
      <c r="AK27" s="21"/>
      <c r="AL27" s="21"/>
      <c r="AM27" s="21"/>
      <c r="AN27" s="21"/>
      <c r="AO27" s="21"/>
      <c r="AP27" s="21"/>
      <c r="AQ27" s="21"/>
      <c r="AR27" s="21"/>
      <c r="AS27" s="21"/>
      <c r="AT27" s="21"/>
      <c r="AU27" s="21"/>
      <c r="AV27" s="21"/>
      <c r="AW27" s="21"/>
      <c r="AX27" s="21"/>
      <c r="AY27" s="21"/>
      <c r="AZ27" s="21"/>
      <c r="BA27" s="21"/>
      <c r="BB27" s="21"/>
      <c r="BC27" s="21"/>
      <c r="BD27" s="21"/>
      <c r="BE27" s="22"/>
      <c r="BF27" s="23"/>
      <c r="BG27" s="62"/>
    </row>
    <row r="28" spans="1:59" s="18" customFormat="1" ht="21" customHeight="1" outlineLevel="5" x14ac:dyDescent="0.25">
      <c r="A28" s="46" t="s">
        <v>0</v>
      </c>
      <c r="B28" s="12"/>
      <c r="C28" s="63">
        <f>SUBTOTAL(103,$E28:E$38)</f>
        <v>5</v>
      </c>
      <c r="D28" s="65" t="s">
        <v>7</v>
      </c>
      <c r="E28" s="67" t="s">
        <v>4</v>
      </c>
      <c r="F28" s="69">
        <v>182627</v>
      </c>
      <c r="G28" s="57">
        <f>O28+35372</f>
        <v>35372</v>
      </c>
      <c r="H28" s="71">
        <f>P28+36676.6</f>
        <v>36676.6</v>
      </c>
      <c r="I28" s="53">
        <f>H28-G28</f>
        <v>1304.5999999999985</v>
      </c>
      <c r="J28" s="73">
        <f t="shared" ref="J28" si="37">IF(G28=0,0,H28/G28-100%)</f>
        <v>3.6882279769308912E-2</v>
      </c>
      <c r="K28" s="57">
        <f>F28-G28</f>
        <v>147255</v>
      </c>
      <c r="L28" s="59">
        <f>F28-H28</f>
        <v>145950.39999999999</v>
      </c>
      <c r="M28" s="75">
        <f>H28/F28</f>
        <v>0.20082791701117578</v>
      </c>
      <c r="N28" s="69">
        <f>SUM(AB28:BF28)</f>
        <v>30789</v>
      </c>
      <c r="O28" s="57">
        <f>SUMIF($AB$10:$BF$10,$AB$9,$AB28:$BF28)</f>
        <v>0</v>
      </c>
      <c r="P28" s="59">
        <f>SUMIF($AB$10:$BF$10,$AB$9,$AB29:$BF29)</f>
        <v>0</v>
      </c>
      <c r="Q28" s="53">
        <f>P28-O28</f>
        <v>0</v>
      </c>
      <c r="R28" s="55">
        <v>2979</v>
      </c>
      <c r="S28" s="51">
        <v>1125.18</v>
      </c>
      <c r="T28" s="53">
        <f t="shared" ref="T28" si="38">S28-R28</f>
        <v>-1853.82</v>
      </c>
      <c r="U28" s="55">
        <v>1986</v>
      </c>
      <c r="V28" s="51">
        <v>843.03</v>
      </c>
      <c r="W28" s="53">
        <f t="shared" ref="W28" si="39">V28-U28</f>
        <v>-1142.97</v>
      </c>
      <c r="X28" s="57">
        <f>IF($M28&gt;=1,0,SUMIF($AB$10:$BF$10,$AY$8,$AB28:$BF28))</f>
        <v>0</v>
      </c>
      <c r="Y28" s="59">
        <f>IF($M28&gt;=1,0,SUMIF($AB$10:$BF$10,$AY$8,$AB29:$BF29))</f>
        <v>0</v>
      </c>
      <c r="Z28" s="53">
        <f t="shared" ref="Z28" si="40">Y28-X28</f>
        <v>0</v>
      </c>
      <c r="AA28" s="13" t="s">
        <v>5</v>
      </c>
      <c r="AB28" s="14">
        <v>993</v>
      </c>
      <c r="AC28" s="15">
        <v>993</v>
      </c>
      <c r="AD28" s="15">
        <v>993</v>
      </c>
      <c r="AE28" s="15">
        <v>993</v>
      </c>
      <c r="AF28" s="15">
        <v>993</v>
      </c>
      <c r="AG28" s="15">
        <v>993</v>
      </c>
      <c r="AH28" s="15">
        <v>993</v>
      </c>
      <c r="AI28" s="15">
        <v>993</v>
      </c>
      <c r="AJ28" s="15">
        <v>993</v>
      </c>
      <c r="AK28" s="15">
        <v>993</v>
      </c>
      <c r="AL28" s="15">
        <v>993</v>
      </c>
      <c r="AM28" s="15">
        <v>993</v>
      </c>
      <c r="AN28" s="15">
        <v>993</v>
      </c>
      <c r="AO28" s="15">
        <v>993</v>
      </c>
      <c r="AP28" s="15">
        <v>993</v>
      </c>
      <c r="AQ28" s="15">
        <v>993</v>
      </c>
      <c r="AR28" s="15">
        <v>993</v>
      </c>
      <c r="AS28" s="15">
        <v>993</v>
      </c>
      <c r="AT28" s="15">
        <v>993</v>
      </c>
      <c r="AU28" s="15">
        <v>993</v>
      </c>
      <c r="AV28" s="15">
        <v>993</v>
      </c>
      <c r="AW28" s="15">
        <v>993</v>
      </c>
      <c r="AX28" s="15">
        <v>993</v>
      </c>
      <c r="AY28" s="15">
        <v>993</v>
      </c>
      <c r="AZ28" s="15">
        <v>993</v>
      </c>
      <c r="BA28" s="15">
        <v>993</v>
      </c>
      <c r="BB28" s="15">
        <v>993</v>
      </c>
      <c r="BC28" s="15">
        <v>993</v>
      </c>
      <c r="BD28" s="15">
        <v>993</v>
      </c>
      <c r="BE28" s="16">
        <v>993</v>
      </c>
      <c r="BF28" s="17">
        <v>999</v>
      </c>
      <c r="BG28" s="61"/>
    </row>
    <row r="29" spans="1:59" s="18" customFormat="1" ht="21" customHeight="1" outlineLevel="5" thickBot="1" x14ac:dyDescent="0.3">
      <c r="A29" s="46" t="s">
        <v>0</v>
      </c>
      <c r="B29" s="12"/>
      <c r="C29" s="64"/>
      <c r="D29" s="66"/>
      <c r="E29" s="68"/>
      <c r="F29" s="70"/>
      <c r="G29" s="58"/>
      <c r="H29" s="72"/>
      <c r="I29" s="54"/>
      <c r="J29" s="74"/>
      <c r="K29" s="58"/>
      <c r="L29" s="60"/>
      <c r="M29" s="76"/>
      <c r="N29" s="70"/>
      <c r="O29" s="58"/>
      <c r="P29" s="60"/>
      <c r="Q29" s="54"/>
      <c r="R29" s="56"/>
      <c r="S29" s="52"/>
      <c r="T29" s="54"/>
      <c r="U29" s="56"/>
      <c r="V29" s="52"/>
      <c r="W29" s="54"/>
      <c r="X29" s="58"/>
      <c r="Y29" s="60"/>
      <c r="Z29" s="54"/>
      <c r="AA29" s="19" t="s">
        <v>6</v>
      </c>
      <c r="AB29" s="20">
        <v>282.14999999999998</v>
      </c>
      <c r="AC29" s="21"/>
      <c r="AD29" s="21">
        <f>AD27*0.95</f>
        <v>843.03</v>
      </c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21"/>
      <c r="AX29" s="21"/>
      <c r="AY29" s="21"/>
      <c r="AZ29" s="21"/>
      <c r="BA29" s="21"/>
      <c r="BB29" s="21"/>
      <c r="BC29" s="21"/>
      <c r="BD29" s="21"/>
      <c r="BE29" s="22"/>
      <c r="BF29" s="23"/>
      <c r="BG29" s="62"/>
    </row>
    <row r="30" spans="1:59" s="18" customFormat="1" ht="21" customHeight="1" outlineLevel="5" x14ac:dyDescent="0.25">
      <c r="A30" s="46" t="s">
        <v>0</v>
      </c>
      <c r="B30" s="12"/>
      <c r="C30" s="63">
        <f>SUBTOTAL(103,$E30:E$38)</f>
        <v>4</v>
      </c>
      <c r="D30" s="65" t="s">
        <v>8</v>
      </c>
      <c r="E30" s="67" t="s">
        <v>9</v>
      </c>
      <c r="F30" s="69">
        <v>103512</v>
      </c>
      <c r="G30" s="57">
        <f>O30+2400</f>
        <v>2400</v>
      </c>
      <c r="H30" s="71">
        <f>P30+2400</f>
        <v>2400</v>
      </c>
      <c r="I30" s="53">
        <f>H30-G30</f>
        <v>0</v>
      </c>
      <c r="J30" s="73">
        <f t="shared" ref="J30" si="41">IF(G30=0,0,H30/G30-100%)</f>
        <v>0</v>
      </c>
      <c r="K30" s="57">
        <f>F30-G30</f>
        <v>101112</v>
      </c>
      <c r="L30" s="59">
        <f>F30-H30</f>
        <v>101112</v>
      </c>
      <c r="M30" s="75">
        <f>H30/F30</f>
        <v>2.3185717597959656E-2</v>
      </c>
      <c r="N30" s="69">
        <f>SUM(AB30:BF30)</f>
        <v>31337</v>
      </c>
      <c r="O30" s="57">
        <f>SUMIF($AB$10:$BF$10,$AB$9,$AB30:$BF30)</f>
        <v>0</v>
      </c>
      <c r="P30" s="59">
        <f>SUMIF($AB$10:$BF$10,$AB$9,$AB31:$BF31)</f>
        <v>0</v>
      </c>
      <c r="Q30" s="53">
        <f>P30-O30</f>
        <v>0</v>
      </c>
      <c r="R30" s="55">
        <v>3033</v>
      </c>
      <c r="S30" s="51">
        <v>450</v>
      </c>
      <c r="T30" s="53">
        <f t="shared" ref="T30" si="42">S30-R30</f>
        <v>-2583</v>
      </c>
      <c r="U30" s="55">
        <v>2022</v>
      </c>
      <c r="V30" s="51">
        <v>250</v>
      </c>
      <c r="W30" s="53">
        <f t="shared" ref="W30" si="43">V30-U30</f>
        <v>-1772</v>
      </c>
      <c r="X30" s="57">
        <f>IF($M30&gt;=1,0,SUMIF($AB$10:$BF$10,$AY$8,$AB30:$BF30))</f>
        <v>0</v>
      </c>
      <c r="Y30" s="59">
        <f>IF($M30&gt;=1,0,SUMIF($AB$10:$BF$10,$AY$8,$AB31:$BF31))</f>
        <v>0</v>
      </c>
      <c r="Z30" s="53">
        <f t="shared" ref="Z30" si="44">Y30-X30</f>
        <v>0</v>
      </c>
      <c r="AA30" s="13" t="s">
        <v>5</v>
      </c>
      <c r="AB30" s="14">
        <v>1011</v>
      </c>
      <c r="AC30" s="15">
        <v>1011</v>
      </c>
      <c r="AD30" s="15">
        <v>1011</v>
      </c>
      <c r="AE30" s="15">
        <v>1011</v>
      </c>
      <c r="AF30" s="15">
        <v>1011</v>
      </c>
      <c r="AG30" s="15">
        <v>1011</v>
      </c>
      <c r="AH30" s="15">
        <v>1011</v>
      </c>
      <c r="AI30" s="15">
        <v>1011</v>
      </c>
      <c r="AJ30" s="15">
        <v>1011</v>
      </c>
      <c r="AK30" s="15">
        <v>1011</v>
      </c>
      <c r="AL30" s="15">
        <v>1011</v>
      </c>
      <c r="AM30" s="15">
        <v>1011</v>
      </c>
      <c r="AN30" s="15">
        <v>1011</v>
      </c>
      <c r="AO30" s="15">
        <v>1011</v>
      </c>
      <c r="AP30" s="15">
        <v>1011</v>
      </c>
      <c r="AQ30" s="15">
        <v>1011</v>
      </c>
      <c r="AR30" s="15">
        <v>1011</v>
      </c>
      <c r="AS30" s="15">
        <v>1011</v>
      </c>
      <c r="AT30" s="15">
        <v>1011</v>
      </c>
      <c r="AU30" s="15">
        <v>1011</v>
      </c>
      <c r="AV30" s="15">
        <v>1011</v>
      </c>
      <c r="AW30" s="15">
        <v>1011</v>
      </c>
      <c r="AX30" s="15">
        <v>1011</v>
      </c>
      <c r="AY30" s="15">
        <v>1011</v>
      </c>
      <c r="AZ30" s="15">
        <v>1011</v>
      </c>
      <c r="BA30" s="15">
        <v>1011</v>
      </c>
      <c r="BB30" s="15">
        <v>1011</v>
      </c>
      <c r="BC30" s="15">
        <v>1011</v>
      </c>
      <c r="BD30" s="15">
        <v>1011</v>
      </c>
      <c r="BE30" s="16">
        <v>1011</v>
      </c>
      <c r="BF30" s="17">
        <v>1007</v>
      </c>
      <c r="BG30" s="61"/>
    </row>
    <row r="31" spans="1:59" s="18" customFormat="1" ht="21" customHeight="1" outlineLevel="5" thickBot="1" x14ac:dyDescent="0.3">
      <c r="A31" s="46" t="s">
        <v>0</v>
      </c>
      <c r="B31" s="12"/>
      <c r="C31" s="64"/>
      <c r="D31" s="66"/>
      <c r="E31" s="68"/>
      <c r="F31" s="70"/>
      <c r="G31" s="58"/>
      <c r="H31" s="72"/>
      <c r="I31" s="54"/>
      <c r="J31" s="74"/>
      <c r="K31" s="58"/>
      <c r="L31" s="60"/>
      <c r="M31" s="77"/>
      <c r="N31" s="70"/>
      <c r="O31" s="58"/>
      <c r="P31" s="60"/>
      <c r="Q31" s="54"/>
      <c r="R31" s="56"/>
      <c r="S31" s="52"/>
      <c r="T31" s="54"/>
      <c r="U31" s="56"/>
      <c r="V31" s="52"/>
      <c r="W31" s="54"/>
      <c r="X31" s="58"/>
      <c r="Y31" s="60"/>
      <c r="Z31" s="54"/>
      <c r="AA31" s="19" t="s">
        <v>6</v>
      </c>
      <c r="AB31" s="20">
        <v>200</v>
      </c>
      <c r="AC31" s="21"/>
      <c r="AD31" s="21">
        <v>250</v>
      </c>
      <c r="AE31" s="21"/>
      <c r="AF31" s="21"/>
      <c r="AG31" s="21"/>
      <c r="AH31" s="21"/>
      <c r="AI31" s="21"/>
      <c r="AJ31" s="21"/>
      <c r="AK31" s="21"/>
      <c r="AL31" s="21"/>
      <c r="AM31" s="21"/>
      <c r="AN31" s="21"/>
      <c r="AO31" s="21"/>
      <c r="AP31" s="21"/>
      <c r="AQ31" s="21"/>
      <c r="AR31" s="21"/>
      <c r="AS31" s="21"/>
      <c r="AT31" s="21"/>
      <c r="AU31" s="21"/>
      <c r="AV31" s="21"/>
      <c r="AW31" s="21"/>
      <c r="AX31" s="21"/>
      <c r="AY31" s="21"/>
      <c r="AZ31" s="21"/>
      <c r="BA31" s="21"/>
      <c r="BB31" s="21"/>
      <c r="BC31" s="21"/>
      <c r="BD31" s="21"/>
      <c r="BE31" s="22"/>
      <c r="BF31" s="23"/>
      <c r="BG31" s="62"/>
    </row>
    <row r="32" spans="1:59" s="11" customFormat="1" ht="21" customHeight="1" outlineLevel="5" thickBot="1" x14ac:dyDescent="0.3">
      <c r="A32" s="46" t="s">
        <v>10</v>
      </c>
      <c r="B32" s="12"/>
      <c r="C32" s="24"/>
      <c r="D32" s="2" t="s">
        <v>11</v>
      </c>
      <c r="E32" s="3"/>
      <c r="F32" s="25"/>
      <c r="G32" s="26"/>
      <c r="H32" s="26"/>
      <c r="I32" s="5"/>
      <c r="J32" s="5"/>
      <c r="K32" s="27"/>
      <c r="L32" s="25"/>
      <c r="M32" s="7"/>
      <c r="N32" s="25"/>
      <c r="O32" s="26"/>
      <c r="P32" s="26"/>
      <c r="Q32" s="5"/>
      <c r="R32" s="26"/>
      <c r="S32" s="26"/>
      <c r="T32" s="5"/>
      <c r="U32" s="26"/>
      <c r="V32" s="26"/>
      <c r="W32" s="5"/>
      <c r="X32" s="26"/>
      <c r="Y32" s="26"/>
      <c r="Z32" s="5"/>
      <c r="AA32" s="3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8"/>
      <c r="AS32" s="8"/>
      <c r="AT32" s="8"/>
      <c r="AU32" s="8"/>
      <c r="AV32" s="8"/>
      <c r="AW32" s="8"/>
      <c r="AX32" s="8"/>
      <c r="AY32" s="8"/>
      <c r="AZ32" s="8"/>
      <c r="BA32" s="8"/>
      <c r="BB32" s="8"/>
      <c r="BC32" s="8"/>
      <c r="BD32" s="8"/>
      <c r="BE32" s="8"/>
      <c r="BF32" s="9"/>
      <c r="BG32" s="28"/>
    </row>
    <row r="33" spans="1:59" s="18" customFormat="1" ht="21" customHeight="1" outlineLevel="5" x14ac:dyDescent="0.25">
      <c r="A33" s="46" t="s">
        <v>10</v>
      </c>
      <c r="B33" s="12" t="s">
        <v>2</v>
      </c>
      <c r="C33" s="63">
        <f>SUBTOTAL(103,$E33:E$38)</f>
        <v>3</v>
      </c>
      <c r="D33" s="65" t="s">
        <v>3</v>
      </c>
      <c r="E33" s="67" t="s">
        <v>9</v>
      </c>
      <c r="F33" s="69">
        <v>113868</v>
      </c>
      <c r="G33" s="57">
        <f>O33+12100</f>
        <v>12100</v>
      </c>
      <c r="H33" s="71">
        <f t="shared" ref="H33" si="45">P33</f>
        <v>0</v>
      </c>
      <c r="I33" s="53">
        <f t="shared" ref="I33" si="46">H33-G33</f>
        <v>-12100</v>
      </c>
      <c r="J33" s="73">
        <f t="shared" ref="J33" si="47">IF(G33=0,0,H33/G33-100%)</f>
        <v>-1</v>
      </c>
      <c r="K33" s="57">
        <f>F33-G33</f>
        <v>101768</v>
      </c>
      <c r="L33" s="59">
        <f>F33-H33</f>
        <v>113868</v>
      </c>
      <c r="M33" s="75">
        <f>H33/F33</f>
        <v>0</v>
      </c>
      <c r="N33" s="69">
        <f>SUM(AB33:BF33)</f>
        <v>38614</v>
      </c>
      <c r="O33" s="57">
        <f t="shared" ref="O33" si="48">SUMIF($AB$10:$BF$10,$AB$9,$AB33:$BF33)</f>
        <v>0</v>
      </c>
      <c r="P33" s="59">
        <f t="shared" ref="P33" si="49">SUMIF($AB$10:$BF$10,$AB$9,$AB34:$BF34)</f>
        <v>0</v>
      </c>
      <c r="Q33" s="53">
        <f>P33-O33</f>
        <v>0</v>
      </c>
      <c r="R33" s="55">
        <v>3735</v>
      </c>
      <c r="S33" s="51">
        <f t="shared" ref="S33:S37" si="50">SUMIFS($AB34:$BF34,$AB$7:$BF$7,"&lt;="&amp;$AY$5+7-WEEKDAY($AY$5,2),$AB$7:$BF$7,"&gt;="&amp;$AY$5-WEEKDAY($AY$5,3))</f>
        <v>0</v>
      </c>
      <c r="T33" s="53">
        <f t="shared" ref="T33" si="51">S33-R33</f>
        <v>-3735</v>
      </c>
      <c r="U33" s="55">
        <v>2490</v>
      </c>
      <c r="V33" s="51"/>
      <c r="W33" s="53">
        <f t="shared" ref="W33" si="52">V33-U33</f>
        <v>-2490</v>
      </c>
      <c r="X33" s="57">
        <f>IF($M33&gt;=1,0,SUMIF($AB$10:$BF$10,$AY$8,$AB33:$BF33))</f>
        <v>0</v>
      </c>
      <c r="Y33" s="59">
        <f>IF($M33&gt;=1,0,SUMIF($AB$10:$BF$10,$AY$8,$AB34:$BF34))</f>
        <v>0</v>
      </c>
      <c r="Z33" s="53">
        <f t="shared" ref="Z33" si="53">Y33-X33</f>
        <v>0</v>
      </c>
      <c r="AA33" s="13" t="s">
        <v>5</v>
      </c>
      <c r="AB33" s="14">
        <v>1245</v>
      </c>
      <c r="AC33" s="15">
        <v>1245</v>
      </c>
      <c r="AD33" s="15">
        <v>1245</v>
      </c>
      <c r="AE33" s="15">
        <v>1245</v>
      </c>
      <c r="AF33" s="15">
        <v>1245</v>
      </c>
      <c r="AG33" s="15">
        <v>1245</v>
      </c>
      <c r="AH33" s="15">
        <v>1245</v>
      </c>
      <c r="AI33" s="15">
        <v>1245</v>
      </c>
      <c r="AJ33" s="15">
        <v>1245</v>
      </c>
      <c r="AK33" s="15">
        <v>1245</v>
      </c>
      <c r="AL33" s="15">
        <v>1245</v>
      </c>
      <c r="AM33" s="15">
        <v>1245</v>
      </c>
      <c r="AN33" s="15">
        <v>1245</v>
      </c>
      <c r="AO33" s="15">
        <v>1245</v>
      </c>
      <c r="AP33" s="15">
        <v>1245</v>
      </c>
      <c r="AQ33" s="15">
        <v>1245</v>
      </c>
      <c r="AR33" s="15">
        <v>1245</v>
      </c>
      <c r="AS33" s="15">
        <v>1245</v>
      </c>
      <c r="AT33" s="15">
        <v>1245</v>
      </c>
      <c r="AU33" s="15">
        <v>1245</v>
      </c>
      <c r="AV33" s="15">
        <v>1245</v>
      </c>
      <c r="AW33" s="15">
        <v>1245</v>
      </c>
      <c r="AX33" s="15">
        <v>1245</v>
      </c>
      <c r="AY33" s="15">
        <v>1245</v>
      </c>
      <c r="AZ33" s="15">
        <v>1245</v>
      </c>
      <c r="BA33" s="15">
        <v>1245</v>
      </c>
      <c r="BB33" s="15">
        <v>1245</v>
      </c>
      <c r="BC33" s="15">
        <v>1245</v>
      </c>
      <c r="BD33" s="15">
        <v>1245</v>
      </c>
      <c r="BE33" s="16">
        <v>1245</v>
      </c>
      <c r="BF33" s="17">
        <v>1264</v>
      </c>
      <c r="BG33" s="61"/>
    </row>
    <row r="34" spans="1:59" s="18" customFormat="1" ht="21" customHeight="1" outlineLevel="5" thickBot="1" x14ac:dyDescent="0.3">
      <c r="A34" s="46" t="s">
        <v>10</v>
      </c>
      <c r="B34" s="12" t="s">
        <v>2</v>
      </c>
      <c r="C34" s="64"/>
      <c r="D34" s="66"/>
      <c r="E34" s="68"/>
      <c r="F34" s="70"/>
      <c r="G34" s="58"/>
      <c r="H34" s="72"/>
      <c r="I34" s="54"/>
      <c r="J34" s="74"/>
      <c r="K34" s="58"/>
      <c r="L34" s="60"/>
      <c r="M34" s="76"/>
      <c r="N34" s="70"/>
      <c r="O34" s="58"/>
      <c r="P34" s="60"/>
      <c r="Q34" s="54"/>
      <c r="R34" s="56"/>
      <c r="S34" s="52"/>
      <c r="T34" s="54"/>
      <c r="U34" s="56"/>
      <c r="V34" s="52"/>
      <c r="W34" s="54"/>
      <c r="X34" s="58"/>
      <c r="Y34" s="60"/>
      <c r="Z34" s="54"/>
      <c r="AA34" s="19" t="s">
        <v>6</v>
      </c>
      <c r="AB34" s="20"/>
      <c r="AC34" s="21"/>
      <c r="AD34" s="21"/>
      <c r="AE34" s="21"/>
      <c r="AF34" s="21"/>
      <c r="AG34" s="21"/>
      <c r="AH34" s="21"/>
      <c r="AI34" s="21"/>
      <c r="AJ34" s="21"/>
      <c r="AK34" s="21"/>
      <c r="AL34" s="21"/>
      <c r="AM34" s="21"/>
      <c r="AN34" s="21"/>
      <c r="AO34" s="21"/>
      <c r="AP34" s="21"/>
      <c r="AQ34" s="21"/>
      <c r="AR34" s="21"/>
      <c r="AS34" s="21"/>
      <c r="AT34" s="21"/>
      <c r="AU34" s="21"/>
      <c r="AV34" s="21"/>
      <c r="AW34" s="21"/>
      <c r="AX34" s="21"/>
      <c r="AY34" s="21"/>
      <c r="AZ34" s="21"/>
      <c r="BA34" s="21"/>
      <c r="BB34" s="21"/>
      <c r="BC34" s="21"/>
      <c r="BD34" s="21"/>
      <c r="BE34" s="22"/>
      <c r="BF34" s="23"/>
      <c r="BG34" s="62"/>
    </row>
    <row r="35" spans="1:59" s="18" customFormat="1" ht="21" customHeight="1" outlineLevel="5" x14ac:dyDescent="0.25">
      <c r="A35" s="46" t="s">
        <v>10</v>
      </c>
      <c r="B35" s="12"/>
      <c r="C35" s="63">
        <f>SUBTOTAL(103,$E35:E$38)</f>
        <v>2</v>
      </c>
      <c r="D35" s="65" t="s">
        <v>7</v>
      </c>
      <c r="E35" s="67" t="s">
        <v>4</v>
      </c>
      <c r="F35" s="69">
        <v>136118</v>
      </c>
      <c r="G35" s="57">
        <f>O35+11495</f>
        <v>11495</v>
      </c>
      <c r="H35" s="71">
        <f t="shared" ref="H35" si="54">P35</f>
        <v>0</v>
      </c>
      <c r="I35" s="53">
        <f t="shared" ref="I35" si="55">H35-G35</f>
        <v>-11495</v>
      </c>
      <c r="J35" s="73">
        <f t="shared" ref="J35" si="56">IF(G35=0,0,H35/G35-100%)</f>
        <v>-1</v>
      </c>
      <c r="K35" s="57">
        <f>F35-G35</f>
        <v>124623</v>
      </c>
      <c r="L35" s="59">
        <f>F35-H35</f>
        <v>136118</v>
      </c>
      <c r="M35" s="75">
        <f>H35/F35</f>
        <v>0</v>
      </c>
      <c r="N35" s="69">
        <f>SUM(AB35:BF35)</f>
        <v>36489</v>
      </c>
      <c r="O35" s="57">
        <f t="shared" ref="O35" si="57">SUMIF($AB$10:$BF$10,$AB$9,$AB35:$BF35)</f>
        <v>0</v>
      </c>
      <c r="P35" s="59">
        <f t="shared" ref="P35" si="58">SUMIF($AB$10:$BF$10,$AB$9,$AB36:$BF36)</f>
        <v>0</v>
      </c>
      <c r="Q35" s="53">
        <f>P35-O35</f>
        <v>0</v>
      </c>
      <c r="R35" s="55">
        <v>3537</v>
      </c>
      <c r="S35" s="51">
        <f t="shared" si="50"/>
        <v>0</v>
      </c>
      <c r="T35" s="53">
        <f t="shared" ref="T35" si="59">S35-R35</f>
        <v>-3537</v>
      </c>
      <c r="U35" s="55">
        <v>2354</v>
      </c>
      <c r="V35" s="51"/>
      <c r="W35" s="53">
        <f t="shared" ref="W35" si="60">V35-U35</f>
        <v>-2354</v>
      </c>
      <c r="X35" s="57">
        <f>IF($M35&gt;=1,0,SUMIF($AB$10:$BF$10,$AY$8,$AB35:$BF35))</f>
        <v>0</v>
      </c>
      <c r="Y35" s="59">
        <f>IF($M35&gt;=1,0,SUMIF($AB$10:$BF$10,$AY$8,$AB36:$BF36))</f>
        <v>0</v>
      </c>
      <c r="Z35" s="53">
        <f t="shared" ref="Z35" si="61">Y35-X35</f>
        <v>0</v>
      </c>
      <c r="AA35" s="13" t="s">
        <v>5</v>
      </c>
      <c r="AB35" s="14">
        <v>1177</v>
      </c>
      <c r="AC35" s="15">
        <v>1177</v>
      </c>
      <c r="AD35" s="15">
        <v>1177</v>
      </c>
      <c r="AE35" s="15">
        <v>1177</v>
      </c>
      <c r="AF35" s="15">
        <v>1177</v>
      </c>
      <c r="AG35" s="15">
        <v>1177</v>
      </c>
      <c r="AH35" s="15">
        <v>1177</v>
      </c>
      <c r="AI35" s="15">
        <v>1177</v>
      </c>
      <c r="AJ35" s="15">
        <v>1177</v>
      </c>
      <c r="AK35" s="15">
        <v>1177</v>
      </c>
      <c r="AL35" s="15">
        <v>1177</v>
      </c>
      <c r="AM35" s="15">
        <v>1177</v>
      </c>
      <c r="AN35" s="15">
        <v>1177</v>
      </c>
      <c r="AO35" s="15">
        <v>1177</v>
      </c>
      <c r="AP35" s="15">
        <v>1177</v>
      </c>
      <c r="AQ35" s="15">
        <v>1177</v>
      </c>
      <c r="AR35" s="15">
        <v>1177</v>
      </c>
      <c r="AS35" s="15">
        <v>1177</v>
      </c>
      <c r="AT35" s="15">
        <v>1177</v>
      </c>
      <c r="AU35" s="15">
        <v>1177</v>
      </c>
      <c r="AV35" s="15">
        <v>1177</v>
      </c>
      <c r="AW35" s="15">
        <v>1177</v>
      </c>
      <c r="AX35" s="15">
        <v>1177</v>
      </c>
      <c r="AY35" s="15">
        <v>1177</v>
      </c>
      <c r="AZ35" s="15">
        <v>1177</v>
      </c>
      <c r="BA35" s="15">
        <v>1177</v>
      </c>
      <c r="BB35" s="15">
        <v>1177</v>
      </c>
      <c r="BC35" s="15">
        <v>1177</v>
      </c>
      <c r="BD35" s="15">
        <v>1177</v>
      </c>
      <c r="BE35" s="16">
        <v>1177</v>
      </c>
      <c r="BF35" s="17">
        <v>1179</v>
      </c>
      <c r="BG35" s="61"/>
    </row>
    <row r="36" spans="1:59" s="18" customFormat="1" ht="21" customHeight="1" outlineLevel="5" thickBot="1" x14ac:dyDescent="0.3">
      <c r="A36" s="46" t="s">
        <v>10</v>
      </c>
      <c r="B36" s="12"/>
      <c r="C36" s="64"/>
      <c r="D36" s="66"/>
      <c r="E36" s="68"/>
      <c r="F36" s="70"/>
      <c r="G36" s="58"/>
      <c r="H36" s="72"/>
      <c r="I36" s="54"/>
      <c r="J36" s="74"/>
      <c r="K36" s="58"/>
      <c r="L36" s="60"/>
      <c r="M36" s="76"/>
      <c r="N36" s="70"/>
      <c r="O36" s="58"/>
      <c r="P36" s="60"/>
      <c r="Q36" s="54"/>
      <c r="R36" s="56"/>
      <c r="S36" s="52"/>
      <c r="T36" s="54"/>
      <c r="U36" s="56"/>
      <c r="V36" s="52"/>
      <c r="W36" s="54"/>
      <c r="X36" s="58"/>
      <c r="Y36" s="60"/>
      <c r="Z36" s="54"/>
      <c r="AA36" s="19" t="s">
        <v>6</v>
      </c>
      <c r="AB36" s="20"/>
      <c r="AC36" s="21"/>
      <c r="AD36" s="21"/>
      <c r="AE36" s="21"/>
      <c r="AF36" s="21"/>
      <c r="AG36" s="21"/>
      <c r="AH36" s="21"/>
      <c r="AI36" s="21"/>
      <c r="AJ36" s="21"/>
      <c r="AK36" s="21"/>
      <c r="AL36" s="21"/>
      <c r="AM36" s="21"/>
      <c r="AN36" s="21"/>
      <c r="AO36" s="21"/>
      <c r="AP36" s="21"/>
      <c r="AQ36" s="21"/>
      <c r="AR36" s="21"/>
      <c r="AS36" s="21"/>
      <c r="AT36" s="21"/>
      <c r="AU36" s="21"/>
      <c r="AV36" s="21"/>
      <c r="AW36" s="21"/>
      <c r="AX36" s="21"/>
      <c r="AY36" s="21"/>
      <c r="AZ36" s="21"/>
      <c r="BA36" s="21"/>
      <c r="BB36" s="21"/>
      <c r="BC36" s="21"/>
      <c r="BD36" s="21"/>
      <c r="BE36" s="22"/>
      <c r="BF36" s="23"/>
      <c r="BG36" s="62"/>
    </row>
    <row r="37" spans="1:59" s="18" customFormat="1" ht="21" customHeight="1" outlineLevel="5" x14ac:dyDescent="0.25">
      <c r="A37" s="46" t="s">
        <v>10</v>
      </c>
      <c r="B37" s="12"/>
      <c r="C37" s="63">
        <f>SUBTOTAL(103,$E37:E$38)</f>
        <v>1</v>
      </c>
      <c r="D37" s="65" t="s">
        <v>8</v>
      </c>
      <c r="E37" s="67" t="s">
        <v>4</v>
      </c>
      <c r="F37" s="69">
        <v>83298</v>
      </c>
      <c r="G37" s="57">
        <f>O37+2000</f>
        <v>2000</v>
      </c>
      <c r="H37" s="71">
        <f t="shared" ref="H37" si="62">P37</f>
        <v>0</v>
      </c>
      <c r="I37" s="53">
        <f t="shared" ref="I37" si="63">H37-G37</f>
        <v>-2000</v>
      </c>
      <c r="J37" s="73">
        <f t="shared" ref="J37" si="64">IF(G37=0,0,H37/G37-100%)</f>
        <v>-1</v>
      </c>
      <c r="K37" s="57">
        <f>F37-G37</f>
        <v>81298</v>
      </c>
      <c r="L37" s="59">
        <f>F37-H37</f>
        <v>83298</v>
      </c>
      <c r="M37" s="75">
        <f>H37/F37</f>
        <v>0</v>
      </c>
      <c r="N37" s="69">
        <f>SUM(AB37:BF37)</f>
        <v>8865</v>
      </c>
      <c r="O37" s="57">
        <f t="shared" ref="O37" si="65">SUMIF($AB$10:$BF$10,$AB$9,$AB37:$BF37)</f>
        <v>0</v>
      </c>
      <c r="P37" s="59">
        <f t="shared" ref="P37" si="66">SUMIF($AB$10:$BF$10,$AB$9,$AB38:$BF38)</f>
        <v>0</v>
      </c>
      <c r="Q37" s="53">
        <f>P37-O37</f>
        <v>0</v>
      </c>
      <c r="R37" s="55">
        <v>0</v>
      </c>
      <c r="S37" s="51">
        <f t="shared" si="50"/>
        <v>0</v>
      </c>
      <c r="T37" s="53">
        <f t="shared" ref="T37" si="67">S37-R37</f>
        <v>0</v>
      </c>
      <c r="U37" s="55"/>
      <c r="V37" s="51"/>
      <c r="W37" s="53">
        <f t="shared" ref="W37" si="68">V37-U37</f>
        <v>0</v>
      </c>
      <c r="X37" s="57">
        <f>IF($M37&gt;=1,0,SUMIF($AB$10:$BF$10,$AY$8,$AB37:$BF37))</f>
        <v>0</v>
      </c>
      <c r="Y37" s="59">
        <f>IF($M37&gt;=1,0,SUMIF($AB$10:$BF$10,$AY$8,$AB38:$BF38))</f>
        <v>0</v>
      </c>
      <c r="Z37" s="53">
        <f t="shared" ref="Z37" si="69">Y37-X37</f>
        <v>0</v>
      </c>
      <c r="AA37" s="13" t="s">
        <v>5</v>
      </c>
      <c r="AB37" s="14"/>
      <c r="AC37" s="15"/>
      <c r="AD37" s="15"/>
      <c r="AE37" s="15"/>
      <c r="AF37" s="15"/>
      <c r="AG37" s="15"/>
      <c r="AH37" s="15"/>
      <c r="AI37" s="15"/>
      <c r="AJ37" s="15"/>
      <c r="AK37" s="15">
        <v>403</v>
      </c>
      <c r="AL37" s="15">
        <v>403</v>
      </c>
      <c r="AM37" s="15">
        <v>403</v>
      </c>
      <c r="AN37" s="15">
        <v>403</v>
      </c>
      <c r="AO37" s="15">
        <v>403</v>
      </c>
      <c r="AP37" s="15">
        <v>403</v>
      </c>
      <c r="AQ37" s="15">
        <v>403</v>
      </c>
      <c r="AR37" s="15">
        <v>403</v>
      </c>
      <c r="AS37" s="15">
        <v>403</v>
      </c>
      <c r="AT37" s="15">
        <v>403</v>
      </c>
      <c r="AU37" s="15">
        <v>403</v>
      </c>
      <c r="AV37" s="15">
        <v>403</v>
      </c>
      <c r="AW37" s="15">
        <v>403</v>
      </c>
      <c r="AX37" s="15">
        <v>403</v>
      </c>
      <c r="AY37" s="15">
        <v>403</v>
      </c>
      <c r="AZ37" s="15">
        <v>403</v>
      </c>
      <c r="BA37" s="15">
        <v>403</v>
      </c>
      <c r="BB37" s="15">
        <v>403</v>
      </c>
      <c r="BC37" s="15">
        <v>403</v>
      </c>
      <c r="BD37" s="15">
        <v>403</v>
      </c>
      <c r="BE37" s="16">
        <v>403</v>
      </c>
      <c r="BF37" s="17">
        <v>402</v>
      </c>
      <c r="BG37" s="61"/>
    </row>
    <row r="38" spans="1:59" s="18" customFormat="1" ht="21" customHeight="1" outlineLevel="5" thickBot="1" x14ac:dyDescent="0.3">
      <c r="A38" s="46" t="s">
        <v>10</v>
      </c>
      <c r="B38" s="12"/>
      <c r="C38" s="64"/>
      <c r="D38" s="66"/>
      <c r="E38" s="68"/>
      <c r="F38" s="70"/>
      <c r="G38" s="58"/>
      <c r="H38" s="72"/>
      <c r="I38" s="54"/>
      <c r="J38" s="74"/>
      <c r="K38" s="58"/>
      <c r="L38" s="60"/>
      <c r="M38" s="76"/>
      <c r="N38" s="70"/>
      <c r="O38" s="58"/>
      <c r="P38" s="60"/>
      <c r="Q38" s="54"/>
      <c r="R38" s="56"/>
      <c r="S38" s="52"/>
      <c r="T38" s="54"/>
      <c r="U38" s="56"/>
      <c r="V38" s="52"/>
      <c r="W38" s="54"/>
      <c r="X38" s="58"/>
      <c r="Y38" s="60"/>
      <c r="Z38" s="54"/>
      <c r="AA38" s="19" t="s">
        <v>6</v>
      </c>
      <c r="AB38" s="20"/>
      <c r="AC38" s="21"/>
      <c r="AD38" s="21"/>
      <c r="AE38" s="21"/>
      <c r="AF38" s="21"/>
      <c r="AG38" s="21"/>
      <c r="AH38" s="21"/>
      <c r="AI38" s="21"/>
      <c r="AJ38" s="21"/>
      <c r="AK38" s="21"/>
      <c r="AL38" s="21"/>
      <c r="AM38" s="21"/>
      <c r="AN38" s="21"/>
      <c r="AO38" s="21"/>
      <c r="AP38" s="21"/>
      <c r="AQ38" s="21"/>
      <c r="AR38" s="21"/>
      <c r="AS38" s="21"/>
      <c r="AT38" s="21"/>
      <c r="AU38" s="21"/>
      <c r="AV38" s="21"/>
      <c r="AW38" s="21"/>
      <c r="AX38" s="21"/>
      <c r="AY38" s="21"/>
      <c r="AZ38" s="21"/>
      <c r="BA38" s="21"/>
      <c r="BB38" s="21"/>
      <c r="BC38" s="21"/>
      <c r="BD38" s="21"/>
      <c r="BE38" s="22"/>
      <c r="BF38" s="23"/>
      <c r="BG38" s="62"/>
    </row>
  </sheetData>
  <mergeCells count="320">
    <mergeCell ref="I13:I14"/>
    <mergeCell ref="J13:J14"/>
    <mergeCell ref="N13:N14"/>
    <mergeCell ref="O13:O14"/>
    <mergeCell ref="P13:P14"/>
    <mergeCell ref="Q13:Q14"/>
    <mergeCell ref="C13:C14"/>
    <mergeCell ref="D13:D14"/>
    <mergeCell ref="E13:E14"/>
    <mergeCell ref="F13:F14"/>
    <mergeCell ref="G13:G14"/>
    <mergeCell ref="H13:H14"/>
    <mergeCell ref="K13:K14"/>
    <mergeCell ref="L13:L14"/>
    <mergeCell ref="M13:M14"/>
    <mergeCell ref="X13:X14"/>
    <mergeCell ref="Y13:Y14"/>
    <mergeCell ref="Z13:Z14"/>
    <mergeCell ref="R13:R14"/>
    <mergeCell ref="S13:S14"/>
    <mergeCell ref="T13:T14"/>
    <mergeCell ref="U13:U14"/>
    <mergeCell ref="K16:K17"/>
    <mergeCell ref="L16:L17"/>
    <mergeCell ref="M16:M17"/>
    <mergeCell ref="Z16:Z17"/>
    <mergeCell ref="C20:C21"/>
    <mergeCell ref="D20:D21"/>
    <mergeCell ref="E20:E21"/>
    <mergeCell ref="F20:F21"/>
    <mergeCell ref="G20:G21"/>
    <mergeCell ref="H20:H21"/>
    <mergeCell ref="I20:I21"/>
    <mergeCell ref="J20:J21"/>
    <mergeCell ref="N20:N21"/>
    <mergeCell ref="X20:X21"/>
    <mergeCell ref="Y20:Y21"/>
    <mergeCell ref="Z20:Z21"/>
    <mergeCell ref="BG20:BG21"/>
    <mergeCell ref="O20:O21"/>
    <mergeCell ref="P20:P21"/>
    <mergeCell ref="Q20:Q21"/>
    <mergeCell ref="K20:K21"/>
    <mergeCell ref="L20:L21"/>
    <mergeCell ref="M20:M21"/>
    <mergeCell ref="AU5:AX5"/>
    <mergeCell ref="AZ5:BB5"/>
    <mergeCell ref="B6:B7"/>
    <mergeCell ref="C6:C7"/>
    <mergeCell ref="D6:D7"/>
    <mergeCell ref="E6:E7"/>
    <mergeCell ref="F6:F7"/>
    <mergeCell ref="G6:J6"/>
    <mergeCell ref="N6:N7"/>
    <mergeCell ref="O6:Q6"/>
    <mergeCell ref="R6:T6"/>
    <mergeCell ref="C11:C12"/>
    <mergeCell ref="D11:D12"/>
    <mergeCell ref="E11:E12"/>
    <mergeCell ref="F11:F12"/>
    <mergeCell ref="G11:G12"/>
    <mergeCell ref="H11:H12"/>
    <mergeCell ref="K6:L6"/>
    <mergeCell ref="X6:Z6"/>
    <mergeCell ref="AA6:AA7"/>
    <mergeCell ref="G9:G10"/>
    <mergeCell ref="H9:H10"/>
    <mergeCell ref="I9:I10"/>
    <mergeCell ref="J9:J10"/>
    <mergeCell ref="O9:O10"/>
    <mergeCell ref="N9:N10"/>
    <mergeCell ref="P9:P10"/>
    <mergeCell ref="Q9:Q10"/>
    <mergeCell ref="K9:K10"/>
    <mergeCell ref="L9:L10"/>
    <mergeCell ref="C9:C10"/>
    <mergeCell ref="D9:D10"/>
    <mergeCell ref="E9:E10"/>
    <mergeCell ref="F9:F10"/>
    <mergeCell ref="I11:I12"/>
    <mergeCell ref="J11:J12"/>
    <mergeCell ref="N11:N12"/>
    <mergeCell ref="O11:O12"/>
    <mergeCell ref="P11:P12"/>
    <mergeCell ref="Q11:Q12"/>
    <mergeCell ref="M9:M10"/>
    <mergeCell ref="X9:X10"/>
    <mergeCell ref="Y9:Y10"/>
    <mergeCell ref="K11:K12"/>
    <mergeCell ref="L11:L12"/>
    <mergeCell ref="M11:M12"/>
    <mergeCell ref="X11:X12"/>
    <mergeCell ref="Y11:Y12"/>
    <mergeCell ref="R9:R10"/>
    <mergeCell ref="S9:S10"/>
    <mergeCell ref="T9:T10"/>
    <mergeCell ref="C16:C17"/>
    <mergeCell ref="D16:D17"/>
    <mergeCell ref="E16:E17"/>
    <mergeCell ref="F16:F17"/>
    <mergeCell ref="G16:G17"/>
    <mergeCell ref="H16:H17"/>
    <mergeCell ref="X16:X17"/>
    <mergeCell ref="Y16:Y17"/>
    <mergeCell ref="X18:X19"/>
    <mergeCell ref="Y18:Y19"/>
    <mergeCell ref="O18:O19"/>
    <mergeCell ref="P18:P19"/>
    <mergeCell ref="Q18:Q19"/>
    <mergeCell ref="K18:K19"/>
    <mergeCell ref="L18:L19"/>
    <mergeCell ref="M18:M19"/>
    <mergeCell ref="I16:I17"/>
    <mergeCell ref="J16:J17"/>
    <mergeCell ref="N16:N17"/>
    <mergeCell ref="O16:O17"/>
    <mergeCell ref="P16:P17"/>
    <mergeCell ref="Q16:Q17"/>
    <mergeCell ref="C18:C19"/>
    <mergeCell ref="D18:D19"/>
    <mergeCell ref="E18:E19"/>
    <mergeCell ref="F18:F19"/>
    <mergeCell ref="G18:G19"/>
    <mergeCell ref="H18:H19"/>
    <mergeCell ref="I18:I19"/>
    <mergeCell ref="J18:J19"/>
    <mergeCell ref="N18:N19"/>
    <mergeCell ref="Z9:Z10"/>
    <mergeCell ref="AC6:BF6"/>
    <mergeCell ref="BG6:BG7"/>
    <mergeCell ref="BG9:BG10"/>
    <mergeCell ref="BG11:BG12"/>
    <mergeCell ref="BG13:BG14"/>
    <mergeCell ref="R20:R21"/>
    <mergeCell ref="S20:S21"/>
    <mergeCell ref="T20:T21"/>
    <mergeCell ref="R18:R19"/>
    <mergeCell ref="S18:S19"/>
    <mergeCell ref="T18:T19"/>
    <mergeCell ref="U20:U21"/>
    <mergeCell ref="V20:V21"/>
    <mergeCell ref="W20:W21"/>
    <mergeCell ref="U18:U19"/>
    <mergeCell ref="V18:V19"/>
    <mergeCell ref="W18:W19"/>
    <mergeCell ref="BG16:BG17"/>
    <mergeCell ref="Z18:Z19"/>
    <mergeCell ref="BG18:BG19"/>
    <mergeCell ref="Z11:Z12"/>
    <mergeCell ref="T11:T12"/>
    <mergeCell ref="V11:V12"/>
    <mergeCell ref="R4:T4"/>
    <mergeCell ref="U4:W4"/>
    <mergeCell ref="U6:W6"/>
    <mergeCell ref="U9:U10"/>
    <mergeCell ref="V9:V10"/>
    <mergeCell ref="W9:W10"/>
    <mergeCell ref="U11:U12"/>
    <mergeCell ref="R16:R17"/>
    <mergeCell ref="S16:S17"/>
    <mergeCell ref="T16:T17"/>
    <mergeCell ref="V13:V14"/>
    <mergeCell ref="W13:W14"/>
    <mergeCell ref="U16:U17"/>
    <mergeCell ref="V16:V17"/>
    <mergeCell ref="W16:W17"/>
    <mergeCell ref="W11:W12"/>
    <mergeCell ref="R11:R12"/>
    <mergeCell ref="S11:S12"/>
    <mergeCell ref="C26:C27"/>
    <mergeCell ref="D26:D27"/>
    <mergeCell ref="E26:E27"/>
    <mergeCell ref="F26:F27"/>
    <mergeCell ref="G26:G27"/>
    <mergeCell ref="H26:H27"/>
    <mergeCell ref="I26:I27"/>
    <mergeCell ref="J26:J27"/>
    <mergeCell ref="K26:K27"/>
    <mergeCell ref="Z26:Z27"/>
    <mergeCell ref="BG26:BG27"/>
    <mergeCell ref="C28:C29"/>
    <mergeCell ref="D28:D29"/>
    <mergeCell ref="E28:E29"/>
    <mergeCell ref="F28:F29"/>
    <mergeCell ref="G28:G29"/>
    <mergeCell ref="H28:H29"/>
    <mergeCell ref="I28:I29"/>
    <mergeCell ref="J28:J29"/>
    <mergeCell ref="K28:K29"/>
    <mergeCell ref="L28:L29"/>
    <mergeCell ref="M28:M29"/>
    <mergeCell ref="N28:N29"/>
    <mergeCell ref="O28:O29"/>
    <mergeCell ref="P28:P29"/>
    <mergeCell ref="Q28:Q29"/>
    <mergeCell ref="R28:R29"/>
    <mergeCell ref="S28:S29"/>
    <mergeCell ref="L26:L27"/>
    <mergeCell ref="M26:M27"/>
    <mergeCell ref="N26:N27"/>
    <mergeCell ref="O26:O27"/>
    <mergeCell ref="P26:P27"/>
    <mergeCell ref="L30:L31"/>
    <mergeCell ref="M30:M31"/>
    <mergeCell ref="N30:N31"/>
    <mergeCell ref="O30:O31"/>
    <mergeCell ref="P30:P31"/>
    <mergeCell ref="Q30:Q31"/>
    <mergeCell ref="R30:R31"/>
    <mergeCell ref="U26:U27"/>
    <mergeCell ref="V26:V27"/>
    <mergeCell ref="Q26:Q27"/>
    <mergeCell ref="R26:R27"/>
    <mergeCell ref="S26:S27"/>
    <mergeCell ref="T26:T27"/>
    <mergeCell ref="C30:C31"/>
    <mergeCell ref="D30:D31"/>
    <mergeCell ref="E30:E31"/>
    <mergeCell ref="F30:F31"/>
    <mergeCell ref="G30:G31"/>
    <mergeCell ref="H30:H31"/>
    <mergeCell ref="I30:I31"/>
    <mergeCell ref="J30:J31"/>
    <mergeCell ref="K30:K31"/>
    <mergeCell ref="BG30:BG31"/>
    <mergeCell ref="T28:T29"/>
    <mergeCell ref="U28:U29"/>
    <mergeCell ref="V28:V29"/>
    <mergeCell ref="W28:W29"/>
    <mergeCell ref="X28:X29"/>
    <mergeCell ref="Y28:Y29"/>
    <mergeCell ref="Z28:Z29"/>
    <mergeCell ref="BG28:BG29"/>
    <mergeCell ref="C33:C34"/>
    <mergeCell ref="D33:D34"/>
    <mergeCell ref="E33:E34"/>
    <mergeCell ref="F33:F34"/>
    <mergeCell ref="G33:G34"/>
    <mergeCell ref="H33:H34"/>
    <mergeCell ref="I33:I34"/>
    <mergeCell ref="J33:J34"/>
    <mergeCell ref="K33:K34"/>
    <mergeCell ref="BG33:BG34"/>
    <mergeCell ref="C35:C36"/>
    <mergeCell ref="D35:D36"/>
    <mergeCell ref="E35:E36"/>
    <mergeCell ref="F35:F36"/>
    <mergeCell ref="G35:G36"/>
    <mergeCell ref="H35:H36"/>
    <mergeCell ref="I35:I36"/>
    <mergeCell ref="J35:J36"/>
    <mergeCell ref="K35:K36"/>
    <mergeCell ref="L35:L36"/>
    <mergeCell ref="M35:M36"/>
    <mergeCell ref="N35:N36"/>
    <mergeCell ref="O35:O36"/>
    <mergeCell ref="P35:P36"/>
    <mergeCell ref="Q35:Q36"/>
    <mergeCell ref="R35:R36"/>
    <mergeCell ref="S35:S36"/>
    <mergeCell ref="L33:L34"/>
    <mergeCell ref="M33:M34"/>
    <mergeCell ref="N33:N34"/>
    <mergeCell ref="O33:O34"/>
    <mergeCell ref="P33:P34"/>
    <mergeCell ref="Q33:Q34"/>
    <mergeCell ref="L37:L38"/>
    <mergeCell ref="M37:M38"/>
    <mergeCell ref="N37:N38"/>
    <mergeCell ref="O37:O38"/>
    <mergeCell ref="P37:P38"/>
    <mergeCell ref="Q37:Q38"/>
    <mergeCell ref="R37:R38"/>
    <mergeCell ref="U33:U34"/>
    <mergeCell ref="V33:V34"/>
    <mergeCell ref="R33:R34"/>
    <mergeCell ref="S33:S34"/>
    <mergeCell ref="T33:T34"/>
    <mergeCell ref="C37:C38"/>
    <mergeCell ref="D37:D38"/>
    <mergeCell ref="E37:E38"/>
    <mergeCell ref="F37:F38"/>
    <mergeCell ref="G37:G38"/>
    <mergeCell ref="H37:H38"/>
    <mergeCell ref="I37:I38"/>
    <mergeCell ref="J37:J38"/>
    <mergeCell ref="K37:K38"/>
    <mergeCell ref="BG37:BG38"/>
    <mergeCell ref="T35:T36"/>
    <mergeCell ref="U35:U36"/>
    <mergeCell ref="V35:V36"/>
    <mergeCell ref="W35:W36"/>
    <mergeCell ref="X35:X36"/>
    <mergeCell ref="Y35:Y36"/>
    <mergeCell ref="Z35:Z36"/>
    <mergeCell ref="BG35:BG36"/>
    <mergeCell ref="R23:W24"/>
    <mergeCell ref="S37:S38"/>
    <mergeCell ref="T37:T38"/>
    <mergeCell ref="U37:U38"/>
    <mergeCell ref="V37:V38"/>
    <mergeCell ref="W37:W38"/>
    <mergeCell ref="X37:X38"/>
    <mergeCell ref="Y37:Y38"/>
    <mergeCell ref="Z37:Z38"/>
    <mergeCell ref="W33:W34"/>
    <mergeCell ref="X33:X34"/>
    <mergeCell ref="Y33:Y34"/>
    <mergeCell ref="Z33:Z34"/>
    <mergeCell ref="S30:S31"/>
    <mergeCell ref="T30:T31"/>
    <mergeCell ref="U30:U31"/>
    <mergeCell ref="V30:V31"/>
    <mergeCell ref="W30:W31"/>
    <mergeCell ref="X30:X31"/>
    <mergeCell ref="Y30:Y31"/>
    <mergeCell ref="Z30:Z31"/>
    <mergeCell ref="W26:W27"/>
    <mergeCell ref="X26:X27"/>
    <mergeCell ref="Y26:Y27"/>
  </mergeCells>
  <conditionalFormatting sqref="B9:B10">
    <cfRule type="cellIs" dxfId="75" priority="85" stopIfTrue="1" operator="equal">
      <formula>""</formula>
    </cfRule>
    <cfRule type="cellIs" dxfId="74" priority="86" operator="greaterThan">
      <formula>0</formula>
    </cfRule>
  </conditionalFormatting>
  <conditionalFormatting sqref="B11:B12 B15">
    <cfRule type="cellIs" dxfId="73" priority="83" stopIfTrue="1" operator="equal">
      <formula>""</formula>
    </cfRule>
    <cfRule type="cellIs" dxfId="72" priority="84" operator="greaterThan">
      <formula>0</formula>
    </cfRule>
  </conditionalFormatting>
  <conditionalFormatting sqref="B18:B21">
    <cfRule type="cellIs" dxfId="71" priority="81" stopIfTrue="1" operator="equal">
      <formula>""</formula>
    </cfRule>
    <cfRule type="cellIs" dxfId="70" priority="82" operator="greaterThan">
      <formula>0</formula>
    </cfRule>
  </conditionalFormatting>
  <conditionalFormatting sqref="B13:B14">
    <cfRule type="cellIs" dxfId="69" priority="79" stopIfTrue="1" operator="equal">
      <formula>""</formula>
    </cfRule>
    <cfRule type="cellIs" dxfId="68" priority="80" operator="greaterThan">
      <formula>0</formula>
    </cfRule>
  </conditionalFormatting>
  <conditionalFormatting sqref="M15">
    <cfRule type="cellIs" dxfId="67" priority="78" operator="greaterThanOrEqual">
      <formula>1</formula>
    </cfRule>
  </conditionalFormatting>
  <conditionalFormatting sqref="M8">
    <cfRule type="cellIs" dxfId="66" priority="77" operator="greaterThanOrEqual">
      <formula>1</formula>
    </cfRule>
  </conditionalFormatting>
  <conditionalFormatting sqref="I9:I10">
    <cfRule type="cellIs" dxfId="65" priority="75" operator="lessThan">
      <formula>0</formula>
    </cfRule>
    <cfRule type="cellIs" dxfId="64" priority="76" operator="greaterThan">
      <formula>0</formula>
    </cfRule>
  </conditionalFormatting>
  <conditionalFormatting sqref="I11:I14">
    <cfRule type="cellIs" dxfId="63" priority="73" operator="lessThan">
      <formula>0</formula>
    </cfRule>
    <cfRule type="cellIs" dxfId="62" priority="74" operator="greaterThan">
      <formula>0</formula>
    </cfRule>
  </conditionalFormatting>
  <conditionalFormatting sqref="I16:I21">
    <cfRule type="cellIs" dxfId="61" priority="71" operator="lessThan">
      <formula>0</formula>
    </cfRule>
    <cfRule type="cellIs" dxfId="60" priority="72" operator="greaterThan">
      <formula>0</formula>
    </cfRule>
  </conditionalFormatting>
  <conditionalFormatting sqref="J9:J14">
    <cfRule type="cellIs" dxfId="59" priority="69" operator="lessThan">
      <formula>0</formula>
    </cfRule>
    <cfRule type="cellIs" dxfId="58" priority="70" operator="greaterThan">
      <formula>0</formula>
    </cfRule>
  </conditionalFormatting>
  <conditionalFormatting sqref="J16:J21">
    <cfRule type="cellIs" dxfId="57" priority="67" operator="lessThan">
      <formula>0</formula>
    </cfRule>
    <cfRule type="cellIs" dxfId="56" priority="68" operator="greaterThan">
      <formula>0</formula>
    </cfRule>
  </conditionalFormatting>
  <conditionalFormatting sqref="Z9:Z14">
    <cfRule type="cellIs" dxfId="55" priority="65" operator="lessThan">
      <formula>0</formula>
    </cfRule>
    <cfRule type="cellIs" dxfId="54" priority="66" operator="greaterThan">
      <formula>0</formula>
    </cfRule>
  </conditionalFormatting>
  <conditionalFormatting sqref="Z16:Z21">
    <cfRule type="cellIs" dxfId="53" priority="63" operator="lessThan">
      <formula>0</formula>
    </cfRule>
    <cfRule type="cellIs" dxfId="52" priority="64" operator="greaterThan">
      <formula>0</formula>
    </cfRule>
  </conditionalFormatting>
  <conditionalFormatting sqref="Q9:Q14">
    <cfRule type="cellIs" dxfId="51" priority="61" operator="lessThan">
      <formula>0</formula>
    </cfRule>
    <cfRule type="cellIs" dxfId="50" priority="62" operator="greaterThan">
      <formula>0</formula>
    </cfRule>
  </conditionalFormatting>
  <conditionalFormatting sqref="Q16:Q21">
    <cfRule type="cellIs" dxfId="49" priority="59" operator="lessThan">
      <formula>0</formula>
    </cfRule>
    <cfRule type="cellIs" dxfId="48" priority="60" operator="greaterThan">
      <formula>0</formula>
    </cfRule>
  </conditionalFormatting>
  <conditionalFormatting sqref="B16:B17">
    <cfRule type="cellIs" dxfId="47" priority="57" stopIfTrue="1" operator="equal">
      <formula>""</formula>
    </cfRule>
    <cfRule type="cellIs" dxfId="46" priority="58" operator="greaterThan">
      <formula>0</formula>
    </cfRule>
  </conditionalFormatting>
  <conditionalFormatting sqref="M9">
    <cfRule type="dataBar" priority="56">
      <dataBar>
        <cfvo type="num" val="0"/>
        <cfvo type="num" val="1"/>
        <color rgb="FF63C384"/>
      </dataBar>
      <extLst>
        <ext xmlns:x14="http://schemas.microsoft.com/office/spreadsheetml/2009/9/main" uri="{B025F937-C7B1-47D3-B67F-A62EFF666E3E}">
          <x14:id>{D56B2EBE-E84A-416C-A85B-B1B505FDE9DF}</x14:id>
        </ext>
      </extLst>
    </cfRule>
  </conditionalFormatting>
  <conditionalFormatting sqref="M11 M13">
    <cfRule type="dataBar" priority="55">
      <dataBar>
        <cfvo type="num" val="0"/>
        <cfvo type="num" val="1"/>
        <color rgb="FF63C384"/>
      </dataBar>
      <extLst>
        <ext xmlns:x14="http://schemas.microsoft.com/office/spreadsheetml/2009/9/main" uri="{B025F937-C7B1-47D3-B67F-A62EFF666E3E}">
          <x14:id>{F4F2563A-F8BE-4317-A2A5-2738934DEC58}</x14:id>
        </ext>
      </extLst>
    </cfRule>
  </conditionalFormatting>
  <conditionalFormatting sqref="M18 M16 M20">
    <cfRule type="dataBar" priority="54">
      <dataBar>
        <cfvo type="num" val="0"/>
        <cfvo type="num" val="1"/>
        <color rgb="FF63C384"/>
      </dataBar>
      <extLst>
        <ext xmlns:x14="http://schemas.microsoft.com/office/spreadsheetml/2009/9/main" uri="{B025F937-C7B1-47D3-B67F-A62EFF666E3E}">
          <x14:id>{681A6C01-5DC4-48C7-BC4C-64A7825EFC66}</x14:id>
        </ext>
      </extLst>
    </cfRule>
  </conditionalFormatting>
  <conditionalFormatting sqref="T9:T14">
    <cfRule type="cellIs" dxfId="45" priority="52" operator="lessThan">
      <formula>0</formula>
    </cfRule>
    <cfRule type="cellIs" dxfId="44" priority="53" operator="greaterThan">
      <formula>0</formula>
    </cfRule>
  </conditionalFormatting>
  <conditionalFormatting sqref="T16:T21">
    <cfRule type="cellIs" dxfId="43" priority="50" operator="lessThan">
      <formula>0</formula>
    </cfRule>
    <cfRule type="cellIs" dxfId="42" priority="51" operator="greaterThan">
      <formula>0</formula>
    </cfRule>
  </conditionalFormatting>
  <conditionalFormatting sqref="W9:W14">
    <cfRule type="cellIs" dxfId="41" priority="48" operator="lessThan">
      <formula>0</formula>
    </cfRule>
    <cfRule type="cellIs" dxfId="40" priority="49" operator="greaterThan">
      <formula>0</formula>
    </cfRule>
  </conditionalFormatting>
  <conditionalFormatting sqref="W16:W21">
    <cfRule type="cellIs" dxfId="39" priority="46" operator="lessThan">
      <formula>0</formula>
    </cfRule>
    <cfRule type="cellIs" dxfId="38" priority="47" operator="greaterThan">
      <formula>0</formula>
    </cfRule>
  </conditionalFormatting>
  <conditionalFormatting sqref="B26:B27">
    <cfRule type="cellIs" dxfId="37" priority="40" stopIfTrue="1" operator="equal">
      <formula>""</formula>
    </cfRule>
    <cfRule type="cellIs" dxfId="36" priority="41" operator="greaterThan">
      <formula>0</formula>
    </cfRule>
  </conditionalFormatting>
  <conditionalFormatting sqref="B28:B29 B32">
    <cfRule type="cellIs" dxfId="35" priority="38" stopIfTrue="1" operator="equal">
      <formula>""</formula>
    </cfRule>
    <cfRule type="cellIs" dxfId="34" priority="39" operator="greaterThan">
      <formula>0</formula>
    </cfRule>
  </conditionalFormatting>
  <conditionalFormatting sqref="B35:B38">
    <cfRule type="cellIs" dxfId="33" priority="36" stopIfTrue="1" operator="equal">
      <formula>""</formula>
    </cfRule>
    <cfRule type="cellIs" dxfId="32" priority="37" operator="greaterThan">
      <formula>0</formula>
    </cfRule>
  </conditionalFormatting>
  <conditionalFormatting sqref="B30:B31">
    <cfRule type="cellIs" dxfId="31" priority="34" stopIfTrue="1" operator="equal">
      <formula>""</formula>
    </cfRule>
    <cfRule type="cellIs" dxfId="30" priority="35" operator="greaterThan">
      <formula>0</formula>
    </cfRule>
  </conditionalFormatting>
  <conditionalFormatting sqref="M32">
    <cfRule type="cellIs" dxfId="29" priority="33" operator="greaterThanOrEqual">
      <formula>1</formula>
    </cfRule>
  </conditionalFormatting>
  <conditionalFormatting sqref="M25">
    <cfRule type="cellIs" dxfId="28" priority="32" operator="greaterThanOrEqual">
      <formula>1</formula>
    </cfRule>
  </conditionalFormatting>
  <conditionalFormatting sqref="I26:I27">
    <cfRule type="cellIs" dxfId="27" priority="30" operator="lessThan">
      <formula>0</formula>
    </cfRule>
    <cfRule type="cellIs" dxfId="26" priority="31" operator="greaterThan">
      <formula>0</formula>
    </cfRule>
  </conditionalFormatting>
  <conditionalFormatting sqref="I28:I31">
    <cfRule type="cellIs" dxfId="25" priority="28" operator="lessThan">
      <formula>0</formula>
    </cfRule>
    <cfRule type="cellIs" dxfId="24" priority="29" operator="greaterThan">
      <formula>0</formula>
    </cfRule>
  </conditionalFormatting>
  <conditionalFormatting sqref="I33:I38">
    <cfRule type="cellIs" dxfId="23" priority="26" operator="lessThan">
      <formula>0</formula>
    </cfRule>
    <cfRule type="cellIs" dxfId="22" priority="27" operator="greaterThan">
      <formula>0</formula>
    </cfRule>
  </conditionalFormatting>
  <conditionalFormatting sqref="J26:J31">
    <cfRule type="cellIs" dxfId="21" priority="24" operator="lessThan">
      <formula>0</formula>
    </cfRule>
    <cfRule type="cellIs" dxfId="20" priority="25" operator="greaterThan">
      <formula>0</formula>
    </cfRule>
  </conditionalFormatting>
  <conditionalFormatting sqref="J33:J38">
    <cfRule type="cellIs" dxfId="19" priority="22" operator="lessThan">
      <formula>0</formula>
    </cfRule>
    <cfRule type="cellIs" dxfId="18" priority="23" operator="greaterThan">
      <formula>0</formula>
    </cfRule>
  </conditionalFormatting>
  <conditionalFormatting sqref="Z26:Z31">
    <cfRule type="cellIs" dxfId="17" priority="20" operator="lessThan">
      <formula>0</formula>
    </cfRule>
    <cfRule type="cellIs" dxfId="16" priority="21" operator="greaterThan">
      <formula>0</formula>
    </cfRule>
  </conditionalFormatting>
  <conditionalFormatting sqref="Z33:Z38">
    <cfRule type="cellIs" dxfId="15" priority="18" operator="lessThan">
      <formula>0</formula>
    </cfRule>
    <cfRule type="cellIs" dxfId="14" priority="19" operator="greaterThan">
      <formula>0</formula>
    </cfRule>
  </conditionalFormatting>
  <conditionalFormatting sqref="Q26:Q31">
    <cfRule type="cellIs" dxfId="13" priority="16" operator="lessThan">
      <formula>0</formula>
    </cfRule>
    <cfRule type="cellIs" dxfId="12" priority="17" operator="greaterThan">
      <formula>0</formula>
    </cfRule>
  </conditionalFormatting>
  <conditionalFormatting sqref="Q33:Q38">
    <cfRule type="cellIs" dxfId="11" priority="14" operator="lessThan">
      <formula>0</formula>
    </cfRule>
    <cfRule type="cellIs" dxfId="10" priority="15" operator="greaterThan">
      <formula>0</formula>
    </cfRule>
  </conditionalFormatting>
  <conditionalFormatting sqref="B33:B34">
    <cfRule type="cellIs" dxfId="9" priority="12" stopIfTrue="1" operator="equal">
      <formula>""</formula>
    </cfRule>
    <cfRule type="cellIs" dxfId="8" priority="13" operator="greaterThan">
      <formula>0</formula>
    </cfRule>
  </conditionalFormatting>
  <conditionalFormatting sqref="M26">
    <cfRule type="dataBar" priority="11">
      <dataBar>
        <cfvo type="num" val="0"/>
        <cfvo type="num" val="1"/>
        <color rgb="FF63C384"/>
      </dataBar>
      <extLst>
        <ext xmlns:x14="http://schemas.microsoft.com/office/spreadsheetml/2009/9/main" uri="{B025F937-C7B1-47D3-B67F-A62EFF666E3E}">
          <x14:id>{74E9C534-8448-4922-83FE-8FCABFD0A48F}</x14:id>
        </ext>
      </extLst>
    </cfRule>
  </conditionalFormatting>
  <conditionalFormatting sqref="M28 M30">
    <cfRule type="dataBar" priority="10">
      <dataBar>
        <cfvo type="num" val="0"/>
        <cfvo type="num" val="1"/>
        <color rgb="FF63C384"/>
      </dataBar>
      <extLst>
        <ext xmlns:x14="http://schemas.microsoft.com/office/spreadsheetml/2009/9/main" uri="{B025F937-C7B1-47D3-B67F-A62EFF666E3E}">
          <x14:id>{30650804-C47C-443D-AF64-0275CD3EA988}</x14:id>
        </ext>
      </extLst>
    </cfRule>
  </conditionalFormatting>
  <conditionalFormatting sqref="M33 M35 M37">
    <cfRule type="dataBar" priority="9">
      <dataBar>
        <cfvo type="num" val="0"/>
        <cfvo type="num" val="1"/>
        <color rgb="FF63C384"/>
      </dataBar>
      <extLst>
        <ext xmlns:x14="http://schemas.microsoft.com/office/spreadsheetml/2009/9/main" uri="{B025F937-C7B1-47D3-B67F-A62EFF666E3E}">
          <x14:id>{516DCB64-099C-476F-96A3-7D5440AE5F5C}</x14:id>
        </ext>
      </extLst>
    </cfRule>
  </conditionalFormatting>
  <conditionalFormatting sqref="T26:T31">
    <cfRule type="cellIs" dxfId="7" priority="7" operator="lessThan">
      <formula>0</formula>
    </cfRule>
    <cfRule type="cellIs" dxfId="6" priority="8" operator="greaterThan">
      <formula>0</formula>
    </cfRule>
  </conditionalFormatting>
  <conditionalFormatting sqref="T33:T38">
    <cfRule type="cellIs" dxfId="5" priority="5" operator="lessThan">
      <formula>0</formula>
    </cfRule>
    <cfRule type="cellIs" dxfId="4" priority="6" operator="greaterThan">
      <formula>0</formula>
    </cfRule>
  </conditionalFormatting>
  <conditionalFormatting sqref="W26:W31">
    <cfRule type="cellIs" dxfId="3" priority="3" operator="lessThan">
      <formula>0</formula>
    </cfRule>
    <cfRule type="cellIs" dxfId="2" priority="4" operator="greaterThan">
      <formula>0</formula>
    </cfRule>
  </conditionalFormatting>
  <conditionalFormatting sqref="W33:W38">
    <cfRule type="cellIs" dxfId="1" priority="1" operator="lessThan">
      <formula>0</formula>
    </cfRule>
    <cfRule type="cellIs" dxfId="0" priority="2" operator="greaterThan">
      <formula>0</formula>
    </cfRule>
  </conditionalFormatting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56B2EBE-E84A-416C-A85B-B1B505FDE9DF}">
            <x14:dataBar minLength="0" maxLength="100" border="1" negativeBarBorderColorSameAsPositive="0">
              <x14:cfvo type="num">
                <xm:f>0</xm:f>
              </x14:cfvo>
              <x14:cfvo type="num">
                <xm:f>1</xm:f>
              </x14:cfvo>
              <x14:borderColor rgb="FF63C384"/>
              <x14:negativeFillColor rgb="FFFF0000"/>
              <x14:negativeBorderColor rgb="FFFF0000"/>
              <x14:axisColor rgb="FF000000"/>
            </x14:dataBar>
          </x14:cfRule>
          <xm:sqref>M9</xm:sqref>
        </x14:conditionalFormatting>
        <x14:conditionalFormatting xmlns:xm="http://schemas.microsoft.com/office/excel/2006/main">
          <x14:cfRule type="dataBar" id="{F4F2563A-F8BE-4317-A2A5-2738934DEC58}">
            <x14:dataBar minLength="0" maxLength="100" border="1" negativeBarBorderColorSameAsPositive="0">
              <x14:cfvo type="num">
                <xm:f>0</xm:f>
              </x14:cfvo>
              <x14:cfvo type="num">
                <xm:f>1</xm:f>
              </x14:cfvo>
              <x14:borderColor rgb="FF63C384"/>
              <x14:negativeFillColor rgb="FFFF0000"/>
              <x14:negativeBorderColor rgb="FFFF0000"/>
              <x14:axisColor rgb="FF000000"/>
            </x14:dataBar>
          </x14:cfRule>
          <xm:sqref>M11 M13</xm:sqref>
        </x14:conditionalFormatting>
        <x14:conditionalFormatting xmlns:xm="http://schemas.microsoft.com/office/excel/2006/main">
          <x14:cfRule type="dataBar" id="{681A6C01-5DC4-48C7-BC4C-64A7825EFC66}">
            <x14:dataBar minLength="0" maxLength="100" border="1" negativeBarBorderColorSameAsPositive="0">
              <x14:cfvo type="num">
                <xm:f>0</xm:f>
              </x14:cfvo>
              <x14:cfvo type="num">
                <xm:f>1</xm:f>
              </x14:cfvo>
              <x14:borderColor rgb="FF63C384"/>
              <x14:negativeFillColor rgb="FFFF0000"/>
              <x14:negativeBorderColor rgb="FFFF0000"/>
              <x14:axisColor rgb="FF000000"/>
            </x14:dataBar>
          </x14:cfRule>
          <xm:sqref>M18 M16 M20</xm:sqref>
        </x14:conditionalFormatting>
        <x14:conditionalFormatting xmlns:xm="http://schemas.microsoft.com/office/excel/2006/main">
          <x14:cfRule type="dataBar" id="{74E9C534-8448-4922-83FE-8FCABFD0A48F}">
            <x14:dataBar minLength="0" maxLength="100" border="1" negativeBarBorderColorSameAsPositive="0">
              <x14:cfvo type="num">
                <xm:f>0</xm:f>
              </x14:cfvo>
              <x14:cfvo type="num">
                <xm:f>1</xm:f>
              </x14:cfvo>
              <x14:borderColor rgb="FF63C384"/>
              <x14:negativeFillColor rgb="FFFF0000"/>
              <x14:negativeBorderColor rgb="FFFF0000"/>
              <x14:axisColor rgb="FF000000"/>
            </x14:dataBar>
          </x14:cfRule>
          <xm:sqref>M26</xm:sqref>
        </x14:conditionalFormatting>
        <x14:conditionalFormatting xmlns:xm="http://schemas.microsoft.com/office/excel/2006/main">
          <x14:cfRule type="dataBar" id="{30650804-C47C-443D-AF64-0275CD3EA988}">
            <x14:dataBar minLength="0" maxLength="100" border="1" negativeBarBorderColorSameAsPositive="0">
              <x14:cfvo type="num">
                <xm:f>0</xm:f>
              </x14:cfvo>
              <x14:cfvo type="num">
                <xm:f>1</xm:f>
              </x14:cfvo>
              <x14:borderColor rgb="FF63C384"/>
              <x14:negativeFillColor rgb="FFFF0000"/>
              <x14:negativeBorderColor rgb="FFFF0000"/>
              <x14:axisColor rgb="FF000000"/>
            </x14:dataBar>
          </x14:cfRule>
          <xm:sqref>M28 M30</xm:sqref>
        </x14:conditionalFormatting>
        <x14:conditionalFormatting xmlns:xm="http://schemas.microsoft.com/office/excel/2006/main">
          <x14:cfRule type="dataBar" id="{516DCB64-099C-476F-96A3-7D5440AE5F5C}">
            <x14:dataBar minLength="0" maxLength="100" border="1" negativeBarBorderColorSameAsPositive="0">
              <x14:cfvo type="num">
                <xm:f>0</xm:f>
              </x14:cfvo>
              <x14:cfvo type="num">
                <xm:f>1</xm:f>
              </x14:cfvo>
              <x14:borderColor rgb="FF63C384"/>
              <x14:negativeFillColor rgb="FFFF0000"/>
              <x14:negativeBorderColor rgb="FFFF0000"/>
              <x14:axisColor rgb="FF000000"/>
            </x14:dataBar>
          </x14:cfRule>
          <xm:sqref>M33 M35 M37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2021-08-04T12:21:05Z</dcterms:modified>
</cp:coreProperties>
</file>