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6A68C6-5598-493B-B342-09F1D993CEB6}" xr6:coauthVersionLast="40" xr6:coauthVersionMax="40" xr10:uidLastSave="{00000000-0000-0000-0000-000000000000}"/>
  <bookViews>
    <workbookView xWindow="0" yWindow="0" windowWidth="20490" windowHeight="7545" xr2:uid="{0EFA4161-A89A-44F6-A8CD-5DBAAC568CC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90" i="1"/>
  <c r="B83" i="1"/>
  <c r="B61" i="1"/>
  <c r="B67" i="1"/>
  <c r="B97" i="1" l="1"/>
  <c r="B55" i="1" l="1"/>
  <c r="B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B105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A42" i="1"/>
  <c r="B101" i="1" l="1"/>
  <c r="B4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B4" i="1"/>
  <c r="B3" i="1"/>
  <c r="A3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<sst xmlns="http://schemas.openxmlformats.org/spreadsheetml/2006/main" count="237" uniqueCount="114">
  <si>
    <t>№</t>
  </si>
  <si>
    <t>ID</t>
  </si>
  <si>
    <t>ТОВАР</t>
  </si>
  <si>
    <t>ЧЕК</t>
  </si>
  <si>
    <t>ОТ</t>
  </si>
  <si>
    <t>ДАТА</t>
  </si>
  <si>
    <t>КОЛ-ВО</t>
  </si>
  <si>
    <t>=ЕСЛИ(ЕПУСТО(C3);"";СЧЁТЗ($C$3:C3))</t>
  </si>
  <si>
    <t>Товар 1</t>
  </si>
  <si>
    <t>Чек 001</t>
  </si>
  <si>
    <t>=ВПР(C3;НАСТРОЙКИ;2;0)</t>
  </si>
  <si>
    <t>Товар 2</t>
  </si>
  <si>
    <t>Чек 002</t>
  </si>
  <si>
    <t>Товар 3</t>
  </si>
  <si>
    <t>Чек 003</t>
  </si>
  <si>
    <t>Товар 4</t>
  </si>
  <si>
    <t>Чек 004</t>
  </si>
  <si>
    <t>Товар 5</t>
  </si>
  <si>
    <t>Чек 005</t>
  </si>
  <si>
    <t>Товар 6</t>
  </si>
  <si>
    <t>Чек 006</t>
  </si>
  <si>
    <t>Товар 7</t>
  </si>
  <si>
    <t>Чек 007</t>
  </si>
  <si>
    <t>Товар 8</t>
  </si>
  <si>
    <t>Чек 008</t>
  </si>
  <si>
    <t>Товар 9</t>
  </si>
  <si>
    <t>Чек 009</t>
  </si>
  <si>
    <t>Товар 10</t>
  </si>
  <si>
    <t>Чек 010</t>
  </si>
  <si>
    <t>Товар 11</t>
  </si>
  <si>
    <t>Чек 011</t>
  </si>
  <si>
    <t>Товар 12</t>
  </si>
  <si>
    <t>Чек 012</t>
  </si>
  <si>
    <t>Товар 13</t>
  </si>
  <si>
    <t>Чек 013</t>
  </si>
  <si>
    <t>Товар 14</t>
  </si>
  <si>
    <t>Чек 014</t>
  </si>
  <si>
    <t>Товар 15</t>
  </si>
  <si>
    <t>Чек 015</t>
  </si>
  <si>
    <t>Товар 16</t>
  </si>
  <si>
    <t>Чек 016</t>
  </si>
  <si>
    <t>Товар 17</t>
  </si>
  <si>
    <t>Чек 017</t>
  </si>
  <si>
    <t>Товар 18</t>
  </si>
  <si>
    <t>Чек 018</t>
  </si>
  <si>
    <t>Товар 19</t>
  </si>
  <si>
    <t>Чек 019</t>
  </si>
  <si>
    <t>Товар 20</t>
  </si>
  <si>
    <t>Чек 020</t>
  </si>
  <si>
    <t>Чек 021</t>
  </si>
  <si>
    <t>Чек 022</t>
  </si>
  <si>
    <t>Чек 023</t>
  </si>
  <si>
    <t>Чек 024</t>
  </si>
  <si>
    <t>Чек 025</t>
  </si>
  <si>
    <t>Чек 026</t>
  </si>
  <si>
    <t>Чек 027</t>
  </si>
  <si>
    <t>Чек 028</t>
  </si>
  <si>
    <t>Чек 029</t>
  </si>
  <si>
    <t>Чек 030</t>
  </si>
  <si>
    <t>Чек 031</t>
  </si>
  <si>
    <t>Чек 032</t>
  </si>
  <si>
    <t>Чек 033</t>
  </si>
  <si>
    <t>Чек 034</t>
  </si>
  <si>
    <t>Чек 035</t>
  </si>
  <si>
    <t>Чек 036</t>
  </si>
  <si>
    <t>Чек 037</t>
  </si>
  <si>
    <t>Чек 038</t>
  </si>
  <si>
    <t>Чек 039</t>
  </si>
  <si>
    <t>Чек 040</t>
  </si>
  <si>
    <t>ИТОГО</t>
  </si>
  <si>
    <t>=ПРОМЕЖУТОЧНЫЕ.ИТОГИ(9;G3:G82)</t>
  </si>
  <si>
    <t>с</t>
  </si>
  <si>
    <t>по</t>
  </si>
  <si>
    <t>Данные, Проверка данных, Список, Формула, =$C$3:$C$22</t>
  </si>
  <si>
    <t>=СУММЕСЛИМН(G:G;C:C;I92)</t>
  </si>
  <si>
    <t>ID_00001</t>
  </si>
  <si>
    <t>ID_00002</t>
  </si>
  <si>
    <t>ID_00003</t>
  </si>
  <si>
    <t>ID_00004</t>
  </si>
  <si>
    <t>ID_00005</t>
  </si>
  <si>
    <t>ID_00006</t>
  </si>
  <si>
    <t>ID_00007</t>
  </si>
  <si>
    <t>ID_00008</t>
  </si>
  <si>
    <t>ID_00009</t>
  </si>
  <si>
    <t>ID_00010</t>
  </si>
  <si>
    <t>ID_00011</t>
  </si>
  <si>
    <t>ID_00012</t>
  </si>
  <si>
    <t>ID_00013</t>
  </si>
  <si>
    <t>ID_00014</t>
  </si>
  <si>
    <t>ID_00015</t>
  </si>
  <si>
    <t>ID_00016</t>
  </si>
  <si>
    <t>ID_00017</t>
  </si>
  <si>
    <t>ID_00018</t>
  </si>
  <si>
    <t>ID_00019</t>
  </si>
  <si>
    <t>ID_00020</t>
  </si>
  <si>
    <t>=ЕСЛИ(F3;"от";"")</t>
  </si>
  <si>
    <t>НАСТРОЙКИ</t>
  </si>
  <si>
    <t>ЗАДАЧА</t>
  </si>
  <si>
    <t>Чек с</t>
  </si>
  <si>
    <t>Чек по</t>
  </si>
  <si>
    <t>Столбец1</t>
  </si>
  <si>
    <t>=СУММЕСЛИ(C2:C42;B72;H2:H42)</t>
  </si>
  <si>
    <t>=СУММПРОИЗВ((F3:F42&gt;=B54)*(F3:F42&lt;=B55))</t>
  </si>
  <si>
    <t>ПРОМЕЖУТОЧНЫЕ ИТОГИ</t>
  </si>
  <si>
    <t>=СУММПРОИЗВ((B53&lt;=F3:F42)*(B54&gt;=F3:F42)*H3:H42)</t>
  </si>
  <si>
    <t>СУММА</t>
  </si>
  <si>
    <t>КОЛИЧЕСТВО</t>
  </si>
  <si>
    <t>Данные, Проверка данных, Список, Формула, =$F$3:$F$42</t>
  </si>
  <si>
    <t>Данные, Проверка данных, Список, Формула, =$D$3:$D$42</t>
  </si>
  <si>
    <t>=ЦЕЛОЕ((МЕСЯЦ(F3)+2)/3)</t>
  </si>
  <si>
    <t>Данные, Проверка данных, Список, Формула, =$Q$3:$Q$22</t>
  </si>
  <si>
    <t>     </t>
  </si>
  <si>
    <t>=СУММПРОИЗВ((C3:C42=B64)*(F3:F42&gt;=B65)*(F3:F42&lt;=B66)*H3:H42)</t>
  </si>
  <si>
    <t>=СУММПРОИЗВ((C3:C42=B64)*(F3:F42&gt;=B65)*(F3:F42&lt;=B66))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</si>
</sst>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0" tint="-0.3499862666707357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696A6A"/>
      <name val="Consolas"/>
      <family val="3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right" vertical="center" indent="1"/>
    </xf>
    <xf numFmtId="0" fontId="0" fillId="3" borderId="4" xfId="0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0" fontId="2" fillId="0" borderId="0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4" fontId="3" fillId="0" borderId="5" xfId="0" applyNumberFormat="1" applyFont="1" applyBorder="1" applyAlignment="1">
      <alignment horizontal="left" vertical="center" indent="1"/>
    </xf>
    <xf numFmtId="14" fontId="3" fillId="0" borderId="0" xfId="0" applyNumberFormat="1" applyFont="1" applyBorder="1" applyAlignment="1">
      <alignment horizontal="left" vertical="center" indent="1"/>
    </xf>
    <xf numFmtId="14" fontId="2" fillId="0" borderId="4" xfId="0" applyNumberFormat="1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left" vertical="center" indent="1"/>
    </xf>
    <xf numFmtId="0" fontId="0" fillId="5" borderId="0" xfId="0" applyFill="1"/>
    <xf numFmtId="14" fontId="2" fillId="6" borderId="4" xfId="0" applyNumberFormat="1" applyFon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49" fontId="3" fillId="6" borderId="0" xfId="0" applyNumberFormat="1" applyFont="1" applyFill="1" applyAlignment="1">
      <alignment horizontal="left" vertical="center" indent="1"/>
    </xf>
    <xf numFmtId="0" fontId="0" fillId="6" borderId="0" xfId="0" applyFill="1"/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indent="1"/>
    </xf>
    <xf numFmtId="0" fontId="0" fillId="0" borderId="0" xfId="0" applyFill="1"/>
    <xf numFmtId="0" fontId="1" fillId="2" borderId="4" xfId="0" applyFont="1" applyFill="1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indent="1"/>
    </xf>
    <xf numFmtId="49" fontId="5" fillId="3" borderId="0" xfId="0" applyNumberFormat="1" applyFont="1" applyFill="1" applyAlignment="1">
      <alignment horizontal="left" vertical="center" indent="1"/>
    </xf>
    <xf numFmtId="49" fontId="5" fillId="6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 indent="1"/>
    </xf>
    <xf numFmtId="49" fontId="5" fillId="5" borderId="0" xfId="0" applyNumberFormat="1" applyFont="1" applyFill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7" borderId="4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Alignment="1">
      <alignment horizontal="left" vertical="center" indent="1"/>
    </xf>
    <xf numFmtId="49" fontId="2" fillId="7" borderId="0" xfId="0" applyNumberFormat="1" applyFont="1" applyFill="1" applyAlignment="1">
      <alignment horizontal="left" vertical="center" indent="1"/>
    </xf>
    <xf numFmtId="49" fontId="2" fillId="7" borderId="0" xfId="0" applyNumberFormat="1" applyFont="1" applyFill="1" applyAlignment="1">
      <alignment horizontal="center" vertical="center"/>
    </xf>
    <xf numFmtId="49" fontId="5" fillId="7" borderId="0" xfId="0" applyNumberFormat="1" applyFont="1" applyFill="1" applyAlignment="1">
      <alignment horizontal="left" vertical="center" indent="1"/>
    </xf>
    <xf numFmtId="14" fontId="0" fillId="7" borderId="4" xfId="0" applyNumberFormat="1" applyFill="1" applyBorder="1" applyAlignment="1">
      <alignment horizontal="center" vertical="center"/>
    </xf>
    <xf numFmtId="49" fontId="0" fillId="7" borderId="0" xfId="0" applyNumberFormat="1" applyFill="1" applyAlignment="1">
      <alignment horizontal="left" vertical="center" indent="1"/>
    </xf>
    <xf numFmtId="49" fontId="0" fillId="7" borderId="0" xfId="0" applyNumberFormat="1" applyFill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0" xfId="0" applyFill="1"/>
    <xf numFmtId="0" fontId="6" fillId="0" borderId="0" xfId="0" applyFont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49" fontId="3" fillId="9" borderId="0" xfId="0" applyNumberFormat="1" applyFont="1" applyFill="1" applyAlignment="1">
      <alignment horizontal="left" vertical="center" indent="1"/>
    </xf>
    <xf numFmtId="0" fontId="0" fillId="9" borderId="0" xfId="0" applyFill="1"/>
    <xf numFmtId="49" fontId="5" fillId="9" borderId="0" xfId="0" applyNumberFormat="1" applyFont="1" applyFill="1" applyAlignment="1">
      <alignment horizontal="left" vertical="center" indent="1"/>
    </xf>
    <xf numFmtId="14" fontId="2" fillId="9" borderId="4" xfId="0" applyNumberFormat="1" applyFont="1" applyFill="1" applyBorder="1" applyAlignment="1">
      <alignment horizontal="center" vertical="center"/>
    </xf>
    <xf numFmtId="14" fontId="0" fillId="9" borderId="4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49" fontId="3" fillId="10" borderId="0" xfId="0" applyNumberFormat="1" applyFont="1" applyFill="1" applyAlignment="1">
      <alignment horizontal="left" vertical="center" indent="1"/>
    </xf>
    <xf numFmtId="0" fontId="0" fillId="10" borderId="0" xfId="0" applyFill="1"/>
    <xf numFmtId="49" fontId="5" fillId="10" borderId="0" xfId="0" applyNumberFormat="1" applyFont="1" applyFill="1" applyAlignment="1">
      <alignment horizontal="left" vertical="center" indent="1"/>
    </xf>
    <xf numFmtId="14" fontId="2" fillId="10" borderId="4" xfId="0" applyNumberFormat="1" applyFont="1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charset val="204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AAD1BF-7AF5-41D3-9AEF-46A1A82633F5}" name="ОБЩЕЕ" displayName="ОБЩЕЕ" ref="A2:H42" totalsRowShown="0" headerRowDxfId="19" dataDxfId="17" headerRowBorderDxfId="18" tableBorderDxfId="16" totalsRowBorderDxfId="15">
  <autoFilter ref="A2:H42" xr:uid="{71EFD6F1-879D-4D39-8727-BD42E3DD60D6}"/>
  <tableColumns count="8">
    <tableColumn id="1" xr3:uid="{98A3F60C-B987-4D8A-A5BB-9EA6BE6F40B4}" name="№" dataDxfId="14">
      <calculatedColumnFormula>IF(ISBLANK(C3),"",COUNTA($C$3:C3))</calculatedColumnFormula>
    </tableColumn>
    <tableColumn id="2" xr3:uid="{149F1943-E7CF-48CB-9138-C390565F32F1}" name="ID" dataDxfId="13">
      <calculatedColumnFormula>VLOOKUP(C3,НАСТРОЙКИ[],2,0)</calculatedColumnFormula>
    </tableColumn>
    <tableColumn id="3" xr3:uid="{4C526A84-F383-4D98-ADC0-016D5200CFD4}" name="ТОВАР" dataDxfId="12"/>
    <tableColumn id="4" xr3:uid="{1A37009C-5F86-479F-A895-9D44B3B88970}" name="ЧЕК" dataDxfId="11"/>
    <tableColumn id="5" xr3:uid="{35EE6D37-EFBD-4E35-825C-F0AA9A8C5032}" name="ОТ" dataDxfId="10">
      <calculatedColumnFormula>IF(F3,"от","")</calculatedColumnFormula>
    </tableColumn>
    <tableColumn id="6" xr3:uid="{0387E950-3FB2-48E5-B994-653073287034}" name="ДАТА" dataDxfId="2"/>
    <tableColumn id="8" xr3:uid="{84E8D282-07D8-4E8D-84B1-F249B82DA94A}" name="Столбец1" dataDxfId="0">
      <calculatedColumnFormula>INT((MONTH(F3)+2)/3)</calculatedColumnFormula>
    </tableColumn>
    <tableColumn id="7" xr3:uid="{7C567B33-27FC-4D77-84B3-9A88C1446B2F}" name="КОЛ-ВО" dataDxfId="1">
      <calculatedColumnFormula>RANDBETWEEN(5,10)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A300797-E861-46D5-A37E-7FA5E42B0FCD}" name="НАСТРОЙКИ" displayName="НАСТРОЙКИ" ref="P2:Q22" totalsRowShown="0" headerRowDxfId="9" dataDxfId="7" headerRowBorderDxfId="8" tableBorderDxfId="6" totalsRowBorderDxfId="5">
  <autoFilter ref="P2:Q22" xr:uid="{3317DB27-CE39-453E-A019-86F17C192C47}"/>
  <tableColumns count="2">
    <tableColumn id="5" xr3:uid="{43DB308B-08B3-4707-BF89-2403D7D4ACAE}" name="ТОВАР" dataDxfId="4"/>
    <tableColumn id="2" xr3:uid="{F849AFF3-2BAA-41FF-9F48-BBB2089EB845}" name="ID" data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EB9F-0581-4D19-8128-B6F8726F357B}">
  <sheetPr>
    <pageSetUpPr fitToPage="1"/>
  </sheetPr>
  <dimension ref="A1:S106"/>
  <sheetViews>
    <sheetView tabSelected="1" topLeftCell="A76" zoomScaleNormal="100" workbookViewId="0">
      <selection activeCell="B83" sqref="B83"/>
    </sheetView>
  </sheetViews>
  <sheetFormatPr defaultRowHeight="15" x14ac:dyDescent="0.25"/>
  <cols>
    <col min="2" max="2" width="10.140625" bestFit="1" customWidth="1"/>
    <col min="6" max="6" width="10.140625" bestFit="1" customWidth="1"/>
    <col min="7" max="7" width="10.140625" customWidth="1"/>
    <col min="10" max="10" width="10.140625" bestFit="1" customWidth="1"/>
    <col min="11" max="11" width="10.140625" style="45" bestFit="1" customWidth="1"/>
    <col min="16" max="17" width="10" customWidth="1"/>
  </cols>
  <sheetData>
    <row r="1" spans="1:19" x14ac:dyDescent="0.25">
      <c r="A1" s="26" t="s">
        <v>97</v>
      </c>
      <c r="B1" s="26"/>
      <c r="C1" s="26"/>
      <c r="D1" s="26"/>
      <c r="E1" s="26"/>
      <c r="F1" s="26"/>
      <c r="G1" s="26"/>
      <c r="H1" s="26"/>
      <c r="P1" s="26" t="s">
        <v>96</v>
      </c>
      <c r="Q1" s="26"/>
    </row>
    <row r="2" spans="1:19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100</v>
      </c>
      <c r="H2" s="3" t="s">
        <v>6</v>
      </c>
      <c r="I2" s="4"/>
      <c r="J2" s="5">
        <v>1</v>
      </c>
      <c r="K2" s="24" t="s">
        <v>7</v>
      </c>
      <c r="L2" s="25"/>
      <c r="M2" s="25"/>
      <c r="N2" s="25"/>
      <c r="O2" s="4"/>
      <c r="P2" s="18" t="s">
        <v>2</v>
      </c>
      <c r="Q2" s="19" t="s">
        <v>1</v>
      </c>
      <c r="R2" s="4"/>
      <c r="S2" s="43" t="s">
        <v>6</v>
      </c>
    </row>
    <row r="3" spans="1:19" x14ac:dyDescent="0.25">
      <c r="A3" s="6">
        <f>IF(ISBLANK(C3),"",COUNTA($C$3:C3))</f>
        <v>1</v>
      </c>
      <c r="B3" s="7" t="str">
        <f>VLOOKUP(C3,НАСТРОЙКИ[],2,0)</f>
        <v>ID_00001</v>
      </c>
      <c r="C3" s="8" t="s">
        <v>8</v>
      </c>
      <c r="D3" s="9" t="s">
        <v>9</v>
      </c>
      <c r="E3" s="9" t="str">
        <f>IF(F3,"от","")</f>
        <v>от</v>
      </c>
      <c r="F3" s="31">
        <v>41640</v>
      </c>
      <c r="G3" s="21">
        <f>INT((MONTH(F3)+2)/3)</f>
        <v>1</v>
      </c>
      <c r="H3" s="10">
        <v>7</v>
      </c>
      <c r="J3" s="11">
        <v>2</v>
      </c>
      <c r="K3" s="24" t="s">
        <v>10</v>
      </c>
      <c r="L3" s="25"/>
      <c r="M3" s="25"/>
      <c r="N3" s="25"/>
      <c r="P3" s="20" t="s">
        <v>8</v>
      </c>
      <c r="Q3" s="21" t="s">
        <v>75</v>
      </c>
      <c r="S3" s="44">
        <f ca="1">RANDBETWEEN(5,10)</f>
        <v>7</v>
      </c>
    </row>
    <row r="4" spans="1:19" x14ac:dyDescent="0.25">
      <c r="A4" s="6">
        <f>IF(ISBLANK(C4),"",COUNTA($C$3:C4))</f>
        <v>2</v>
      </c>
      <c r="B4" s="7" t="str">
        <f>VLOOKUP(C4,НАСТРОЙКИ[],2,0)</f>
        <v>ID_00002</v>
      </c>
      <c r="C4" s="9" t="s">
        <v>11</v>
      </c>
      <c r="D4" s="9" t="s">
        <v>12</v>
      </c>
      <c r="E4" s="9" t="str">
        <f t="shared" ref="E4:E42" si="0">IF(F4,"от","")</f>
        <v>от</v>
      </c>
      <c r="F4" s="31">
        <v>41641</v>
      </c>
      <c r="G4" s="21">
        <f t="shared" ref="G4:G42" si="1">INT((MONTH(F4)+2)/3)</f>
        <v>1</v>
      </c>
      <c r="H4" s="10">
        <v>3</v>
      </c>
      <c r="J4" s="5">
        <v>3</v>
      </c>
      <c r="K4" s="27" t="s">
        <v>8</v>
      </c>
      <c r="L4" s="28"/>
      <c r="M4" s="28"/>
      <c r="N4" s="28"/>
      <c r="P4" s="20" t="s">
        <v>11</v>
      </c>
      <c r="Q4" s="21" t="s">
        <v>76</v>
      </c>
      <c r="S4" s="44">
        <f t="shared" ref="S4:S42" ca="1" si="2">RANDBETWEEN(5,10)</f>
        <v>5</v>
      </c>
    </row>
    <row r="5" spans="1:19" x14ac:dyDescent="0.25">
      <c r="A5" s="6">
        <f>IF(ISBLANK(C5),"",COUNTA($C$3:C5))</f>
        <v>3</v>
      </c>
      <c r="B5" s="7" t="str">
        <f>VLOOKUP(C5,НАСТРОЙКИ[],2,0)</f>
        <v>ID_00003</v>
      </c>
      <c r="C5" s="9" t="s">
        <v>13</v>
      </c>
      <c r="D5" s="9" t="s">
        <v>14</v>
      </c>
      <c r="E5" s="9" t="str">
        <f t="shared" si="0"/>
        <v>от</v>
      </c>
      <c r="F5" s="31">
        <v>41642</v>
      </c>
      <c r="G5" s="21">
        <f t="shared" si="1"/>
        <v>1</v>
      </c>
      <c r="H5" s="10">
        <v>1</v>
      </c>
      <c r="J5" s="11">
        <v>4</v>
      </c>
      <c r="K5" s="27" t="s">
        <v>9</v>
      </c>
      <c r="L5" s="28"/>
      <c r="M5" s="28"/>
      <c r="N5" s="28"/>
      <c r="P5" s="20" t="s">
        <v>13</v>
      </c>
      <c r="Q5" s="21" t="s">
        <v>77</v>
      </c>
      <c r="S5" s="44">
        <f t="shared" ca="1" si="2"/>
        <v>8</v>
      </c>
    </row>
    <row r="6" spans="1:19" x14ac:dyDescent="0.25">
      <c r="A6" s="6">
        <f>IF(ISBLANK(C6),"",COUNTA($C$3:C6))</f>
        <v>4</v>
      </c>
      <c r="B6" s="7" t="str">
        <f>VLOOKUP(C6,НАСТРОЙКИ[],2,0)</f>
        <v>ID_00004</v>
      </c>
      <c r="C6" s="9" t="s">
        <v>15</v>
      </c>
      <c r="D6" s="9" t="s">
        <v>16</v>
      </c>
      <c r="E6" s="9" t="str">
        <f t="shared" si="0"/>
        <v>от</v>
      </c>
      <c r="F6" s="31">
        <v>41643</v>
      </c>
      <c r="G6" s="21">
        <f t="shared" si="1"/>
        <v>1</v>
      </c>
      <c r="H6" s="10">
        <v>5</v>
      </c>
      <c r="J6" s="5">
        <v>5</v>
      </c>
      <c r="K6" s="24" t="s">
        <v>95</v>
      </c>
      <c r="L6" s="25"/>
      <c r="M6" s="25"/>
      <c r="N6" s="25"/>
      <c r="P6" s="20" t="s">
        <v>15</v>
      </c>
      <c r="Q6" s="21" t="s">
        <v>78</v>
      </c>
      <c r="S6" s="44">
        <f t="shared" ca="1" si="2"/>
        <v>7</v>
      </c>
    </row>
    <row r="7" spans="1:19" x14ac:dyDescent="0.25">
      <c r="A7" s="6">
        <f>IF(ISBLANK(C7),"",COUNTA($C$3:C7))</f>
        <v>5</v>
      </c>
      <c r="B7" s="7" t="str">
        <f>VLOOKUP(C7,НАСТРОЙКИ[],2,0)</f>
        <v>ID_00005</v>
      </c>
      <c r="C7" s="9" t="s">
        <v>17</v>
      </c>
      <c r="D7" s="9" t="s">
        <v>18</v>
      </c>
      <c r="E7" s="9" t="str">
        <f t="shared" si="0"/>
        <v>от</v>
      </c>
      <c r="F7" s="31">
        <v>41644</v>
      </c>
      <c r="G7" s="21">
        <f t="shared" si="1"/>
        <v>1</v>
      </c>
      <c r="H7" s="10">
        <v>1</v>
      </c>
      <c r="J7" s="11">
        <v>6</v>
      </c>
      <c r="K7" s="29">
        <v>41640</v>
      </c>
      <c r="L7" s="30"/>
      <c r="M7" s="30"/>
      <c r="N7" s="30"/>
      <c r="P7" s="20" t="s">
        <v>17</v>
      </c>
      <c r="Q7" s="21" t="s">
        <v>79</v>
      </c>
      <c r="S7" s="44">
        <f t="shared" ca="1" si="2"/>
        <v>7</v>
      </c>
    </row>
    <row r="8" spans="1:19" x14ac:dyDescent="0.25">
      <c r="A8" s="6">
        <f>IF(ISBLANK(C8),"",COUNTA($C$3:C8))</f>
        <v>6</v>
      </c>
      <c r="B8" s="7" t="str">
        <f>VLOOKUP(C8,НАСТРОЙКИ[],2,0)</f>
        <v>ID_00006</v>
      </c>
      <c r="C8" s="9" t="s">
        <v>19</v>
      </c>
      <c r="D8" s="9" t="s">
        <v>20</v>
      </c>
      <c r="E8" s="9" t="str">
        <f t="shared" si="0"/>
        <v>от</v>
      </c>
      <c r="F8" s="31">
        <v>41645</v>
      </c>
      <c r="G8" s="21">
        <f t="shared" si="1"/>
        <v>1</v>
      </c>
      <c r="H8" s="10">
        <v>4</v>
      </c>
      <c r="J8" s="5">
        <v>7</v>
      </c>
      <c r="K8" s="24" t="s">
        <v>109</v>
      </c>
      <c r="L8" s="25"/>
      <c r="M8" s="25"/>
      <c r="N8" s="25"/>
      <c r="P8" s="20" t="s">
        <v>19</v>
      </c>
      <c r="Q8" s="21" t="s">
        <v>80</v>
      </c>
      <c r="S8" s="44">
        <f t="shared" ca="1" si="2"/>
        <v>5</v>
      </c>
    </row>
    <row r="9" spans="1:19" x14ac:dyDescent="0.25">
      <c r="A9" s="6">
        <f>IF(ISBLANK(C9),"",COUNTA($C$3:C9))</f>
        <v>7</v>
      </c>
      <c r="B9" s="7" t="str">
        <f>VLOOKUP(C9,НАСТРОЙКИ[],2,0)</f>
        <v>ID_00007</v>
      </c>
      <c r="C9" s="9" t="s">
        <v>21</v>
      </c>
      <c r="D9" s="9" t="s">
        <v>22</v>
      </c>
      <c r="E9" s="9" t="str">
        <f t="shared" si="0"/>
        <v>от</v>
      </c>
      <c r="F9" s="31">
        <v>41646</v>
      </c>
      <c r="G9" s="21">
        <f t="shared" si="1"/>
        <v>1</v>
      </c>
      <c r="H9" s="10">
        <v>1</v>
      </c>
      <c r="J9" s="11">
        <v>8</v>
      </c>
      <c r="K9" s="45">
        <v>1</v>
      </c>
      <c r="P9" s="20" t="s">
        <v>21</v>
      </c>
      <c r="Q9" s="21" t="s">
        <v>81</v>
      </c>
      <c r="S9" s="44">
        <f t="shared" ca="1" si="2"/>
        <v>9</v>
      </c>
    </row>
    <row r="10" spans="1:19" x14ac:dyDescent="0.25">
      <c r="A10" s="6">
        <f>IF(ISBLANK(C10),"",COUNTA($C$3:C10))</f>
        <v>8</v>
      </c>
      <c r="B10" s="7" t="str">
        <f>VLOOKUP(C10,НАСТРОЙКИ[],2,0)</f>
        <v>ID_00008</v>
      </c>
      <c r="C10" s="9" t="s">
        <v>23</v>
      </c>
      <c r="D10" s="9" t="s">
        <v>24</v>
      </c>
      <c r="E10" s="9" t="str">
        <f t="shared" si="0"/>
        <v>от</v>
      </c>
      <c r="F10" s="31">
        <v>41647</v>
      </c>
      <c r="G10" s="21">
        <f t="shared" si="1"/>
        <v>1</v>
      </c>
      <c r="H10" s="10">
        <v>2</v>
      </c>
      <c r="P10" s="20" t="s">
        <v>23</v>
      </c>
      <c r="Q10" s="21" t="s">
        <v>82</v>
      </c>
      <c r="S10" s="44">
        <f t="shared" ca="1" si="2"/>
        <v>9</v>
      </c>
    </row>
    <row r="11" spans="1:19" x14ac:dyDescent="0.25">
      <c r="A11" s="6">
        <f>IF(ISBLANK(C11),"",COUNTA($C$3:C11))</f>
        <v>9</v>
      </c>
      <c r="B11" s="7" t="str">
        <f>VLOOKUP(C11,НАСТРОЙКИ[],2,0)</f>
        <v>ID_00009</v>
      </c>
      <c r="C11" s="9" t="s">
        <v>25</v>
      </c>
      <c r="D11" s="9" t="s">
        <v>26</v>
      </c>
      <c r="E11" s="9" t="str">
        <f t="shared" si="0"/>
        <v>от</v>
      </c>
      <c r="F11" s="31">
        <v>41648</v>
      </c>
      <c r="G11" s="21">
        <f t="shared" si="1"/>
        <v>1</v>
      </c>
      <c r="H11" s="10">
        <v>2</v>
      </c>
      <c r="P11" s="20" t="s">
        <v>25</v>
      </c>
      <c r="Q11" s="21" t="s">
        <v>83</v>
      </c>
      <c r="S11" s="44">
        <f t="shared" ca="1" si="2"/>
        <v>6</v>
      </c>
    </row>
    <row r="12" spans="1:19" x14ac:dyDescent="0.25">
      <c r="A12" s="6">
        <f>IF(ISBLANK(C12),"",COUNTA($C$3:C12))</f>
        <v>10</v>
      </c>
      <c r="B12" s="7" t="str">
        <f>VLOOKUP(C12,НАСТРОЙКИ[],2,0)</f>
        <v>ID_00010</v>
      </c>
      <c r="C12" s="9" t="s">
        <v>27</v>
      </c>
      <c r="D12" s="9" t="s">
        <v>28</v>
      </c>
      <c r="E12" s="9" t="str">
        <f t="shared" si="0"/>
        <v>от</v>
      </c>
      <c r="F12" s="31">
        <v>41649</v>
      </c>
      <c r="G12" s="21">
        <f t="shared" si="1"/>
        <v>1</v>
      </c>
      <c r="H12" s="10">
        <v>6</v>
      </c>
      <c r="P12" s="20" t="s">
        <v>27</v>
      </c>
      <c r="Q12" s="21" t="s">
        <v>84</v>
      </c>
      <c r="S12" s="44">
        <f t="shared" ca="1" si="2"/>
        <v>6</v>
      </c>
    </row>
    <row r="13" spans="1:19" x14ac:dyDescent="0.25">
      <c r="A13" s="6">
        <f>IF(ISBLANK(C13),"",COUNTA($C$3:C13))</f>
        <v>11</v>
      </c>
      <c r="B13" s="7" t="str">
        <f>VLOOKUP(C13,НАСТРОЙКИ[],2,0)</f>
        <v>ID_00011</v>
      </c>
      <c r="C13" s="9" t="s">
        <v>29</v>
      </c>
      <c r="D13" s="9" t="s">
        <v>30</v>
      </c>
      <c r="E13" s="9" t="str">
        <f t="shared" si="0"/>
        <v>от</v>
      </c>
      <c r="F13" s="31">
        <v>41730</v>
      </c>
      <c r="G13" s="21">
        <f t="shared" si="1"/>
        <v>2</v>
      </c>
      <c r="H13" s="10">
        <v>11</v>
      </c>
      <c r="P13" s="20" t="s">
        <v>29</v>
      </c>
      <c r="Q13" s="21" t="s">
        <v>85</v>
      </c>
      <c r="S13" s="44">
        <f t="shared" ca="1" si="2"/>
        <v>9</v>
      </c>
    </row>
    <row r="14" spans="1:19" x14ac:dyDescent="0.25">
      <c r="A14" s="6">
        <f>IF(ISBLANK(C14),"",COUNTA($C$3:C14))</f>
        <v>12</v>
      </c>
      <c r="B14" s="7" t="str">
        <f>VLOOKUP(C14,НАСТРОЙКИ[],2,0)</f>
        <v>ID_00012</v>
      </c>
      <c r="C14" s="9" t="s">
        <v>31</v>
      </c>
      <c r="D14" s="9" t="s">
        <v>32</v>
      </c>
      <c r="E14" s="9" t="str">
        <f t="shared" si="0"/>
        <v>от</v>
      </c>
      <c r="F14" s="31">
        <v>41731</v>
      </c>
      <c r="G14" s="21">
        <f t="shared" si="1"/>
        <v>2</v>
      </c>
      <c r="H14" s="10">
        <v>2</v>
      </c>
      <c r="P14" s="20" t="s">
        <v>31</v>
      </c>
      <c r="Q14" s="21" t="s">
        <v>86</v>
      </c>
      <c r="S14" s="44">
        <f t="shared" ca="1" si="2"/>
        <v>10</v>
      </c>
    </row>
    <row r="15" spans="1:19" x14ac:dyDescent="0.25">
      <c r="A15" s="6">
        <f>IF(ISBLANK(C15),"",COUNTA($C$3:C15))</f>
        <v>13</v>
      </c>
      <c r="B15" s="7" t="str">
        <f>VLOOKUP(C15,НАСТРОЙКИ[],2,0)</f>
        <v>ID_00013</v>
      </c>
      <c r="C15" s="9" t="s">
        <v>33</v>
      </c>
      <c r="D15" s="9" t="s">
        <v>34</v>
      </c>
      <c r="E15" s="9" t="str">
        <f t="shared" si="0"/>
        <v>от</v>
      </c>
      <c r="F15" s="31">
        <v>41732</v>
      </c>
      <c r="G15" s="21">
        <f t="shared" si="1"/>
        <v>2</v>
      </c>
      <c r="H15" s="10">
        <v>2</v>
      </c>
      <c r="P15" s="20" t="s">
        <v>33</v>
      </c>
      <c r="Q15" s="21" t="s">
        <v>87</v>
      </c>
      <c r="S15" s="44">
        <f t="shared" ca="1" si="2"/>
        <v>6</v>
      </c>
    </row>
    <row r="16" spans="1:19" x14ac:dyDescent="0.25">
      <c r="A16" s="6">
        <f>IF(ISBLANK(C16),"",COUNTA($C$3:C16))</f>
        <v>14</v>
      </c>
      <c r="B16" s="7" t="str">
        <f>VLOOKUP(C16,НАСТРОЙКИ[],2,0)</f>
        <v>ID_00014</v>
      </c>
      <c r="C16" s="9" t="s">
        <v>35</v>
      </c>
      <c r="D16" s="9" t="s">
        <v>36</v>
      </c>
      <c r="E16" s="9" t="str">
        <f t="shared" si="0"/>
        <v>от</v>
      </c>
      <c r="F16" s="31">
        <v>41733</v>
      </c>
      <c r="G16" s="21">
        <f t="shared" si="1"/>
        <v>2</v>
      </c>
      <c r="H16" s="10">
        <v>3</v>
      </c>
      <c r="P16" s="20" t="s">
        <v>35</v>
      </c>
      <c r="Q16" s="21" t="s">
        <v>88</v>
      </c>
      <c r="S16" s="44">
        <f t="shared" ca="1" si="2"/>
        <v>10</v>
      </c>
    </row>
    <row r="17" spans="1:19" x14ac:dyDescent="0.25">
      <c r="A17" s="6">
        <f>IF(ISBLANK(C17),"",COUNTA($C$3:C17))</f>
        <v>15</v>
      </c>
      <c r="B17" s="7" t="str">
        <f>VLOOKUP(C17,НАСТРОЙКИ[],2,0)</f>
        <v>ID_00015</v>
      </c>
      <c r="C17" s="9" t="s">
        <v>37</v>
      </c>
      <c r="D17" s="9" t="s">
        <v>38</v>
      </c>
      <c r="E17" s="9" t="str">
        <f t="shared" si="0"/>
        <v>от</v>
      </c>
      <c r="F17" s="31">
        <v>41734</v>
      </c>
      <c r="G17" s="21">
        <f t="shared" si="1"/>
        <v>2</v>
      </c>
      <c r="H17" s="10">
        <v>8</v>
      </c>
      <c r="P17" s="20" t="s">
        <v>37</v>
      </c>
      <c r="Q17" s="21" t="s">
        <v>89</v>
      </c>
      <c r="S17" s="44">
        <f t="shared" ca="1" si="2"/>
        <v>7</v>
      </c>
    </row>
    <row r="18" spans="1:19" x14ac:dyDescent="0.25">
      <c r="A18" s="6">
        <f>IF(ISBLANK(C18),"",COUNTA($C$3:C18))</f>
        <v>16</v>
      </c>
      <c r="B18" s="7" t="str">
        <f>VLOOKUP(C18,НАСТРОЙКИ[],2,0)</f>
        <v>ID_00016</v>
      </c>
      <c r="C18" s="9" t="s">
        <v>39</v>
      </c>
      <c r="D18" s="9" t="s">
        <v>40</v>
      </c>
      <c r="E18" s="9" t="str">
        <f t="shared" si="0"/>
        <v>от</v>
      </c>
      <c r="F18" s="31">
        <v>41735</v>
      </c>
      <c r="G18" s="21">
        <f t="shared" si="1"/>
        <v>2</v>
      </c>
      <c r="H18" s="10">
        <v>1</v>
      </c>
      <c r="P18" s="20" t="s">
        <v>39</v>
      </c>
      <c r="Q18" s="21" t="s">
        <v>90</v>
      </c>
      <c r="S18" s="44">
        <f t="shared" ca="1" si="2"/>
        <v>7</v>
      </c>
    </row>
    <row r="19" spans="1:19" x14ac:dyDescent="0.25">
      <c r="A19" s="6">
        <f>IF(ISBLANK(C19),"",COUNTA($C$3:C19))</f>
        <v>17</v>
      </c>
      <c r="B19" s="7" t="str">
        <f>VLOOKUP(C19,НАСТРОЙКИ[],2,0)</f>
        <v>ID_00017</v>
      </c>
      <c r="C19" s="9" t="s">
        <v>41</v>
      </c>
      <c r="D19" s="9" t="s">
        <v>42</v>
      </c>
      <c r="E19" s="9" t="str">
        <f t="shared" si="0"/>
        <v>от</v>
      </c>
      <c r="F19" s="31">
        <v>41736</v>
      </c>
      <c r="G19" s="21">
        <f t="shared" si="1"/>
        <v>2</v>
      </c>
      <c r="H19" s="10">
        <v>1</v>
      </c>
      <c r="P19" s="20" t="s">
        <v>41</v>
      </c>
      <c r="Q19" s="21" t="s">
        <v>91</v>
      </c>
      <c r="S19" s="44">
        <f t="shared" ca="1" si="2"/>
        <v>9</v>
      </c>
    </row>
    <row r="20" spans="1:19" x14ac:dyDescent="0.25">
      <c r="A20" s="6">
        <f>IF(ISBLANK(C20),"",COUNTA($C$3:C20))</f>
        <v>18</v>
      </c>
      <c r="B20" s="7" t="str">
        <f>VLOOKUP(C20,НАСТРОЙКИ[],2,0)</f>
        <v>ID_00018</v>
      </c>
      <c r="C20" s="9" t="s">
        <v>43</v>
      </c>
      <c r="D20" s="9" t="s">
        <v>44</v>
      </c>
      <c r="E20" s="9" t="str">
        <f t="shared" si="0"/>
        <v>от</v>
      </c>
      <c r="F20" s="31">
        <v>41737</v>
      </c>
      <c r="G20" s="21">
        <f t="shared" si="1"/>
        <v>2</v>
      </c>
      <c r="H20" s="10">
        <v>1</v>
      </c>
      <c r="P20" s="20" t="s">
        <v>43</v>
      </c>
      <c r="Q20" s="21" t="s">
        <v>92</v>
      </c>
      <c r="S20" s="44">
        <f t="shared" ca="1" si="2"/>
        <v>6</v>
      </c>
    </row>
    <row r="21" spans="1:19" x14ac:dyDescent="0.25">
      <c r="A21" s="6">
        <f>IF(ISBLANK(C21),"",COUNTA($C$3:C21))</f>
        <v>19</v>
      </c>
      <c r="B21" s="7" t="str">
        <f>VLOOKUP(C21,НАСТРОЙКИ[],2,0)</f>
        <v>ID_00019</v>
      </c>
      <c r="C21" s="9" t="s">
        <v>45</v>
      </c>
      <c r="D21" s="9" t="s">
        <v>46</v>
      </c>
      <c r="E21" s="9" t="str">
        <f t="shared" si="0"/>
        <v>от</v>
      </c>
      <c r="F21" s="31">
        <v>41738</v>
      </c>
      <c r="G21" s="21">
        <f t="shared" si="1"/>
        <v>2</v>
      </c>
      <c r="H21" s="10">
        <v>4</v>
      </c>
      <c r="P21" s="20" t="s">
        <v>45</v>
      </c>
      <c r="Q21" s="21" t="s">
        <v>93</v>
      </c>
      <c r="S21" s="44">
        <f t="shared" ca="1" si="2"/>
        <v>8</v>
      </c>
    </row>
    <row r="22" spans="1:19" x14ac:dyDescent="0.25">
      <c r="A22" s="6">
        <f>IF(ISBLANK(C22),"",COUNTA($C$3:C22))</f>
        <v>20</v>
      </c>
      <c r="B22" s="7" t="str">
        <f>VLOOKUP(C22,НАСТРОЙКИ[],2,0)</f>
        <v>ID_00020</v>
      </c>
      <c r="C22" s="9" t="s">
        <v>47</v>
      </c>
      <c r="D22" s="9" t="s">
        <v>48</v>
      </c>
      <c r="E22" s="9" t="str">
        <f t="shared" si="0"/>
        <v>от</v>
      </c>
      <c r="F22" s="31">
        <v>41739</v>
      </c>
      <c r="G22" s="21">
        <f t="shared" si="1"/>
        <v>2</v>
      </c>
      <c r="H22" s="10">
        <v>5</v>
      </c>
      <c r="P22" s="22" t="s">
        <v>47</v>
      </c>
      <c r="Q22" s="23" t="s">
        <v>94</v>
      </c>
      <c r="S22" s="44">
        <f t="shared" ca="1" si="2"/>
        <v>10</v>
      </c>
    </row>
    <row r="23" spans="1:19" x14ac:dyDescent="0.25">
      <c r="A23" s="6">
        <f>IF(ISBLANK(C23),"",COUNTA($C$3:C23))</f>
        <v>21</v>
      </c>
      <c r="B23" s="7" t="str">
        <f>VLOOKUP(C23,НАСТРОЙКИ[],2,0)</f>
        <v>ID_00001</v>
      </c>
      <c r="C23" s="9" t="s">
        <v>8</v>
      </c>
      <c r="D23" s="9" t="s">
        <v>49</v>
      </c>
      <c r="E23" s="9" t="str">
        <f t="shared" si="0"/>
        <v>от</v>
      </c>
      <c r="F23" s="31">
        <v>41821</v>
      </c>
      <c r="G23" s="21">
        <f t="shared" si="1"/>
        <v>3</v>
      </c>
      <c r="H23" s="10">
        <v>2</v>
      </c>
      <c r="S23" s="44">
        <f t="shared" ca="1" si="2"/>
        <v>5</v>
      </c>
    </row>
    <row r="24" spans="1:19" x14ac:dyDescent="0.25">
      <c r="A24" s="6">
        <f>IF(ISBLANK(C24),"",COUNTA($C$3:C24))</f>
        <v>22</v>
      </c>
      <c r="B24" s="7" t="str">
        <f>VLOOKUP(C24,НАСТРОЙКИ[],2,0)</f>
        <v>ID_00002</v>
      </c>
      <c r="C24" s="9" t="s">
        <v>11</v>
      </c>
      <c r="D24" s="9" t="s">
        <v>50</v>
      </c>
      <c r="E24" s="9" t="str">
        <f t="shared" si="0"/>
        <v>от</v>
      </c>
      <c r="F24" s="31">
        <v>41822</v>
      </c>
      <c r="G24" s="21">
        <f t="shared" si="1"/>
        <v>3</v>
      </c>
      <c r="H24" s="10">
        <v>2</v>
      </c>
      <c r="S24" s="44">
        <f t="shared" ca="1" si="2"/>
        <v>8</v>
      </c>
    </row>
    <row r="25" spans="1:19" x14ac:dyDescent="0.25">
      <c r="A25" s="6">
        <f>IF(ISBLANK(C25),"",COUNTA($C$3:C25))</f>
        <v>23</v>
      </c>
      <c r="B25" s="7" t="str">
        <f>VLOOKUP(C25,НАСТРОЙКИ[],2,0)</f>
        <v>ID_00003</v>
      </c>
      <c r="C25" s="9" t="s">
        <v>13</v>
      </c>
      <c r="D25" s="9" t="s">
        <v>51</v>
      </c>
      <c r="E25" s="9" t="str">
        <f t="shared" si="0"/>
        <v>от</v>
      </c>
      <c r="F25" s="31">
        <v>41823</v>
      </c>
      <c r="G25" s="21">
        <f t="shared" si="1"/>
        <v>3</v>
      </c>
      <c r="H25" s="10">
        <v>4</v>
      </c>
      <c r="S25" s="44">
        <f t="shared" ca="1" si="2"/>
        <v>7</v>
      </c>
    </row>
    <row r="26" spans="1:19" x14ac:dyDescent="0.25">
      <c r="A26" s="6">
        <f>IF(ISBLANK(C26),"",COUNTA($C$3:C26))</f>
        <v>24</v>
      </c>
      <c r="B26" s="7" t="str">
        <f>VLOOKUP(C26,НАСТРОЙКИ[],2,0)</f>
        <v>ID_00004</v>
      </c>
      <c r="C26" s="9" t="s">
        <v>15</v>
      </c>
      <c r="D26" s="9" t="s">
        <v>52</v>
      </c>
      <c r="E26" s="9" t="str">
        <f t="shared" si="0"/>
        <v>от</v>
      </c>
      <c r="F26" s="31">
        <v>41824</v>
      </c>
      <c r="G26" s="21">
        <f t="shared" si="1"/>
        <v>3</v>
      </c>
      <c r="H26" s="10">
        <v>4</v>
      </c>
      <c r="S26" s="44">
        <f t="shared" ca="1" si="2"/>
        <v>8</v>
      </c>
    </row>
    <row r="27" spans="1:19" x14ac:dyDescent="0.25">
      <c r="A27" s="6">
        <f>IF(ISBLANK(C27),"",COUNTA($C$3:C27))</f>
        <v>25</v>
      </c>
      <c r="B27" s="7" t="str">
        <f>VLOOKUP(C27,НАСТРОЙКИ[],2,0)</f>
        <v>ID_00005</v>
      </c>
      <c r="C27" s="9" t="s">
        <v>17</v>
      </c>
      <c r="D27" s="9" t="s">
        <v>53</v>
      </c>
      <c r="E27" s="9" t="str">
        <f t="shared" si="0"/>
        <v>от</v>
      </c>
      <c r="F27" s="31">
        <v>41825</v>
      </c>
      <c r="G27" s="21">
        <f t="shared" si="1"/>
        <v>3</v>
      </c>
      <c r="H27" s="10">
        <v>1</v>
      </c>
      <c r="S27" s="44">
        <f t="shared" ca="1" si="2"/>
        <v>8</v>
      </c>
    </row>
    <row r="28" spans="1:19" x14ac:dyDescent="0.25">
      <c r="A28" s="6">
        <f>IF(ISBLANK(C28),"",COUNTA($C$3:C28))</f>
        <v>26</v>
      </c>
      <c r="B28" s="7" t="str">
        <f>VLOOKUP(C28,НАСТРОЙКИ[],2,0)</f>
        <v>ID_00006</v>
      </c>
      <c r="C28" s="9" t="s">
        <v>19</v>
      </c>
      <c r="D28" s="9" t="s">
        <v>54</v>
      </c>
      <c r="E28" s="9" t="str">
        <f t="shared" si="0"/>
        <v>от</v>
      </c>
      <c r="F28" s="31">
        <v>41826</v>
      </c>
      <c r="G28" s="21">
        <f t="shared" si="1"/>
        <v>3</v>
      </c>
      <c r="H28" s="10">
        <v>1</v>
      </c>
      <c r="S28" s="44">
        <f t="shared" ca="1" si="2"/>
        <v>9</v>
      </c>
    </row>
    <row r="29" spans="1:19" x14ac:dyDescent="0.25">
      <c r="A29" s="6">
        <f>IF(ISBLANK(C29),"",COUNTA($C$3:C29))</f>
        <v>27</v>
      </c>
      <c r="B29" s="7" t="str">
        <f>VLOOKUP(C29,НАСТРОЙКИ[],2,0)</f>
        <v>ID_00007</v>
      </c>
      <c r="C29" s="9" t="s">
        <v>21</v>
      </c>
      <c r="D29" s="9" t="s">
        <v>55</v>
      </c>
      <c r="E29" s="9" t="str">
        <f t="shared" si="0"/>
        <v>от</v>
      </c>
      <c r="F29" s="31">
        <v>41827</v>
      </c>
      <c r="G29" s="21">
        <f t="shared" si="1"/>
        <v>3</v>
      </c>
      <c r="H29" s="10">
        <v>6</v>
      </c>
      <c r="S29" s="44">
        <f t="shared" ca="1" si="2"/>
        <v>6</v>
      </c>
    </row>
    <row r="30" spans="1:19" x14ac:dyDescent="0.25">
      <c r="A30" s="6">
        <f>IF(ISBLANK(C30),"",COUNTA($C$3:C30))</f>
        <v>28</v>
      </c>
      <c r="B30" s="7" t="str">
        <f>VLOOKUP(C30,НАСТРОЙКИ[],2,0)</f>
        <v>ID_00008</v>
      </c>
      <c r="C30" s="9" t="s">
        <v>23</v>
      </c>
      <c r="D30" s="9" t="s">
        <v>56</v>
      </c>
      <c r="E30" s="9" t="str">
        <f t="shared" si="0"/>
        <v>от</v>
      </c>
      <c r="F30" s="31">
        <v>41828</v>
      </c>
      <c r="G30" s="21">
        <f t="shared" si="1"/>
        <v>3</v>
      </c>
      <c r="H30" s="10">
        <v>3</v>
      </c>
      <c r="S30" s="44">
        <f t="shared" ca="1" si="2"/>
        <v>7</v>
      </c>
    </row>
    <row r="31" spans="1:19" x14ac:dyDescent="0.25">
      <c r="A31" s="6">
        <f>IF(ISBLANK(C31),"",COUNTA($C$3:C31))</f>
        <v>29</v>
      </c>
      <c r="B31" s="7" t="str">
        <f>VLOOKUP(C31,НАСТРОЙКИ[],2,0)</f>
        <v>ID_00009</v>
      </c>
      <c r="C31" s="9" t="s">
        <v>25</v>
      </c>
      <c r="D31" s="9" t="s">
        <v>57</v>
      </c>
      <c r="E31" s="9" t="str">
        <f t="shared" si="0"/>
        <v>от</v>
      </c>
      <c r="F31" s="31">
        <v>41829</v>
      </c>
      <c r="G31" s="21">
        <f t="shared" si="1"/>
        <v>3</v>
      </c>
      <c r="H31" s="10">
        <v>2</v>
      </c>
      <c r="S31" s="44">
        <f t="shared" ca="1" si="2"/>
        <v>9</v>
      </c>
    </row>
    <row r="32" spans="1:19" x14ac:dyDescent="0.25">
      <c r="A32" s="6">
        <f>IF(ISBLANK(C32),"",COUNTA($C$3:C32))</f>
        <v>30</v>
      </c>
      <c r="B32" s="7" t="str">
        <f>VLOOKUP(C32,НАСТРОЙКИ[],2,0)</f>
        <v>ID_00010</v>
      </c>
      <c r="C32" s="9" t="s">
        <v>27</v>
      </c>
      <c r="D32" s="9" t="s">
        <v>58</v>
      </c>
      <c r="E32" s="9" t="str">
        <f t="shared" si="0"/>
        <v>от</v>
      </c>
      <c r="F32" s="31">
        <v>41830</v>
      </c>
      <c r="G32" s="21">
        <f t="shared" si="1"/>
        <v>3</v>
      </c>
      <c r="H32" s="10">
        <v>1</v>
      </c>
      <c r="S32" s="44">
        <f t="shared" ca="1" si="2"/>
        <v>6</v>
      </c>
    </row>
    <row r="33" spans="1:19" x14ac:dyDescent="0.25">
      <c r="A33" s="6">
        <f>IF(ISBLANK(C33),"",COUNTA($C$3:C33))</f>
        <v>31</v>
      </c>
      <c r="B33" s="7" t="str">
        <f>VLOOKUP(C33,НАСТРОЙКИ[],2,0)</f>
        <v>ID_00011</v>
      </c>
      <c r="C33" s="9" t="s">
        <v>29</v>
      </c>
      <c r="D33" s="9" t="s">
        <v>59</v>
      </c>
      <c r="E33" s="9" t="str">
        <f t="shared" si="0"/>
        <v>от</v>
      </c>
      <c r="F33" s="31">
        <v>41913</v>
      </c>
      <c r="G33" s="21">
        <f t="shared" si="1"/>
        <v>4</v>
      </c>
      <c r="H33" s="10">
        <v>1</v>
      </c>
      <c r="S33" s="44">
        <f t="shared" ca="1" si="2"/>
        <v>8</v>
      </c>
    </row>
    <row r="34" spans="1:19" x14ac:dyDescent="0.25">
      <c r="A34" s="6">
        <f>IF(ISBLANK(C34),"",COUNTA($C$3:C34))</f>
        <v>32</v>
      </c>
      <c r="B34" s="7" t="str">
        <f>VLOOKUP(C34,НАСТРОЙКИ[],2,0)</f>
        <v>ID_00012</v>
      </c>
      <c r="C34" s="9" t="s">
        <v>31</v>
      </c>
      <c r="D34" s="9" t="s">
        <v>60</v>
      </c>
      <c r="E34" s="9" t="str">
        <f t="shared" si="0"/>
        <v>от</v>
      </c>
      <c r="F34" s="31">
        <v>41914</v>
      </c>
      <c r="G34" s="21">
        <f t="shared" si="1"/>
        <v>4</v>
      </c>
      <c r="H34" s="10">
        <v>2</v>
      </c>
      <c r="S34" s="44">
        <f t="shared" ca="1" si="2"/>
        <v>8</v>
      </c>
    </row>
    <row r="35" spans="1:19" x14ac:dyDescent="0.25">
      <c r="A35" s="6">
        <f>IF(ISBLANK(C35),"",COUNTA($C$3:C35))</f>
        <v>33</v>
      </c>
      <c r="B35" s="7" t="str">
        <f>VLOOKUP(C35,НАСТРОЙКИ[],2,0)</f>
        <v>ID_00013</v>
      </c>
      <c r="C35" s="9" t="s">
        <v>33</v>
      </c>
      <c r="D35" s="9" t="s">
        <v>61</v>
      </c>
      <c r="E35" s="9" t="str">
        <f t="shared" si="0"/>
        <v>от</v>
      </c>
      <c r="F35" s="31">
        <v>41915</v>
      </c>
      <c r="G35" s="21">
        <f t="shared" si="1"/>
        <v>4</v>
      </c>
      <c r="H35" s="10">
        <v>2</v>
      </c>
      <c r="S35" s="44">
        <f t="shared" ca="1" si="2"/>
        <v>8</v>
      </c>
    </row>
    <row r="36" spans="1:19" x14ac:dyDescent="0.25">
      <c r="A36" s="6">
        <f>IF(ISBLANK(C36),"",COUNTA($C$3:C36))</f>
        <v>34</v>
      </c>
      <c r="B36" s="7" t="str">
        <f>VLOOKUP(C36,НАСТРОЙКИ[],2,0)</f>
        <v>ID_00014</v>
      </c>
      <c r="C36" s="9" t="s">
        <v>35</v>
      </c>
      <c r="D36" s="9" t="s">
        <v>62</v>
      </c>
      <c r="E36" s="9" t="str">
        <f t="shared" si="0"/>
        <v>от</v>
      </c>
      <c r="F36" s="31">
        <v>41916</v>
      </c>
      <c r="G36" s="21">
        <f t="shared" si="1"/>
        <v>4</v>
      </c>
      <c r="H36" s="10">
        <v>2</v>
      </c>
      <c r="S36" s="44">
        <f t="shared" ca="1" si="2"/>
        <v>10</v>
      </c>
    </row>
    <row r="37" spans="1:19" x14ac:dyDescent="0.25">
      <c r="A37" s="6">
        <f>IF(ISBLANK(C37),"",COUNTA($C$3:C37))</f>
        <v>35</v>
      </c>
      <c r="B37" s="7" t="str">
        <f>VLOOKUP(C37,НАСТРОЙКИ[],2,0)</f>
        <v>ID_00015</v>
      </c>
      <c r="C37" s="9" t="s">
        <v>37</v>
      </c>
      <c r="D37" s="9" t="s">
        <v>63</v>
      </c>
      <c r="E37" s="9" t="str">
        <f t="shared" si="0"/>
        <v>от</v>
      </c>
      <c r="F37" s="31">
        <v>41917</v>
      </c>
      <c r="G37" s="21">
        <f t="shared" si="1"/>
        <v>4</v>
      </c>
      <c r="H37" s="10">
        <v>1</v>
      </c>
      <c r="S37" s="44">
        <f t="shared" ca="1" si="2"/>
        <v>7</v>
      </c>
    </row>
    <row r="38" spans="1:19" x14ac:dyDescent="0.25">
      <c r="A38" s="6">
        <f>IF(ISBLANK(C38),"",COUNTA($C$3:C38))</f>
        <v>36</v>
      </c>
      <c r="B38" s="7" t="str">
        <f>VLOOKUP(C38,НАСТРОЙКИ[],2,0)</f>
        <v>ID_00016</v>
      </c>
      <c r="C38" s="9" t="s">
        <v>39</v>
      </c>
      <c r="D38" s="9" t="s">
        <v>64</v>
      </c>
      <c r="E38" s="9" t="str">
        <f t="shared" si="0"/>
        <v>от</v>
      </c>
      <c r="F38" s="31">
        <v>41918</v>
      </c>
      <c r="G38" s="21">
        <f t="shared" si="1"/>
        <v>4</v>
      </c>
      <c r="H38" s="10">
        <v>4</v>
      </c>
      <c r="S38" s="44">
        <f t="shared" ca="1" si="2"/>
        <v>8</v>
      </c>
    </row>
    <row r="39" spans="1:19" x14ac:dyDescent="0.25">
      <c r="A39" s="6">
        <f>IF(ISBLANK(C39),"",COUNTA($C$3:C39))</f>
        <v>37</v>
      </c>
      <c r="B39" s="7" t="str">
        <f>VLOOKUP(C39,НАСТРОЙКИ[],2,0)</f>
        <v>ID_00017</v>
      </c>
      <c r="C39" s="9" t="s">
        <v>41</v>
      </c>
      <c r="D39" s="9" t="s">
        <v>65</v>
      </c>
      <c r="E39" s="9" t="str">
        <f t="shared" si="0"/>
        <v>от</v>
      </c>
      <c r="F39" s="31">
        <v>41919</v>
      </c>
      <c r="G39" s="21">
        <f t="shared" si="1"/>
        <v>4</v>
      </c>
      <c r="H39" s="10">
        <v>2</v>
      </c>
      <c r="S39" s="44">
        <f t="shared" ca="1" si="2"/>
        <v>6</v>
      </c>
    </row>
    <row r="40" spans="1:19" x14ac:dyDescent="0.25">
      <c r="A40" s="6">
        <f>IF(ISBLANK(C40),"",COUNTA($C$3:C40))</f>
        <v>38</v>
      </c>
      <c r="B40" s="7" t="str">
        <f>VLOOKUP(C40,НАСТРОЙКИ[],2,0)</f>
        <v>ID_00018</v>
      </c>
      <c r="C40" s="9" t="s">
        <v>43</v>
      </c>
      <c r="D40" s="9" t="s">
        <v>66</v>
      </c>
      <c r="E40" s="9" t="str">
        <f t="shared" si="0"/>
        <v>от</v>
      </c>
      <c r="F40" s="31">
        <v>41920</v>
      </c>
      <c r="G40" s="21">
        <f t="shared" si="1"/>
        <v>4</v>
      </c>
      <c r="H40" s="10">
        <v>1</v>
      </c>
      <c r="S40" s="44">
        <f t="shared" ca="1" si="2"/>
        <v>7</v>
      </c>
    </row>
    <row r="41" spans="1:19" x14ac:dyDescent="0.25">
      <c r="A41" s="6">
        <f>IF(ISBLANK(C41),"",COUNTA($C$3:C41))</f>
        <v>39</v>
      </c>
      <c r="B41" s="7" t="str">
        <f>VLOOKUP(C41,НАСТРОЙКИ[],2,0)</f>
        <v>ID_00019</v>
      </c>
      <c r="C41" s="9" t="s">
        <v>45</v>
      </c>
      <c r="D41" s="9" t="s">
        <v>67</v>
      </c>
      <c r="E41" s="9" t="str">
        <f t="shared" si="0"/>
        <v>от</v>
      </c>
      <c r="F41" s="31">
        <v>41921</v>
      </c>
      <c r="G41" s="21">
        <f t="shared" si="1"/>
        <v>4</v>
      </c>
      <c r="H41" s="10">
        <v>1</v>
      </c>
      <c r="S41" s="44">
        <f t="shared" ca="1" si="2"/>
        <v>10</v>
      </c>
    </row>
    <row r="42" spans="1:19" x14ac:dyDescent="0.25">
      <c r="A42" s="6">
        <f>IF(ISBLANK(C42),"",COUNTA($C$3:C42))</f>
        <v>40</v>
      </c>
      <c r="B42" s="7" t="str">
        <f>VLOOKUP(C42,НАСТРОЙКИ[],2,0)</f>
        <v>ID_00020</v>
      </c>
      <c r="C42" s="9" t="s">
        <v>47</v>
      </c>
      <c r="D42" s="9" t="s">
        <v>68</v>
      </c>
      <c r="E42" s="9" t="str">
        <f t="shared" si="0"/>
        <v>от</v>
      </c>
      <c r="F42" s="31">
        <v>41922</v>
      </c>
      <c r="G42" s="21">
        <f t="shared" si="1"/>
        <v>4</v>
      </c>
      <c r="H42" s="10">
        <v>3</v>
      </c>
      <c r="S42" s="44">
        <f t="shared" ca="1" si="2"/>
        <v>6</v>
      </c>
    </row>
    <row r="44" spans="1:19" x14ac:dyDescent="0.25">
      <c r="B44" s="53" t="s">
        <v>103</v>
      </c>
    </row>
    <row r="45" spans="1:19" x14ac:dyDescent="0.25">
      <c r="A45" s="12" t="s">
        <v>69</v>
      </c>
      <c r="B45" s="13">
        <f>SUBTOTAL(9,H3:H42)</f>
        <v>115</v>
      </c>
      <c r="C45" s="14" t="s">
        <v>70</v>
      </c>
      <c r="D45" s="15"/>
      <c r="E45" s="15"/>
      <c r="F45" s="15"/>
      <c r="G45" s="15"/>
      <c r="H45" s="15"/>
      <c r="I45" s="15"/>
      <c r="J45" s="15"/>
      <c r="K45" s="46"/>
      <c r="S45" s="42"/>
    </row>
    <row r="46" spans="1:19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S46" s="42"/>
    </row>
    <row r="47" spans="1:19" x14ac:dyDescent="0.25">
      <c r="A47" s="52"/>
      <c r="B47" s="56" t="s">
        <v>105</v>
      </c>
      <c r="C47" s="52"/>
      <c r="D47" s="52"/>
      <c r="E47" s="52"/>
      <c r="F47" s="52"/>
      <c r="G47" s="52"/>
      <c r="H47" s="52"/>
      <c r="I47" s="52"/>
      <c r="J47" s="52"/>
      <c r="K47" s="52"/>
      <c r="S47" s="42"/>
    </row>
    <row r="48" spans="1:19" x14ac:dyDescent="0.25">
      <c r="A48" s="16" t="s">
        <v>71</v>
      </c>
      <c r="B48" s="58">
        <v>41640</v>
      </c>
      <c r="C48" s="59" t="s">
        <v>107</v>
      </c>
      <c r="D48" s="60"/>
      <c r="E48" s="60"/>
      <c r="F48" s="60"/>
      <c r="G48" s="60"/>
      <c r="H48" s="61"/>
      <c r="I48" s="61"/>
      <c r="J48" s="61"/>
      <c r="K48" s="62"/>
      <c r="S48" s="50"/>
    </row>
    <row r="49" spans="1:19" x14ac:dyDescent="0.25">
      <c r="A49" s="17" t="s">
        <v>72</v>
      </c>
      <c r="B49" s="63">
        <v>41730</v>
      </c>
      <c r="C49" s="59" t="s">
        <v>107</v>
      </c>
      <c r="D49" s="64"/>
      <c r="E49" s="64"/>
      <c r="F49" s="64"/>
      <c r="G49" s="64"/>
      <c r="H49" s="65"/>
      <c r="I49" s="65"/>
      <c r="J49" s="65"/>
      <c r="K49" s="62"/>
      <c r="S49" s="51"/>
    </row>
    <row r="50" spans="1:19" x14ac:dyDescent="0.25">
      <c r="A50" s="12" t="s">
        <v>69</v>
      </c>
      <c r="B50" s="66">
        <f>SUMPRODUCT((B48&lt;=F3:F42)*(B49&gt;=F3:F42)*H3:H42)</f>
        <v>43</v>
      </c>
      <c r="C50" s="59" t="s">
        <v>104</v>
      </c>
      <c r="D50" s="67"/>
      <c r="E50" s="67"/>
      <c r="F50" s="67"/>
      <c r="G50" s="67"/>
      <c r="H50" s="67"/>
      <c r="I50" s="67"/>
      <c r="J50" s="67"/>
      <c r="K50" s="62"/>
      <c r="S50" s="42"/>
    </row>
    <row r="51" spans="1:19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S51" s="42"/>
    </row>
    <row r="52" spans="1:19" x14ac:dyDescent="0.25">
      <c r="A52" s="54"/>
      <c r="B52" s="56" t="s">
        <v>106</v>
      </c>
      <c r="C52" s="54"/>
      <c r="D52" s="54"/>
      <c r="E52" s="54"/>
      <c r="F52" s="54"/>
      <c r="G52" s="54"/>
      <c r="H52" s="54"/>
      <c r="I52" s="54"/>
      <c r="J52" s="54"/>
      <c r="K52" s="54"/>
      <c r="S52" s="42"/>
    </row>
    <row r="53" spans="1:19" x14ac:dyDescent="0.25">
      <c r="A53" s="16" t="s">
        <v>71</v>
      </c>
      <c r="B53" s="58">
        <v>41640</v>
      </c>
      <c r="C53" s="59" t="s">
        <v>107</v>
      </c>
      <c r="D53" s="60"/>
      <c r="E53" s="60"/>
      <c r="F53" s="60"/>
      <c r="G53" s="60"/>
      <c r="H53" s="61"/>
      <c r="I53" s="61"/>
      <c r="J53" s="61"/>
      <c r="K53" s="62"/>
      <c r="S53" s="42"/>
    </row>
    <row r="54" spans="1:19" x14ac:dyDescent="0.25">
      <c r="A54" s="17" t="s">
        <v>72</v>
      </c>
      <c r="B54" s="63">
        <v>41730</v>
      </c>
      <c r="C54" s="59" t="s">
        <v>107</v>
      </c>
      <c r="D54" s="64"/>
      <c r="E54" s="64"/>
      <c r="F54" s="64"/>
      <c r="G54" s="64"/>
      <c r="H54" s="65"/>
      <c r="I54" s="65"/>
      <c r="J54" s="65"/>
      <c r="K54" s="62"/>
      <c r="S54" s="42"/>
    </row>
    <row r="55" spans="1:19" x14ac:dyDescent="0.25">
      <c r="A55" s="12" t="s">
        <v>69</v>
      </c>
      <c r="B55" s="66">
        <f>SUMPRODUCT((F3:F42&gt;=B53)*(F3:F42&lt;=B54))</f>
        <v>11</v>
      </c>
      <c r="C55" s="59" t="s">
        <v>102</v>
      </c>
      <c r="D55" s="67"/>
      <c r="E55" s="67"/>
      <c r="F55" s="67"/>
      <c r="G55" s="67"/>
      <c r="H55" s="67"/>
      <c r="I55" s="67"/>
      <c r="J55" s="67"/>
      <c r="K55" s="62"/>
      <c r="S55" s="42"/>
    </row>
    <row r="56" spans="1:19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S56" s="42"/>
    </row>
    <row r="57" spans="1:19" x14ac:dyDescent="0.25">
      <c r="A57" s="54"/>
      <c r="B57" s="56" t="s">
        <v>105</v>
      </c>
      <c r="C57" s="54"/>
      <c r="D57" s="54"/>
      <c r="E57" s="54"/>
      <c r="F57" s="54"/>
      <c r="G57" s="54"/>
      <c r="H57" s="54"/>
      <c r="I57" s="54"/>
      <c r="J57" s="54"/>
      <c r="K57" s="54"/>
      <c r="S57" s="42"/>
    </row>
    <row r="58" spans="1:19" x14ac:dyDescent="0.25">
      <c r="A58" s="12"/>
      <c r="B58" s="70" t="s">
        <v>11</v>
      </c>
      <c r="C58" s="71" t="s">
        <v>73</v>
      </c>
      <c r="D58" s="72"/>
      <c r="E58" s="72"/>
      <c r="F58" s="72"/>
      <c r="G58" s="72"/>
      <c r="H58" s="72"/>
      <c r="I58" s="72"/>
      <c r="J58" s="72"/>
      <c r="K58" s="73"/>
      <c r="S58" s="42"/>
    </row>
    <row r="59" spans="1:19" x14ac:dyDescent="0.25">
      <c r="A59" s="16" t="s">
        <v>71</v>
      </c>
      <c r="B59" s="74">
        <v>41640</v>
      </c>
      <c r="C59" s="71" t="s">
        <v>107</v>
      </c>
      <c r="D59" s="72"/>
      <c r="E59" s="72"/>
      <c r="F59" s="72"/>
      <c r="G59" s="72"/>
      <c r="H59" s="72"/>
      <c r="I59" s="72"/>
      <c r="J59" s="72"/>
      <c r="K59" s="73"/>
      <c r="S59" s="42"/>
    </row>
    <row r="60" spans="1:19" x14ac:dyDescent="0.25">
      <c r="A60" s="17" t="s">
        <v>72</v>
      </c>
      <c r="B60" s="75">
        <v>41821</v>
      </c>
      <c r="C60" s="71" t="s">
        <v>107</v>
      </c>
      <c r="D60" s="72"/>
      <c r="E60" s="72"/>
      <c r="F60" s="72"/>
      <c r="G60" s="72"/>
      <c r="H60" s="72"/>
      <c r="I60" s="72"/>
      <c r="J60" s="72"/>
      <c r="K60" s="73"/>
      <c r="S60" s="42"/>
    </row>
    <row r="61" spans="1:19" x14ac:dyDescent="0.25">
      <c r="A61" s="12" t="s">
        <v>69</v>
      </c>
      <c r="B61" s="70">
        <f>SUMPRODUCT((C3:C42=B64)*(F3:F42&gt;=B65)*(F3:F42&lt;=B66)*H3:H42)</f>
        <v>9</v>
      </c>
      <c r="C61" s="71" t="s">
        <v>112</v>
      </c>
      <c r="D61" s="72"/>
      <c r="E61" s="72"/>
      <c r="F61" s="72"/>
      <c r="G61" s="72"/>
      <c r="H61" s="72"/>
      <c r="I61" s="72"/>
      <c r="J61" s="72"/>
      <c r="K61" s="73"/>
      <c r="S61" s="42"/>
    </row>
    <row r="62" spans="1:19" x14ac:dyDescent="0.25">
      <c r="A62" s="12"/>
      <c r="B62" s="40"/>
      <c r="C62" s="41"/>
      <c r="D62" s="42"/>
      <c r="E62" s="42"/>
      <c r="F62" s="42"/>
      <c r="G62" s="42"/>
      <c r="H62" s="42"/>
      <c r="I62" s="42"/>
      <c r="J62" s="42"/>
      <c r="K62" s="48"/>
      <c r="S62" s="42"/>
    </row>
    <row r="63" spans="1:19" x14ac:dyDescent="0.25">
      <c r="A63" s="54"/>
      <c r="B63" s="56" t="s">
        <v>106</v>
      </c>
      <c r="C63" s="54"/>
      <c r="D63" s="54"/>
      <c r="E63" s="54"/>
      <c r="F63" s="54"/>
      <c r="G63" s="54"/>
      <c r="H63" s="54"/>
      <c r="I63" s="54"/>
      <c r="J63" s="54"/>
      <c r="K63" s="54"/>
      <c r="S63" s="42"/>
    </row>
    <row r="64" spans="1:19" x14ac:dyDescent="0.25">
      <c r="A64" s="12"/>
      <c r="B64" s="70" t="s">
        <v>8</v>
      </c>
      <c r="C64" s="71" t="s">
        <v>73</v>
      </c>
      <c r="D64" s="72"/>
      <c r="E64" s="72"/>
      <c r="F64" s="72"/>
      <c r="G64" s="72"/>
      <c r="H64" s="72"/>
      <c r="I64" s="72"/>
      <c r="J64" s="72"/>
      <c r="K64" s="73"/>
      <c r="S64" s="42"/>
    </row>
    <row r="65" spans="1:19" x14ac:dyDescent="0.25">
      <c r="A65" s="16" t="s">
        <v>71</v>
      </c>
      <c r="B65" s="74">
        <v>41640</v>
      </c>
      <c r="C65" s="71" t="s">
        <v>107</v>
      </c>
      <c r="D65" s="72"/>
      <c r="E65" s="72"/>
      <c r="F65" s="72"/>
      <c r="G65" s="72"/>
      <c r="H65" s="72"/>
      <c r="I65" s="72"/>
      <c r="J65" s="72"/>
      <c r="K65" s="73"/>
      <c r="S65" s="42"/>
    </row>
    <row r="66" spans="1:19" x14ac:dyDescent="0.25">
      <c r="A66" s="17" t="s">
        <v>72</v>
      </c>
      <c r="B66" s="75">
        <v>41821</v>
      </c>
      <c r="C66" s="71" t="s">
        <v>107</v>
      </c>
      <c r="D66" s="72"/>
      <c r="E66" s="72"/>
      <c r="F66" s="72"/>
      <c r="G66" s="72"/>
      <c r="H66" s="72"/>
      <c r="I66" s="72"/>
      <c r="J66" s="72"/>
      <c r="K66" s="73"/>
      <c r="S66" s="42"/>
    </row>
    <row r="67" spans="1:19" x14ac:dyDescent="0.25">
      <c r="A67" s="12" t="s">
        <v>69</v>
      </c>
      <c r="B67" s="70">
        <f>SUMPRODUCT((C3:C42=B64)*(F3:F42&gt;=B65)*(F3:F42&lt;=B66))</f>
        <v>2</v>
      </c>
      <c r="C67" s="71" t="s">
        <v>113</v>
      </c>
      <c r="D67" s="72"/>
      <c r="E67" s="72"/>
      <c r="F67" s="72"/>
      <c r="G67" s="72"/>
      <c r="H67" s="72"/>
      <c r="I67" s="72"/>
      <c r="J67" s="72"/>
      <c r="K67" s="73"/>
      <c r="M67" s="82" t="s">
        <v>111</v>
      </c>
      <c r="N67" s="82"/>
      <c r="O67" s="82"/>
      <c r="S67" s="42"/>
    </row>
    <row r="68" spans="1:19" x14ac:dyDescent="0.25">
      <c r="A68" s="12"/>
      <c r="B68" s="40"/>
      <c r="C68" s="41"/>
      <c r="D68" s="42"/>
      <c r="E68" s="42"/>
      <c r="F68" s="42"/>
      <c r="G68" s="42"/>
      <c r="H68" s="42"/>
      <c r="I68" s="42"/>
      <c r="J68" s="42"/>
      <c r="K68" s="48"/>
      <c r="M68" s="82"/>
      <c r="N68" s="82"/>
      <c r="O68" s="82"/>
      <c r="S68" s="42"/>
    </row>
    <row r="69" spans="1:19" x14ac:dyDescent="0.25">
      <c r="A69" s="12"/>
      <c r="B69" s="56" t="s">
        <v>105</v>
      </c>
      <c r="C69" s="41"/>
      <c r="D69" s="42"/>
      <c r="E69" s="42"/>
      <c r="F69" s="42"/>
      <c r="G69" s="42"/>
      <c r="H69" s="42"/>
      <c r="I69" s="42"/>
      <c r="J69" s="42"/>
      <c r="K69" s="48"/>
      <c r="M69" s="82"/>
      <c r="N69" s="82"/>
      <c r="O69" s="82"/>
      <c r="S69" s="42"/>
    </row>
    <row r="70" spans="1:19" x14ac:dyDescent="0.25">
      <c r="A70" s="12"/>
      <c r="B70" s="76" t="s">
        <v>8</v>
      </c>
      <c r="C70" s="77" t="s">
        <v>73</v>
      </c>
      <c r="D70" s="78"/>
      <c r="E70" s="78"/>
      <c r="F70" s="78"/>
      <c r="G70" s="78"/>
      <c r="H70" s="78"/>
      <c r="I70" s="78"/>
      <c r="J70" s="78"/>
      <c r="K70" s="79"/>
      <c r="M70" s="82"/>
      <c r="N70" s="82"/>
      <c r="O70" s="82"/>
      <c r="S70" s="42"/>
    </row>
    <row r="71" spans="1:19" x14ac:dyDescent="0.25">
      <c r="A71" s="16" t="s">
        <v>71</v>
      </c>
      <c r="B71" s="80">
        <v>41640</v>
      </c>
      <c r="C71" s="77" t="s">
        <v>107</v>
      </c>
      <c r="D71" s="78"/>
      <c r="E71" s="78"/>
      <c r="F71" s="78"/>
      <c r="G71" s="78"/>
      <c r="H71" s="78"/>
      <c r="I71" s="78"/>
      <c r="J71" s="78"/>
      <c r="K71" s="79"/>
      <c r="M71" s="82"/>
      <c r="N71" s="82"/>
      <c r="O71" s="82"/>
      <c r="S71" s="42"/>
    </row>
    <row r="72" spans="1:19" x14ac:dyDescent="0.25">
      <c r="A72" s="17" t="s">
        <v>72</v>
      </c>
      <c r="B72" s="81">
        <v>41730</v>
      </c>
      <c r="C72" s="77" t="s">
        <v>107</v>
      </c>
      <c r="D72" s="78"/>
      <c r="E72" s="78"/>
      <c r="F72" s="78"/>
      <c r="G72" s="78"/>
      <c r="H72" s="78"/>
      <c r="I72" s="78"/>
      <c r="J72" s="78"/>
      <c r="K72" s="79"/>
      <c r="M72" s="82"/>
      <c r="N72" s="82"/>
      <c r="O72" s="82"/>
      <c r="S72" s="42"/>
    </row>
    <row r="73" spans="1:19" x14ac:dyDescent="0.25">
      <c r="A73" s="17" t="s">
        <v>98</v>
      </c>
      <c r="B73" s="76" t="s">
        <v>9</v>
      </c>
      <c r="C73" s="77" t="s">
        <v>108</v>
      </c>
      <c r="D73" s="78"/>
      <c r="E73" s="78"/>
      <c r="F73" s="78"/>
      <c r="G73" s="78"/>
      <c r="H73" s="78"/>
      <c r="I73" s="78"/>
      <c r="J73" s="78"/>
      <c r="K73" s="79"/>
      <c r="S73" s="42"/>
    </row>
    <row r="74" spans="1:19" x14ac:dyDescent="0.25">
      <c r="A74" s="12" t="s">
        <v>99</v>
      </c>
      <c r="B74" s="76" t="s">
        <v>16</v>
      </c>
      <c r="C74" s="77" t="s">
        <v>108</v>
      </c>
      <c r="D74" s="78"/>
      <c r="E74" s="78"/>
      <c r="F74" s="78"/>
      <c r="G74" s="78"/>
      <c r="H74" s="78"/>
      <c r="I74" s="78"/>
      <c r="J74" s="78"/>
      <c r="K74" s="79"/>
      <c r="S74" s="42"/>
    </row>
    <row r="75" spans="1:19" x14ac:dyDescent="0.25">
      <c r="A75" s="12" t="s">
        <v>69</v>
      </c>
      <c r="B75" s="69">
        <f>SUMPRODUCT((C3:C42=B70)*(F3:F42&gt;=B71)*(F3:F42&lt;=B72)*(B3:B42&gt;=B73)*(B3:B42&lt;=B74)*H3:H42)</f>
        <v>0</v>
      </c>
      <c r="C75" s="77"/>
      <c r="D75" s="78"/>
      <c r="E75" s="78"/>
      <c r="F75" s="78"/>
      <c r="G75" s="78"/>
      <c r="H75" s="78"/>
      <c r="I75" s="78"/>
      <c r="J75" s="78"/>
      <c r="K75" s="79"/>
      <c r="M75" s="68"/>
      <c r="S75" s="42"/>
    </row>
    <row r="76" spans="1:19" x14ac:dyDescent="0.25">
      <c r="A76" s="12"/>
      <c r="B76" s="40"/>
      <c r="C76" s="41"/>
      <c r="D76" s="42"/>
      <c r="E76" s="42"/>
      <c r="F76" s="42"/>
      <c r="G76" s="42"/>
      <c r="H76" s="42"/>
      <c r="I76" s="42"/>
      <c r="J76" s="42"/>
      <c r="K76" s="48"/>
      <c r="S76" s="42"/>
    </row>
    <row r="77" spans="1:19" x14ac:dyDescent="0.25">
      <c r="A77" s="12"/>
      <c r="B77" s="56" t="s">
        <v>106</v>
      </c>
      <c r="C77" s="41"/>
      <c r="D77" s="42"/>
      <c r="E77" s="42"/>
      <c r="F77" s="42"/>
      <c r="G77" s="42"/>
      <c r="H77" s="42"/>
      <c r="I77" s="42"/>
      <c r="J77" s="42"/>
      <c r="K77" s="48"/>
      <c r="S77" s="42"/>
    </row>
    <row r="78" spans="1:19" x14ac:dyDescent="0.25">
      <c r="A78" s="12"/>
      <c r="B78" s="76" t="s">
        <v>8</v>
      </c>
      <c r="C78" s="77" t="s">
        <v>73</v>
      </c>
      <c r="D78" s="78"/>
      <c r="E78" s="78"/>
      <c r="F78" s="78"/>
      <c r="G78" s="78"/>
      <c r="H78" s="78"/>
      <c r="I78" s="78"/>
      <c r="J78" s="78"/>
      <c r="K78" s="79"/>
      <c r="S78" s="42"/>
    </row>
    <row r="79" spans="1:19" x14ac:dyDescent="0.25">
      <c r="A79" s="16" t="s">
        <v>71</v>
      </c>
      <c r="B79" s="80">
        <v>41640</v>
      </c>
      <c r="C79" s="77" t="s">
        <v>107</v>
      </c>
      <c r="D79" s="78"/>
      <c r="E79" s="78"/>
      <c r="F79" s="78"/>
      <c r="G79" s="78"/>
      <c r="H79" s="78"/>
      <c r="I79" s="78"/>
      <c r="J79" s="78"/>
      <c r="K79" s="79"/>
      <c r="S79" s="42"/>
    </row>
    <row r="80" spans="1:19" x14ac:dyDescent="0.25">
      <c r="A80" s="17" t="s">
        <v>72</v>
      </c>
      <c r="B80" s="81">
        <v>41730</v>
      </c>
      <c r="C80" s="77" t="s">
        <v>107</v>
      </c>
      <c r="D80" s="78"/>
      <c r="E80" s="78"/>
      <c r="F80" s="78"/>
      <c r="G80" s="78"/>
      <c r="H80" s="78"/>
      <c r="I80" s="78"/>
      <c r="J80" s="78"/>
      <c r="K80" s="79"/>
      <c r="S80" s="42"/>
    </row>
    <row r="81" spans="1:19" x14ac:dyDescent="0.25">
      <c r="A81" s="17" t="s">
        <v>98</v>
      </c>
      <c r="B81" s="76" t="s">
        <v>75</v>
      </c>
      <c r="C81" s="77" t="s">
        <v>108</v>
      </c>
      <c r="D81" s="78"/>
      <c r="E81" s="78"/>
      <c r="F81" s="78"/>
      <c r="G81" s="78"/>
      <c r="H81" s="78"/>
      <c r="I81" s="78"/>
      <c r="J81" s="78"/>
      <c r="K81" s="79"/>
      <c r="S81" s="42"/>
    </row>
    <row r="82" spans="1:19" x14ac:dyDescent="0.25">
      <c r="A82" s="12" t="s">
        <v>99</v>
      </c>
      <c r="B82" s="76" t="s">
        <v>78</v>
      </c>
      <c r="C82" s="77" t="s">
        <v>108</v>
      </c>
      <c r="D82" s="78"/>
      <c r="E82" s="78"/>
      <c r="F82" s="78"/>
      <c r="G82" s="78"/>
      <c r="H82" s="78"/>
      <c r="I82" s="78"/>
      <c r="J82" s="78"/>
      <c r="K82" s="79"/>
      <c r="S82" s="42"/>
    </row>
    <row r="83" spans="1:19" x14ac:dyDescent="0.25">
      <c r="A83" s="12" t="s">
        <v>69</v>
      </c>
      <c r="B83" s="69">
        <f>SUMPRODUCT((C3:C42=B70)*(F3:F42&gt;=B71)*(F3:F42&lt;=B72)*(B3:B42&gt;=B73)*(B3:B42&lt;=B74)*H3:H42)</f>
        <v>0</v>
      </c>
      <c r="C83" s="77"/>
      <c r="D83" s="78"/>
      <c r="E83" s="78"/>
      <c r="F83" s="78"/>
      <c r="G83" s="78"/>
      <c r="H83" s="78"/>
      <c r="I83" s="78"/>
      <c r="J83" s="78"/>
      <c r="K83" s="79"/>
      <c r="S83" s="42"/>
    </row>
    <row r="84" spans="1:19" x14ac:dyDescent="0.25">
      <c r="A84" s="12"/>
      <c r="B84" s="40"/>
      <c r="C84" s="41"/>
      <c r="D84" s="42"/>
      <c r="E84" s="42"/>
      <c r="F84" s="42"/>
      <c r="G84" s="42"/>
      <c r="H84" s="42"/>
      <c r="I84" s="42"/>
      <c r="J84" s="42"/>
      <c r="K84" s="48"/>
      <c r="S84" s="42"/>
    </row>
    <row r="85" spans="1:19" x14ac:dyDescent="0.25">
      <c r="A85" s="12"/>
      <c r="B85" s="56" t="s">
        <v>105</v>
      </c>
      <c r="C85" s="41"/>
      <c r="D85" s="42"/>
      <c r="E85" s="42"/>
      <c r="F85" s="42"/>
      <c r="G85" s="42"/>
      <c r="H85" s="42"/>
      <c r="I85" s="42"/>
      <c r="J85" s="42"/>
      <c r="K85" s="48"/>
      <c r="S85" s="42"/>
    </row>
    <row r="86" spans="1:19" x14ac:dyDescent="0.25">
      <c r="A86" s="16" t="s">
        <v>71</v>
      </c>
      <c r="B86" s="35">
        <v>41640</v>
      </c>
      <c r="C86" s="38" t="s">
        <v>107</v>
      </c>
      <c r="D86" s="39"/>
      <c r="E86" s="39"/>
      <c r="F86" s="39"/>
      <c r="G86" s="39"/>
      <c r="H86" s="39"/>
      <c r="I86" s="39"/>
      <c r="J86" s="39"/>
      <c r="K86" s="47"/>
      <c r="S86" s="42"/>
    </row>
    <row r="87" spans="1:19" x14ac:dyDescent="0.25">
      <c r="A87" s="17" t="s">
        <v>72</v>
      </c>
      <c r="B87" s="36">
        <v>41730</v>
      </c>
      <c r="C87" s="38" t="s">
        <v>107</v>
      </c>
      <c r="D87" s="39"/>
      <c r="E87" s="39"/>
      <c r="F87" s="39"/>
      <c r="G87" s="39"/>
      <c r="H87" s="39"/>
      <c r="I87" s="39"/>
      <c r="J87" s="39"/>
      <c r="K87" s="47"/>
      <c r="S87" s="42"/>
    </row>
    <row r="88" spans="1:19" x14ac:dyDescent="0.25">
      <c r="A88" s="17" t="s">
        <v>98</v>
      </c>
      <c r="B88" s="37" t="s">
        <v>75</v>
      </c>
      <c r="C88" s="38" t="s">
        <v>108</v>
      </c>
      <c r="D88" s="39"/>
      <c r="E88" s="39"/>
      <c r="F88" s="39"/>
      <c r="G88" s="39"/>
      <c r="H88" s="39"/>
      <c r="I88" s="39"/>
      <c r="J88" s="39"/>
      <c r="K88" s="47"/>
      <c r="S88" s="42"/>
    </row>
    <row r="89" spans="1:19" x14ac:dyDescent="0.25">
      <c r="A89" s="12" t="s">
        <v>99</v>
      </c>
      <c r="B89" s="37" t="s">
        <v>78</v>
      </c>
      <c r="C89" s="38" t="s">
        <v>108</v>
      </c>
      <c r="D89" s="39"/>
      <c r="E89" s="39"/>
      <c r="F89" s="39"/>
      <c r="G89" s="39"/>
      <c r="H89" s="39"/>
      <c r="I89" s="39"/>
      <c r="J89" s="39"/>
      <c r="K89" s="47"/>
      <c r="S89" s="42"/>
    </row>
    <row r="90" spans="1:19" x14ac:dyDescent="0.25">
      <c r="A90" s="12" t="s">
        <v>69</v>
      </c>
      <c r="B90" s="69">
        <f>SUMIFS(H3:H42,C3:C42,B64,F3:F42,"&gt;="&amp;B65,F3:F42,"&lt;="&amp;B66)</f>
        <v>9</v>
      </c>
      <c r="C90" s="38"/>
      <c r="D90" s="39"/>
      <c r="E90" s="39"/>
      <c r="F90" s="39"/>
      <c r="G90" s="39"/>
      <c r="H90" s="39"/>
      <c r="I90" s="39"/>
      <c r="J90" s="39"/>
      <c r="K90" s="47"/>
      <c r="S90" s="42"/>
    </row>
    <row r="91" spans="1:19" x14ac:dyDescent="0.25">
      <c r="A91" s="12"/>
      <c r="B91" s="40"/>
      <c r="C91" s="41"/>
      <c r="D91" s="42"/>
      <c r="E91" s="42"/>
      <c r="F91" s="42"/>
      <c r="G91" s="42"/>
      <c r="H91" s="42"/>
      <c r="I91" s="42"/>
      <c r="J91" s="42"/>
      <c r="K91" s="48"/>
      <c r="S91" s="42"/>
    </row>
    <row r="92" spans="1:19" x14ac:dyDescent="0.25">
      <c r="A92" s="12"/>
      <c r="B92" s="56" t="s">
        <v>106</v>
      </c>
      <c r="C92" s="41"/>
      <c r="D92" s="42"/>
      <c r="E92" s="42"/>
      <c r="F92" s="42"/>
      <c r="G92" s="42"/>
      <c r="H92" s="42"/>
      <c r="I92" s="42"/>
      <c r="J92" s="42"/>
      <c r="K92" s="48"/>
      <c r="S92" s="42"/>
    </row>
    <row r="93" spans="1:19" x14ac:dyDescent="0.25">
      <c r="A93" s="16" t="s">
        <v>71</v>
      </c>
      <c r="B93" s="35">
        <v>41640</v>
      </c>
      <c r="C93" s="38" t="s">
        <v>107</v>
      </c>
      <c r="D93" s="39"/>
      <c r="E93" s="39"/>
      <c r="F93" s="39"/>
      <c r="G93" s="39"/>
      <c r="H93" s="39"/>
      <c r="I93" s="39"/>
      <c r="J93" s="39"/>
      <c r="K93" s="47"/>
      <c r="S93" s="42"/>
    </row>
    <row r="94" spans="1:19" x14ac:dyDescent="0.25">
      <c r="A94" s="17" t="s">
        <v>72</v>
      </c>
      <c r="B94" s="36">
        <v>41730</v>
      </c>
      <c r="C94" s="38" t="s">
        <v>107</v>
      </c>
      <c r="D94" s="39"/>
      <c r="E94" s="39"/>
      <c r="F94" s="39"/>
      <c r="G94" s="39"/>
      <c r="H94" s="39"/>
      <c r="I94" s="39"/>
      <c r="J94" s="39"/>
      <c r="K94" s="47"/>
      <c r="S94" s="42"/>
    </row>
    <row r="95" spans="1:19" x14ac:dyDescent="0.25">
      <c r="A95" s="17" t="s">
        <v>98</v>
      </c>
      <c r="B95" s="37" t="s">
        <v>75</v>
      </c>
      <c r="C95" s="38" t="s">
        <v>110</v>
      </c>
      <c r="D95" s="39"/>
      <c r="E95" s="39"/>
      <c r="F95" s="39"/>
      <c r="G95" s="39"/>
      <c r="H95" s="39"/>
      <c r="I95" s="39"/>
      <c r="J95" s="39"/>
      <c r="K95" s="47"/>
      <c r="S95" s="42"/>
    </row>
    <row r="96" spans="1:19" x14ac:dyDescent="0.25">
      <c r="A96" s="12" t="s">
        <v>99</v>
      </c>
      <c r="B96" s="37" t="s">
        <v>78</v>
      </c>
      <c r="C96" s="38" t="s">
        <v>110</v>
      </c>
      <c r="D96" s="39"/>
      <c r="E96" s="39"/>
      <c r="F96" s="39"/>
      <c r="G96" s="39"/>
      <c r="H96" s="39"/>
      <c r="I96" s="39"/>
      <c r="J96" s="39"/>
      <c r="K96" s="47"/>
      <c r="S96" s="42"/>
    </row>
    <row r="97" spans="1:19" x14ac:dyDescent="0.25">
      <c r="A97" s="12" t="s">
        <v>69</v>
      </c>
      <c r="B97" s="69">
        <f>SUMIFS(H3:H42,C3:C42,B64,F3:F42,"&gt;="&amp;B65,F3:F42,"&lt;="&amp;B66)</f>
        <v>9</v>
      </c>
      <c r="C97" s="38"/>
      <c r="D97" s="39"/>
      <c r="E97" s="39"/>
      <c r="F97" s="39"/>
      <c r="G97" s="39"/>
      <c r="H97" s="39"/>
      <c r="I97" s="39"/>
      <c r="J97" s="39"/>
      <c r="K97" s="47"/>
      <c r="M97" s="68"/>
      <c r="S97" s="42"/>
    </row>
    <row r="98" spans="1:19" x14ac:dyDescent="0.25">
      <c r="A98" s="12"/>
      <c r="B98" s="40"/>
      <c r="C98" s="41"/>
      <c r="D98" s="42"/>
      <c r="E98" s="42"/>
      <c r="F98" s="42"/>
      <c r="G98" s="42"/>
      <c r="H98" s="42"/>
      <c r="I98" s="42"/>
      <c r="J98" s="42"/>
      <c r="K98" s="48"/>
      <c r="S98" s="42"/>
    </row>
    <row r="99" spans="1:19" x14ac:dyDescent="0.25">
      <c r="A99" s="12"/>
      <c r="B99" s="56" t="s">
        <v>105</v>
      </c>
      <c r="C99" s="41"/>
      <c r="D99" s="42"/>
      <c r="E99" s="42"/>
      <c r="F99" s="42"/>
      <c r="G99" s="42"/>
      <c r="H99" s="42"/>
      <c r="I99" s="42"/>
      <c r="J99" s="42"/>
      <c r="K99" s="48"/>
      <c r="S99" s="42"/>
    </row>
    <row r="100" spans="1:19" x14ac:dyDescent="0.25">
      <c r="A100" s="12"/>
      <c r="B100" s="32" t="s">
        <v>8</v>
      </c>
      <c r="C100" s="33" t="s">
        <v>73</v>
      </c>
      <c r="D100" s="34"/>
      <c r="E100" s="34"/>
      <c r="F100" s="34"/>
      <c r="G100" s="34"/>
      <c r="H100" s="34"/>
      <c r="I100" s="34"/>
      <c r="J100" s="34"/>
      <c r="K100" s="49"/>
      <c r="S100" s="42"/>
    </row>
    <row r="101" spans="1:19" x14ac:dyDescent="0.25">
      <c r="A101" s="12" t="s">
        <v>69</v>
      </c>
      <c r="B101" s="32">
        <f>SUMIF(C2:C42,B100,H2:H42)</f>
        <v>9</v>
      </c>
      <c r="C101" s="33" t="s">
        <v>101</v>
      </c>
      <c r="D101" s="34"/>
      <c r="E101" s="34"/>
      <c r="F101" s="34"/>
      <c r="G101" s="34"/>
      <c r="H101" s="34"/>
      <c r="I101" s="34"/>
      <c r="J101" s="34"/>
      <c r="K101" s="49"/>
      <c r="S101" s="42"/>
    </row>
    <row r="102" spans="1:19" x14ac:dyDescent="0.25">
      <c r="A102" s="12"/>
      <c r="B102" s="40"/>
      <c r="C102" s="41"/>
      <c r="D102" s="42"/>
      <c r="E102" s="42"/>
      <c r="F102" s="42"/>
      <c r="G102" s="42"/>
      <c r="H102" s="42"/>
      <c r="I102" s="42"/>
      <c r="J102" s="42"/>
      <c r="K102" s="48"/>
      <c r="S102" s="42"/>
    </row>
    <row r="103" spans="1:19" x14ac:dyDescent="0.25">
      <c r="A103" s="12"/>
      <c r="B103" s="56" t="s">
        <v>106</v>
      </c>
      <c r="C103" s="41"/>
      <c r="D103" s="42"/>
      <c r="E103" s="42"/>
      <c r="F103" s="42"/>
      <c r="G103" s="42"/>
      <c r="H103" s="42"/>
      <c r="I103" s="42"/>
      <c r="J103" s="42"/>
      <c r="K103" s="48"/>
      <c r="S103" s="42"/>
    </row>
    <row r="104" spans="1:19" x14ac:dyDescent="0.25">
      <c r="B104" s="32" t="s">
        <v>8</v>
      </c>
      <c r="C104" s="33" t="s">
        <v>73</v>
      </c>
      <c r="D104" s="34"/>
      <c r="E104" s="34"/>
      <c r="F104" s="34"/>
      <c r="G104" s="34"/>
      <c r="H104" s="34"/>
      <c r="I104" s="34"/>
      <c r="J104" s="34"/>
      <c r="K104" s="49"/>
      <c r="S104" s="42"/>
    </row>
    <row r="105" spans="1:19" x14ac:dyDescent="0.25">
      <c r="A105" s="12" t="s">
        <v>69</v>
      </c>
      <c r="B105" s="32">
        <f>COUNTIF(C3:C42,B104)</f>
        <v>2</v>
      </c>
      <c r="C105" s="33" t="s">
        <v>74</v>
      </c>
      <c r="D105" s="34"/>
      <c r="E105" s="34"/>
      <c r="F105" s="34"/>
      <c r="G105" s="34"/>
      <c r="H105" s="34"/>
      <c r="I105" s="34"/>
      <c r="J105" s="34"/>
      <c r="K105" s="49"/>
      <c r="S105" s="42"/>
    </row>
    <row r="106" spans="1:19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</sheetData>
  <mergeCells count="9">
    <mergeCell ref="K8:N8"/>
    <mergeCell ref="P1:Q1"/>
    <mergeCell ref="A1:H1"/>
    <mergeCell ref="K2:N2"/>
    <mergeCell ref="K3:N3"/>
    <mergeCell ref="K4:N4"/>
    <mergeCell ref="K5:N5"/>
    <mergeCell ref="K6:N6"/>
    <mergeCell ref="K7:N7"/>
  </mergeCells>
  <dataValidations count="4">
    <dataValidation type="list" allowBlank="1" showInputMessage="1" showErrorMessage="1" sqref="B104 B100 B70 B58 B64 B78" xr:uid="{6A7DDBF8-534E-4B46-82F6-779A71AB8D73}">
      <formula1>$C$3:$C$22</formula1>
    </dataValidation>
    <dataValidation type="list" allowBlank="1" showInputMessage="1" showErrorMessage="1" sqref="B73:B74" xr:uid="{D0A215A8-97B3-4A17-B873-FECAFAE6C824}">
      <formula1>$D$3:$D$42</formula1>
    </dataValidation>
    <dataValidation type="list" allowBlank="1" showInputMessage="1" showErrorMessage="1" sqref="B48:B49 B59:B60 B71:B72 B93:B94 B53:B54 B65:B66 B79:B80 B86:B87" xr:uid="{5EE37150-A544-46A5-8C18-66D1A87B8875}">
      <formula1>$F$3:$F$42</formula1>
    </dataValidation>
    <dataValidation type="list" allowBlank="1" showInputMessage="1" showErrorMessage="1" sqref="B95:B96 B88:B89 B81:B82" xr:uid="{0EC0940C-1AB8-44FD-A0C1-CFB8068A05FF}">
      <formula1>$Q$3:$Q$22</formula1>
    </dataValidation>
  </dataValidations>
  <pageMargins left="0.25" right="0.25" top="0.75" bottom="0.75" header="0.3" footer="0.3"/>
  <pageSetup paperSize="9" scale="65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2021-08-31T19:57:16Z</cp:lastPrinted>
  <dcterms:created xsi:type="dcterms:W3CDTF">2021-08-31T19:36:23Z</dcterms:created>
  <dcterms:modified xsi:type="dcterms:W3CDTF">2021-09-06T23:05:53Z</dcterms:modified>
</cp:coreProperties>
</file>