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tables/table11.xml" ContentType="application/vnd.openxmlformats-officedocument.spreadsheetml.table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trlProps/ctrlProp3.xml" ContentType="application/vnd.ms-excel.controlproperties+xml"/>
  <Override PartName="/xl/ctrlProps/ctrlProp4.xml" ContentType="application/vnd.ms-excel.controlpropertie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ЭтаКнига" defaultThemeVersion="124226"/>
  <bookViews>
    <workbookView xWindow="120" yWindow="105" windowWidth="15120" windowHeight="8010"/>
  </bookViews>
  <sheets>
    <sheet name="Главная" sheetId="1" r:id="rId1"/>
    <sheet name="Списки" sheetId="2" r:id="rId2"/>
    <sheet name="Счета" sheetId="3" r:id="rId3"/>
    <sheet name="Баланс" sheetId="6" r:id="rId4"/>
    <sheet name="Доходы" sheetId="4" r:id="rId5"/>
    <sheet name="Расходы" sheetId="5" r:id="rId6"/>
  </sheets>
  <calcPr calcId="125725"/>
</workbook>
</file>

<file path=xl/calcChain.xml><?xml version="1.0" encoding="utf-8"?>
<calcChain xmlns="http://schemas.openxmlformats.org/spreadsheetml/2006/main">
  <c r="C3" i="1"/>
  <c r="B32" s="1"/>
  <c r="D32" s="1"/>
  <c r="M5" i="4"/>
  <c r="M4"/>
  <c r="L1" i="3"/>
  <c r="K1"/>
  <c r="M1"/>
  <c r="N1"/>
  <c r="K16" i="1" s="1"/>
  <c r="O1" i="3"/>
  <c r="M3" i="4"/>
  <c r="L1"/>
  <c r="O2" i="3"/>
  <c r="N2"/>
  <c r="M2"/>
  <c r="L2"/>
  <c r="K2"/>
  <c r="J2"/>
  <c r="I2"/>
  <c r="H2"/>
  <c r="G2"/>
  <c r="F2"/>
  <c r="E2"/>
  <c r="D2"/>
  <c r="C2"/>
  <c r="B2"/>
  <c r="J4" i="1"/>
  <c r="J5"/>
  <c r="J6"/>
  <c r="J7"/>
  <c r="J8"/>
  <c r="J9"/>
  <c r="J10"/>
  <c r="J11"/>
  <c r="J12"/>
  <c r="J13"/>
  <c r="J14"/>
  <c r="J15"/>
  <c r="J16"/>
  <c r="J3"/>
  <c r="Q3"/>
  <c r="Q4"/>
  <c r="Q5"/>
  <c r="Q6"/>
  <c r="R6" s="1"/>
  <c r="Q7"/>
  <c r="R7" s="1"/>
  <c r="Q8"/>
  <c r="R8" s="1"/>
  <c r="Q9"/>
  <c r="R9" s="1"/>
  <c r="Q10"/>
  <c r="R10" s="1"/>
  <c r="Q11"/>
  <c r="R11" s="1"/>
  <c r="Q12"/>
  <c r="R12" s="1"/>
  <c r="Q13"/>
  <c r="R13" s="1"/>
  <c r="Q14"/>
  <c r="R14" s="1"/>
  <c r="Q15"/>
  <c r="R15" s="1"/>
  <c r="Q16"/>
  <c r="R16" s="1"/>
  <c r="P16"/>
  <c r="P3"/>
  <c r="P4"/>
  <c r="P5"/>
  <c r="P6"/>
  <c r="P7"/>
  <c r="P8"/>
  <c r="P9"/>
  <c r="P10"/>
  <c r="P11"/>
  <c r="P12"/>
  <c r="P13"/>
  <c r="P14"/>
  <c r="P15"/>
  <c r="B45" l="1"/>
  <c r="K13"/>
  <c r="K14"/>
  <c r="K15"/>
  <c r="Q17"/>
  <c r="N19"/>
  <c r="B38" l="1"/>
  <c r="D38" s="1"/>
  <c r="B41"/>
  <c r="B37"/>
  <c r="D37" s="1"/>
  <c r="B39"/>
  <c r="D39" s="1"/>
  <c r="B40"/>
  <c r="D40" s="1"/>
  <c r="B30"/>
  <c r="D30" s="1"/>
  <c r="B33"/>
  <c r="B29"/>
  <c r="D29" s="1"/>
  <c r="B31"/>
  <c r="D31" s="1"/>
  <c r="B21"/>
  <c r="B22"/>
  <c r="B25"/>
  <c r="B23"/>
  <c r="B24"/>
  <c r="G24" l="1"/>
  <c r="D45"/>
  <c r="D41"/>
  <c r="D33"/>
  <c r="T38"/>
  <c r="U38"/>
  <c r="U40"/>
  <c r="T40"/>
  <c r="U37"/>
  <c r="U39"/>
  <c r="T37"/>
  <c r="R38"/>
  <c r="T39"/>
  <c r="S38"/>
  <c r="S40"/>
  <c r="R40"/>
  <c r="S37"/>
  <c r="S39"/>
  <c r="Q37"/>
  <c r="R37"/>
  <c r="G38"/>
  <c r="R39"/>
  <c r="Q39"/>
  <c r="Q38"/>
  <c r="Q40"/>
  <c r="P38"/>
  <c r="P40"/>
  <c r="P37"/>
  <c r="P39"/>
  <c r="O38"/>
  <c r="O40"/>
  <c r="O37"/>
  <c r="O39"/>
  <c r="N38"/>
  <c r="N37"/>
  <c r="N40"/>
  <c r="N39"/>
  <c r="M38"/>
  <c r="M40"/>
  <c r="M37"/>
  <c r="M39"/>
  <c r="L38"/>
  <c r="L40"/>
  <c r="L37"/>
  <c r="L39"/>
  <c r="K38"/>
  <c r="K40"/>
  <c r="K37"/>
  <c r="K39"/>
  <c r="J38"/>
  <c r="J40"/>
  <c r="J37"/>
  <c r="J39"/>
  <c r="I38"/>
  <c r="I40"/>
  <c r="I37"/>
  <c r="I39"/>
  <c r="H38"/>
  <c r="H40"/>
  <c r="G40"/>
  <c r="H37"/>
  <c r="H39"/>
  <c r="F39"/>
  <c r="G37"/>
  <c r="G39"/>
  <c r="F38"/>
  <c r="F40"/>
  <c r="E38"/>
  <c r="F37"/>
  <c r="E37"/>
  <c r="E39"/>
  <c r="E40"/>
  <c r="W30"/>
  <c r="W32"/>
  <c r="W29"/>
  <c r="W31"/>
  <c r="V30"/>
  <c r="V32"/>
  <c r="V29"/>
  <c r="V31"/>
  <c r="U30"/>
  <c r="U32"/>
  <c r="U29"/>
  <c r="U31"/>
  <c r="T30"/>
  <c r="T32"/>
  <c r="T29"/>
  <c r="T31"/>
  <c r="S30"/>
  <c r="S32"/>
  <c r="S29"/>
  <c r="S31"/>
  <c r="R30"/>
  <c r="R32"/>
  <c r="R29"/>
  <c r="R31"/>
  <c r="Q30"/>
  <c r="Q29"/>
  <c r="Q32"/>
  <c r="Q31"/>
  <c r="P30"/>
  <c r="P32"/>
  <c r="P29"/>
  <c r="P31"/>
  <c r="O30"/>
  <c r="O32"/>
  <c r="O29"/>
  <c r="O31"/>
  <c r="N30"/>
  <c r="N32"/>
  <c r="N29"/>
  <c r="N31"/>
  <c r="M30"/>
  <c r="M32"/>
  <c r="M29"/>
  <c r="M31"/>
  <c r="L30"/>
  <c r="L32"/>
  <c r="L29"/>
  <c r="L31"/>
  <c r="K30"/>
  <c r="K32"/>
  <c r="K29"/>
  <c r="K31"/>
  <c r="J30"/>
  <c r="J32"/>
  <c r="J29"/>
  <c r="J31"/>
  <c r="I30"/>
  <c r="I32"/>
  <c r="I29"/>
  <c r="I31"/>
  <c r="H30"/>
  <c r="H32"/>
  <c r="H29"/>
  <c r="H31"/>
  <c r="G30"/>
  <c r="G32"/>
  <c r="G29"/>
  <c r="G31"/>
  <c r="F32"/>
  <c r="F31"/>
  <c r="E29"/>
  <c r="F30"/>
  <c r="F29"/>
  <c r="E31"/>
  <c r="E32"/>
  <c r="E30"/>
  <c r="N24"/>
  <c r="D21"/>
  <c r="H21"/>
  <c r="L21"/>
  <c r="E21"/>
  <c r="I21"/>
  <c r="M21"/>
  <c r="K21"/>
  <c r="F21"/>
  <c r="J21"/>
  <c r="N21"/>
  <c r="G21"/>
  <c r="F23"/>
  <c r="J23"/>
  <c r="N23"/>
  <c r="G23"/>
  <c r="K23"/>
  <c r="M23"/>
  <c r="D23"/>
  <c r="H23"/>
  <c r="L23"/>
  <c r="E23"/>
  <c r="I23"/>
  <c r="E22"/>
  <c r="I22"/>
  <c r="M22"/>
  <c r="F22"/>
  <c r="J22"/>
  <c r="N22"/>
  <c r="L22"/>
  <c r="G22"/>
  <c r="K22"/>
  <c r="D22"/>
  <c r="H22"/>
  <c r="M24"/>
  <c r="K24"/>
  <c r="L24"/>
  <c r="I24"/>
  <c r="J24"/>
  <c r="H24"/>
  <c r="E24"/>
  <c r="F24"/>
  <c r="D24"/>
  <c r="F41" l="1"/>
  <c r="S41"/>
  <c r="U41"/>
  <c r="R41"/>
  <c r="H41"/>
  <c r="G41"/>
  <c r="I41"/>
  <c r="J41"/>
  <c r="K41"/>
  <c r="L41"/>
  <c r="M41"/>
  <c r="O41"/>
  <c r="P41"/>
  <c r="F33"/>
  <c r="Q33"/>
  <c r="E41"/>
  <c r="E33"/>
  <c r="G33"/>
  <c r="H33"/>
  <c r="I33"/>
  <c r="J33"/>
  <c r="K33"/>
  <c r="L33"/>
  <c r="M33"/>
  <c r="N33"/>
  <c r="O33"/>
  <c r="P33"/>
  <c r="R33"/>
  <c r="S33"/>
  <c r="T33"/>
  <c r="U33"/>
  <c r="V33"/>
  <c r="W33"/>
  <c r="N41"/>
  <c r="Q41"/>
  <c r="T41"/>
  <c r="P24"/>
  <c r="P21"/>
  <c r="P23"/>
  <c r="P22"/>
  <c r="O22"/>
  <c r="O24"/>
  <c r="O23"/>
  <c r="O21"/>
  <c r="E25"/>
  <c r="F25"/>
  <c r="G25"/>
  <c r="K25"/>
  <c r="L25"/>
  <c r="N25"/>
  <c r="M25"/>
  <c r="H25"/>
  <c r="J25"/>
  <c r="I25"/>
  <c r="D25"/>
  <c r="I12"/>
  <c r="I8"/>
  <c r="I9"/>
  <c r="I10"/>
  <c r="I11"/>
  <c r="I7"/>
  <c r="C12"/>
  <c r="D12"/>
  <c r="AM1" i="5"/>
  <c r="U35" i="1" s="1"/>
  <c r="AL1" i="5"/>
  <c r="T35" i="1" s="1"/>
  <c r="AK1" i="5"/>
  <c r="S35" i="1" s="1"/>
  <c r="AJ1" i="5"/>
  <c r="R35" i="1" s="1"/>
  <c r="AI1" i="5"/>
  <c r="Q35" i="1" s="1"/>
  <c r="AH1" i="5"/>
  <c r="P35" i="1" s="1"/>
  <c r="AG1" i="5"/>
  <c r="O35" i="1" s="1"/>
  <c r="AF1" i="5"/>
  <c r="N35" i="1" s="1"/>
  <c r="AE1" i="5"/>
  <c r="M35" i="1" s="1"/>
  <c r="AD1" i="5"/>
  <c r="L35" i="1" s="1"/>
  <c r="AC1" i="5"/>
  <c r="K35" i="1" s="1"/>
  <c r="AB1" i="5"/>
  <c r="J35" i="1" s="1"/>
  <c r="AA1" i="5"/>
  <c r="I35" i="1" s="1"/>
  <c r="Z1" i="5"/>
  <c r="H35" i="1" s="1"/>
  <c r="Y1" i="5"/>
  <c r="G35" i="1" s="1"/>
  <c r="X1" i="5"/>
  <c r="F35" i="1" s="1"/>
  <c r="W1" i="5"/>
  <c r="E35" i="1" s="1"/>
  <c r="V1" i="5"/>
  <c r="D35" i="1" s="1"/>
  <c r="U1" i="5"/>
  <c r="W27" i="1" s="1"/>
  <c r="T1" i="5"/>
  <c r="V27" i="1" s="1"/>
  <c r="S1" i="5"/>
  <c r="U27" i="1" s="1"/>
  <c r="R1" i="5"/>
  <c r="T27" i="1" s="1"/>
  <c r="Q1" i="5"/>
  <c r="S27" i="1" s="1"/>
  <c r="P1" i="5"/>
  <c r="R27" i="1" s="1"/>
  <c r="O1" i="5"/>
  <c r="Q27" i="1" s="1"/>
  <c r="N1" i="5"/>
  <c r="P27" i="1" s="1"/>
  <c r="M1" i="5"/>
  <c r="O27" i="1" s="1"/>
  <c r="L1" i="5"/>
  <c r="N27" i="1" s="1"/>
  <c r="K1" i="5"/>
  <c r="M27" i="1" s="1"/>
  <c r="J1" i="5"/>
  <c r="L27" i="1" s="1"/>
  <c r="I1" i="5"/>
  <c r="K27" i="1" s="1"/>
  <c r="H1" i="5"/>
  <c r="J27" i="1" s="1"/>
  <c r="G1" i="5"/>
  <c r="I27" i="1" s="1"/>
  <c r="F1" i="5"/>
  <c r="H27" i="1" s="1"/>
  <c r="E1" i="5"/>
  <c r="G27" i="1" s="1"/>
  <c r="D1" i="5"/>
  <c r="F27" i="1" s="1"/>
  <c r="C1" i="5"/>
  <c r="E27" i="1" s="1"/>
  <c r="B1" i="5"/>
  <c r="D27" i="1" s="1"/>
  <c r="K1" i="4"/>
  <c r="M19" i="1" s="1"/>
  <c r="J1" i="4"/>
  <c r="L19" i="1" s="1"/>
  <c r="I1" i="4"/>
  <c r="K19" i="1" s="1"/>
  <c r="H1" i="4"/>
  <c r="J19" i="1" s="1"/>
  <c r="G1" i="4"/>
  <c r="I19" i="1" s="1"/>
  <c r="F1" i="4"/>
  <c r="H19" i="1" s="1"/>
  <c r="E1" i="4"/>
  <c r="G19" i="1" s="1"/>
  <c r="D1" i="4"/>
  <c r="F19" i="1" s="1"/>
  <c r="C1" i="4"/>
  <c r="E19" i="1" s="1"/>
  <c r="B1" i="4"/>
  <c r="D19" i="1" s="1"/>
  <c r="J1" i="3"/>
  <c r="K11" i="1" s="1"/>
  <c r="K12"/>
  <c r="I1" i="3"/>
  <c r="K10" i="1" s="1"/>
  <c r="H1" i="3"/>
  <c r="K9" i="1" s="1"/>
  <c r="G1" i="3"/>
  <c r="K8" i="1" s="1"/>
  <c r="F1" i="3"/>
  <c r="E1"/>
  <c r="K6" i="1" s="1"/>
  <c r="D1" i="3"/>
  <c r="C1"/>
  <c r="K4" i="1" s="1"/>
  <c r="B1" i="3"/>
  <c r="K3" i="1" s="1"/>
  <c r="A1" i="3"/>
  <c r="R3" i="1" l="1"/>
  <c r="R5"/>
  <c r="R4"/>
  <c r="P25"/>
  <c r="K7"/>
  <c r="P1" i="3"/>
  <c r="K17" i="1" s="1"/>
  <c r="Q23"/>
  <c r="M11" s="1"/>
  <c r="Q22"/>
  <c r="Q21"/>
  <c r="Q24"/>
  <c r="O25"/>
  <c r="M7"/>
  <c r="M6"/>
  <c r="N7"/>
  <c r="N6"/>
  <c r="K5"/>
  <c r="Q25" l="1"/>
</calcChain>
</file>

<file path=xl/comments1.xml><?xml version="1.0" encoding="utf-8"?>
<comments xmlns="http://schemas.openxmlformats.org/spreadsheetml/2006/main">
  <authors>
    <author>Автор</author>
  </authors>
  <commentList>
    <comment ref="P2" authorId="0">
      <text>
        <r>
          <rPr>
            <b/>
            <sz val="9"/>
            <color indexed="81"/>
            <rFont val="Tahoma"/>
            <family val="2"/>
            <charset val="204"/>
          </rPr>
          <t>Ежемесячные квитки
кредиты
для напоминания
оплаты за месяц
или план расходов по своей статье</t>
        </r>
      </text>
    </comment>
    <comment ref="M11" authorId="0">
      <text>
        <r>
          <rPr>
            <b/>
            <sz val="9"/>
            <color indexed="81"/>
            <rFont val="Tahoma"/>
            <family val="2"/>
            <charset val="204"/>
          </rPr>
          <t>Можно отложить или куда-то использовать</t>
        </r>
      </text>
    </comment>
    <comment ref="E20" authorId="0">
      <text>
        <r>
          <rPr>
            <b/>
            <sz val="9"/>
            <color indexed="81"/>
            <rFont val="Tahoma"/>
            <family val="2"/>
            <charset val="204"/>
          </rPr>
          <t>Текущий месяц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204"/>
          </rPr>
          <t>Прогноз на этот месяц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04"/>
          </rPr>
          <t>Прогноз на следующий 
месяц</t>
        </r>
      </text>
    </comment>
    <comment ref="B24" authorId="0">
      <text>
        <r>
          <rPr>
            <b/>
            <sz val="9"/>
            <color indexed="81"/>
            <rFont val="Tahoma"/>
            <family val="2"/>
            <charset val="204"/>
          </rPr>
          <t>Текущий месяц</t>
        </r>
      </text>
    </comment>
    <comment ref="B25" authorId="0">
      <text>
        <r>
          <rPr>
            <b/>
            <sz val="9"/>
            <color indexed="81"/>
            <rFont val="Tahoma"/>
            <family val="2"/>
            <charset val="204"/>
          </rPr>
          <t>Прогноз на этот месяц</t>
        </r>
      </text>
    </comment>
    <comment ref="B32" authorId="0">
      <text>
        <r>
          <rPr>
            <b/>
            <sz val="9"/>
            <color indexed="81"/>
            <rFont val="Tahoma"/>
            <family val="2"/>
            <charset val="204"/>
          </rPr>
          <t>Текущий месяц</t>
        </r>
      </text>
    </comment>
    <comment ref="B33" authorId="0">
      <text>
        <r>
          <rPr>
            <b/>
            <sz val="9"/>
            <color indexed="81"/>
            <rFont val="Tahoma"/>
            <family val="2"/>
            <charset val="204"/>
          </rPr>
          <t>Прогноз на этот месяц</t>
        </r>
      </text>
    </comment>
    <comment ref="B40" authorId="0">
      <text>
        <r>
          <rPr>
            <b/>
            <sz val="9"/>
            <color indexed="81"/>
            <rFont val="Tahoma"/>
            <family val="2"/>
            <charset val="204"/>
          </rPr>
          <t>Текущий месяц</t>
        </r>
      </text>
    </comment>
    <comment ref="B41" authorId="0">
      <text>
        <r>
          <rPr>
            <b/>
            <sz val="9"/>
            <color indexed="81"/>
            <rFont val="Tahoma"/>
            <family val="2"/>
            <charset val="204"/>
          </rPr>
          <t>Прогноз на этот месяц</t>
        </r>
      </text>
    </comment>
  </commentList>
</comments>
</file>

<file path=xl/comments2.xml><?xml version="1.0" encoding="utf-8"?>
<comments xmlns="http://schemas.openxmlformats.org/spreadsheetml/2006/main">
  <authors>
    <author>Автор</author>
    <author>КИПиА</author>
  </authors>
  <commentList>
    <comment ref="E1" authorId="0">
      <text>
        <r>
          <rPr>
            <b/>
            <sz val="9"/>
            <color indexed="81"/>
            <rFont val="Tahoma"/>
            <family val="2"/>
            <charset val="204"/>
          </rPr>
          <t>Ежемесячные квитки
кредиты
для напоминания
оплаты за месяц
или план расходов по своей статье</t>
        </r>
      </text>
    </comment>
    <comment ref="E2" authorId="1">
      <text>
        <r>
          <rPr>
            <b/>
            <sz val="9"/>
            <color indexed="81"/>
            <rFont val="Tahoma"/>
            <family val="2"/>
            <charset val="204"/>
          </rPr>
          <t>Здесь нумерация не имеет значения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Можно указывать 
примерную сумму,
но не превышающую.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P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Баланс
</t>
        </r>
      </text>
    </comment>
  </commentList>
</comments>
</file>

<file path=xl/sharedStrings.xml><?xml version="1.0" encoding="utf-8"?>
<sst xmlns="http://schemas.openxmlformats.org/spreadsheetml/2006/main" count="195" uniqueCount="91">
  <si>
    <t>дата</t>
  </si>
  <si>
    <t>откуда</t>
  </si>
  <si>
    <t>на что</t>
  </si>
  <si>
    <t>расход</t>
  </si>
  <si>
    <t>доход</t>
  </si>
  <si>
    <t>доходы</t>
  </si>
  <si>
    <t>сколько</t>
  </si>
  <si>
    <t>расходы</t>
  </si>
  <si>
    <t>Счета</t>
  </si>
  <si>
    <t>сколько поступило</t>
  </si>
  <si>
    <t>откуда получена прибыль</t>
  </si>
  <si>
    <t>счет зачисления</t>
  </si>
  <si>
    <t>счета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</si>
  <si>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</si>
  <si>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</si>
  <si>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</si>
  <si>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</si>
  <si>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</si>
  <si>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</si>
  <si>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</si>
  <si>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</si>
  <si>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</si>
  <si>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</si>
  <si>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Столбец11</t>
  </si>
  <si>
    <t>Столбец12</t>
  </si>
  <si>
    <t>Столбец13</t>
  </si>
  <si>
    <t>Столбец14</t>
  </si>
  <si>
    <t>Столбец15</t>
  </si>
  <si>
    <t>Столбец16</t>
  </si>
  <si>
    <t>Столбец17</t>
  </si>
  <si>
    <t>Столбец18</t>
  </si>
  <si>
    <t>Столбец19</t>
  </si>
  <si>
    <t>Столбец20</t>
  </si>
  <si>
    <t>Столбец21</t>
  </si>
  <si>
    <t>Столбец22</t>
  </si>
  <si>
    <t>Столбец23</t>
  </si>
  <si>
    <t>Столбец24</t>
  </si>
  <si>
    <t>Столбец25</t>
  </si>
  <si>
    <t>Столбец26</t>
  </si>
  <si>
    <t>Столбец27</t>
  </si>
  <si>
    <t>Столбец28</t>
  </si>
  <si>
    <t>Столбец29</t>
  </si>
  <si>
    <t>Столбец30</t>
  </si>
  <si>
    <t>Столбец31</t>
  </si>
  <si>
    <t>Столбец32</t>
  </si>
  <si>
    <t>Столбец33</t>
  </si>
  <si>
    <t>Столбец34</t>
  </si>
  <si>
    <t>Столбец35</t>
  </si>
  <si>
    <t>Столбец36</t>
  </si>
  <si>
    <t>Столбец37</t>
  </si>
  <si>
    <t>Столбец38</t>
  </si>
  <si>
    <t>Столбец39</t>
  </si>
  <si>
    <t>баланс</t>
  </si>
  <si>
    <t>Перевод</t>
  </si>
  <si>
    <t>куда</t>
  </si>
  <si>
    <t>Сколько</t>
  </si>
  <si>
    <t>Доходы</t>
  </si>
  <si>
    <t>список</t>
  </si>
  <si>
    <t>3 мес назад</t>
  </si>
  <si>
    <t>2 мес назад</t>
  </si>
  <si>
    <t>1 мес назад</t>
  </si>
  <si>
    <t>текущий мес</t>
  </si>
  <si>
    <t>Расходы</t>
  </si>
  <si>
    <t xml:space="preserve">прогноз </t>
  </si>
  <si>
    <t>итог</t>
  </si>
  <si>
    <t>разница</t>
  </si>
  <si>
    <t>остаток</t>
  </si>
  <si>
    <t>Список платежей по квит.</t>
  </si>
  <si>
    <t>наименование</t>
  </si>
  <si>
    <t>сумма</t>
  </si>
  <si>
    <t>Балнс</t>
  </si>
  <si>
    <t>Всего</t>
  </si>
  <si>
    <t>остаток с прошлого месяца</t>
  </si>
  <si>
    <t>черновик</t>
  </si>
  <si>
    <t>Столбец112</t>
  </si>
  <si>
    <t>Столбец113</t>
  </si>
  <si>
    <t>Столбец114</t>
  </si>
  <si>
    <t>1 Продукты</t>
  </si>
  <si>
    <t>2 Бензин</t>
  </si>
  <si>
    <t>3 Разное</t>
  </si>
  <si>
    <t>4 Телефон</t>
  </si>
  <si>
    <t>5 Кредит</t>
  </si>
  <si>
    <t>6 БытХим</t>
  </si>
  <si>
    <t>7 Ипотека</t>
  </si>
  <si>
    <t>1 кошелек</t>
  </si>
  <si>
    <t>2 сбер карта</t>
  </si>
  <si>
    <t>1 Зарплата</t>
  </si>
  <si>
    <t>2 Подработка</t>
  </si>
  <si>
    <t>Столбец40</t>
  </si>
  <si>
    <t>Нумерация списков обязательна, заполнять по порядку</t>
  </si>
  <si>
    <t>ДАТА</t>
  </si>
</sst>
</file>

<file path=xl/styles.xml><?xml version="1.0" encoding="utf-8"?>
<styleSheet xmlns="http://schemas.openxmlformats.org/spreadsheetml/2006/main">
  <numFmts count="6">
    <numFmt numFmtId="7" formatCode="#,##0.00\ &quot;₽&quot;;\-#,##0.00\ &quot;₽&quot;"/>
    <numFmt numFmtId="44" formatCode="_-* #,##0.00\ &quot;₽&quot;_-;\-* #,##0.00\ &quot;₽&quot;_-;_-* &quot;-&quot;??\ &quot;₽&quot;_-;_-@_-"/>
    <numFmt numFmtId="164" formatCode="#,##0\ &quot;₽&quot;"/>
    <numFmt numFmtId="165" formatCode="#,##0\ [$₽-419];\-#,##0\ [$₽-419]"/>
    <numFmt numFmtId="166" formatCode="_-* #,##0\ &quot;₽&quot;_-;\-* #,##0\ &quot;₽&quot;_-;_-* &quot;-&quot;??\ &quot;₽&quot;_-;_-@_-"/>
    <numFmt numFmtId="167" formatCode="[$-419]mmmm;@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rgb="FF111111"/>
      <name val="Courier New"/>
      <family val="3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9" tint="-0.499984740745262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6AFA6A"/>
        <bgColor indexed="64"/>
      </patternFill>
    </fill>
    <fill>
      <patternFill patternType="solid">
        <fgColor rgb="FFDBFD6F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5" borderId="9" xfId="0" applyFill="1" applyBorder="1" applyAlignment="1" applyProtection="1">
      <alignment horizontal="center" vertical="center"/>
      <protection locked="0"/>
    </xf>
    <xf numFmtId="0" fontId="0" fillId="5" borderId="10" xfId="0" applyFill="1" applyBorder="1" applyAlignment="1" applyProtection="1">
      <alignment horizontal="center" vertical="center"/>
      <protection locked="0"/>
    </xf>
    <xf numFmtId="14" fontId="5" fillId="0" borderId="0" xfId="0" applyNumberFormat="1" applyFont="1"/>
    <xf numFmtId="14" fontId="0" fillId="0" borderId="13" xfId="0" applyNumberFormat="1" applyFont="1" applyBorder="1"/>
    <xf numFmtId="0" fontId="0" fillId="0" borderId="12" xfId="0" applyFont="1" applyFill="1" applyBorder="1"/>
    <xf numFmtId="0" fontId="0" fillId="0" borderId="0" xfId="0" applyFont="1"/>
    <xf numFmtId="0" fontId="0" fillId="0" borderId="14" xfId="0" applyFont="1" applyBorder="1"/>
    <xf numFmtId="0" fontId="2" fillId="7" borderId="15" xfId="0" applyFont="1" applyFill="1" applyBorder="1"/>
    <xf numFmtId="14" fontId="0" fillId="0" borderId="0" xfId="0" applyNumberFormat="1" applyFont="1" applyBorder="1"/>
    <xf numFmtId="0" fontId="2" fillId="7" borderId="15" xfId="0" applyFont="1" applyFill="1" applyBorder="1" applyAlignment="1">
      <alignment horizontal="left"/>
    </xf>
    <xf numFmtId="0" fontId="2" fillId="7" borderId="16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9" borderId="17" xfId="0" applyFont="1" applyFill="1" applyBorder="1"/>
    <xf numFmtId="0" fontId="0" fillId="0" borderId="17" xfId="0" applyFont="1" applyBorder="1"/>
    <xf numFmtId="14" fontId="0" fillId="9" borderId="17" xfId="0" applyNumberFormat="1" applyFont="1" applyFill="1" applyBorder="1"/>
    <xf numFmtId="14" fontId="0" fillId="0" borderId="17" xfId="0" applyNumberFormat="1" applyFont="1" applyBorder="1"/>
    <xf numFmtId="0" fontId="0" fillId="0" borderId="0" xfId="0" applyFont="1" applyBorder="1"/>
    <xf numFmtId="0" fontId="3" fillId="0" borderId="0" xfId="0" applyFon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166" fontId="0" fillId="4" borderId="1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166" fontId="0" fillId="0" borderId="0" xfId="1" applyNumberFormat="1" applyFont="1"/>
    <xf numFmtId="166" fontId="0" fillId="0" borderId="12" xfId="1" applyNumberFormat="1" applyFont="1" applyFill="1" applyBorder="1"/>
    <xf numFmtId="0" fontId="6" fillId="3" borderId="1" xfId="0" applyFont="1" applyFill="1" applyBorder="1" applyAlignment="1">
      <alignment horizontal="center" vertical="top" wrapText="1"/>
    </xf>
    <xf numFmtId="0" fontId="0" fillId="4" borderId="5" xfId="0" applyFill="1" applyBorder="1"/>
    <xf numFmtId="0" fontId="0" fillId="6" borderId="20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167" fontId="8" fillId="3" borderId="1" xfId="0" applyNumberFormat="1" applyFont="1" applyFill="1" applyBorder="1" applyAlignment="1">
      <alignment horizontal="center" vertical="top" wrapText="1"/>
    </xf>
    <xf numFmtId="167" fontId="6" fillId="3" borderId="10" xfId="0" applyNumberFormat="1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6" fillId="10" borderId="9" xfId="0" applyNumberFormat="1" applyFont="1" applyFill="1" applyBorder="1" applyAlignment="1">
      <alignment horizontal="center" vertical="center"/>
    </xf>
    <xf numFmtId="0" fontId="6" fillId="10" borderId="7" xfId="0" applyNumberFormat="1" applyFont="1" applyFill="1" applyBorder="1" applyAlignment="1">
      <alignment horizontal="center" vertical="center"/>
    </xf>
    <xf numFmtId="167" fontId="6" fillId="3" borderId="5" xfId="0" applyNumberFormat="1" applyFont="1" applyFill="1" applyBorder="1" applyAlignment="1">
      <alignment horizontal="center" vertical="center"/>
    </xf>
    <xf numFmtId="167" fontId="8" fillId="3" borderId="3" xfId="0" applyNumberFormat="1" applyFont="1" applyFill="1" applyBorder="1" applyAlignment="1">
      <alignment horizontal="center" vertical="top" wrapText="1"/>
    </xf>
    <xf numFmtId="166" fontId="0" fillId="4" borderId="1" xfId="1" applyNumberFormat="1" applyFont="1" applyFill="1" applyBorder="1"/>
    <xf numFmtId="166" fontId="0" fillId="4" borderId="11" xfId="1" applyNumberFormat="1" applyFont="1" applyFill="1" applyBorder="1"/>
    <xf numFmtId="166" fontId="0" fillId="4" borderId="3" xfId="1" applyNumberFormat="1" applyFont="1" applyFill="1" applyBorder="1"/>
    <xf numFmtId="166" fontId="0" fillId="4" borderId="4" xfId="1" applyNumberFormat="1" applyFont="1" applyFill="1" applyBorder="1"/>
    <xf numFmtId="0" fontId="6" fillId="11" borderId="1" xfId="0" applyNumberFormat="1" applyFont="1" applyFill="1" applyBorder="1" applyAlignment="1">
      <alignment horizontal="center" vertical="center"/>
    </xf>
    <xf numFmtId="0" fontId="6" fillId="11" borderId="9" xfId="0" applyNumberFormat="1" applyFont="1" applyFill="1" applyBorder="1" applyAlignment="1">
      <alignment horizontal="center" vertical="center"/>
    </xf>
    <xf numFmtId="166" fontId="0" fillId="11" borderId="9" xfId="1" applyNumberFormat="1" applyFont="1" applyFill="1" applyBorder="1" applyAlignment="1">
      <alignment horizontal="center" vertical="center"/>
    </xf>
    <xf numFmtId="167" fontId="6" fillId="3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/>
    </xf>
    <xf numFmtId="7" fontId="0" fillId="0" borderId="0" xfId="0" applyNumberFormat="1"/>
    <xf numFmtId="14" fontId="0" fillId="0" borderId="0" xfId="0" applyNumberFormat="1"/>
    <xf numFmtId="0" fontId="6" fillId="11" borderId="1" xfId="0" applyNumberFormat="1" applyFont="1" applyFill="1" applyBorder="1" applyAlignment="1">
      <alignment horizontal="left" vertical="center"/>
    </xf>
    <xf numFmtId="0" fontId="6" fillId="11" borderId="9" xfId="0" applyNumberFormat="1" applyFont="1" applyFill="1" applyBorder="1" applyAlignment="1">
      <alignment horizontal="left" vertical="center"/>
    </xf>
    <xf numFmtId="166" fontId="0" fillId="11" borderId="9" xfId="1" applyNumberFormat="1" applyFont="1" applyFill="1" applyBorder="1" applyAlignment="1">
      <alignment horizontal="left" vertical="center"/>
    </xf>
    <xf numFmtId="0" fontId="0" fillId="4" borderId="5" xfId="0" applyFill="1" applyBorder="1" applyAlignment="1">
      <alignment horizontal="left"/>
    </xf>
    <xf numFmtId="166" fontId="0" fillId="0" borderId="0" xfId="0" applyNumberFormat="1"/>
    <xf numFmtId="0" fontId="0" fillId="2" borderId="22" xfId="0" applyFill="1" applyBorder="1" applyAlignment="1">
      <alignment horizontal="left" vertical="center"/>
    </xf>
    <xf numFmtId="166" fontId="6" fillId="2" borderId="0" xfId="0" applyNumberFormat="1" applyFont="1" applyFill="1" applyAlignment="1">
      <alignment horizontal="center" vertical="center"/>
    </xf>
    <xf numFmtId="0" fontId="6" fillId="2" borderId="22" xfId="0" applyFont="1" applyFill="1" applyBorder="1" applyAlignment="1">
      <alignment horizontal="left" vertical="center"/>
    </xf>
    <xf numFmtId="0" fontId="0" fillId="0" borderId="0" xfId="0" applyBorder="1"/>
    <xf numFmtId="7" fontId="0" fillId="0" borderId="0" xfId="0" applyNumberFormat="1" applyBorder="1"/>
    <xf numFmtId="14" fontId="0" fillId="0" borderId="0" xfId="0" applyNumberFormat="1" applyBorder="1"/>
    <xf numFmtId="0" fontId="0" fillId="6" borderId="1" xfId="0" applyFill="1" applyBorder="1" applyAlignment="1" applyProtection="1">
      <alignment horizontal="left" vertical="center"/>
      <protection locked="0"/>
    </xf>
    <xf numFmtId="0" fontId="0" fillId="6" borderId="19" xfId="0" applyFill="1" applyBorder="1" applyAlignment="1" applyProtection="1">
      <alignment horizontal="left" vertical="center"/>
      <protection locked="0"/>
    </xf>
    <xf numFmtId="165" fontId="0" fillId="5" borderId="1" xfId="0" applyNumberFormat="1" applyFill="1" applyBorder="1" applyAlignment="1" applyProtection="1">
      <alignment horizontal="right" vertical="center"/>
      <protection locked="0"/>
    </xf>
    <xf numFmtId="164" fontId="0" fillId="6" borderId="1" xfId="0" applyNumberFormat="1" applyFill="1" applyBorder="1" applyAlignment="1" applyProtection="1">
      <alignment horizontal="right" vertical="center"/>
      <protection locked="0"/>
    </xf>
    <xf numFmtId="166" fontId="0" fillId="0" borderId="0" xfId="1" applyNumberFormat="1" applyFont="1" applyAlignment="1">
      <alignment horizontal="center" vertical="center"/>
    </xf>
    <xf numFmtId="166" fontId="0" fillId="0" borderId="0" xfId="1" applyNumberFormat="1" applyFont="1" applyAlignment="1">
      <alignment horizontal="left" vertical="center"/>
    </xf>
    <xf numFmtId="0" fontId="0" fillId="0" borderId="0" xfId="0" applyNumberFormat="1" applyAlignment="1">
      <alignment textRotation="90"/>
    </xf>
    <xf numFmtId="0" fontId="0" fillId="9" borderId="17" xfId="0" applyNumberFormat="1" applyFont="1" applyFill="1" applyBorder="1"/>
    <xf numFmtId="0" fontId="0" fillId="0" borderId="0" xfId="0" applyNumberFormat="1"/>
    <xf numFmtId="166" fontId="0" fillId="0" borderId="1" xfId="0" applyNumberFormat="1" applyBorder="1" applyAlignment="1">
      <alignment horizontal="center" vertical="center"/>
    </xf>
    <xf numFmtId="14" fontId="0" fillId="6" borderId="0" xfId="0" applyNumberFormat="1" applyFill="1" applyAlignment="1" applyProtection="1">
      <alignment horizontal="center" vertical="center"/>
      <protection locked="0"/>
    </xf>
    <xf numFmtId="14" fontId="0" fillId="0" borderId="0" xfId="0" applyNumberFormat="1" applyFont="1" applyFill="1" applyBorder="1"/>
    <xf numFmtId="0" fontId="0" fillId="0" borderId="0" xfId="0" applyFill="1"/>
    <xf numFmtId="0" fontId="0" fillId="0" borderId="4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8" xfId="0" applyBorder="1" applyProtection="1">
      <protection locked="0"/>
    </xf>
    <xf numFmtId="0" fontId="6" fillId="10" borderId="1" xfId="0" applyNumberFormat="1" applyFont="1" applyFill="1" applyBorder="1" applyAlignment="1">
      <alignment horizontal="left" vertical="center"/>
    </xf>
    <xf numFmtId="0" fontId="12" fillId="11" borderId="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66" fontId="0" fillId="9" borderId="17" xfId="1" applyNumberFormat="1" applyFont="1" applyFill="1" applyBorder="1"/>
    <xf numFmtId="166" fontId="0" fillId="9" borderId="0" xfId="1" applyNumberFormat="1" applyFont="1" applyFill="1" applyBorder="1"/>
    <xf numFmtId="166" fontId="0" fillId="0" borderId="0" xfId="1" applyNumberFormat="1" applyFont="1" applyFill="1" applyBorder="1"/>
    <xf numFmtId="166" fontId="0" fillId="0" borderId="0" xfId="1" applyNumberFormat="1" applyFont="1" applyFill="1"/>
    <xf numFmtId="0" fontId="2" fillId="7" borderId="0" xfId="0" applyFont="1" applyFill="1" applyBorder="1" applyAlignment="1">
      <alignment horizontal="left"/>
    </xf>
    <xf numFmtId="0" fontId="0" fillId="9" borderId="23" xfId="0" applyFill="1" applyBorder="1" applyAlignment="1">
      <alignment horizontal="left"/>
    </xf>
    <xf numFmtId="0" fontId="0" fillId="9" borderId="24" xfId="0" applyFill="1" applyBorder="1" applyAlignment="1">
      <alignment horizontal="left"/>
    </xf>
    <xf numFmtId="0" fontId="0" fillId="9" borderId="0" xfId="0" applyFill="1" applyBorder="1" applyAlignment="1">
      <alignment horizontal="left"/>
    </xf>
    <xf numFmtId="0" fontId="0" fillId="9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8" borderId="27" xfId="0" applyFill="1" applyBorder="1" applyAlignment="1">
      <alignment horizontal="left"/>
    </xf>
    <xf numFmtId="0" fontId="0" fillId="8" borderId="26" xfId="0" applyFill="1" applyBorder="1" applyAlignment="1">
      <alignment horizontal="left"/>
    </xf>
    <xf numFmtId="0" fontId="0" fillId="8" borderId="0" xfId="0" applyFill="1" applyBorder="1" applyAlignment="1">
      <alignment horizontal="left"/>
    </xf>
    <xf numFmtId="0" fontId="0" fillId="9" borderId="22" xfId="0" applyFill="1" applyBorder="1" applyAlignment="1">
      <alignment horizontal="left"/>
    </xf>
    <xf numFmtId="0" fontId="0" fillId="9" borderId="25" xfId="0" applyFill="1" applyBorder="1" applyAlignment="1">
      <alignment horizontal="left"/>
    </xf>
    <xf numFmtId="0" fontId="0" fillId="8" borderId="22" xfId="0" applyFill="1" applyBorder="1" applyAlignment="1">
      <alignment horizontal="left"/>
    </xf>
    <xf numFmtId="0" fontId="0" fillId="9" borderId="3" xfId="0" applyFont="1" applyFill="1" applyBorder="1" applyAlignment="1">
      <alignment horizontal="left"/>
    </xf>
    <xf numFmtId="0" fontId="0" fillId="9" borderId="12" xfId="0" applyFont="1" applyFill="1" applyBorder="1" applyAlignment="1">
      <alignment horizontal="left"/>
    </xf>
    <xf numFmtId="0" fontId="0" fillId="9" borderId="9" xfId="0" applyFont="1" applyFill="1" applyBorder="1" applyAlignment="1">
      <alignment horizontal="left"/>
    </xf>
    <xf numFmtId="0" fontId="0" fillId="9" borderId="4" xfId="0" applyFont="1" applyFill="1" applyBorder="1" applyAlignment="1">
      <alignment horizontal="left"/>
    </xf>
    <xf numFmtId="0" fontId="0" fillId="9" borderId="22" xfId="0" applyFont="1" applyFill="1" applyBorder="1" applyAlignment="1">
      <alignment horizontal="left"/>
    </xf>
    <xf numFmtId="0" fontId="0" fillId="9" borderId="7" xfId="0" applyFont="1" applyFill="1" applyBorder="1" applyAlignment="1">
      <alignment horizontal="left"/>
    </xf>
    <xf numFmtId="14" fontId="0" fillId="0" borderId="13" xfId="0" applyNumberFormat="1" applyBorder="1"/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0" borderId="6" xfId="0" applyFont="1" applyBorder="1" applyAlignment="1">
      <alignment horizontal="center"/>
    </xf>
    <xf numFmtId="14" fontId="0" fillId="0" borderId="28" xfId="0" applyNumberFormat="1" applyFont="1" applyBorder="1"/>
    <xf numFmtId="166" fontId="0" fillId="0" borderId="29" xfId="1" applyNumberFormat="1" applyFont="1" applyFill="1" applyBorder="1"/>
    <xf numFmtId="166" fontId="0" fillId="0" borderId="30" xfId="1" applyNumberFormat="1" applyFont="1" applyFill="1" applyBorder="1"/>
    <xf numFmtId="166" fontId="0" fillId="0" borderId="31" xfId="1" applyNumberFormat="1" applyFont="1" applyFill="1" applyBorder="1"/>
    <xf numFmtId="167" fontId="0" fillId="0" borderId="0" xfId="0" applyNumberFormat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18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border outline="0">
        <left style="thin">
          <color theme="4" tint="0.39997558519241921"/>
        </left>
        <right style="thin">
          <color theme="4" tint="0.39997558519241921"/>
        </right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left" textRotation="0" wrapText="0" indent="0" relativeIndent="255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outline="0">
        <right style="thin">
          <color theme="0"/>
        </right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textRotation="0" wrapText="0" indent="0" relativeIndent="255" justifyLastLine="0" shrinkToFit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left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outline="0">
        <right style="thin">
          <color theme="0"/>
        </right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textRotation="0" wrapText="0" indent="0" relativeIndent="255" justifyLastLine="0" shrinkToFit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left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relativeIndent="255" justifyLastLine="0" shrinkToFit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left" vertical="bottom" textRotation="0" wrapText="0" indent="0" relativeIndent="255" justifyLastLine="0" shrinkToFit="0" readingOrder="0"/>
    </dxf>
    <dxf>
      <numFmt numFmtId="166" formatCode="_-* #,##0\ &quot;₽&quot;_-;\-* #,##0\ &quot;₽&quot;_-;_-* &quot;-&quot;??\ &quot;₽&quot;_-;_-@_-"/>
      <alignment horizontal="center" vertical="center" textRotation="0" wrapText="0" indent="0" relativeIndent="0" justifyLastLine="0" shrinkToFit="0" mergeCell="0" readingOrder="0"/>
    </dxf>
    <dxf>
      <numFmt numFmtId="166" formatCode="_-* #,##0\ &quot;₽&quot;_-;\-* #,##0\ &quot;₽&quot;_-;_-* &quot;-&quot;??\ &quot;₽&quot;_-;_-@_-"/>
      <alignment horizontal="center" vertical="center" textRotation="0" wrapText="0" indent="0" relativeIndent="0" justifyLastLine="0" shrinkToFit="0" mergeCell="0" readingOrder="0"/>
    </dxf>
    <dxf>
      <numFmt numFmtId="166" formatCode="_-* #,##0\ &quot;₽&quot;_-;\-* #,##0\ &quot;₽&quot;_-;_-* &quot;-&quot;??\ &quot;₽&quot;_-;_-@_-"/>
      <alignment horizontal="center" vertical="center" textRotation="0" wrapText="0" indent="0" relativeIndent="0" justifyLastLine="0" shrinkToFit="0" mergeCell="0" readingOrder="0"/>
    </dxf>
    <dxf>
      <numFmt numFmtId="166" formatCode="_-* #,##0\ &quot;₽&quot;_-;\-* #,##0\ &quot;₽&quot;_-;_-* &quot;-&quot;??\ &quot;₽&quot;_-;_-@_-"/>
      <alignment horizontal="center" vertical="center" textRotation="0" wrapText="0" indent="0" relativeIndent="0" justifyLastLine="0" shrinkToFit="0" mergeCell="0" readingOrder="0"/>
    </dxf>
    <dxf>
      <numFmt numFmtId="166" formatCode="_-* #,##0\ &quot;₽&quot;_-;\-* #,##0\ &quot;₽&quot;_-;_-* &quot;-&quot;??\ &quot;₽&quot;_-;_-@_-"/>
      <alignment horizontal="center" vertical="center" textRotation="0" wrapText="0" indent="0" relativeIndent="0" justifyLastLine="0" shrinkToFit="0" mergeCell="0" readingOrder="0"/>
    </dxf>
    <dxf>
      <numFmt numFmtId="166" formatCode="_-* #,##0\ &quot;₽&quot;_-;\-* #,##0\ &quot;₽&quot;_-;_-* &quot;-&quot;??\ &quot;₽&quot;_-;_-@_-"/>
      <alignment horizontal="center" vertical="center" textRotation="0" wrapText="0" indent="0" relativeIndent="0" justifyLastLine="0" shrinkToFit="0" mergeCell="0" readingOrder="0"/>
    </dxf>
    <dxf>
      <numFmt numFmtId="166" formatCode="_-* #,##0\ &quot;₽&quot;_-;\-* #,##0\ &quot;₽&quot;_-;_-* &quot;-&quot;??\ &quot;₽&quot;_-;_-@_-"/>
      <alignment horizontal="center" vertical="center" textRotation="0" wrapText="0" indent="0" relativeIndent="0" justifyLastLine="0" shrinkToFit="0" mergeCell="0" readingOrder="0"/>
    </dxf>
    <dxf>
      <numFmt numFmtId="166" formatCode="_-* #,##0\ &quot;₽&quot;_-;\-* #,##0\ &quot;₽&quot;_-;_-* &quot;-&quot;??\ &quot;₽&quot;_-;_-@_-"/>
      <alignment horizontal="left" vertical="center" textRotation="0" wrapText="0" indent="0" relativeIndent="255" justifyLastLine="0" shrinkToFit="0" mergeCell="0" readingOrder="0"/>
    </dxf>
    <dxf>
      <numFmt numFmtId="166" formatCode="_-* #,##0\ &quot;₽&quot;_-;\-* #,##0\ &quot;₽&quot;_-;_-* &quot;-&quot;??\ &quot;₽&quot;_-;_-@_-"/>
      <alignment horizontal="center" vertical="center" textRotation="0" wrapText="0" indent="0" relativeIndent="0" justifyLastLine="0" shrinkToFit="0" mergeCell="0" readingOrder="0"/>
    </dxf>
    <dxf>
      <numFmt numFmtId="166" formatCode="_-* #,##0\ &quot;₽&quot;_-;\-* #,##0\ &quot;₽&quot;_-;_-* &quot;-&quot;??\ &quot;₽&quot;_-;_-@_-"/>
      <alignment horizontal="center" vertical="center" textRotation="0" wrapText="0" indent="0" relativeIndent="0" justifyLastLine="0" shrinkToFit="0" mergeCell="0" readingOrder="0"/>
    </dxf>
    <dxf>
      <numFmt numFmtId="166" formatCode="_-* #,##0\ &quot;₽&quot;_-;\-* #,##0\ &quot;₽&quot;_-;_-* &quot;-&quot;??\ &quot;₽&quot;_-;_-@_-"/>
      <alignment horizontal="center" vertical="center" textRotation="0" wrapText="0" indent="0" relativeIndent="0" justifyLastLine="0" shrinkToFit="0" mergeCell="0" readingOrder="0"/>
    </dxf>
    <dxf>
      <numFmt numFmtId="166" formatCode="_-* #,##0\ &quot;₽&quot;_-;\-* #,##0\ &quot;₽&quot;_-;_-* &quot;-&quot;??\ &quot;₽&quot;_-;_-@_-"/>
      <alignment horizontal="center" vertical="center" textRotation="0" wrapText="0" indent="0" relativeIndent="0" justifyLastLine="0" shrinkToFit="0" mergeCell="0" readingOrder="0"/>
    </dxf>
    <dxf>
      <numFmt numFmtId="166" formatCode="_-* #,##0\ &quot;₽&quot;_-;\-* #,##0\ &quot;₽&quot;_-;_-* &quot;-&quot;??\ &quot;₽&quot;_-;_-@_-"/>
      <alignment horizontal="center" vertical="center" textRotation="0" wrapText="0" indent="0" relativeIndent="0" justifyLastLine="0" shrinkToFit="0" mergeCell="0" readingOrder="0"/>
    </dxf>
    <dxf>
      <numFmt numFmtId="166" formatCode="_-* #,##0\ &quot;₽&quot;_-;\-* #,##0\ &quot;₽&quot;_-;_-* &quot;-&quot;??\ &quot;₽&quot;_-;_-@_-"/>
      <alignment horizontal="center" vertical="center" textRotation="0" wrapText="0" indent="0" relativeIndent="255" justifyLastLine="0" shrinkToFit="0" mergeCell="0" readingOrder="0"/>
    </dxf>
    <dxf>
      <numFmt numFmtId="166" formatCode="_-* #,##0\ &quot;₽&quot;_-;\-* #,##0\ &quot;₽&quot;_-;_-* &quot;-&quot;??\ &quot;₽&quot;_-;_-@_-"/>
      <alignment horizontal="center" vertical="center" textRotation="0" wrapText="0" indent="0" relativeIndent="0" justifyLastLine="0" shrinkToFit="0" mergeCell="0" readingOrder="0"/>
    </dxf>
    <dxf>
      <numFmt numFmtId="166" formatCode="_-* #,##0\ &quot;₽&quot;_-;\-* #,##0\ &quot;₽&quot;_-;_-* &quot;-&quot;??\ &quot;₽&quot;_-;_-@_-"/>
      <alignment horizontal="center" vertical="center" textRotation="0" wrapText="0" indent="0" relativeIndent="0" justifyLastLine="0" shrinkToFit="0" mergeCell="0" readingOrder="0"/>
    </dxf>
    <dxf>
      <numFmt numFmtId="166" formatCode="_-* #,##0\ &quot;₽&quot;_-;\-* #,##0\ &quot;₽&quot;_-;_-* &quot;-&quot;??\ &quot;₽&quot;_-;_-@_-"/>
      <alignment horizontal="center" vertical="center" textRotation="0" wrapText="0" indent="0" relativeIndent="0" justifyLastLine="0" shrinkToFit="0" mergeCell="0" readingOrder="0"/>
    </dxf>
    <dxf>
      <numFmt numFmtId="166" formatCode="_-* #,##0\ &quot;₽&quot;_-;\-* #,##0\ &quot;₽&quot;_-;_-* &quot;-&quot;??\ &quot;₽&quot;_-;_-@_-"/>
      <alignment horizontal="center" vertical="center" textRotation="0" wrapText="0" indent="0" relativeIndent="0" justifyLastLine="0" shrinkToFit="0" mergeCell="0" readingOrder="0"/>
    </dxf>
    <dxf>
      <numFmt numFmtId="166" formatCode="_-* #,##0\ &quot;₽&quot;_-;\-* #,##0\ &quot;₽&quot;_-;_-* &quot;-&quot;??\ &quot;₽&quot;_-;_-@_-"/>
      <alignment horizontal="center" vertical="center" textRotation="0" wrapText="0" indent="0" relativeIndent="0" justifyLastLine="0" shrinkToFit="0" mergeCell="0" readingOrder="0"/>
    </dxf>
    <dxf>
      <numFmt numFmtId="166" formatCode="_-* #,##0\ &quot;₽&quot;_-;\-* #,##0\ &quot;₽&quot;_-;_-* &quot;-&quot;??\ &quot;₽&quot;_-;_-@_-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7" formatCode="[$-419]mmmm;@"/>
      <fill>
        <patternFill patternType="solid">
          <fgColor indexed="64"/>
          <bgColor theme="3" tint="0.59999389629810485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[$-419]mmmm;@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numFmt numFmtId="166" formatCode="_-* #,##0\ &quot;₽&quot;_-;\-* #,##0\ &quot;₽&quot;_-;_-* &quot;-&quot;??\ &quot;₽&quot;_-;_-@_-"/>
      <alignment horizontal="center" vertical="center" textRotation="0" wrapText="0" indent="0" relativeIndent="0" justifyLastLine="0" shrinkToFit="0" mergeCell="0" readingOrder="0"/>
    </dxf>
    <dxf>
      <numFmt numFmtId="166" formatCode="_-* #,##0\ &quot;₽&quot;_-;\-* #,##0\ &quot;₽&quot;_-;_-* &quot;-&quot;??\ &quot;₽&quot;_-;_-@_-"/>
      <alignment horizontal="center" vertical="center" textRotation="0" wrapText="0" indent="0" relativeIndent="0" justifyLastLine="0" shrinkToFit="0" mergeCell="0" readingOrder="0"/>
    </dxf>
    <dxf>
      <numFmt numFmtId="166" formatCode="_-* #,##0\ &quot;₽&quot;_-;\-* #,##0\ &quot;₽&quot;_-;_-* &quot;-&quot;??\ &quot;₽&quot;_-;_-@_-"/>
      <alignment horizontal="center" vertical="center" textRotation="0" wrapText="0" indent="0" relativeIndent="0" justifyLastLine="0" shrinkToFit="0" mergeCell="0" readingOrder="0"/>
    </dxf>
    <dxf>
      <numFmt numFmtId="166" formatCode="_-* #,##0\ &quot;₽&quot;_-;\-* #,##0\ &quot;₽&quot;_-;_-* &quot;-&quot;??\ &quot;₽&quot;_-;_-@_-"/>
      <alignment horizontal="center" vertical="center" textRotation="0" wrapText="0" indent="0" relativeIndent="0" justifyLastLine="0" shrinkToFit="0" mergeCell="0" readingOrder="0"/>
    </dxf>
    <dxf>
      <numFmt numFmtId="166" formatCode="_-* #,##0\ &quot;₽&quot;_-;\-* #,##0\ &quot;₽&quot;_-;_-* &quot;-&quot;??\ &quot;₽&quot;_-;_-@_-"/>
      <alignment horizontal="center" vertical="center" textRotation="0" wrapText="0" indent="0" relativeIndent="0" justifyLastLine="0" shrinkToFit="0" mergeCell="0" readingOrder="0"/>
    </dxf>
    <dxf>
      <numFmt numFmtId="166" formatCode="_-* #,##0\ &quot;₽&quot;_-;\-* #,##0\ &quot;₽&quot;_-;_-* &quot;-&quot;??\ &quot;₽&quot;_-;_-@_-"/>
      <alignment horizontal="center" vertical="center" textRotation="0" wrapText="0" indent="0" relativeIndent="0" justifyLastLine="0" shrinkToFit="0" mergeCell="0" readingOrder="0"/>
    </dxf>
    <dxf>
      <numFmt numFmtId="166" formatCode="_-* #,##0\ &quot;₽&quot;_-;\-* #,##0\ &quot;₽&quot;_-;_-* &quot;-&quot;??\ &quot;₽&quot;_-;_-@_-"/>
      <alignment horizontal="center" vertical="center" textRotation="0" wrapText="0" indent="0" relativeIndent="0" justifyLastLine="0" shrinkToFit="0" mergeCell="0" readingOrder="0"/>
    </dxf>
    <dxf>
      <numFmt numFmtId="166" formatCode="_-* #,##0\ &quot;₽&quot;_-;\-* #,##0\ &quot;₽&quot;_-;_-* &quot;-&quot;??\ &quot;₽&quot;_-;_-@_-"/>
      <alignment horizontal="left" vertical="center" textRotation="0" wrapText="0" indent="0" relativeIndent="255" justifyLastLine="0" shrinkToFit="0" mergeCell="0" readingOrder="0"/>
    </dxf>
    <dxf>
      <numFmt numFmtId="166" formatCode="_-* #,##0\ &quot;₽&quot;_-;\-* #,##0\ &quot;₽&quot;_-;_-* &quot;-&quot;??\ &quot;₽&quot;_-;_-@_-"/>
      <alignment horizontal="center" vertical="center" textRotation="0" wrapText="0" indent="0" relativeIndent="0" justifyLastLine="0" shrinkToFit="0" mergeCell="0" readingOrder="0"/>
    </dxf>
    <dxf>
      <numFmt numFmtId="166" formatCode="_-* #,##0\ &quot;₽&quot;_-;\-* #,##0\ &quot;₽&quot;_-;_-* &quot;-&quot;??\ &quot;₽&quot;_-;_-@_-"/>
      <alignment horizontal="center" vertical="center" textRotation="0" wrapText="0" indent="0" relativeIndent="0" justifyLastLine="0" shrinkToFit="0" mergeCell="0" readingOrder="0"/>
    </dxf>
    <dxf>
      <numFmt numFmtId="166" formatCode="_-* #,##0\ &quot;₽&quot;_-;\-* #,##0\ &quot;₽&quot;_-;_-* &quot;-&quot;??\ &quot;₽&quot;_-;_-@_-"/>
      <alignment horizontal="center" vertical="center" textRotation="0" wrapText="0" indent="0" relativeIndent="0" justifyLastLine="0" shrinkToFit="0" mergeCell="0" readingOrder="0"/>
    </dxf>
    <dxf>
      <numFmt numFmtId="166" formatCode="_-* #,##0\ &quot;₽&quot;_-;\-* #,##0\ &quot;₽&quot;_-;_-* &quot;-&quot;??\ &quot;₽&quot;_-;_-@_-"/>
      <alignment horizontal="center" vertical="center" textRotation="0" wrapText="0" indent="0" relativeIndent="0" justifyLastLine="0" shrinkToFit="0" mergeCell="0" readingOrder="0"/>
    </dxf>
    <dxf>
      <numFmt numFmtId="166" formatCode="_-* #,##0\ &quot;₽&quot;_-;\-* #,##0\ &quot;₽&quot;_-;_-* &quot;-&quot;??\ &quot;₽&quot;_-;_-@_-"/>
      <alignment horizontal="center" vertical="center" textRotation="0" wrapText="0" indent="0" relativeIndent="0" justifyLastLine="0" shrinkToFit="0" mergeCell="0" readingOrder="0"/>
    </dxf>
    <dxf>
      <numFmt numFmtId="166" formatCode="_-* #,##0\ &quot;₽&quot;_-;\-* #,##0\ &quot;₽&quot;_-;_-* &quot;-&quot;??\ &quot;₽&quot;_-;_-@_-"/>
      <alignment horizontal="center" vertical="center" textRotation="0" wrapText="0" indent="0" relativeIndent="255" justifyLastLine="0" shrinkToFit="0" mergeCell="0" readingOrder="0"/>
    </dxf>
    <dxf>
      <numFmt numFmtId="166" formatCode="_-* #,##0\ &quot;₽&quot;_-;\-* #,##0\ &quot;₽&quot;_-;_-* &quot;-&quot;??\ &quot;₽&quot;_-;_-@_-"/>
      <alignment horizontal="center" vertical="center" textRotation="0" wrapText="0" indent="0" relativeIndent="0" justifyLastLine="0" shrinkToFit="0" mergeCell="0" readingOrder="0"/>
    </dxf>
    <dxf>
      <numFmt numFmtId="166" formatCode="_-* #,##0\ &quot;₽&quot;_-;\-* #,##0\ &quot;₽&quot;_-;_-* &quot;-&quot;??\ &quot;₽&quot;_-;_-@_-"/>
      <alignment horizontal="center" vertical="center" textRotation="0" wrapText="0" indent="0" relativeIndent="0" justifyLastLine="0" shrinkToFit="0" mergeCell="0" readingOrder="0"/>
    </dxf>
    <dxf>
      <numFmt numFmtId="166" formatCode="_-* #,##0\ &quot;₽&quot;_-;\-* #,##0\ &quot;₽&quot;_-;_-* &quot;-&quot;??\ &quot;₽&quot;_-;_-@_-"/>
      <alignment horizontal="center" vertical="center" textRotation="0" wrapText="0" indent="0" relativeIndent="0" justifyLastLine="0" shrinkToFit="0" mergeCell="0" readingOrder="0"/>
    </dxf>
    <dxf>
      <numFmt numFmtId="166" formatCode="_-* #,##0\ &quot;₽&quot;_-;\-* #,##0\ &quot;₽&quot;_-;_-* &quot;-&quot;??\ &quot;₽&quot;_-;_-@_-"/>
      <alignment horizontal="center" vertical="center" textRotation="0" wrapText="0" indent="0" relativeIndent="0" justifyLastLine="0" shrinkToFit="0" mergeCell="0" readingOrder="0"/>
    </dxf>
    <dxf>
      <numFmt numFmtId="166" formatCode="_-* #,##0\ &quot;₽&quot;_-;\-* #,##0\ &quot;₽&quot;_-;_-* &quot;-&quot;??\ &quot;₽&quot;_-;_-@_-"/>
      <alignment horizontal="center" vertical="center" textRotation="0" wrapText="0" indent="0" relativeIndent="0" justifyLastLine="0" shrinkToFit="0" mergeCell="0" readingOrder="0"/>
    </dxf>
    <dxf>
      <numFmt numFmtId="166" formatCode="_-* #,##0\ &quot;₽&quot;_-;\-* #,##0\ &quot;₽&quot;_-;_-* &quot;-&quot;??\ &quot;₽&quot;_-;_-@_-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7" formatCode="[$-419]mmmm;@"/>
      <fill>
        <patternFill patternType="solid">
          <fgColor indexed="64"/>
          <bgColor theme="3" tint="0.59999389629810485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[$-419]mmmm;@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indexed="64"/>
          <bgColor theme="6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indexed="64"/>
          <bgColor theme="6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indexed="64"/>
          <bgColor theme="6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indexed="64"/>
          <bgColor theme="6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indexed="64"/>
          <bgColor theme="6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indexed="64"/>
          <bgColor theme="6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indexed="64"/>
          <bgColor theme="6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indexed="64"/>
          <bgColor theme="6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indexed="64"/>
          <bgColor theme="6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indexed="64"/>
          <bgColor theme="6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\ &quot;₽&quot;_-;\-* #,##0\ &quot;₽&quot;_-;_-* &quot;-&quot;??\ &quot;₽&quot;_-;_-@_-"/>
      <fill>
        <patternFill patternType="solid">
          <fgColor indexed="64"/>
          <bgColor theme="6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7" formatCode="[$-419]mmmm;@"/>
      <fill>
        <patternFill patternType="solid">
          <fgColor indexed="64"/>
          <bgColor theme="3" tint="0.59999389629810485"/>
        </patternFill>
      </fill>
      <alignment horizontal="center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[$-419]mmmm;@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[$-419]mmmm;@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79998168889431442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B5353"/>
        </patternFill>
      </fill>
    </dxf>
    <dxf>
      <fill>
        <patternFill>
          <bgColor theme="6" tint="0.79998168889431442"/>
        </patternFill>
      </fill>
    </dxf>
    <dxf>
      <fill>
        <patternFill>
          <bgColor rgb="FFFF654B"/>
        </patternFill>
      </fill>
    </dxf>
    <dxf>
      <fill>
        <patternFill>
          <bgColor rgb="FF75EE58"/>
        </patternFill>
      </fill>
    </dxf>
  </dxfs>
  <tableStyles count="0" defaultTableStyle="TableStyleMedium9" defaultPivotStyle="PivotStyleLight16"/>
  <colors>
    <mruColors>
      <color rgb="FFFB5353"/>
      <color rgb="FF75EE58"/>
      <color rgb="FFFF654B"/>
      <color rgb="FF6AFA6A"/>
      <color rgb="FFDBFD6F"/>
      <color rgb="FFFF5B5B"/>
      <color rgb="FF28F8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"/>
  <c:chart>
    <c:title>
      <c:tx>
        <c:rich>
          <a:bodyPr/>
          <a:lstStyle/>
          <a:p>
            <a:pPr>
              <a:defRPr/>
            </a:pPr>
            <a:r>
              <a:rPr lang="ru-RU"/>
              <a:t>Баланс текущий месяц</a:t>
            </a:r>
          </a:p>
        </c:rich>
      </c:tx>
      <c:layout>
        <c:manualLayout>
          <c:xMode val="edge"/>
          <c:yMode val="edge"/>
          <c:x val="0.20191594681758773"/>
          <c:y val="3.2463633732691559E-2"/>
        </c:manualLayout>
      </c:layout>
    </c:title>
    <c:plotArea>
      <c:layout/>
      <c:lineChart>
        <c:grouping val="stacked"/>
        <c:ser>
          <c:idx val="1"/>
          <c:order val="0"/>
          <c:tx>
            <c:strRef>
              <c:f>Баланс!$B$1</c:f>
              <c:strCache>
                <c:ptCount val="1"/>
                <c:pt idx="0">
                  <c:v>баланс</c:v>
                </c:pt>
              </c:strCache>
            </c:strRef>
          </c:tx>
          <c:marker>
            <c:symbol val="none"/>
          </c:marker>
          <c:cat>
            <c:numRef>
              <c:f>Баланс!$A$2:$A$5</c:f>
              <c:numCache>
                <c:formatCode>dd/mm/yyyy</c:formatCode>
                <c:ptCount val="4"/>
                <c:pt idx="3">
                  <c:v>44452</c:v>
                </c:pt>
              </c:numCache>
            </c:numRef>
          </c:cat>
          <c:val>
            <c:numRef>
              <c:f>Баланс!$B$2:$B$5</c:f>
              <c:numCache>
                <c:formatCode>#,##0.00\ "₽";\-#,##0.00\ "₽"</c:formatCode>
                <c:ptCount val="4"/>
                <c:pt idx="3">
                  <c:v>2110</c:v>
                </c:pt>
              </c:numCache>
            </c:numRef>
          </c:val>
        </c:ser>
        <c:marker val="1"/>
        <c:axId val="72826240"/>
        <c:axId val="74880128"/>
      </c:lineChart>
      <c:dateAx>
        <c:axId val="72826240"/>
        <c:scaling>
          <c:orientation val="minMax"/>
        </c:scaling>
        <c:axPos val="b"/>
        <c:numFmt formatCode="[$-419]d\ mmm;@" sourceLinked="0"/>
        <c:tickLblPos val="nextTo"/>
        <c:crossAx val="74880128"/>
        <c:crosses val="autoZero"/>
        <c:auto val="1"/>
        <c:lblOffset val="100"/>
      </c:dateAx>
      <c:valAx>
        <c:axId val="74880128"/>
        <c:scaling>
          <c:orientation val="minMax"/>
        </c:scaling>
        <c:axPos val="l"/>
        <c:majorGridlines/>
        <c:numFmt formatCode="#,##0\ &quot;₽&quot;;\-#,##0\ &quot;₽&quot;" sourceLinked="0"/>
        <c:tickLblPos val="nextTo"/>
        <c:crossAx val="72826240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cked"/>
        <c:ser>
          <c:idx val="11"/>
          <c:order val="0"/>
          <c:tx>
            <c:strRef>
              <c:f>Доходы!$M$2</c:f>
              <c:strCache>
                <c:ptCount val="1"/>
                <c:pt idx="0">
                  <c:v>Столбец13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3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</c:numLit>
          </c:cat>
          <c:val>
            <c:numRef>
              <c:f>Доходы!$M$3:$M$5</c:f>
              <c:numCache>
                <c:formatCode>General</c:formatCode>
                <c:ptCount val="3"/>
                <c:pt idx="0">
                  <c:v>2110</c:v>
                </c:pt>
                <c:pt idx="1">
                  <c:v>2110</c:v>
                </c:pt>
                <c:pt idx="2">
                  <c:v>2110</c:v>
                </c:pt>
              </c:numCache>
            </c:numRef>
          </c:val>
        </c:ser>
        <c:ser>
          <c:idx val="0"/>
          <c:order val="1"/>
          <c:tx>
            <c:strRef>
              <c:f>Расходы!$AN$2:$AN$3</c:f>
              <c:strCache>
                <c:ptCount val="1"/>
                <c:pt idx="0">
                  <c:v>Столбец40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3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</c:numLit>
          </c:cat>
          <c:val>
            <c:numLit>
              <c:formatCode>General</c:formatCode>
              <c:ptCount val="2"/>
              <c:pt idx="0">
                <c:v>1</c:v>
              </c:pt>
              <c:pt idx="1">
                <c:v>30</c:v>
              </c:pt>
            </c:numLit>
          </c:val>
        </c:ser>
        <c:dLbls>
          <c:showVal val="1"/>
        </c:dLbls>
        <c:marker val="1"/>
        <c:axId val="72902912"/>
        <c:axId val="72908800"/>
      </c:lineChart>
      <c:catAx>
        <c:axId val="72902912"/>
        <c:scaling>
          <c:orientation val="minMax"/>
        </c:scaling>
        <c:axPos val="b"/>
        <c:numFmt formatCode="General" sourceLinked="1"/>
        <c:majorTickMark val="none"/>
        <c:tickLblPos val="nextTo"/>
        <c:crossAx val="72908800"/>
        <c:crosses val="autoZero"/>
        <c:auto val="1"/>
        <c:lblAlgn val="ctr"/>
        <c:lblOffset val="100"/>
      </c:catAx>
      <c:valAx>
        <c:axId val="72908800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72902912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178594</xdr:colOff>
      <xdr:row>1</xdr:row>
      <xdr:rowOff>35719</xdr:rowOff>
    </xdr:from>
    <xdr:to>
      <xdr:col>22</xdr:col>
      <xdr:colOff>761999</xdr:colOff>
      <xdr:row>12</xdr:row>
      <xdr:rowOff>-1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190500</xdr:colOff>
      <xdr:row>12</xdr:row>
      <xdr:rowOff>95250</xdr:rowOff>
    </xdr:from>
    <xdr:to>
      <xdr:col>22</xdr:col>
      <xdr:colOff>761999</xdr:colOff>
      <xdr:row>25</xdr:row>
      <xdr:rowOff>71438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6" name="Таблица16" displayName="Таблица16" ref="B20:O25" headerRowDxfId="176" dataDxfId="174" headerRowBorderDxfId="175" tableBorderDxfId="173" totalsRowBorderDxfId="172">
  <tableColumns count="14">
    <tableColumn id="1" name="Столбец1" dataDxfId="171" totalsRowDxfId="170"/>
    <tableColumn id="2" name="Столбец2" dataDxfId="169" totalsRowDxfId="168"/>
    <tableColumn id="3" name="Столбец3" dataDxfId="167" totalsRowDxfId="166" dataCellStyle="Денежный"/>
    <tableColumn id="4" name="Столбец4" dataDxfId="165" totalsRowDxfId="164" dataCellStyle="Денежный"/>
    <tableColumn id="5" name="Столбец5" dataDxfId="163" totalsRowDxfId="162" dataCellStyle="Денежный"/>
    <tableColumn id="6" name="Столбец6" dataDxfId="161" totalsRowDxfId="160" dataCellStyle="Денежный"/>
    <tableColumn id="7" name="Столбец7" dataDxfId="159" totalsRowDxfId="158" dataCellStyle="Денежный"/>
    <tableColumn id="8" name="Столбец8" dataDxfId="157" totalsRowDxfId="156" dataCellStyle="Денежный"/>
    <tableColumn id="9" name="Столбец9" dataDxfId="155" totalsRowDxfId="154" dataCellStyle="Денежный"/>
    <tableColumn id="10" name="Столбец10" dataDxfId="153" totalsRowDxfId="152" dataCellStyle="Денежный"/>
    <tableColumn id="11" name="Столбец11" dataDxfId="151" totalsRowDxfId="150" dataCellStyle="Денежный"/>
    <tableColumn id="12" name="Столбец12" dataDxfId="149" totalsRowDxfId="148" dataCellStyle="Денежный"/>
    <tableColumn id="13" name="Столбец13" totalsRowFunction="sum" dataDxfId="147" totalsRowDxfId="146" dataCellStyle="Денежный"/>
    <tableColumn id="14" name="итог" dataDxfId="145" dataCellStyle="Денежный">
      <calculatedColumnFormula>SUM(Таблица16[[#This Row],[Столбец3]:[Столбец13]])</calculatedColumnFormula>
    </tableColumn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9" name="Таблица9" displayName="Таблица9" ref="A2:M5" totalsRowShown="0" headerRowDxfId="60" dataDxfId="58" headerRowBorderDxfId="59" tableBorderDxfId="57">
  <autoFilter ref="A2:M5">
    <filterColumn colId="11"/>
    <filterColumn colId="12"/>
  </autoFilter>
  <sortState ref="A3:K29">
    <sortCondition ref="A2:A29"/>
  </sortState>
  <tableColumns count="13">
    <tableColumn id="1" name="Столбец1" dataDxfId="56"/>
    <tableColumn id="2" name="Столбец2" dataDxfId="55"/>
    <tableColumn id="3" name="Столбец3" dataDxfId="54"/>
    <tableColumn id="4" name="Столбец4" dataDxfId="53"/>
    <tableColumn id="5" name="Столбец5" dataDxfId="52"/>
    <tableColumn id="6" name="Столбец6" dataDxfId="51"/>
    <tableColumn id="7" name="Столбец7" dataDxfId="50"/>
    <tableColumn id="8" name="Столбец8" dataDxfId="49"/>
    <tableColumn id="9" name="Столбец9" dataDxfId="48"/>
    <tableColumn id="10" name="Столбец10" dataDxfId="47"/>
    <tableColumn id="11" name="Столбец11" dataDxfId="46"/>
    <tableColumn id="12" name="Столбец12" dataDxfId="45"/>
    <tableColumn id="13" name="Столбец13" dataDxfId="44">
      <calculatedColumnFormula>SUM(Таблица9[[Столбец2]:[Столбец12]])</calculatedColumnFormula>
    </tableColumn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2" name="Таблица12" displayName="Таблица12" ref="A2:AN3" insertRow="1" totalsRowShown="0" headerRowDxfId="43" dataDxfId="41" headerRowBorderDxfId="42" tableBorderDxfId="40">
  <autoFilter ref="A2:AN3">
    <filterColumn colId="39"/>
  </autoFilter>
  <tableColumns count="40">
    <tableColumn id="1" name="Столбец1" dataDxfId="39"/>
    <tableColumn id="2" name="Столбец2" dataDxfId="38" dataCellStyle="Денежный"/>
    <tableColumn id="3" name="Столбец3" dataDxfId="37" dataCellStyle="Денежный"/>
    <tableColumn id="4" name="Столбец4" dataDxfId="36" dataCellStyle="Денежный"/>
    <tableColumn id="5" name="Столбец5" dataDxfId="35" dataCellStyle="Денежный"/>
    <tableColumn id="6" name="Столбец6" dataDxfId="34" dataCellStyle="Денежный"/>
    <tableColumn id="7" name="Столбец7" dataDxfId="33" dataCellStyle="Денежный"/>
    <tableColumn id="8" name="Столбец8" dataDxfId="32" dataCellStyle="Денежный"/>
    <tableColumn id="9" name="Столбец9" dataDxfId="31" dataCellStyle="Денежный"/>
    <tableColumn id="10" name="Столбец10" dataDxfId="30" dataCellStyle="Денежный"/>
    <tableColumn id="11" name="Столбец11" dataDxfId="29" dataCellStyle="Денежный"/>
    <tableColumn id="12" name="Столбец12" dataDxfId="28" dataCellStyle="Денежный"/>
    <tableColumn id="13" name="Столбец13" dataDxfId="27" dataCellStyle="Денежный"/>
    <tableColumn id="14" name="Столбец14" dataDxfId="26" dataCellStyle="Денежный"/>
    <tableColumn id="15" name="Столбец15" dataDxfId="25" dataCellStyle="Денежный"/>
    <tableColumn id="16" name="Столбец16" dataDxfId="24" dataCellStyle="Денежный"/>
    <tableColumn id="17" name="Столбец17" dataDxfId="23" dataCellStyle="Денежный"/>
    <tableColumn id="18" name="Столбец18" dataDxfId="22" dataCellStyle="Денежный"/>
    <tableColumn id="19" name="Столбец19" dataDxfId="21" dataCellStyle="Денежный"/>
    <tableColumn id="20" name="Столбец20" dataDxfId="20" dataCellStyle="Денежный"/>
    <tableColumn id="21" name="Столбец21" dataDxfId="19" dataCellStyle="Денежный"/>
    <tableColumn id="22" name="Столбец22" dataDxfId="18" dataCellStyle="Денежный"/>
    <tableColumn id="23" name="Столбец23" dataDxfId="17" dataCellStyle="Денежный"/>
    <tableColumn id="24" name="Столбец24" dataDxfId="16" dataCellStyle="Денежный"/>
    <tableColumn id="25" name="Столбец25" dataDxfId="15" dataCellStyle="Денежный"/>
    <tableColumn id="26" name="Столбец26" dataDxfId="14" dataCellStyle="Денежный"/>
    <tableColumn id="27" name="Столбец27" dataDxfId="13" dataCellStyle="Денежный"/>
    <tableColumn id="28" name="Столбец28" dataDxfId="12" dataCellStyle="Денежный"/>
    <tableColumn id="29" name="Столбец29" dataDxfId="11" dataCellStyle="Денежный"/>
    <tableColumn id="30" name="Столбец30" dataDxfId="10" dataCellStyle="Денежный"/>
    <tableColumn id="31" name="Столбец31" dataDxfId="9" dataCellStyle="Денежный"/>
    <tableColumn id="32" name="Столбец32" dataDxfId="8" dataCellStyle="Денежный"/>
    <tableColumn id="33" name="Столбец33" dataDxfId="7" dataCellStyle="Денежный"/>
    <tableColumn id="34" name="Столбец34" dataDxfId="6" dataCellStyle="Денежный"/>
    <tableColumn id="35" name="Столбец35" dataDxfId="5" dataCellStyle="Денежный"/>
    <tableColumn id="36" name="Столбец36" dataDxfId="4" dataCellStyle="Денежный"/>
    <tableColumn id="37" name="Столбец37" dataDxfId="3" dataCellStyle="Денежный"/>
    <tableColumn id="38" name="Столбец38" dataDxfId="2" dataCellStyle="Денежный"/>
    <tableColumn id="39" name="Столбец39" dataDxfId="1" dataCellStyle="Денежный"/>
    <tableColumn id="40" name="Столбец40" dataDxfId="0" dataCellStyle="Денежный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" name="Таблица6" displayName="Таблица6" ref="B28:W33" totalsRowShown="0" headerRowDxfId="144" dataDxfId="143" tableBorderDxfId="142">
  <tableColumns count="22">
    <tableColumn id="1" name="Столбец1" dataDxfId="141"/>
    <tableColumn id="2" name="Столбец2" dataDxfId="140"/>
    <tableColumn id="3" name="Столбец3" dataDxfId="139" dataCellStyle="Денежный">
      <calculatedColumnFormula>SUMIFS(Таблица12[Столбец2],Таблица12[Столбец1],"&gt;=1/"&amp;MONTH(Таблица6[[#This Row],[Столбец1]])&amp;"/"&amp;YEAR($C$3),Таблица12[Столбец1],"&lt;=31/"&amp;MONTH(Таблица6[[#This Row],[Столбец1]])&amp;"/"&amp;YEAR($C$3))</calculatedColumnFormula>
    </tableColumn>
    <tableColumn id="4" name="Столбец4" dataDxfId="138" dataCellStyle="Денежный">
      <calculatedColumnFormula>SUMIFS(Таблица12[Столбец3],Таблица12[Столбец1],"&gt;=1/"&amp;MONTH(Таблица6[[#This Row],[Столбец1]])&amp;"/"&amp;YEAR($C$3),Таблица12[Столбец1],"&lt;=31/"&amp;MONTH(Таблица6[[#This Row],[Столбец1]])&amp;"/"&amp;YEAR($C$3))</calculatedColumnFormula>
    </tableColumn>
    <tableColumn id="5" name="Столбец5" dataDxfId="137" dataCellStyle="Денежный">
      <calculatedColumnFormula>SUMIFS(Таблица12[Столбец4],Таблица12[Столбец1],"&gt;=1/"&amp;MONTH(Таблица6[[#This Row],[Столбец1]])&amp;"/"&amp;YEAR($C$3),Таблица12[Столбец1],"&lt;=31/"&amp;MONTH(Таблица6[[#This Row],[Столбец1]])&amp;"/"&amp;YEAR($C$3))</calculatedColumnFormula>
    </tableColumn>
    <tableColumn id="6" name="Столбец6" dataDxfId="136" dataCellStyle="Денежный">
      <calculatedColumnFormula>SUMIFS(Таблица12[Столбец5],Таблица12[Столбец1],"&gt;=1/"&amp;MONTH(Таблица6[[#This Row],[Столбец1]])&amp;"/"&amp;YEAR($C$3),Таблица12[Столбец1],"&lt;=31/"&amp;MONTH(Таблица6[[#This Row],[Столбец1]])&amp;"/"&amp;YEAR($C$3))</calculatedColumnFormula>
    </tableColumn>
    <tableColumn id="7" name="Столбец7" dataDxfId="135" dataCellStyle="Денежный">
      <calculatedColumnFormula>SUMIFS(Таблица12[Столбец6],Таблица12[Столбец1],"&gt;=1/"&amp;MONTH(Таблица6[[#This Row],[Столбец1]])&amp;"/"&amp;YEAR($C$3),Таблица12[Столбец1],"&lt;=31/"&amp;MONTH(Таблица6[[#This Row],[Столбец1]])&amp;"/"&amp;YEAR($C$3))</calculatedColumnFormula>
    </tableColumn>
    <tableColumn id="8" name="Столбец8" dataDxfId="134" dataCellStyle="Денежный">
      <calculatedColumnFormula>SUMIFS(Таблица12[Столбец7],Таблица12[Столбец1],"&gt;=1/"&amp;MONTH(Таблица6[[#This Row],[Столбец1]])&amp;"/"&amp;YEAR($C$3),Таблица12[Столбец1],"&lt;=31/"&amp;MONTH(Таблица6[[#This Row],[Столбец1]])&amp;"/"&amp;YEAR($C$3))</calculatedColumnFormula>
    </tableColumn>
    <tableColumn id="9" name="Столбец9" dataDxfId="133" dataCellStyle="Денежный">
      <calculatedColumnFormula>SUMIFS(Таблица12[Столбец8],Таблица12[Столбец1],"&gt;=1/"&amp;MONTH(Таблица6[[#This Row],[Столбец1]])&amp;"/"&amp;YEAR($C$3),Таблица12[Столбец1],"&lt;=31/"&amp;MONTH(Таблица6[[#This Row],[Столбец1]])&amp;"/"&amp;YEAR($C$3))</calculatedColumnFormula>
    </tableColumn>
    <tableColumn id="10" name="Столбец10" dataDxfId="132" dataCellStyle="Денежный">
      <calculatedColumnFormula>SUMIFS(Таблица12[Столбец9],Таблица12[Столбец1],"&gt;=1/"&amp;MONTH(Таблица6[[#This Row],[Столбец1]])&amp;"/"&amp;YEAR($C$3),Таблица12[Столбец1],"&lt;=31/"&amp;MONTH(Таблица6[[#This Row],[Столбец1]])&amp;"/"&amp;YEAR($C$3))</calculatedColumnFormula>
    </tableColumn>
    <tableColumn id="11" name="Столбец11" dataDxfId="131" dataCellStyle="Денежный">
      <calculatedColumnFormula>SUMIFS(Таблица12[Столбец10],Таблица12[Столбец1],"&gt;=1/"&amp;MONTH(Таблица6[[#This Row],[Столбец1]])&amp;"/"&amp;YEAR($C$3),Таблица12[Столбец1],"&lt;=31/"&amp;MONTH(Таблица6[[#This Row],[Столбец1]])&amp;"/"&amp;YEAR($C$3))</calculatedColumnFormula>
    </tableColumn>
    <tableColumn id="12" name="Столбец12" dataDxfId="130" dataCellStyle="Денежный">
      <calculatedColumnFormula>SUMIFS(Таблица12[Столбец11],Таблица12[Столбец1],"&gt;=1/"&amp;MONTH(Таблица6[[#This Row],[Столбец1]])&amp;"/"&amp;YEAR($C$3),Таблица12[Столбец1],"&lt;=31/"&amp;MONTH(Таблица6[[#This Row],[Столбец1]])&amp;"/"&amp;YEAR($C$3))</calculatedColumnFormula>
    </tableColumn>
    <tableColumn id="13" name="Столбец13" dataDxfId="129" dataCellStyle="Денежный">
      <calculatedColumnFormula>SUMIFS(Таблица12[Столбец12],Таблица12[Столбец1],"&gt;=1/"&amp;MONTH(Таблица6[[#This Row],[Столбец1]])&amp;"/"&amp;YEAR($C$3),Таблица12[Столбец1],"&lt;=31/"&amp;MONTH(Таблица6[[#This Row],[Столбец1]])&amp;"/"&amp;YEAR($C$3))</calculatedColumnFormula>
    </tableColumn>
    <tableColumn id="14" name="Столбец14" dataDxfId="128" dataCellStyle="Денежный">
      <calculatedColumnFormula>SUMIFS(Таблица12[Столбец13],Таблица12[Столбец1],"&gt;=1/"&amp;MONTH(Таблица6[[#This Row],[Столбец1]])&amp;"/"&amp;YEAR($C$3),Таблица12[Столбец1],"&lt;=31/"&amp;MONTH(Таблица6[[#This Row],[Столбец1]])&amp;"/"&amp;YEAR($C$3))</calculatedColumnFormula>
    </tableColumn>
    <tableColumn id="15" name="Столбец15" dataDxfId="127" dataCellStyle="Денежный">
      <calculatedColumnFormula>SUMIFS(Таблица12[Столбец14],Таблица12[Столбец1],"&gt;=1/"&amp;MONTH(Таблица6[[#This Row],[Столбец1]])&amp;"/"&amp;YEAR($C$3),Таблица12[Столбец1],"&lt;=31/"&amp;MONTH(Таблица6[[#This Row],[Столбец1]])&amp;"/"&amp;YEAR($C$3))</calculatedColumnFormula>
    </tableColumn>
    <tableColumn id="16" name="Столбец16" dataDxfId="126" dataCellStyle="Денежный">
      <calculatedColumnFormula>SUMIFS(Таблица12[Столбец15],Таблица12[Столбец1],"&gt;=1/"&amp;MONTH(Таблица6[[#This Row],[Столбец1]])&amp;"/"&amp;YEAR($C$3),Таблица12[Столбец1],"&lt;=31/"&amp;MONTH(Таблица6[[#This Row],[Столбец1]])&amp;"/"&amp;YEAR($C$3))</calculatedColumnFormula>
    </tableColumn>
    <tableColumn id="17" name="Столбец17" dataDxfId="125" dataCellStyle="Денежный">
      <calculatedColumnFormula>SUMIFS(Таблица12[Столбец16],Таблица12[Столбец1],"&gt;=1/"&amp;MONTH(Таблица6[[#This Row],[Столбец1]])&amp;"/"&amp;YEAR($C$3),Таблица12[Столбец1],"&lt;=31/"&amp;MONTH(Таблица6[[#This Row],[Столбец1]])&amp;"/"&amp;YEAR($C$3))</calculatedColumnFormula>
    </tableColumn>
    <tableColumn id="18" name="Столбец18" dataDxfId="124" dataCellStyle="Денежный">
      <calculatedColumnFormula>SUMIFS(Таблица12[Столбец17],Таблица12[Столбец1],"&gt;=1/"&amp;MONTH(Таблица6[[#This Row],[Столбец1]])&amp;"/"&amp;YEAR($C$3),Таблица12[Столбец1],"&lt;=31/"&amp;MONTH(Таблица6[[#This Row],[Столбец1]])&amp;"/"&amp;YEAR($C$3))</calculatedColumnFormula>
    </tableColumn>
    <tableColumn id="19" name="Столбец19" dataDxfId="123" dataCellStyle="Денежный">
      <calculatedColumnFormula>SUMIFS(Таблица12[Столбец18],Таблица12[Столбец1],"&gt;=1/"&amp;MONTH(Таблица6[[#This Row],[Столбец1]])&amp;"/"&amp;YEAR($C$3),Таблица12[Столбец1],"&lt;=31/"&amp;MONTH(Таблица6[[#This Row],[Столбец1]])&amp;"/"&amp;YEAR($C$3))</calculatedColumnFormula>
    </tableColumn>
    <tableColumn id="20" name="Столбец20" dataDxfId="122" dataCellStyle="Денежный">
      <calculatedColumnFormula>SUMIFS(Таблица12[Столбец19],Таблица12[Столбец1],"&gt;=1/"&amp;MONTH(Таблица6[[#This Row],[Столбец1]])&amp;"/"&amp;YEAR($C$3),Таблица12[Столбец1],"&lt;=31/"&amp;MONTH(Таблица6[[#This Row],[Столбец1]])&amp;"/"&amp;YEAR($C$3))</calculatedColumnFormula>
    </tableColumn>
    <tableColumn id="21" name="Столбец21" dataDxfId="121" dataCellStyle="Денежный">
      <calculatedColumnFormula>SUMIFS(Таблица12[Столбец20],Таблица12[Столбец1],"&gt;=1/"&amp;MONTH(Таблица6[[#This Row],[Столбец1]])&amp;"/"&amp;YEAR($C$3),Таблица12[Столбец1],"&lt;=31/"&amp;MONTH(Таблица6[[#This Row],[Столбец1]])&amp;"/"&amp;YEAR($C$3))</calculatedColumnFormula>
    </tableColumn>
    <tableColumn id="22" name="Столбец22" dataDxfId="120" dataCellStyle="Денежный">
      <calculatedColumnFormula>SUMIFS(Таблица12[Столбец21],Таблица12[Столбец1],"&gt;=1/"&amp;MONTH(Таблица6[[#This Row],[Столбец1]])&amp;"/"&amp;YEAR($C$3),Таблица12[Столбец1],"&lt;=31/"&amp;MONTH(Таблица6[[#This Row],[Столбец1]])&amp;"/"&amp;YEAR($C$3))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8" name="Таблица7" displayName="Таблица7" ref="B36:W41" totalsRowShown="0" headerRowDxfId="119" dataDxfId="118" tableBorderDxfId="117">
  <tableColumns count="22">
    <tableColumn id="1" name="Столбец1" dataDxfId="116"/>
    <tableColumn id="2" name="Столбец2" dataDxfId="115"/>
    <tableColumn id="3" name="Столбец3" dataDxfId="114" dataCellStyle="Денежный">
      <calculatedColumnFormula>SUMIFS(Таблица12[Столбец22],Таблица12[Столбец1],"&gt;=1/"&amp;MONTH(Таблица7[[#This Row],[Столбец1]])&amp;"/"&amp;YEAR($C$3),Таблица12[Столбец1],"&lt;=31/"&amp;MONTH(Таблица7[[#This Row],[Столбец1]])&amp;"/"&amp;YEAR($C$3))</calculatedColumnFormula>
    </tableColumn>
    <tableColumn id="4" name="Столбец4" dataDxfId="113" dataCellStyle="Денежный">
      <calculatedColumnFormula>SUMIFS(Таблица12[Столбец23],Таблица12[Столбец1],"&gt;=1/"&amp;MONTH(Таблица7[[#This Row],[Столбец1]])&amp;"/"&amp;YEAR($C$3),Таблица12[Столбец1],"&lt;=31/"&amp;MONTH(Таблица7[[#This Row],[Столбец1]])&amp;"/"&amp;YEAR($C$3))</calculatedColumnFormula>
    </tableColumn>
    <tableColumn id="5" name="Столбец5" dataDxfId="112" dataCellStyle="Денежный">
      <calculatedColumnFormula>SUMIFS(Таблица12[Столбец24],Таблица12[Столбец1],"&gt;=1/"&amp;MONTH(Таблица7[[#This Row],[Столбец1]])&amp;"/"&amp;YEAR($C$3),Таблица12[Столбец1],"&lt;=31/"&amp;MONTH(Таблица7[[#This Row],[Столбец1]])&amp;"/"&amp;YEAR($C$3))</calculatedColumnFormula>
    </tableColumn>
    <tableColumn id="6" name="Столбец6" dataDxfId="111" dataCellStyle="Денежный">
      <calculatedColumnFormula>SUMIFS(Таблица12[Столбец25],Таблица12[Столбец1],"&gt;=1/"&amp;MONTH(Таблица7[[#This Row],[Столбец1]])&amp;"/"&amp;YEAR($C$3),Таблица12[Столбец1],"&lt;=31/"&amp;MONTH(Таблица7[[#This Row],[Столбец1]])&amp;"/"&amp;YEAR($C$3))</calculatedColumnFormula>
    </tableColumn>
    <tableColumn id="7" name="Столбец7" dataDxfId="110" dataCellStyle="Денежный">
      <calculatedColumnFormula>SUMIFS(Таблица12[Столбец26],Таблица12[Столбец1],"&gt;=1/"&amp;MONTH(Таблица7[[#This Row],[Столбец1]])&amp;"/"&amp;YEAR($C$3),Таблица12[Столбец1],"&lt;=31/"&amp;MONTH(Таблица7[[#This Row],[Столбец1]])&amp;"/"&amp;YEAR($C$3))</calculatedColumnFormula>
    </tableColumn>
    <tableColumn id="8" name="Столбец8" dataDxfId="109" dataCellStyle="Денежный">
      <calculatedColumnFormula>SUMIFS(Таблица12[Столбец27],Таблица12[Столбец1],"&gt;=1/"&amp;MONTH(Таблица7[[#This Row],[Столбец1]])&amp;"/"&amp;YEAR($C$3),Таблица12[Столбец1],"&lt;=31/"&amp;MONTH(Таблица7[[#This Row],[Столбец1]])&amp;"/"&amp;YEAR($C$3))</calculatedColumnFormula>
    </tableColumn>
    <tableColumn id="9" name="Столбец9" dataDxfId="108" dataCellStyle="Денежный">
      <calculatedColumnFormula>SUMIFS(Таблица12[Столбец28],Таблица12[Столбец1],"&gt;=1/"&amp;MONTH(Таблица7[[#This Row],[Столбец1]])&amp;"/"&amp;YEAR($C$3),Таблица12[Столбец1],"&lt;=31/"&amp;MONTH(Таблица7[[#This Row],[Столбец1]])&amp;"/"&amp;YEAR($C$3))</calculatedColumnFormula>
    </tableColumn>
    <tableColumn id="10" name="Столбец10" dataDxfId="107" dataCellStyle="Денежный">
      <calculatedColumnFormula>SUMIFS(Таблица12[Столбец29],Таблица12[Столбец1],"&gt;=1/"&amp;MONTH(Таблица7[[#This Row],[Столбец1]])&amp;"/"&amp;YEAR($C$3),Таблица12[Столбец1],"&lt;=31/"&amp;MONTH(Таблица7[[#This Row],[Столбец1]])&amp;"/"&amp;YEAR($C$3))</calculatedColumnFormula>
    </tableColumn>
    <tableColumn id="11" name="Столбец11" dataDxfId="106" dataCellStyle="Денежный">
      <calculatedColumnFormula>SUMIFS(Таблица12[Столбец30],Таблица12[Столбец1],"&gt;=1/"&amp;MONTH(Таблица7[[#This Row],[Столбец1]])&amp;"/"&amp;YEAR($C$3),Таблица12[Столбец1],"&lt;=31/"&amp;MONTH(Таблица7[[#This Row],[Столбец1]])&amp;"/"&amp;YEAR($C$3))</calculatedColumnFormula>
    </tableColumn>
    <tableColumn id="12" name="Столбец12" dataDxfId="105" dataCellStyle="Денежный">
      <calculatedColumnFormula>SUMIFS(Таблица12[Столбец31],Таблица12[Столбец1],"&gt;=1/"&amp;MONTH(Таблица7[[#This Row],[Столбец1]])&amp;"/"&amp;YEAR($C$3),Таблица12[Столбец1],"&lt;=31/"&amp;MONTH(Таблица7[[#This Row],[Столбец1]])&amp;"/"&amp;YEAR($C$3))</calculatedColumnFormula>
    </tableColumn>
    <tableColumn id="13" name="Столбец13" dataDxfId="104" dataCellStyle="Денежный">
      <calculatedColumnFormula>SUMIFS(Таблица12[Столбец32],Таблица12[Столбец1],"&gt;=1/"&amp;MONTH(Таблица7[[#This Row],[Столбец1]])&amp;"/"&amp;YEAR($C$3),Таблица12[Столбец1],"&lt;=31/"&amp;MONTH(Таблица7[[#This Row],[Столбец1]])&amp;"/"&amp;YEAR($C$3))</calculatedColumnFormula>
    </tableColumn>
    <tableColumn id="14" name="Столбец14" dataDxfId="103" dataCellStyle="Денежный">
      <calculatedColumnFormula>SUMIFS(Таблица12[Столбец33],Таблица12[Столбец1],"&gt;=1/"&amp;MONTH(Таблица7[[#This Row],[Столбец1]])&amp;"/"&amp;YEAR($C$3),Таблица12[Столбец1],"&lt;=31/"&amp;MONTH(Таблица7[[#This Row],[Столбец1]])&amp;"/"&amp;YEAR($C$3))</calculatedColumnFormula>
    </tableColumn>
    <tableColumn id="15" name="Столбец15" dataDxfId="102" dataCellStyle="Денежный">
      <calculatedColumnFormula>SUMIFS(Таблица12[Столбец34],Таблица12[Столбец1],"&gt;=1/"&amp;MONTH(Таблица7[[#This Row],[Столбец1]])&amp;"/"&amp;YEAR($C$3),Таблица12[Столбец1],"&lt;=31/"&amp;MONTH(Таблица7[[#This Row],[Столбец1]])&amp;"/"&amp;YEAR($C$3))</calculatedColumnFormula>
    </tableColumn>
    <tableColumn id="16" name="Столбец16" dataDxfId="101" dataCellStyle="Денежный">
      <calculatedColumnFormula>SUMIFS(Таблица12[Столбец35],Таблица12[Столбец1],"&gt;=1/"&amp;MONTH(Таблица7[[#This Row],[Столбец1]])&amp;"/"&amp;YEAR($C$3),Таблица12[Столбец1],"&lt;=31/"&amp;MONTH(Таблица7[[#This Row],[Столбец1]])&amp;"/"&amp;YEAR($C$3))</calculatedColumnFormula>
    </tableColumn>
    <tableColumn id="17" name="Столбец17" dataDxfId="100" dataCellStyle="Денежный">
      <calculatedColumnFormula>SUMIFS(Таблица12[Столбец36],Таблица12[Столбец1],"&gt;=1/"&amp;MONTH(Таблица7[[#This Row],[Столбец1]])&amp;"/"&amp;YEAR($C$3),Таблица12[Столбец1],"&lt;=31/"&amp;MONTH(Таблица7[[#This Row],[Столбец1]])&amp;"/"&amp;YEAR($C$3))</calculatedColumnFormula>
    </tableColumn>
    <tableColumn id="18" name="Столбец18" dataDxfId="99" dataCellStyle="Денежный">
      <calculatedColumnFormula>SUMIFS(Таблица12[Столбец37],Таблица12[Столбец1],"&gt;=1/"&amp;MONTH(Таблица7[[#This Row],[Столбец1]])&amp;"/"&amp;YEAR($C$3),Таблица12[Столбец1],"&lt;=31/"&amp;MONTH(Таблица7[[#This Row],[Столбец1]])&amp;"/"&amp;YEAR($C$3))</calculatedColumnFormula>
    </tableColumn>
    <tableColumn id="19" name="Столбец19" dataDxfId="98" dataCellStyle="Денежный">
      <calculatedColumnFormula>SUMIFS(Таблица12[Столбец38],Таблица12[Столбец1],"&gt;=1/"&amp;MONTH(Таблица7[[#This Row],[Столбец1]])&amp;"/"&amp;YEAR($C$3),Таблица12[Столбец1],"&lt;=31/"&amp;MONTH(Таблица7[[#This Row],[Столбец1]])&amp;"/"&amp;YEAR($C$3))</calculatedColumnFormula>
    </tableColumn>
    <tableColumn id="20" name="Столбец20" dataDxfId="97" dataCellStyle="Денежный">
      <calculatedColumnFormula>SUMIFS(Таблица12[Столбец39],Таблица12[Столбец1],"&gt;=1/"&amp;MONTH(Таблица7[[#This Row],[Столбец1]])&amp;"/"&amp;YEAR($C$3),Таблица12[Столбец1],"&lt;=31/"&amp;MONTH(Таблица7[[#This Row],[Столбец1]])&amp;"/"&amp;YEAR($C$3))</calculatedColumnFormula>
    </tableColumn>
    <tableColumn id="21" name="Столбец21" dataDxfId="96" dataCellStyle="Денежный"/>
    <tableColumn id="22" name="Столбец22" dataDxfId="95" dataCellStyle="Денежный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2" name="СписокРасход" displayName="СписокРасход" ref="B2:B40" totalsRowShown="0" headerRowDxfId="94" dataDxfId="92" headerRowBorderDxfId="93" tableBorderDxfId="91">
  <sortState ref="B3:B30">
    <sortCondition ref="B2:B30"/>
  </sortState>
  <tableColumns count="1">
    <tableColumn id="1" name="расход" dataDxfId="90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3" name="СписокСчета" displayName="СписокСчета" ref="C2:C4" totalsRowShown="0" headerRowDxfId="89" dataDxfId="87" headerRowBorderDxfId="88" tableBorderDxfId="86">
  <sortState ref="C3:C12">
    <sortCondition ref="C2:C12"/>
  </sortState>
  <tableColumns count="1">
    <tableColumn id="1" name="Счета" dataDxfId="85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4" name="СписокДоход" displayName="СписокДоход" ref="D2:D4" totalsRowShown="0" headerRowDxfId="84" dataDxfId="82" headerRowBorderDxfId="83" tableBorderDxfId="81">
  <tableColumns count="1">
    <tableColumn id="1" name="доход" dataDxfId="80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10" name="Таблица10" displayName="Таблица10" ref="E2:F16" totalsRowShown="0" tableBorderDxfId="79">
  <tableColumns count="2">
    <tableColumn id="1" name="наименование" dataDxfId="78"/>
    <tableColumn id="2" name="сумма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7" name="Счета" displayName="Счета" ref="A3:O7" totalsRowShown="0" headerRowDxfId="77" dataDxfId="76">
  <autoFilter ref="A3:O7">
    <filterColumn colId="11"/>
    <filterColumn colId="12"/>
    <filterColumn colId="13"/>
  </autoFilter>
  <tableColumns count="15">
    <tableColumn id="1" name="ДАТА" dataDxfId="75"/>
    <tableColumn id="2" name="Столбец2" dataDxfId="74" dataCellStyle="Денежный"/>
    <tableColumn id="3" name="Столбец3" dataDxfId="73" dataCellStyle="Денежный"/>
    <tableColumn id="4" name="Столбец4" dataDxfId="72" dataCellStyle="Денежный"/>
    <tableColumn id="5" name="Столбец5" dataDxfId="71" dataCellStyle="Денежный"/>
    <tableColumn id="6" name="Столбец6" dataDxfId="70" dataCellStyle="Денежный"/>
    <tableColumn id="7" name="Столбец7" dataDxfId="69" dataCellStyle="Денежный"/>
    <tableColumn id="8" name="Столбец8" dataDxfId="68" dataCellStyle="Денежный"/>
    <tableColumn id="9" name="Столбец9" dataDxfId="67" dataCellStyle="Денежный"/>
    <tableColumn id="10" name="Столбец10" dataDxfId="66" dataCellStyle="Денежный"/>
    <tableColumn id="11" name="Столбец11" dataDxfId="65" dataCellStyle="Денежный"/>
    <tableColumn id="15" name="Столбец114" dataDxfId="64" dataCellStyle="Денежный"/>
    <tableColumn id="14" name="Столбец113" dataDxfId="63" dataCellStyle="Денежный"/>
    <tableColumn id="13" name="Столбец112" dataDxfId="62" dataCellStyle="Денежный"/>
    <tableColumn id="12" name="Столбец12" dataDxfId="61" dataCellStyle="Денежный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13" name="Таблица13" displayName="Таблица13" ref="A1:B5" totalsRowShown="0">
  <autoFilter ref="A1:B5"/>
  <tableColumns count="2">
    <tableColumn id="1" name="дата"/>
    <tableColumn id="2" name="баланс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12" Type="http://schemas.openxmlformats.org/officeDocument/2006/relationships/ctrlProp" Target="../ctrlProps/ctrlProp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11" Type="http://schemas.openxmlformats.org/officeDocument/2006/relationships/ctrlProp" Target="../ctrlProps/ctrlProp2.xml"/><Relationship Id="rId5" Type="http://schemas.openxmlformats.org/officeDocument/2006/relationships/table" Target="../tables/table2.xml"/><Relationship Id="rId10" Type="http://schemas.openxmlformats.org/officeDocument/2006/relationships/ctrlProp" Target="../ctrlProps/ctrlProp3.xml"/><Relationship Id="rId4" Type="http://schemas.openxmlformats.org/officeDocument/2006/relationships/table" Target="../tables/table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W45"/>
  <sheetViews>
    <sheetView tabSelected="1" zoomScale="80" zoomScaleNormal="80" workbookViewId="0">
      <selection activeCell="D24" sqref="D24"/>
    </sheetView>
  </sheetViews>
  <sheetFormatPr defaultRowHeight="15"/>
  <cols>
    <col min="1" max="1" width="6.42578125" style="2" customWidth="1"/>
    <col min="2" max="3" width="11.7109375" style="2" customWidth="1"/>
    <col min="4" max="4" width="14.5703125" style="2" customWidth="1"/>
    <col min="5" max="5" width="11.7109375" style="2" customWidth="1"/>
    <col min="6" max="6" width="12.7109375" style="2" customWidth="1"/>
    <col min="7" max="7" width="11.7109375" style="2" customWidth="1"/>
    <col min="8" max="8" width="13.5703125" style="2" customWidth="1"/>
    <col min="9" max="9" width="11.7109375" style="2" customWidth="1"/>
    <col min="10" max="10" width="13.28515625" style="1" customWidth="1"/>
    <col min="11" max="11" width="13.28515625" style="2" bestFit="1" customWidth="1"/>
    <col min="12" max="14" width="12.85546875" style="2" customWidth="1"/>
    <col min="15" max="15" width="13.140625" style="2" bestFit="1" customWidth="1"/>
    <col min="16" max="16" width="12.85546875" style="1" customWidth="1"/>
    <col min="17" max="23" width="12.85546875" style="2" customWidth="1"/>
    <col min="24" max="16384" width="9.140625" style="2"/>
  </cols>
  <sheetData>
    <row r="2" spans="3:18">
      <c r="C2" s="36"/>
      <c r="D2" s="36"/>
      <c r="E2" s="36"/>
      <c r="J2" s="124" t="s">
        <v>12</v>
      </c>
      <c r="K2" s="120"/>
      <c r="M2" s="124" t="s">
        <v>53</v>
      </c>
      <c r="N2" s="120"/>
      <c r="P2" s="121" t="s">
        <v>67</v>
      </c>
      <c r="Q2" s="122"/>
    </row>
    <row r="3" spans="3:18">
      <c r="C3" s="78">
        <f ca="1" xml:space="preserve"> TODAY()</f>
        <v>44453</v>
      </c>
      <c r="J3" s="23" t="str">
        <f>IFERROR(СписокСчета[Счета],"")</f>
        <v>1 кошелек</v>
      </c>
      <c r="K3" s="24">
        <f>Счета!B$1</f>
        <v>2110</v>
      </c>
      <c r="M3" s="26" t="s">
        <v>1</v>
      </c>
      <c r="N3" s="5"/>
      <c r="P3" s="23" t="str">
        <f>IFERROR(Таблица10[[#This Row],[наименование]],"")</f>
        <v>5 Кредит</v>
      </c>
      <c r="Q3" s="23">
        <f>IFERROR(Таблица10[[#This Row],[сумма]],"")</f>
        <v>4200</v>
      </c>
      <c r="R3" s="21">
        <f ca="1">IF($Q3=0,"",IFERROR(INDEX($D$32:$W$32,1,MATCH($P3,$D$27:$W$27, 0)),INDEX($D$40:$W$40,1,MATCH($P3,$D$35:$W$35, 0))))</f>
        <v>0</v>
      </c>
    </row>
    <row r="4" spans="3:18">
      <c r="J4" s="23" t="str">
        <f>IFERROR(СписокСчета[Счета],"")</f>
        <v>2 сбер карта</v>
      </c>
      <c r="K4" s="24">
        <f>Счета!C$1</f>
        <v>0</v>
      </c>
      <c r="M4" s="26" t="s">
        <v>54</v>
      </c>
      <c r="N4" s="5"/>
      <c r="P4" s="23">
        <f>IFERROR(Таблица10[[#This Row],[наименование]],"")</f>
        <v>21</v>
      </c>
      <c r="Q4" s="23">
        <f>IFERROR(Таблица10[[#This Row],[сумма]],"")</f>
        <v>1100</v>
      </c>
      <c r="R4" s="21">
        <f t="shared" ref="R4:R16" ca="1" si="0">IF($Q4=0,"",IFERROR(INDEX($D$32:$W$32,1,MATCH($P4,$D$27:$W$27, 0)),INDEX($D$40:$W$40,1,MATCH($P4,$D$35:$W$35, 0))))</f>
        <v>0</v>
      </c>
    </row>
    <row r="5" spans="3:18">
      <c r="C5" s="124" t="s">
        <v>5</v>
      </c>
      <c r="D5" s="120"/>
      <c r="G5" s="119" t="s">
        <v>7</v>
      </c>
      <c r="H5" s="120"/>
      <c r="J5" s="23" t="str">
        <f>IFERROR(СписокСчета[Счета],"")</f>
        <v/>
      </c>
      <c r="K5" s="24">
        <f>Счета!D$1</f>
        <v>0</v>
      </c>
      <c r="M5" s="27" t="s">
        <v>55</v>
      </c>
      <c r="N5" s="28"/>
      <c r="P5" s="23" t="str">
        <f>IFERROR(Таблица10[[#This Row],[наименование]],"")</f>
        <v>4 Телефон</v>
      </c>
      <c r="Q5" s="23">
        <f>IFERROR(Таблица10[[#This Row],[сумма]],"")</f>
        <v>1300</v>
      </c>
      <c r="R5" s="21">
        <f t="shared" ca="1" si="0"/>
        <v>0</v>
      </c>
    </row>
    <row r="6" spans="3:18" ht="15" customHeight="1">
      <c r="C6" s="125" t="s">
        <v>9</v>
      </c>
      <c r="D6" s="127" t="s">
        <v>10</v>
      </c>
      <c r="G6" s="34" t="s">
        <v>6</v>
      </c>
      <c r="H6" s="3" t="s">
        <v>2</v>
      </c>
      <c r="J6" s="23" t="str">
        <f>IFERROR(СписокСчета[Счета],"")</f>
        <v/>
      </c>
      <c r="K6" s="24">
        <f>Счета!E$1</f>
        <v>0</v>
      </c>
      <c r="M6" s="22" t="str">
        <f>IF(N3="","",LOOKUP(N3,Счета!B2:O2,Счета!B1:O1)-N5)</f>
        <v/>
      </c>
      <c r="N6" s="22" t="str">
        <f>IF(N4="","",LOOKUP(N4,Счета!B2:O2,Счета!B1:O1)+N5)</f>
        <v/>
      </c>
      <c r="P6" s="23">
        <f>IFERROR(Таблица10[[#This Row],[наименование]],"")</f>
        <v>0</v>
      </c>
      <c r="Q6" s="23">
        <f>IFERROR(Таблица10[[#This Row],[сумма]],"")</f>
        <v>0</v>
      </c>
      <c r="R6" s="21" t="str">
        <f t="shared" si="0"/>
        <v/>
      </c>
    </row>
    <row r="7" spans="3:18">
      <c r="C7" s="126"/>
      <c r="D7" s="128"/>
      <c r="G7" s="71"/>
      <c r="H7" s="68"/>
      <c r="I7" s="92" t="str">
        <f>IF(H7="","",MATCH(H7,СписокРасход[расход],0)+1)</f>
        <v/>
      </c>
      <c r="J7" s="23" t="str">
        <f>IFERROR(СписокСчета[Счета],"")</f>
        <v/>
      </c>
      <c r="K7" s="24">
        <f>Счета!F$1</f>
        <v>0</v>
      </c>
      <c r="M7" s="21" t="str">
        <f>IF(N3="","",MATCH(N3,Счета!B2:O2,0)+1)</f>
        <v/>
      </c>
      <c r="N7" s="21" t="str">
        <f>IF(N4="","",MATCH(N4,Счета!B2:O2,0)+1)</f>
        <v/>
      </c>
      <c r="P7" s="23">
        <f>IFERROR(Таблица10[[#This Row],[наименование]],"")</f>
        <v>0</v>
      </c>
      <c r="Q7" s="23">
        <f>IFERROR(Таблица10[[#This Row],[сумма]],"")</f>
        <v>0</v>
      </c>
      <c r="R7" s="21" t="str">
        <f t="shared" si="0"/>
        <v/>
      </c>
    </row>
    <row r="8" spans="3:18">
      <c r="C8" s="70"/>
      <c r="D8" s="4"/>
      <c r="G8" s="71"/>
      <c r="H8" s="68"/>
      <c r="I8" s="92" t="str">
        <f>IF(H8="","",MATCH(H8,СписокРасход[расход],0)+1)</f>
        <v/>
      </c>
      <c r="J8" s="23" t="str">
        <f>IFERROR(СписокСчета[Счета],"")</f>
        <v/>
      </c>
      <c r="K8" s="24">
        <f>Счета!G$1</f>
        <v>0</v>
      </c>
      <c r="P8" s="23">
        <f>IFERROR(Таблица10[[#This Row],[наименование]],"")</f>
        <v>0</v>
      </c>
      <c r="Q8" s="23">
        <f>IFERROR(Таблица10[[#This Row],[сумма]],"")</f>
        <v>0</v>
      </c>
      <c r="R8" s="21" t="str">
        <f t="shared" si="0"/>
        <v/>
      </c>
    </row>
    <row r="9" spans="3:18">
      <c r="C9" s="70"/>
      <c r="D9" s="117" t="s">
        <v>11</v>
      </c>
      <c r="G9" s="71"/>
      <c r="H9" s="68"/>
      <c r="I9" s="92" t="str">
        <f>IF(H9="","",MATCH(H9,СписокРасход[расход],0)+1)</f>
        <v/>
      </c>
      <c r="J9" s="23" t="str">
        <f>IFERROR(СписокСчета[Счета],"")</f>
        <v/>
      </c>
      <c r="K9" s="24">
        <f>Счета!H$1</f>
        <v>0</v>
      </c>
      <c r="P9" s="23">
        <f>IFERROR(Таблица10[[#This Row],[наименование]],"")</f>
        <v>0</v>
      </c>
      <c r="Q9" s="23">
        <f>IFERROR(Таблица10[[#This Row],[сумма]],"")</f>
        <v>0</v>
      </c>
      <c r="R9" s="21" t="str">
        <f t="shared" si="0"/>
        <v/>
      </c>
    </row>
    <row r="10" spans="3:18">
      <c r="C10" s="70"/>
      <c r="D10" s="118"/>
      <c r="G10" s="71"/>
      <c r="H10" s="68"/>
      <c r="I10" s="92" t="str">
        <f>IF(H10="","",MATCH(H10,СписокРасход[расход],0)+1)</f>
        <v/>
      </c>
      <c r="J10" s="23" t="str">
        <f>IFERROR(СписокСчета[Счета],"")</f>
        <v/>
      </c>
      <c r="K10" s="24">
        <f>Счета!I$1</f>
        <v>0</v>
      </c>
      <c r="M10" s="123" t="s">
        <v>72</v>
      </c>
      <c r="N10" s="123"/>
      <c r="P10" s="23">
        <f>IFERROR(Таблица10[[#This Row],[наименование]],"")</f>
        <v>0</v>
      </c>
      <c r="Q10" s="23">
        <f>IFERROR(Таблица10[[#This Row],[сумма]],"")</f>
        <v>0</v>
      </c>
      <c r="R10" s="21" t="str">
        <f t="shared" si="0"/>
        <v/>
      </c>
    </row>
    <row r="11" spans="3:18" ht="15.75" thickBot="1">
      <c r="C11" s="70"/>
      <c r="D11" s="4"/>
      <c r="G11" s="71"/>
      <c r="H11" s="69"/>
      <c r="I11" s="92" t="str">
        <f>IF(H11="","",MATCH(H11,СписокРасход[расход],0)+1)</f>
        <v/>
      </c>
      <c r="J11" s="23" t="str">
        <f>IFERROR(СписокСчета[Счета],"")</f>
        <v/>
      </c>
      <c r="K11" s="24">
        <f>Счета!J$1</f>
        <v>0</v>
      </c>
      <c r="M11" s="77">
        <f ca="1">Q23</f>
        <v>100</v>
      </c>
      <c r="P11" s="23">
        <f>IFERROR(Таблица10[[#This Row],[наименование]],"")</f>
        <v>0</v>
      </c>
      <c r="Q11" s="23">
        <f>IFERROR(Таблица10[[#This Row],[сумма]],"")</f>
        <v>0</v>
      </c>
      <c r="R11" s="21" t="str">
        <f t="shared" si="0"/>
        <v/>
      </c>
    </row>
    <row r="12" spans="3:18" ht="15.75" thickBot="1">
      <c r="C12" s="21" t="str">
        <f>IF(D8="","",MATCH(D8,СписокДоход[доход],0)+1)</f>
        <v/>
      </c>
      <c r="D12" s="21" t="str">
        <f>IF(D11="","",MATCH(D11,СписокСчета[Счета],0)+1)</f>
        <v/>
      </c>
      <c r="G12" s="35" t="s">
        <v>1</v>
      </c>
      <c r="H12" s="33"/>
      <c r="I12" s="92" t="str">
        <f>IF(H12="","",MATCH(H12,СписокСчета[Счета],0)+1)</f>
        <v/>
      </c>
      <c r="J12" s="23" t="str">
        <f>IFERROR(СписокСчета[Счета],"")</f>
        <v/>
      </c>
      <c r="K12" s="24">
        <f>Счета!N$1</f>
        <v>0</v>
      </c>
      <c r="P12" s="23">
        <f>IFERROR(Таблица10[[#This Row],[наименование]],"")</f>
        <v>0</v>
      </c>
      <c r="Q12" s="23">
        <f>IFERROR(Таблица10[[#This Row],[сумма]],"")</f>
        <v>0</v>
      </c>
      <c r="R12" s="21" t="str">
        <f t="shared" si="0"/>
        <v/>
      </c>
    </row>
    <row r="13" spans="3:18">
      <c r="J13" s="23" t="str">
        <f>IFERROR(СписокСчета[Счета],"")</f>
        <v/>
      </c>
      <c r="K13" s="24">
        <f>Счета!N$1</f>
        <v>0</v>
      </c>
      <c r="P13" s="23">
        <f>IFERROR(Таблица10[[#This Row],[наименование]],"")</f>
        <v>0</v>
      </c>
      <c r="Q13" s="23">
        <f>IFERROR(Таблица10[[#This Row],[сумма]],"")</f>
        <v>0</v>
      </c>
      <c r="R13" s="21" t="str">
        <f t="shared" si="0"/>
        <v/>
      </c>
    </row>
    <row r="14" spans="3:18">
      <c r="J14" s="23" t="str">
        <f>IFERROR(СписокСчета[Счета],"")</f>
        <v/>
      </c>
      <c r="K14" s="24">
        <f>Счета!N$1</f>
        <v>0</v>
      </c>
      <c r="P14" s="23">
        <f>IFERROR(Таблица10[[#This Row],[наименование]],"")</f>
        <v>0</v>
      </c>
      <c r="Q14" s="23">
        <f>IFERROR(Таблица10[[#This Row],[сумма]],"")</f>
        <v>0</v>
      </c>
      <c r="R14" s="21" t="str">
        <f t="shared" si="0"/>
        <v/>
      </c>
    </row>
    <row r="15" spans="3:18">
      <c r="J15" s="23" t="str">
        <f>IFERROR(СписокСчета[Счета],"")</f>
        <v/>
      </c>
      <c r="K15" s="24">
        <f>Счета!N$1</f>
        <v>0</v>
      </c>
      <c r="P15" s="23">
        <f>IFERROR(Таблица10[[#This Row],[наименование]],"")</f>
        <v>0</v>
      </c>
      <c r="Q15" s="23">
        <f>IFERROR(Таблица10[[#This Row],[сумма]],"")</f>
        <v>0</v>
      </c>
      <c r="R15" s="21" t="str">
        <f t="shared" si="0"/>
        <v/>
      </c>
    </row>
    <row r="16" spans="3:18">
      <c r="J16" s="23" t="str">
        <f>IFERROR(СписокСчета[Счета],"")</f>
        <v/>
      </c>
      <c r="K16" s="24">
        <f>Счета!N$1</f>
        <v>0</v>
      </c>
      <c r="P16" s="23">
        <f>IFERROR(Таблица10[[#This Row],[наименование]],"")</f>
        <v>0</v>
      </c>
      <c r="Q16" s="23">
        <f>IFERROR(Таблица10[[#This Row],[сумма]],"")</f>
        <v>0</v>
      </c>
      <c r="R16" s="21" t="str">
        <f t="shared" si="0"/>
        <v/>
      </c>
    </row>
    <row r="17" spans="2:23">
      <c r="J17" s="25" t="s">
        <v>70</v>
      </c>
      <c r="K17" s="63">
        <f>Счета!P1</f>
        <v>2110</v>
      </c>
      <c r="P17" s="62" t="s">
        <v>71</v>
      </c>
      <c r="Q17" s="64">
        <f>SUM(Q3:Q16)</f>
        <v>6600</v>
      </c>
    </row>
    <row r="19" spans="2:23">
      <c r="B19" s="31" t="s">
        <v>56</v>
      </c>
      <c r="C19" s="31" t="s">
        <v>57</v>
      </c>
      <c r="D19" s="90" t="str">
        <f>Доходы!B1</f>
        <v>1 Зарплата</v>
      </c>
      <c r="E19" s="90" t="str">
        <f>Доходы!C1</f>
        <v>2 Подработка</v>
      </c>
      <c r="F19" s="90">
        <f>Доходы!D1</f>
        <v>0</v>
      </c>
      <c r="G19" s="90">
        <f>Доходы!E1</f>
        <v>0</v>
      </c>
      <c r="H19" s="90">
        <f>Доходы!F1</f>
        <v>0</v>
      </c>
      <c r="I19" s="90">
        <f>Доходы!G1</f>
        <v>0</v>
      </c>
      <c r="J19" s="90">
        <f>Доходы!H1</f>
        <v>0</v>
      </c>
      <c r="K19" s="90">
        <f>Доходы!I1</f>
        <v>0</v>
      </c>
      <c r="L19" s="90">
        <f>Доходы!J1</f>
        <v>0</v>
      </c>
      <c r="M19" s="90">
        <f>Доходы!K1</f>
        <v>0</v>
      </c>
      <c r="N19" s="90">
        <f>Доходы!L1</f>
        <v>0</v>
      </c>
      <c r="O19" s="49" t="s">
        <v>4</v>
      </c>
      <c r="P19" s="57" t="s">
        <v>3</v>
      </c>
      <c r="Q19" s="49" t="s">
        <v>65</v>
      </c>
    </row>
    <row r="20" spans="2:23">
      <c r="B20" s="39" t="s">
        <v>13</v>
      </c>
      <c r="C20" s="40" t="s">
        <v>14</v>
      </c>
      <c r="D20" s="41" t="s">
        <v>15</v>
      </c>
      <c r="E20" s="41" t="s">
        <v>16</v>
      </c>
      <c r="F20" s="41" t="s">
        <v>17</v>
      </c>
      <c r="G20" s="41" t="s">
        <v>18</v>
      </c>
      <c r="H20" s="41" t="s">
        <v>19</v>
      </c>
      <c r="I20" s="41" t="s">
        <v>20</v>
      </c>
      <c r="J20" s="41" t="s">
        <v>21</v>
      </c>
      <c r="K20" s="41" t="s">
        <v>22</v>
      </c>
      <c r="L20" s="41" t="s">
        <v>23</v>
      </c>
      <c r="M20" s="41" t="s">
        <v>24</v>
      </c>
      <c r="N20" s="42" t="s">
        <v>25</v>
      </c>
      <c r="O20" s="91" t="s">
        <v>64</v>
      </c>
      <c r="P20" s="58" t="s">
        <v>64</v>
      </c>
      <c r="Q20" s="50" t="s">
        <v>66</v>
      </c>
    </row>
    <row r="21" spans="2:23">
      <c r="B21" s="38">
        <f ca="1">EDATE($C$3,-3)</f>
        <v>44361</v>
      </c>
      <c r="C21" s="37" t="s">
        <v>58</v>
      </c>
      <c r="D21" s="45">
        <f ca="1">SUMIFS(Таблица9[Столбец2],Таблица9[Столбец1],"&gt;=1/"&amp;MONTH($B21)&amp;"/"&amp;YEAR($C$3),Таблица9[Столбец1],"&lt;=31/"&amp;MONTH($B21)&amp;"/"&amp;YEAR($C$3))</f>
        <v>0</v>
      </c>
      <c r="E21" s="45">
        <f ca="1">SUMIFS(Таблица9[Столбец3],Таблица9[Столбец1],"&gt;=1/"&amp;MONTH($B21)&amp;"/"&amp;YEAR($C$3),Таблица9[Столбец1],"&lt;=31/"&amp;MONTH($B21)&amp;"/"&amp;YEAR($C$3))</f>
        <v>0</v>
      </c>
      <c r="F21" s="45">
        <f ca="1">SUMIFS(Таблица9[Столбец4],Таблица9[Столбец1],"&gt;=1/"&amp;MONTH($B21)&amp;"/"&amp;YEAR($C$3),Таблица9[Столбец1],"&lt;=31/"&amp;MONTH($B21)&amp;"/"&amp;YEAR($C$3))</f>
        <v>0</v>
      </c>
      <c r="G21" s="45">
        <f ca="1">SUMIFS(Таблица9[Столбец5],Таблица9[Столбец1],"&gt;=1/"&amp;MONTH($B21)&amp;"/"&amp;YEAR($C$3),Таблица9[Столбец1],"&lt;=31/"&amp;MONTH($B21)&amp;"/"&amp;YEAR($C$3))</f>
        <v>0</v>
      </c>
      <c r="H21" s="45">
        <f ca="1">SUMIFS(Таблица9[Столбец6],Таблица9[Столбец1],"&gt;=1/"&amp;MONTH($B21)&amp;"/"&amp;YEAR($C$3),Таблица9[Столбец1],"&lt;=31/"&amp;MONTH($B21)&amp;"/"&amp;YEAR($C$3))</f>
        <v>0</v>
      </c>
      <c r="I21" s="45">
        <f ca="1">SUMIFS(Таблица9[Столбец7],Таблица9[Столбец1],"&gt;=1/"&amp;MONTH($B21)&amp;"/"&amp;YEAR($C$3),Таблица9[Столбец1],"&lt;=31/"&amp;MONTH($B21)&amp;"/"&amp;YEAR($C$3))</f>
        <v>0</v>
      </c>
      <c r="J21" s="45">
        <f ca="1">SUMIFS(Таблица9[Столбец8],Таблица9[Столбец1],"&gt;=1/"&amp;MONTH($B21)&amp;"/"&amp;YEAR($C$3),Таблица9[Столбец1],"&lt;=31/"&amp;MONTH($B21)&amp;"/"&amp;YEAR($C$3))</f>
        <v>0</v>
      </c>
      <c r="K21" s="45">
        <f ca="1">SUMIFS(Таблица9[Столбец9],Таблица9[Столбец1],"&gt;=1/"&amp;MONTH($B21)&amp;"/"&amp;YEAR($C$3),Таблица9[Столбец1],"&lt;=31/"&amp;MONTH($B21)&amp;"/"&amp;YEAR($C$3))</f>
        <v>0</v>
      </c>
      <c r="L21" s="45">
        <f ca="1">SUMIFS(Таблица9[Столбец10],Таблица9[Столбец1],"&gt;=1/"&amp;MONTH($B21)&amp;"/"&amp;YEAR($C$3),Таблица9[Столбец1],"&lt;=31/"&amp;MONTH($B21)&amp;"/"&amp;YEAR($C$3))</f>
        <v>0</v>
      </c>
      <c r="M21" s="45">
        <f ca="1">SUMIFS(Таблица9[Столбец11],Таблица9[Столбец1],"&gt;=1/"&amp;MONTH($B21)&amp;"/"&amp;YEAR($C$3),Таблица9[Столбец1],"&lt;=31/"&amp;MONTH($B21)&amp;"/"&amp;YEAR($C$3))</f>
        <v>0</v>
      </c>
      <c r="N21" s="46">
        <f ca="1">SUMIFS(Таблица9[Столбец11],Таблица9[Столбец1],"&gt;=1/"&amp;MONTH($B21)&amp;"/"&amp;YEAR($C$3),Таблица9[Столбец1],"&lt;=31/"&amp;MONTH($B21)&amp;"/"&amp;YEAR($C$3))</f>
        <v>0</v>
      </c>
      <c r="O21" s="51">
        <f ca="1">SUM(Таблица16[[#This Row],[Столбец3]:[Столбец13]])</f>
        <v>0</v>
      </c>
      <c r="P21" s="59">
        <f t="shared" ref="P21:P24" ca="1" si="1">SUM(D29:W29,D37:W37)</f>
        <v>0</v>
      </c>
      <c r="Q21" s="51">
        <f ca="1">Таблица16[[#This Row],[итог]]-P21</f>
        <v>0</v>
      </c>
    </row>
    <row r="22" spans="2:23">
      <c r="B22" s="38">
        <f ca="1">EDATE($C$3,-2)</f>
        <v>44391</v>
      </c>
      <c r="C22" s="37" t="s">
        <v>59</v>
      </c>
      <c r="D22" s="45">
        <f ca="1">SUMIFS(Таблица9[Столбец2],Таблица9[Столбец1],"&gt;=1/"&amp;MONTH($B22)&amp;"/"&amp;YEAR($C$3),Таблица9[Столбец1],"&lt;=31/"&amp;MONTH($B22)&amp;"/"&amp;YEAR($C$3))</f>
        <v>0</v>
      </c>
      <c r="E22" s="45">
        <f ca="1">SUMIFS(Таблица9[Столбец3],Таблица9[Столбец1],"&gt;=1/"&amp;MONTH($B22)&amp;"/"&amp;YEAR($C$3),Таблица9[Столбец1],"&lt;=31/"&amp;MONTH($B22)&amp;"/"&amp;YEAR($C$3))</f>
        <v>0</v>
      </c>
      <c r="F22" s="45">
        <f ca="1">SUMIFS(Таблица9[Столбец4],Таблица9[Столбец1],"&gt;=1/"&amp;MONTH($B22)&amp;"/"&amp;YEAR($C$3),Таблица9[Столбец1],"&lt;=31/"&amp;MONTH($B22)&amp;"/"&amp;YEAR($C$3))</f>
        <v>0</v>
      </c>
      <c r="G22" s="45">
        <f ca="1">SUMIFS(Таблица9[Столбец5],Таблица9[Столбец1],"&gt;=1/"&amp;MONTH($B22)&amp;"/"&amp;YEAR($C$3),Таблица9[Столбец1],"&lt;=31/"&amp;MONTH($B22)&amp;"/"&amp;YEAR($C$3))</f>
        <v>0</v>
      </c>
      <c r="H22" s="45">
        <f ca="1">SUMIFS(Таблица9[Столбец6],Таблица9[Столбец1],"&gt;=1/"&amp;MONTH($B22)&amp;"/"&amp;YEAR($C$3),Таблица9[Столбец1],"&lt;=31/"&amp;MONTH($B22)&amp;"/"&amp;YEAR($C$3))</f>
        <v>0</v>
      </c>
      <c r="I22" s="45">
        <f ca="1">SUMIFS(Таблица9[Столбец7],Таблица9[Столбец1],"&gt;=1/"&amp;MONTH($B22)&amp;"/"&amp;YEAR($C$3),Таблица9[Столбец1],"&lt;=31/"&amp;MONTH($B22)&amp;"/"&amp;YEAR($C$3))</f>
        <v>0</v>
      </c>
      <c r="J22" s="45">
        <f ca="1">SUMIFS(Таблица9[Столбец8],Таблица9[Столбец1],"&gt;=1/"&amp;MONTH($B22)&amp;"/"&amp;YEAR($C$3),Таблица9[Столбец1],"&lt;=31/"&amp;MONTH($B22)&amp;"/"&amp;YEAR($C$3))</f>
        <v>0</v>
      </c>
      <c r="K22" s="45">
        <f ca="1">SUMIFS(Таблица9[Столбец9],Таблица9[Столбец1],"&gt;=1/"&amp;MONTH($B22)&amp;"/"&amp;YEAR($C$3),Таблица9[Столбец1],"&lt;=31/"&amp;MONTH($B22)&amp;"/"&amp;YEAR($C$3))</f>
        <v>0</v>
      </c>
      <c r="L22" s="45">
        <f ca="1">SUMIFS(Таблица9[Столбец10],Таблица9[Столбец1],"&gt;=1/"&amp;MONTH($B22)&amp;"/"&amp;YEAR($C$3),Таблица9[Столбец1],"&lt;=31/"&amp;MONTH($B22)&amp;"/"&amp;YEAR($C$3))</f>
        <v>0</v>
      </c>
      <c r="M22" s="45">
        <f ca="1">SUMIFS(Таблица9[Столбец11],Таблица9[Столбец1],"&gt;=1/"&amp;MONTH($B22)&amp;"/"&amp;YEAR($C$3),Таблица9[Столбец1],"&lt;=31/"&amp;MONTH($B22)&amp;"/"&amp;YEAR($C$3))</f>
        <v>0</v>
      </c>
      <c r="N22" s="46">
        <f ca="1">SUMIFS(Таблица9[Столбец11],Таблица9[Столбец1],"&gt;=1/"&amp;MONTH($B22)&amp;"/"&amp;YEAR($C$3),Таблица9[Столбец1],"&lt;=31/"&amp;MONTH($B22)&amp;"/"&amp;YEAR($C$3))</f>
        <v>0</v>
      </c>
      <c r="O22" s="51">
        <f ca="1">SUM(Таблица16[[#This Row],[Столбец3]:[Столбец13]])</f>
        <v>0</v>
      </c>
      <c r="P22" s="59">
        <f t="shared" ca="1" si="1"/>
        <v>0</v>
      </c>
      <c r="Q22" s="51">
        <f ca="1">Таблица16[[#This Row],[итог]]-P22</f>
        <v>0</v>
      </c>
    </row>
    <row r="23" spans="2:23">
      <c r="B23" s="38">
        <f ca="1">EDATE($C$3,-1)</f>
        <v>44422</v>
      </c>
      <c r="C23" s="37" t="s">
        <v>60</v>
      </c>
      <c r="D23" s="45">
        <f ca="1">SUMIFS(Таблица9[Столбец2],Таблица9[Столбец1],"&gt;=1/"&amp;MONTH($B23)&amp;"/"&amp;YEAR($C$3),Таблица9[Столбец1],"&lt;=31/"&amp;MONTH($B23)&amp;"/"&amp;YEAR($C$3))</f>
        <v>100</v>
      </c>
      <c r="E23" s="45">
        <f ca="1">SUMIFS(Таблица9[Столбец3],Таблица9[Столбец1],"&gt;=1/"&amp;MONTH($B23)&amp;"/"&amp;YEAR($C$3),Таблица9[Столбец1],"&lt;=31/"&amp;MONTH($B23)&amp;"/"&amp;YEAR($C$3))</f>
        <v>0</v>
      </c>
      <c r="F23" s="45">
        <f ca="1">SUMIFS(Таблица9[Столбец4],Таблица9[Столбец1],"&gt;=1/"&amp;MONTH($B23)&amp;"/"&amp;YEAR($C$3),Таблица9[Столбец1],"&lt;=31/"&amp;MONTH($B23)&amp;"/"&amp;YEAR($C$3))</f>
        <v>0</v>
      </c>
      <c r="G23" s="45">
        <f ca="1">SUMIFS(Таблица9[Столбец5],Таблица9[Столбец1],"&gt;=1/"&amp;MONTH($B23)&amp;"/"&amp;YEAR($C$3),Таблица9[Столбец1],"&lt;=31/"&amp;MONTH($B23)&amp;"/"&amp;YEAR($C$3))</f>
        <v>0</v>
      </c>
      <c r="H23" s="45">
        <f ca="1">SUMIFS(Таблица9[Столбец6],Таблица9[Столбец1],"&gt;=1/"&amp;MONTH($B23)&amp;"/"&amp;YEAR($C$3),Таблица9[Столбец1],"&lt;=31/"&amp;MONTH($B23)&amp;"/"&amp;YEAR($C$3))</f>
        <v>0</v>
      </c>
      <c r="I23" s="45">
        <f ca="1">SUMIFS(Таблица9[Столбец7],Таблица9[Столбец1],"&gt;=1/"&amp;MONTH($B23)&amp;"/"&amp;YEAR($C$3),Таблица9[Столбец1],"&lt;=31/"&amp;MONTH($B23)&amp;"/"&amp;YEAR($C$3))</f>
        <v>0</v>
      </c>
      <c r="J23" s="45">
        <f ca="1">SUMIFS(Таблица9[Столбец8],Таблица9[Столбец1],"&gt;=1/"&amp;MONTH($B23)&amp;"/"&amp;YEAR($C$3),Таблица9[Столбец1],"&lt;=31/"&amp;MONTH($B23)&amp;"/"&amp;YEAR($C$3))</f>
        <v>0</v>
      </c>
      <c r="K23" s="45">
        <f ca="1">SUMIFS(Таблица9[Столбец9],Таблица9[Столбец1],"&gt;=1/"&amp;MONTH($B23)&amp;"/"&amp;YEAR($C$3),Таблица9[Столбец1],"&lt;=31/"&amp;MONTH($B23)&amp;"/"&amp;YEAR($C$3))</f>
        <v>0</v>
      </c>
      <c r="L23" s="45">
        <f ca="1">SUMIFS(Таблица9[Столбец10],Таблица9[Столбец1],"&gt;=1/"&amp;MONTH($B23)&amp;"/"&amp;YEAR($C$3),Таблица9[Столбец1],"&lt;=31/"&amp;MONTH($B23)&amp;"/"&amp;YEAR($C$3))</f>
        <v>0</v>
      </c>
      <c r="M23" s="45">
        <f ca="1">SUMIFS(Таблица9[Столбец11],Таблица9[Столбец1],"&gt;=1/"&amp;MONTH($B23)&amp;"/"&amp;YEAR($C$3),Таблица9[Столбец1],"&lt;=31/"&amp;MONTH($B23)&amp;"/"&amp;YEAR($C$3))</f>
        <v>0</v>
      </c>
      <c r="N23" s="46">
        <f ca="1">SUMIFS(Таблица9[Столбец11],Таблица9[Столбец1],"&gt;=1/"&amp;MONTH($B23)&amp;"/"&amp;YEAR($C$3),Таблица9[Столбец1],"&lt;=31/"&amp;MONTH($B23)&amp;"/"&amp;YEAR($C$3))</f>
        <v>0</v>
      </c>
      <c r="O23" s="51">
        <f ca="1">SUM(Таблица16[[#This Row],[Столбец3]:[Столбец13]])</f>
        <v>100</v>
      </c>
      <c r="P23" s="59">
        <f t="shared" ca="1" si="1"/>
        <v>0</v>
      </c>
      <c r="Q23" s="51">
        <f ca="1">Таблица16[[#This Row],[итог]]-P23</f>
        <v>100</v>
      </c>
    </row>
    <row r="24" spans="2:23">
      <c r="B24" s="38">
        <f ca="1">EDATE($C$3,0)</f>
        <v>44453</v>
      </c>
      <c r="C24" s="37" t="s">
        <v>61</v>
      </c>
      <c r="D24" s="45">
        <f ca="1">SUMIFS(Таблица9[Столбец2],Таблица9[Столбец1],"&gt;=1/"&amp;MONTH($B24)&amp;"/"&amp;YEAR($C$3),Таблица9[Столбец1],"&lt;=31/"&amp;MONTH($B24)&amp;"/"&amp;YEAR($C$3))</f>
        <v>0</v>
      </c>
      <c r="E24" s="45">
        <f ca="1">SUMIFS(Таблица9[Столбец3],Таблица9[Столбец1],"&gt;=1/"&amp;MONTH($B24)&amp;"/"&amp;YEAR($C$3),Таблица9[Столбец1],"&lt;=31/"&amp;MONTH($B24)&amp;"/"&amp;YEAR($C$3))</f>
        <v>0</v>
      </c>
      <c r="F24" s="45">
        <f ca="1">SUMIFS(Таблица9[Столбец4],Таблица9[Столбец1],"&gt;=1/"&amp;MONTH($B24)&amp;"/"&amp;YEAR($C$3),Таблица9[Столбец1],"&lt;=31/"&amp;MONTH($B24)&amp;"/"&amp;YEAR($C$3))</f>
        <v>0</v>
      </c>
      <c r="G24" s="45">
        <f ca="1">SUMIFS(Таблица9[Столбец5],Таблица9[Столбец1],"&gt;=1/"&amp;MONTH($B24)&amp;"/"&amp;YEAR($C$3),Таблица9[Столбец1],"&lt;=31/"&amp;MONTH($B24)&amp;"/"&amp;YEAR($C$3))</f>
        <v>0</v>
      </c>
      <c r="H24" s="45">
        <f ca="1">SUMIFS(Таблица9[Столбец6],Таблица9[Столбец1],"&gt;=1/"&amp;MONTH($B24)&amp;"/"&amp;YEAR($C$3),Таблица9[Столбец1],"&lt;=31/"&amp;MONTH($B24)&amp;"/"&amp;YEAR($C$3))</f>
        <v>0</v>
      </c>
      <c r="I24" s="45">
        <f ca="1">SUMIFS(Таблица9[Столбец7],Таблица9[Столбец1],"&gt;=1/"&amp;MONTH($B24)&amp;"/"&amp;YEAR($C$3),Таблица9[Столбец1],"&lt;=31/"&amp;MONTH($B24)&amp;"/"&amp;YEAR($C$3))</f>
        <v>0</v>
      </c>
      <c r="J24" s="45">
        <f ca="1">SUMIFS(Таблица9[Столбец8],Таблица9[Столбец1],"&gt;=1/"&amp;MONTH($B24)&amp;"/"&amp;YEAR($C$3),Таблица9[Столбец1],"&lt;=31/"&amp;MONTH($B24)&amp;"/"&amp;YEAR($C$3))</f>
        <v>0</v>
      </c>
      <c r="K24" s="45">
        <f ca="1">SUMIFS(Таблица9[Столбец9],Таблица9[Столбец1],"&gt;=1/"&amp;MONTH($B24)&amp;"/"&amp;YEAR($C$3),Таблица9[Столбец1],"&lt;=31/"&amp;MONTH($B24)&amp;"/"&amp;YEAR($C$3))</f>
        <v>0</v>
      </c>
      <c r="L24" s="45">
        <f ca="1">SUMIFS(Таблица9[Столбец10],Таблица9[Столбец1],"&gt;=1/"&amp;MONTH($B24)&amp;"/"&amp;YEAR($C$3),Таблица9[Столбец1],"&lt;=31/"&amp;MONTH($B24)&amp;"/"&amp;YEAR($C$3))</f>
        <v>0</v>
      </c>
      <c r="M24" s="45">
        <f ca="1">SUMIFS(Таблица9[Столбец11],Таблица9[Столбец1],"&gt;=1/"&amp;MONTH($B24)&amp;"/"&amp;YEAR($C$3),Таблица9[Столбец1],"&lt;=31/"&amp;MONTH($B24)&amp;"/"&amp;YEAR($C$3))</f>
        <v>0</v>
      </c>
      <c r="N24" s="46">
        <f ca="1">SUMIFS(Таблица9[Столбец11],Таблица9[Столбец1],"&gt;=1/"&amp;MONTH($B24)&amp;"/"&amp;YEAR($C$3),Таблица9[Столбец1],"&lt;=31/"&amp;MONTH($B24)&amp;"/"&amp;YEAR($C$3))</f>
        <v>0</v>
      </c>
      <c r="O24" s="51">
        <f ca="1">SUM(Таблица16[[#This Row],[Столбец3]:[Столбец13]])</f>
        <v>0</v>
      </c>
      <c r="P24" s="59">
        <f t="shared" ca="1" si="1"/>
        <v>0</v>
      </c>
      <c r="Q24" s="51">
        <f ca="1">Таблица16[[#This Row],[итог]]-P24</f>
        <v>0</v>
      </c>
    </row>
    <row r="25" spans="2:23">
      <c r="B25" s="43">
        <f t="shared" ref="B25" ca="1" si="2">EDATE($C$3,0)</f>
        <v>44453</v>
      </c>
      <c r="C25" s="44" t="s">
        <v>63</v>
      </c>
      <c r="D25" s="47">
        <f ca="1">SUM(D21:D23)/3</f>
        <v>33.333333333333336</v>
      </c>
      <c r="E25" s="47">
        <f t="shared" ref="E25:N25" ca="1" si="3">SUM(E21:E23)/3</f>
        <v>0</v>
      </c>
      <c r="F25" s="47">
        <f t="shared" ca="1" si="3"/>
        <v>0</v>
      </c>
      <c r="G25" s="47">
        <f t="shared" ca="1" si="3"/>
        <v>0</v>
      </c>
      <c r="H25" s="47">
        <f t="shared" ca="1" si="3"/>
        <v>0</v>
      </c>
      <c r="I25" s="47">
        <f t="shared" ca="1" si="3"/>
        <v>0</v>
      </c>
      <c r="J25" s="47">
        <f t="shared" ca="1" si="3"/>
        <v>0</v>
      </c>
      <c r="K25" s="47">
        <f t="shared" ca="1" si="3"/>
        <v>0</v>
      </c>
      <c r="L25" s="47">
        <f t="shared" ca="1" si="3"/>
        <v>0</v>
      </c>
      <c r="M25" s="47">
        <f t="shared" ca="1" si="3"/>
        <v>0</v>
      </c>
      <c r="N25" s="48">
        <f t="shared" ca="1" si="3"/>
        <v>0</v>
      </c>
      <c r="O25" s="51">
        <f ca="1">SUM(Таблица16[[#This Row],[Столбец3]:[Столбец13]])</f>
        <v>33.333333333333336</v>
      </c>
      <c r="P25" s="59">
        <f ca="1">SUM(D33:W33,D41:W41)</f>
        <v>0</v>
      </c>
      <c r="Q25" s="51">
        <f ca="1">Таблица16[[#This Row],[итог]]-P25</f>
        <v>33.333333333333336</v>
      </c>
    </row>
    <row r="27" spans="2:23">
      <c r="B27" s="53" t="s">
        <v>62</v>
      </c>
      <c r="C27" s="54" t="s">
        <v>57</v>
      </c>
      <c r="D27" s="60" t="str">
        <f>Расходы!B1</f>
        <v>1 Продукты</v>
      </c>
      <c r="E27" s="60" t="str">
        <f>Расходы!C1</f>
        <v>2 Бензин</v>
      </c>
      <c r="F27" s="60" t="str">
        <f>Расходы!D1</f>
        <v>3 Разное</v>
      </c>
      <c r="G27" s="60" t="str">
        <f>Расходы!E1</f>
        <v>4 Телефон</v>
      </c>
      <c r="H27" s="60" t="str">
        <f>Расходы!F1</f>
        <v>5 Кредит</v>
      </c>
      <c r="I27" s="60" t="str">
        <f>Расходы!G1</f>
        <v>6 БытХим</v>
      </c>
      <c r="J27" s="60" t="str">
        <f>Расходы!H1</f>
        <v>7 Ипотека</v>
      </c>
      <c r="K27" s="60">
        <f>Расходы!I1</f>
        <v>8</v>
      </c>
      <c r="L27" s="60">
        <f>Расходы!J1</f>
        <v>9</v>
      </c>
      <c r="M27" s="60">
        <f>Расходы!K1</f>
        <v>10</v>
      </c>
      <c r="N27" s="60">
        <f>Расходы!L1</f>
        <v>11</v>
      </c>
      <c r="O27" s="60">
        <f>Расходы!M1</f>
        <v>12</v>
      </c>
      <c r="P27" s="60">
        <f>Расходы!N1</f>
        <v>13</v>
      </c>
      <c r="Q27" s="60">
        <f>Расходы!O1</f>
        <v>14</v>
      </c>
      <c r="R27" s="60">
        <f>Расходы!P1</f>
        <v>15</v>
      </c>
      <c r="S27" s="60">
        <f>Расходы!Q1</f>
        <v>16</v>
      </c>
      <c r="T27" s="60">
        <f>Расходы!R1</f>
        <v>17</v>
      </c>
      <c r="U27" s="60">
        <f>Расходы!S1</f>
        <v>18</v>
      </c>
      <c r="V27" s="60">
        <f>Расходы!T1</f>
        <v>19</v>
      </c>
      <c r="W27" s="60">
        <f>Расходы!U1</f>
        <v>20</v>
      </c>
    </row>
    <row r="28" spans="2:23">
      <c r="B28" s="2" t="s">
        <v>13</v>
      </c>
      <c r="C28" s="2" t="s">
        <v>14</v>
      </c>
      <c r="D28" s="2" t="s">
        <v>15</v>
      </c>
      <c r="E28" s="2" t="s">
        <v>16</v>
      </c>
      <c r="F28" s="2" t="s">
        <v>17</v>
      </c>
      <c r="G28" s="2" t="s">
        <v>18</v>
      </c>
      <c r="H28" s="2" t="s">
        <v>19</v>
      </c>
      <c r="I28" s="2" t="s">
        <v>20</v>
      </c>
      <c r="J28" s="1" t="s">
        <v>21</v>
      </c>
      <c r="K28" s="2" t="s">
        <v>22</v>
      </c>
      <c r="L28" s="2" t="s">
        <v>23</v>
      </c>
      <c r="M28" s="2" t="s">
        <v>24</v>
      </c>
      <c r="N28" s="2" t="s">
        <v>25</v>
      </c>
      <c r="O28" s="2" t="s">
        <v>26</v>
      </c>
      <c r="P28" s="1" t="s">
        <v>27</v>
      </c>
      <c r="Q28" s="2" t="s">
        <v>28</v>
      </c>
      <c r="R28" s="2" t="s">
        <v>29</v>
      </c>
      <c r="S28" s="2" t="s">
        <v>30</v>
      </c>
      <c r="T28" s="2" t="s">
        <v>31</v>
      </c>
      <c r="U28" s="2" t="s">
        <v>32</v>
      </c>
      <c r="V28" s="2" t="s">
        <v>33</v>
      </c>
      <c r="W28" s="2" t="s">
        <v>34</v>
      </c>
    </row>
    <row r="29" spans="2:23">
      <c r="B29" s="52">
        <f ca="1">EDATE($C$3,-3)</f>
        <v>44361</v>
      </c>
      <c r="C29" s="37" t="s">
        <v>58</v>
      </c>
      <c r="D29" s="72">
        <f ca="1">SUMIFS(Таблица12[Столбец2],Таблица12[Столбец1],"&gt;=1/"&amp;MONTH(Таблица6[[#This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E29" s="72">
        <f ca="1">SUMIFS(Таблица12[Столбец3],Таблица12[Столбец1],"&gt;=1/"&amp;MONTH(Таблица6[[#This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F29" s="72">
        <f ca="1">SUMIFS(Таблица12[Столбец4],Таблица12[Столбец1],"&gt;=1/"&amp;MONTH(Таблица6[[#This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G29" s="72">
        <f ca="1">SUMIFS(Таблица12[Столбец5],Таблица12[Столбец1],"&gt;=1/"&amp;MONTH(Таблица6[[#This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H29" s="72">
        <f ca="1">SUMIFS(Таблица12[Столбец6],Таблица12[Столбец1],"&gt;=1/"&amp;MONTH(Таблица6[[#This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I29" s="72">
        <f ca="1">SUMIFS(Таблица12[Столбец7],Таблица12[Столбец1],"&gt;=1/"&amp;MONTH(Таблица6[[#This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J29" s="72">
        <f ca="1">SUMIFS(Таблица12[Столбец8],Таблица12[Столбец1],"&gt;=1/"&amp;MONTH(Таблица6[[#This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K29" s="72">
        <f ca="1">SUMIFS(Таблица12[Столбец9],Таблица12[Столбец1],"&gt;=1/"&amp;MONTH(Таблица6[[#This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L29" s="72">
        <f ca="1">SUMIFS(Таблица12[Столбец10],Таблица12[Столбец1],"&gt;=1/"&amp;MONTH(Таблица6[[#This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M29" s="72">
        <f ca="1">SUMIFS(Таблица12[Столбец11],Таблица12[Столбец1],"&gt;=1/"&amp;MONTH(Таблица6[[#This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N29" s="72">
        <f ca="1">SUMIFS(Таблица12[Столбец12],Таблица12[Столбец1],"&gt;=1/"&amp;MONTH(Таблица6[[#This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O29" s="72">
        <f ca="1">SUMIFS(Таблица12[Столбец13],Таблица12[Столбец1],"&gt;=1/"&amp;MONTH(Таблица6[[#This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P29" s="73">
        <f ca="1">SUMIFS(Таблица12[Столбец14],Таблица12[Столбец1],"&gt;=1/"&amp;MONTH(Таблица6[[#This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Q29" s="72">
        <f ca="1">SUMIFS(Таблица12[Столбец15],Таблица12[Столбец1],"&gt;=1/"&amp;MONTH(Таблица6[[#This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R29" s="72">
        <f ca="1">SUMIFS(Таблица12[Столбец16],Таблица12[Столбец1],"&gt;=1/"&amp;MONTH(Таблица6[[#This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S29" s="72">
        <f ca="1">SUMIFS(Таблица12[Столбец17],Таблица12[Столбец1],"&gt;=1/"&amp;MONTH(Таблица6[[#This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T29" s="72">
        <f ca="1">SUMIFS(Таблица12[Столбец18],Таблица12[Столбец1],"&gt;=1/"&amp;MONTH(Таблица6[[#This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U29" s="72">
        <f ca="1">SUMIFS(Таблица12[Столбец19],Таблица12[Столбец1],"&gt;=1/"&amp;MONTH(Таблица6[[#This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V29" s="72">
        <f ca="1">SUMIFS(Таблица12[Столбец20],Таблица12[Столбец1],"&gt;=1/"&amp;MONTH(Таблица6[[#This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W29" s="72">
        <f ca="1">SUMIFS(Таблица12[Столбец21],Таблица12[Столбец1],"&gt;=1/"&amp;MONTH(Таблица6[[#This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</row>
    <row r="30" spans="2:23">
      <c r="B30" s="52">
        <f ca="1">EDATE($C$3,-2)</f>
        <v>44391</v>
      </c>
      <c r="C30" s="37" t="s">
        <v>59</v>
      </c>
      <c r="D30" s="72">
        <f ca="1">SUMIFS(Таблица12[Столбец2],Таблица12[Столбец1],"&gt;=1/"&amp;MONTH(Таблица6[[#This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E30" s="72">
        <f ca="1">SUMIFS(Таблица12[Столбец3],Таблица12[Столбец1],"&gt;=1/"&amp;MONTH(Таблица6[[#This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F30" s="72">
        <f ca="1">SUMIFS(Таблица12[Столбец4],Таблица12[Столбец1],"&gt;=1/"&amp;MONTH(Таблица6[[#This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G30" s="72">
        <f ca="1">SUMIFS(Таблица12[Столбец5],Таблица12[Столбец1],"&gt;=1/"&amp;MONTH(Таблица6[[#This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H30" s="72">
        <f ca="1">SUMIFS(Таблица12[Столбец6],Таблица12[Столбец1],"&gt;=1/"&amp;MONTH(Таблица6[[#This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I30" s="72">
        <f ca="1">SUMIFS(Таблица12[Столбец7],Таблица12[Столбец1],"&gt;=1/"&amp;MONTH(Таблица6[[#This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J30" s="72">
        <f ca="1">SUMIFS(Таблица12[Столбец8],Таблица12[Столбец1],"&gt;=1/"&amp;MONTH(Таблица6[[#This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K30" s="72">
        <f ca="1">SUMIFS(Таблица12[Столбец9],Таблица12[Столбец1],"&gt;=1/"&amp;MONTH(Таблица6[[#This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L30" s="72">
        <f ca="1">SUMIFS(Таблица12[Столбец10],Таблица12[Столбец1],"&gt;=1/"&amp;MONTH(Таблица6[[#This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M30" s="72">
        <f ca="1">SUMIFS(Таблица12[Столбец11],Таблица12[Столбец1],"&gt;=1/"&amp;MONTH(Таблица6[[#This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N30" s="72">
        <f ca="1">SUMIFS(Таблица12[Столбец12],Таблица12[Столбец1],"&gt;=1/"&amp;MONTH(Таблица6[[#This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O30" s="72">
        <f ca="1">SUMIFS(Таблица12[Столбец13],Таблица12[Столбец1],"&gt;=1/"&amp;MONTH(Таблица6[[#This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P30" s="73">
        <f ca="1">SUMIFS(Таблица12[Столбец14],Таблица12[Столбец1],"&gt;=1/"&amp;MONTH(Таблица6[[#This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Q30" s="72">
        <f ca="1">SUMIFS(Таблица12[Столбец15],Таблица12[Столбец1],"&gt;=1/"&amp;MONTH(Таблица6[[#This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R30" s="72">
        <f ca="1">SUMIFS(Таблица12[Столбец16],Таблица12[Столбец1],"&gt;=1/"&amp;MONTH(Таблица6[[#This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S30" s="72">
        <f ca="1">SUMIFS(Таблица12[Столбец17],Таблица12[Столбец1],"&gt;=1/"&amp;MONTH(Таблица6[[#This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T30" s="72">
        <f ca="1">SUMIFS(Таблица12[Столбец18],Таблица12[Столбец1],"&gt;=1/"&amp;MONTH(Таблица6[[#This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U30" s="72">
        <f ca="1">SUMIFS(Таблица12[Столбец19],Таблица12[Столбец1],"&gt;=1/"&amp;MONTH(Таблица6[[#This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V30" s="72">
        <f ca="1">SUMIFS(Таблица12[Столбец20],Таблица12[Столбец1],"&gt;=1/"&amp;MONTH(Таблица6[[#This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W30" s="72">
        <f ca="1">SUMIFS(Таблица12[Столбец21],Таблица12[Столбец1],"&gt;=1/"&amp;MONTH(Таблица6[[#This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</row>
    <row r="31" spans="2:23">
      <c r="B31" s="52">
        <f ca="1">EDATE($C$3,-1)</f>
        <v>44422</v>
      </c>
      <c r="C31" s="37" t="s">
        <v>60</v>
      </c>
      <c r="D31" s="72">
        <f ca="1">SUMIFS(Таблица12[Столбец2],Таблица12[Столбец1],"&gt;=1/"&amp;MONTH(Таблица6[[#This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E31" s="72">
        <f ca="1">SUMIFS(Таблица12[Столбец3],Таблица12[Столбец1],"&gt;=1/"&amp;MONTH(Таблица6[[#This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F31" s="72">
        <f ca="1">SUMIFS(Таблица12[Столбец4],Таблица12[Столбец1],"&gt;=1/"&amp;MONTH(Таблица6[[#This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G31" s="72">
        <f ca="1">SUMIFS(Таблица12[Столбец5],Таблица12[Столбец1],"&gt;=1/"&amp;MONTH(Таблица6[[#This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H31" s="72">
        <f ca="1">SUMIFS(Таблица12[Столбец6],Таблица12[Столбец1],"&gt;=1/"&amp;MONTH(Таблица6[[#This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I31" s="72">
        <f ca="1">SUMIFS(Таблица12[Столбец7],Таблица12[Столбец1],"&gt;=1/"&amp;MONTH(Таблица6[[#This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J31" s="72">
        <f ca="1">SUMIFS(Таблица12[Столбец8],Таблица12[Столбец1],"&gt;=1/"&amp;MONTH(Таблица6[[#This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K31" s="72">
        <f ca="1">SUMIFS(Таблица12[Столбец9],Таблица12[Столбец1],"&gt;=1/"&amp;MONTH(Таблица6[[#This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L31" s="72">
        <f ca="1">SUMIFS(Таблица12[Столбец10],Таблица12[Столбец1],"&gt;=1/"&amp;MONTH(Таблица6[[#This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M31" s="72">
        <f ca="1">SUMIFS(Таблица12[Столбец11],Таблица12[Столбец1],"&gt;=1/"&amp;MONTH(Таблица6[[#This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N31" s="72">
        <f ca="1">SUMIFS(Таблица12[Столбец12],Таблица12[Столбец1],"&gt;=1/"&amp;MONTH(Таблица6[[#This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O31" s="72">
        <f ca="1">SUMIFS(Таблица12[Столбец13],Таблица12[Столбец1],"&gt;=1/"&amp;MONTH(Таблица6[[#This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P31" s="73">
        <f ca="1">SUMIFS(Таблица12[Столбец14],Таблица12[Столбец1],"&gt;=1/"&amp;MONTH(Таблица6[[#This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Q31" s="72">
        <f ca="1">SUMIFS(Таблица12[Столбец15],Таблица12[Столбец1],"&gt;=1/"&amp;MONTH(Таблица6[[#This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R31" s="72">
        <f ca="1">SUMIFS(Таблица12[Столбец16],Таблица12[Столбец1],"&gt;=1/"&amp;MONTH(Таблица6[[#This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S31" s="72">
        <f ca="1">SUMIFS(Таблица12[Столбец17],Таблица12[Столбец1],"&gt;=1/"&amp;MONTH(Таблица6[[#This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T31" s="72">
        <f ca="1">SUMIFS(Таблица12[Столбец18],Таблица12[Столбец1],"&gt;=1/"&amp;MONTH(Таблица6[[#This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U31" s="72">
        <f ca="1">SUMIFS(Таблица12[Столбец19],Таблица12[Столбец1],"&gt;=1/"&amp;MONTH(Таблица6[[#This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V31" s="72">
        <f ca="1">SUMIFS(Таблица12[Столбец20],Таблица12[Столбец1],"&gt;=1/"&amp;MONTH(Таблица6[[#This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W31" s="72">
        <f ca="1">SUMIFS(Таблица12[Столбец21],Таблица12[Столбец1],"&gt;=1/"&amp;MONTH(Таблица6[[#This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</row>
    <row r="32" spans="2:23">
      <c r="B32" s="52">
        <f ca="1">EDATE($C$3,0)</f>
        <v>44453</v>
      </c>
      <c r="C32" s="37" t="s">
        <v>61</v>
      </c>
      <c r="D32" s="72">
        <f ca="1">SUMIFS(Таблица12[Столбец2],Таблица12[Столбец1],"&gt;=1/"&amp;MONTH(Таблица6[[#This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E32" s="72">
        <f ca="1">SUMIFS(Таблица12[Столбец3],Таблица12[Столбец1],"&gt;=1/"&amp;MONTH(Таблица6[[#This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F32" s="72">
        <f ca="1">SUMIFS(Таблица12[Столбец4],Таблица12[Столбец1],"&gt;=1/"&amp;MONTH(Таблица6[[#This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G32" s="72">
        <f ca="1">SUMIFS(Таблица12[Столбец5],Таблица12[Столбец1],"&gt;=1/"&amp;MONTH(Таблица6[[#This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H32" s="72">
        <f ca="1">SUMIFS(Таблица12[Столбец6],Таблица12[Столбец1],"&gt;=1/"&amp;MONTH(Таблица6[[#This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I32" s="72">
        <f ca="1">SUMIFS(Таблица12[Столбец7],Таблица12[Столбец1],"&gt;=1/"&amp;MONTH(Таблица6[[#This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J32" s="72">
        <f ca="1">SUMIFS(Таблица12[Столбец8],Таблица12[Столбец1],"&gt;=1/"&amp;MONTH(Таблица6[[#This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K32" s="72">
        <f ca="1">SUMIFS(Таблица12[Столбец9],Таблица12[Столбец1],"&gt;=1/"&amp;MONTH(Таблица6[[#This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L32" s="72">
        <f ca="1">SUMIFS(Таблица12[Столбец10],Таблица12[Столбец1],"&gt;=1/"&amp;MONTH(Таблица6[[#This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M32" s="72">
        <f ca="1">SUMIFS(Таблица12[Столбец11],Таблица12[Столбец1],"&gt;=1/"&amp;MONTH(Таблица6[[#This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N32" s="72">
        <f ca="1">SUMIFS(Таблица12[Столбец12],Таблица12[Столбец1],"&gt;=1/"&amp;MONTH(Таблица6[[#This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O32" s="72">
        <f ca="1">SUMIFS(Таблица12[Столбец13],Таблица12[Столбец1],"&gt;=1/"&amp;MONTH(Таблица6[[#This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P32" s="73">
        <f ca="1">SUMIFS(Таблица12[Столбец14],Таблица12[Столбец1],"&gt;=1/"&amp;MONTH(Таблица6[[#This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Q32" s="72">
        <f ca="1">SUMIFS(Таблица12[Столбец15],Таблица12[Столбец1],"&gt;=1/"&amp;MONTH(Таблица6[[#This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R32" s="72">
        <f ca="1">SUMIFS(Таблица12[Столбец16],Таблица12[Столбец1],"&gt;=1/"&amp;MONTH(Таблица6[[#This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S32" s="72">
        <f ca="1">SUMIFS(Таблица12[Столбец17],Таблица12[Столбец1],"&gt;=1/"&amp;MONTH(Таблица6[[#This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T32" s="72">
        <f ca="1">SUMIFS(Таблица12[Столбец18],Таблица12[Столбец1],"&gt;=1/"&amp;MONTH(Таблица6[[#This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U32" s="72">
        <f ca="1">SUMIFS(Таблица12[Столбец19],Таблица12[Столбец1],"&gt;=1/"&amp;MONTH(Таблица6[[#This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V32" s="72">
        <f ca="1">SUMIFS(Таблица12[Столбец20],Таблица12[Столбец1],"&gt;=1/"&amp;MONTH(Таблица6[[#This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  <c r="W32" s="72">
        <f ca="1">SUMIFS(Таблица12[Столбец21],Таблица12[Столбец1],"&gt;=1/"&amp;MONTH(Таблица6[[#This Row],[Столбец1]])&amp;"/"&amp;YEAR($C$3),Таблица12[Столбец1],"&lt;=31/"&amp;MONTH(Таблица6[[#This Row],[Столбец1]])&amp;"/"&amp;YEAR($C$3))</f>
        <v>0</v>
      </c>
    </row>
    <row r="33" spans="2:23">
      <c r="B33" s="52">
        <f t="shared" ref="B33" ca="1" si="4">EDATE($C$3,0)</f>
        <v>44453</v>
      </c>
      <c r="C33" s="37" t="s">
        <v>63</v>
      </c>
      <c r="D33" s="72">
        <f ca="1">SUM(D29:D31)/3</f>
        <v>0</v>
      </c>
      <c r="E33" s="72">
        <f ca="1">SUM(E29:E31)/3</f>
        <v>0</v>
      </c>
      <c r="F33" s="72">
        <f t="shared" ref="F33:W33" ca="1" si="5">SUM(F29:F31)/3</f>
        <v>0</v>
      </c>
      <c r="G33" s="72">
        <f t="shared" ca="1" si="5"/>
        <v>0</v>
      </c>
      <c r="H33" s="72">
        <f t="shared" ca="1" si="5"/>
        <v>0</v>
      </c>
      <c r="I33" s="72">
        <f t="shared" ca="1" si="5"/>
        <v>0</v>
      </c>
      <c r="J33" s="72">
        <f t="shared" ca="1" si="5"/>
        <v>0</v>
      </c>
      <c r="K33" s="72">
        <f t="shared" ca="1" si="5"/>
        <v>0</v>
      </c>
      <c r="L33" s="72">
        <f t="shared" ca="1" si="5"/>
        <v>0</v>
      </c>
      <c r="M33" s="72">
        <f t="shared" ca="1" si="5"/>
        <v>0</v>
      </c>
      <c r="N33" s="72">
        <f t="shared" ca="1" si="5"/>
        <v>0</v>
      </c>
      <c r="O33" s="72">
        <f t="shared" ca="1" si="5"/>
        <v>0</v>
      </c>
      <c r="P33" s="72">
        <f t="shared" ca="1" si="5"/>
        <v>0</v>
      </c>
      <c r="Q33" s="72">
        <f t="shared" ca="1" si="5"/>
        <v>0</v>
      </c>
      <c r="R33" s="72">
        <f t="shared" ca="1" si="5"/>
        <v>0</v>
      </c>
      <c r="S33" s="72">
        <f t="shared" ca="1" si="5"/>
        <v>0</v>
      </c>
      <c r="T33" s="72">
        <f t="shared" ca="1" si="5"/>
        <v>0</v>
      </c>
      <c r="U33" s="72">
        <f t="shared" ca="1" si="5"/>
        <v>0</v>
      </c>
      <c r="V33" s="72">
        <f t="shared" ca="1" si="5"/>
        <v>0</v>
      </c>
      <c r="W33" s="72">
        <f t="shared" ca="1" si="5"/>
        <v>0</v>
      </c>
    </row>
    <row r="35" spans="2:23">
      <c r="B35" s="53" t="s">
        <v>62</v>
      </c>
      <c r="C35" s="54" t="s">
        <v>57</v>
      </c>
      <c r="D35" s="60">
        <f>Расходы!V1</f>
        <v>21</v>
      </c>
      <c r="E35" s="60">
        <f>Расходы!W1</f>
        <v>22</v>
      </c>
      <c r="F35" s="60">
        <f>Расходы!X1</f>
        <v>23</v>
      </c>
      <c r="G35" s="60">
        <f>Расходы!Y1</f>
        <v>24</v>
      </c>
      <c r="H35" s="60">
        <f>Расходы!Z1</f>
        <v>25</v>
      </c>
      <c r="I35" s="60">
        <f>Расходы!AA1</f>
        <v>26</v>
      </c>
      <c r="J35" s="60">
        <f>Расходы!AB1</f>
        <v>27</v>
      </c>
      <c r="K35" s="60">
        <f>Расходы!AC1</f>
        <v>28</v>
      </c>
      <c r="L35" s="60">
        <f>Расходы!AD1</f>
        <v>29</v>
      </c>
      <c r="M35" s="60">
        <f>Расходы!AE1</f>
        <v>30</v>
      </c>
      <c r="N35" s="60">
        <f>Расходы!AF1</f>
        <v>31</v>
      </c>
      <c r="O35" s="60">
        <f>Расходы!AG1</f>
        <v>32</v>
      </c>
      <c r="P35" s="60">
        <f>Расходы!AH1</f>
        <v>33</v>
      </c>
      <c r="Q35" s="60">
        <f>Расходы!AI1</f>
        <v>34</v>
      </c>
      <c r="R35" s="60">
        <f>Расходы!AJ1</f>
        <v>35</v>
      </c>
      <c r="S35" s="60">
        <f>Расходы!AK1</f>
        <v>36</v>
      </c>
      <c r="T35" s="60">
        <f>Расходы!AL1</f>
        <v>37</v>
      </c>
      <c r="U35" s="60">
        <f>Расходы!AM1</f>
        <v>38</v>
      </c>
      <c r="V35" s="32"/>
      <c r="W35" s="32"/>
    </row>
    <row r="36" spans="2:23">
      <c r="B36" s="2" t="s">
        <v>13</v>
      </c>
      <c r="C36" s="2" t="s">
        <v>14</v>
      </c>
      <c r="D36" s="2" t="s">
        <v>15</v>
      </c>
      <c r="E36" s="2" t="s">
        <v>16</v>
      </c>
      <c r="F36" s="2" t="s">
        <v>17</v>
      </c>
      <c r="G36" s="2" t="s">
        <v>18</v>
      </c>
      <c r="H36" s="2" t="s">
        <v>19</v>
      </c>
      <c r="I36" s="2" t="s">
        <v>20</v>
      </c>
      <c r="J36" s="1" t="s">
        <v>21</v>
      </c>
      <c r="K36" s="2" t="s">
        <v>22</v>
      </c>
      <c r="L36" s="2" t="s">
        <v>23</v>
      </c>
      <c r="M36" s="2" t="s">
        <v>24</v>
      </c>
      <c r="N36" s="2" t="s">
        <v>25</v>
      </c>
      <c r="O36" s="2" t="s">
        <v>26</v>
      </c>
      <c r="P36" s="1" t="s">
        <v>27</v>
      </c>
      <c r="Q36" s="2" t="s">
        <v>28</v>
      </c>
      <c r="R36" s="2" t="s">
        <v>29</v>
      </c>
      <c r="S36" s="2" t="s">
        <v>30</v>
      </c>
      <c r="T36" s="2" t="s">
        <v>31</v>
      </c>
      <c r="U36" s="2" t="s">
        <v>32</v>
      </c>
      <c r="V36" s="2" t="s">
        <v>33</v>
      </c>
      <c r="W36" s="2" t="s">
        <v>34</v>
      </c>
    </row>
    <row r="37" spans="2:23">
      <c r="B37" s="52">
        <f ca="1">EDATE($C$3,-3)</f>
        <v>44361</v>
      </c>
      <c r="C37" s="37" t="s">
        <v>58</v>
      </c>
      <c r="D37" s="72">
        <f ca="1">SUMIFS(Таблица12[Столбец22],Таблица12[Столбец1],"&gt;=1/"&amp;MONTH(Таблица7[[#This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E37" s="72">
        <f ca="1">SUMIFS(Таблица12[Столбец23],Таблица12[Столбец1],"&gt;=1/"&amp;MONTH(Таблица7[[#This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F37" s="72">
        <f ca="1">SUMIFS(Таблица12[Столбец24],Таблица12[Столбец1],"&gt;=1/"&amp;MONTH(Таблица7[[#This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G37" s="72">
        <f ca="1">SUMIFS(Таблица12[Столбец25],Таблица12[Столбец1],"&gt;=1/"&amp;MONTH(Таблица7[[#This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H37" s="72">
        <f ca="1">SUMIFS(Таблица12[Столбец26],Таблица12[Столбец1],"&gt;=1/"&amp;MONTH(Таблица7[[#This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I37" s="72">
        <f ca="1">SUMIFS(Таблица12[Столбец27],Таблица12[Столбец1],"&gt;=1/"&amp;MONTH(Таблица7[[#This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J37" s="72">
        <f ca="1">SUMIFS(Таблица12[Столбец28],Таблица12[Столбец1],"&gt;=1/"&amp;MONTH(Таблица7[[#This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K37" s="72">
        <f ca="1">SUMIFS(Таблица12[Столбец29],Таблица12[Столбец1],"&gt;=1/"&amp;MONTH(Таблица7[[#This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L37" s="72">
        <f ca="1">SUMIFS(Таблица12[Столбец30],Таблица12[Столбец1],"&gt;=1/"&amp;MONTH(Таблица7[[#This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M37" s="72">
        <f ca="1">SUMIFS(Таблица12[Столбец31],Таблица12[Столбец1],"&gt;=1/"&amp;MONTH(Таблица7[[#This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N37" s="72">
        <f ca="1">SUMIFS(Таблица12[Столбец32],Таблица12[Столбец1],"&gt;=1/"&amp;MONTH(Таблица7[[#This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O37" s="72">
        <f ca="1">SUMIFS(Таблица12[Столбец33],Таблица12[Столбец1],"&gt;=1/"&amp;MONTH(Таблица7[[#This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P37" s="73">
        <f ca="1">SUMIFS(Таблица12[Столбец34],Таблица12[Столбец1],"&gt;=1/"&amp;MONTH(Таблица7[[#This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Q37" s="72">
        <f ca="1">SUMIFS(Таблица12[Столбец35],Таблица12[Столбец1],"&gt;=1/"&amp;MONTH(Таблица7[[#This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R37" s="72">
        <f ca="1">SUMIFS(Таблица12[Столбец36],Таблица12[Столбец1],"&gt;=1/"&amp;MONTH(Таблица7[[#This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S37" s="72">
        <f ca="1">SUMIFS(Таблица12[Столбец37],Таблица12[Столбец1],"&gt;=1/"&amp;MONTH(Таблица7[[#This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T37" s="72">
        <f ca="1">SUMIFS(Таблица12[Столбец38],Таблица12[Столбец1],"&gt;=1/"&amp;MONTH(Таблица7[[#This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U37" s="72">
        <f ca="1">SUMIFS(Таблица12[Столбец39],Таблица12[Столбец1],"&gt;=1/"&amp;MONTH(Таблица7[[#This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V37" s="72"/>
      <c r="W37" s="72"/>
    </row>
    <row r="38" spans="2:23">
      <c r="B38" s="52">
        <f ca="1">EDATE($C$3,-2)</f>
        <v>44391</v>
      </c>
      <c r="C38" s="37" t="s">
        <v>59</v>
      </c>
      <c r="D38" s="72">
        <f ca="1">SUMIFS(Таблица12[Столбец22],Таблица12[Столбец1],"&gt;=1/"&amp;MONTH(Таблица7[[#This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E38" s="72">
        <f ca="1">SUMIFS(Таблица12[Столбец23],Таблица12[Столбец1],"&gt;=1/"&amp;MONTH(Таблица7[[#This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F38" s="72">
        <f ca="1">SUMIFS(Таблица12[Столбец24],Таблица12[Столбец1],"&gt;=1/"&amp;MONTH(Таблица7[[#This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G38" s="72">
        <f ca="1">SUMIFS(Таблица12[Столбец25],Таблица12[Столбец1],"&gt;=1/"&amp;MONTH(Таблица7[[#This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H38" s="72">
        <f ca="1">SUMIFS(Таблица12[Столбец26],Таблица12[Столбец1],"&gt;=1/"&amp;MONTH(Таблица7[[#This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I38" s="72">
        <f ca="1">SUMIFS(Таблица12[Столбец27],Таблица12[Столбец1],"&gt;=1/"&amp;MONTH(Таблица7[[#This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J38" s="72">
        <f ca="1">SUMIFS(Таблица12[Столбец28],Таблица12[Столбец1],"&gt;=1/"&amp;MONTH(Таблица7[[#This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K38" s="72">
        <f ca="1">SUMIFS(Таблица12[Столбец29],Таблица12[Столбец1],"&gt;=1/"&amp;MONTH(Таблица7[[#This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L38" s="72">
        <f ca="1">SUMIFS(Таблица12[Столбец30],Таблица12[Столбец1],"&gt;=1/"&amp;MONTH(Таблица7[[#This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M38" s="72">
        <f ca="1">SUMIFS(Таблица12[Столбец31],Таблица12[Столбец1],"&gt;=1/"&amp;MONTH(Таблица7[[#This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N38" s="72">
        <f ca="1">SUMIFS(Таблица12[Столбец32],Таблица12[Столбец1],"&gt;=1/"&amp;MONTH(Таблица7[[#This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O38" s="72">
        <f ca="1">SUMIFS(Таблица12[Столбец33],Таблица12[Столбец1],"&gt;=1/"&amp;MONTH(Таблица7[[#This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P38" s="73">
        <f ca="1">SUMIFS(Таблица12[Столбец34],Таблица12[Столбец1],"&gt;=1/"&amp;MONTH(Таблица7[[#This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Q38" s="72">
        <f ca="1">SUMIFS(Таблица12[Столбец35],Таблица12[Столбец1],"&gt;=1/"&amp;MONTH(Таблица7[[#This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R38" s="72">
        <f ca="1">SUMIFS(Таблица12[Столбец36],Таблица12[Столбец1],"&gt;=1/"&amp;MONTH(Таблица7[[#This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S38" s="72">
        <f ca="1">SUMIFS(Таблица12[Столбец37],Таблица12[Столбец1],"&gt;=1/"&amp;MONTH(Таблица7[[#This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T38" s="72">
        <f ca="1">SUMIFS(Таблица12[Столбец38],Таблица12[Столбец1],"&gt;=1/"&amp;MONTH(Таблица7[[#This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U38" s="72">
        <f ca="1">SUMIFS(Таблица12[Столбец39],Таблица12[Столбец1],"&gt;=1/"&amp;MONTH(Таблица7[[#This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V38" s="72"/>
      <c r="W38" s="72"/>
    </row>
    <row r="39" spans="2:23">
      <c r="B39" s="52">
        <f ca="1">EDATE($C$3,-1)</f>
        <v>44422</v>
      </c>
      <c r="C39" s="37" t="s">
        <v>60</v>
      </c>
      <c r="D39" s="72">
        <f ca="1">SUMIFS(Таблица12[Столбец22],Таблица12[Столбец1],"&gt;=1/"&amp;MONTH(Таблица7[[#This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E39" s="72">
        <f ca="1">SUMIFS(Таблица12[Столбец23],Таблица12[Столбец1],"&gt;=1/"&amp;MONTH(Таблица7[[#This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F39" s="72">
        <f ca="1">SUMIFS(Таблица12[Столбец24],Таблица12[Столбец1],"&gt;=1/"&amp;MONTH(Таблица7[[#This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G39" s="72">
        <f ca="1">SUMIFS(Таблица12[Столбец25],Таблица12[Столбец1],"&gt;=1/"&amp;MONTH(Таблица7[[#This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H39" s="72">
        <f ca="1">SUMIFS(Таблица12[Столбец26],Таблица12[Столбец1],"&gt;=1/"&amp;MONTH(Таблица7[[#This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I39" s="72">
        <f ca="1">SUMIFS(Таблица12[Столбец27],Таблица12[Столбец1],"&gt;=1/"&amp;MONTH(Таблица7[[#This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J39" s="72">
        <f ca="1">SUMIFS(Таблица12[Столбец28],Таблица12[Столбец1],"&gt;=1/"&amp;MONTH(Таблица7[[#This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K39" s="72">
        <f ca="1">SUMIFS(Таблица12[Столбец29],Таблица12[Столбец1],"&gt;=1/"&amp;MONTH(Таблица7[[#This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L39" s="72">
        <f ca="1">SUMIFS(Таблица12[Столбец30],Таблица12[Столбец1],"&gt;=1/"&amp;MONTH(Таблица7[[#This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M39" s="72">
        <f ca="1">SUMIFS(Таблица12[Столбец31],Таблица12[Столбец1],"&gt;=1/"&amp;MONTH(Таблица7[[#This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N39" s="72">
        <f ca="1">SUMIFS(Таблица12[Столбец32],Таблица12[Столбец1],"&gt;=1/"&amp;MONTH(Таблица7[[#This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O39" s="72">
        <f ca="1">SUMIFS(Таблица12[Столбец33],Таблица12[Столбец1],"&gt;=1/"&amp;MONTH(Таблица7[[#This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P39" s="73">
        <f ca="1">SUMIFS(Таблица12[Столбец34],Таблица12[Столбец1],"&gt;=1/"&amp;MONTH(Таблица7[[#This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Q39" s="72">
        <f ca="1">SUMIFS(Таблица12[Столбец35],Таблица12[Столбец1],"&gt;=1/"&amp;MONTH(Таблица7[[#This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R39" s="72">
        <f ca="1">SUMIFS(Таблица12[Столбец36],Таблица12[Столбец1],"&gt;=1/"&amp;MONTH(Таблица7[[#This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S39" s="72">
        <f ca="1">SUMIFS(Таблица12[Столбец37],Таблица12[Столбец1],"&gt;=1/"&amp;MONTH(Таблица7[[#This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T39" s="72">
        <f ca="1">SUMIFS(Таблица12[Столбец38],Таблица12[Столбец1],"&gt;=1/"&amp;MONTH(Таблица7[[#This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U39" s="72">
        <f ca="1">SUMIFS(Таблица12[Столбец39],Таблица12[Столбец1],"&gt;=1/"&amp;MONTH(Таблица7[[#This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V39" s="72"/>
      <c r="W39" s="72"/>
    </row>
    <row r="40" spans="2:23">
      <c r="B40" s="52">
        <f ca="1">EDATE($C$3,0)</f>
        <v>44453</v>
      </c>
      <c r="C40" s="37" t="s">
        <v>61</v>
      </c>
      <c r="D40" s="72">
        <f ca="1">SUMIFS(Таблица12[Столбец22],Таблица12[Столбец1],"&gt;=1/"&amp;MONTH(Таблица7[[#This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E40" s="72">
        <f ca="1">SUMIFS(Таблица12[Столбец23],Таблица12[Столбец1],"&gt;=1/"&amp;MONTH(Таблица7[[#This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F40" s="72">
        <f ca="1">SUMIFS(Таблица12[Столбец24],Таблица12[Столбец1],"&gt;=1/"&amp;MONTH(Таблица7[[#This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G40" s="72">
        <f ca="1">SUMIFS(Таблица12[Столбец25],Таблица12[Столбец1],"&gt;=1/"&amp;MONTH(Таблица7[[#This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H40" s="72">
        <f ca="1">SUMIFS(Таблица12[Столбец26],Таблица12[Столбец1],"&gt;=1/"&amp;MONTH(Таблица7[[#This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I40" s="72">
        <f ca="1">SUMIFS(Таблица12[Столбец27],Таблица12[Столбец1],"&gt;=1/"&amp;MONTH(Таблица7[[#This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J40" s="72">
        <f ca="1">SUMIFS(Таблица12[Столбец28],Таблица12[Столбец1],"&gt;=1/"&amp;MONTH(Таблица7[[#This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K40" s="72">
        <f ca="1">SUMIFS(Таблица12[Столбец29],Таблица12[Столбец1],"&gt;=1/"&amp;MONTH(Таблица7[[#This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L40" s="72">
        <f ca="1">SUMIFS(Таблица12[Столбец30],Таблица12[Столбец1],"&gt;=1/"&amp;MONTH(Таблица7[[#This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M40" s="72">
        <f ca="1">SUMIFS(Таблица12[Столбец31],Таблица12[Столбец1],"&gt;=1/"&amp;MONTH(Таблица7[[#This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N40" s="72">
        <f ca="1">SUMIFS(Таблица12[Столбец32],Таблица12[Столбец1],"&gt;=1/"&amp;MONTH(Таблица7[[#This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O40" s="72">
        <f ca="1">SUMIFS(Таблица12[Столбец33],Таблица12[Столбец1],"&gt;=1/"&amp;MONTH(Таблица7[[#This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P40" s="73">
        <f ca="1">SUMIFS(Таблица12[Столбец34],Таблица12[Столбец1],"&gt;=1/"&amp;MONTH(Таблица7[[#This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Q40" s="72">
        <f ca="1">SUMIFS(Таблица12[Столбец35],Таблица12[Столбец1],"&gt;=1/"&amp;MONTH(Таблица7[[#This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R40" s="72">
        <f ca="1">SUMIFS(Таблица12[Столбец36],Таблица12[Столбец1],"&gt;=1/"&amp;MONTH(Таблица7[[#This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S40" s="72">
        <f ca="1">SUMIFS(Таблица12[Столбец37],Таблица12[Столбец1],"&gt;=1/"&amp;MONTH(Таблица7[[#This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T40" s="72">
        <f ca="1">SUMIFS(Таблица12[Столбец38],Таблица12[Столбец1],"&gt;=1/"&amp;MONTH(Таблица7[[#This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U40" s="72">
        <f ca="1">SUMIFS(Таблица12[Столбец39],Таблица12[Столбец1],"&gt;=1/"&amp;MONTH(Таблица7[[#This Row],[Столбец1]])&amp;"/"&amp;YEAR($C$3),Таблица12[Столбец1],"&lt;=31/"&amp;MONTH(Таблица7[[#This Row],[Столбец1]])&amp;"/"&amp;YEAR($C$3))</f>
        <v>0</v>
      </c>
      <c r="V40" s="72"/>
      <c r="W40" s="72"/>
    </row>
    <row r="41" spans="2:23">
      <c r="B41" s="52">
        <f t="shared" ref="B41" ca="1" si="6">EDATE($C$3,0)</f>
        <v>44453</v>
      </c>
      <c r="C41" s="37" t="s">
        <v>63</v>
      </c>
      <c r="D41" s="72">
        <f ca="1">SUM(D37:D39)/3</f>
        <v>0</v>
      </c>
      <c r="E41" s="72">
        <f ca="1">SUM(E37:E39)/3</f>
        <v>0</v>
      </c>
      <c r="F41" s="72">
        <f t="shared" ref="F41:U41" ca="1" si="7">SUM(F37:F39)/3</f>
        <v>0</v>
      </c>
      <c r="G41" s="72">
        <f t="shared" ca="1" si="7"/>
        <v>0</v>
      </c>
      <c r="H41" s="72">
        <f t="shared" ca="1" si="7"/>
        <v>0</v>
      </c>
      <c r="I41" s="72">
        <f t="shared" ca="1" si="7"/>
        <v>0</v>
      </c>
      <c r="J41" s="72">
        <f t="shared" ca="1" si="7"/>
        <v>0</v>
      </c>
      <c r="K41" s="72">
        <f t="shared" ca="1" si="7"/>
        <v>0</v>
      </c>
      <c r="L41" s="72">
        <f t="shared" ca="1" si="7"/>
        <v>0</v>
      </c>
      <c r="M41" s="72">
        <f t="shared" ca="1" si="7"/>
        <v>0</v>
      </c>
      <c r="N41" s="72">
        <f t="shared" ca="1" si="7"/>
        <v>0</v>
      </c>
      <c r="O41" s="72">
        <f t="shared" ca="1" si="7"/>
        <v>0</v>
      </c>
      <c r="P41" s="72">
        <f t="shared" ca="1" si="7"/>
        <v>0</v>
      </c>
      <c r="Q41" s="72">
        <f t="shared" ca="1" si="7"/>
        <v>0</v>
      </c>
      <c r="R41" s="72">
        <f t="shared" ca="1" si="7"/>
        <v>0</v>
      </c>
      <c r="S41" s="72">
        <f t="shared" ca="1" si="7"/>
        <v>0</v>
      </c>
      <c r="T41" s="72">
        <f t="shared" ca="1" si="7"/>
        <v>0</v>
      </c>
      <c r="U41" s="72">
        <f t="shared" ca="1" si="7"/>
        <v>0</v>
      </c>
      <c r="V41" s="72"/>
      <c r="W41" s="72"/>
    </row>
    <row r="45" spans="2:23">
      <c r="B45" s="136">
        <f ca="1">EDATE($C$3,0)</f>
        <v>44453</v>
      </c>
      <c r="D45" s="2">
        <f ca="1">SUMIFS(Таблица9[Столбец2],Таблица9[Столбец1],"&gt;=1/"&amp;MONTH($B24)&amp;"/"&amp;YEAR($C$3),Таблица9[Столбец1],"&lt;=31/"&amp;MONTH($B24)&amp;"/"&amp;YEAR($C$3))</f>
        <v>0</v>
      </c>
    </row>
  </sheetData>
  <sheetProtection selectLockedCells="1"/>
  <mergeCells count="9">
    <mergeCell ref="C6:C7"/>
    <mergeCell ref="C5:D5"/>
    <mergeCell ref="D6:D7"/>
    <mergeCell ref="D9:D10"/>
    <mergeCell ref="G5:H5"/>
    <mergeCell ref="P2:Q2"/>
    <mergeCell ref="M10:N10"/>
    <mergeCell ref="J2:K2"/>
    <mergeCell ref="M2:N2"/>
  </mergeCells>
  <conditionalFormatting sqref="Q3:Q16">
    <cfRule type="cellIs" dxfId="180" priority="3" operator="lessThanOrEqual">
      <formula>$R3</formula>
    </cfRule>
    <cfRule type="cellIs" dxfId="179" priority="4" operator="between">
      <formula>$Q3</formula>
      <formula>$R3</formula>
    </cfRule>
    <cfRule type="cellIs" dxfId="178" priority="2" operator="equal">
      <formula>0</formula>
    </cfRule>
  </conditionalFormatting>
  <conditionalFormatting sqref="Q21:Q25">
    <cfRule type="cellIs" dxfId="177" priority="1" operator="lessThan">
      <formula>0</formula>
    </cfRule>
  </conditionalFormatting>
  <dataValidations disablePrompts="1" count="4">
    <dataValidation type="list" allowBlank="1" showInputMessage="1" showErrorMessage="1" sqref="D11 H12">
      <formula1>INDIRECT("СписокСчета[Счета]")</formula1>
    </dataValidation>
    <dataValidation type="list" allowBlank="1" showInputMessage="1" showErrorMessage="1" sqref="D8">
      <formula1>INDIRECT("Списокдоход[доход]")</formula1>
    </dataValidation>
    <dataValidation type="list" allowBlank="1" showInputMessage="1" showErrorMessage="1" sqref="H7:H11">
      <formula1>INDIRECT("СписокРасход[расход]")</formula1>
    </dataValidation>
    <dataValidation type="list" allowBlank="1" showInputMessage="1" showErrorMessage="1" sqref="N3:N4">
      <formula1>INDIRECT("СписокСчета[счета]")</formula1>
    </dataValidation>
  </dataValidations>
  <pageMargins left="0.7" right="0.7" top="0.75" bottom="0.75" header="0.3" footer="0.3"/>
  <pageSetup paperSize="9" orientation="portrait" horizontalDpi="180" verticalDpi="180" r:id="rId1"/>
  <drawing r:id="rId2"/>
  <legacyDrawing r:id="rId3"/>
  <tableParts count="3"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S60"/>
  <sheetViews>
    <sheetView workbookViewId="0">
      <selection activeCell="G8" sqref="G8"/>
    </sheetView>
  </sheetViews>
  <sheetFormatPr defaultRowHeight="15"/>
  <cols>
    <col min="2" max="4" width="16.140625" style="15" customWidth="1"/>
    <col min="5" max="5" width="15.7109375" style="15" customWidth="1"/>
    <col min="6" max="6" width="13.140625" customWidth="1"/>
  </cols>
  <sheetData>
    <row r="1" spans="1:19">
      <c r="A1" s="130" t="s">
        <v>89</v>
      </c>
      <c r="B1" s="130"/>
      <c r="C1" s="130"/>
      <c r="D1" s="131"/>
      <c r="E1" s="121" t="s">
        <v>67</v>
      </c>
      <c r="F1" s="122"/>
      <c r="H1" s="129" t="s">
        <v>73</v>
      </c>
      <c r="I1" s="129"/>
    </row>
    <row r="2" spans="1:19">
      <c r="B2" s="97" t="s">
        <v>3</v>
      </c>
      <c r="C2" s="97" t="s">
        <v>8</v>
      </c>
      <c r="D2" s="97" t="s">
        <v>4</v>
      </c>
      <c r="E2" s="103" t="s">
        <v>68</v>
      </c>
      <c r="F2" s="65" t="s">
        <v>69</v>
      </c>
      <c r="H2" s="81"/>
      <c r="I2" s="82"/>
      <c r="J2" s="82"/>
      <c r="K2" s="82"/>
      <c r="L2" s="82"/>
      <c r="M2" s="82"/>
      <c r="N2" s="82"/>
      <c r="O2" s="82"/>
      <c r="P2" s="82"/>
      <c r="Q2" s="82"/>
      <c r="R2" s="82"/>
      <c r="S2" s="83"/>
    </row>
    <row r="3" spans="1:19">
      <c r="B3" s="98" t="s">
        <v>77</v>
      </c>
      <c r="C3" s="104" t="s">
        <v>84</v>
      </c>
      <c r="D3" s="105" t="s">
        <v>86</v>
      </c>
      <c r="E3" s="103" t="s">
        <v>81</v>
      </c>
      <c r="F3" s="65">
        <v>4200</v>
      </c>
      <c r="H3" s="84"/>
      <c r="I3" s="85"/>
      <c r="J3" s="85"/>
      <c r="K3" s="85"/>
      <c r="L3" s="85"/>
      <c r="M3" s="85"/>
      <c r="N3" s="85"/>
      <c r="O3" s="85"/>
      <c r="P3" s="85"/>
      <c r="Q3" s="85"/>
      <c r="R3" s="85"/>
      <c r="S3" s="86"/>
    </row>
    <row r="4" spans="1:19">
      <c r="B4" s="99" t="s">
        <v>78</v>
      </c>
      <c r="C4" s="106" t="s">
        <v>85</v>
      </c>
      <c r="D4" s="107" t="s">
        <v>87</v>
      </c>
      <c r="E4" s="103">
        <v>21</v>
      </c>
      <c r="F4" s="65">
        <v>1100</v>
      </c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86"/>
    </row>
    <row r="5" spans="1:19">
      <c r="B5" s="108" t="s">
        <v>79</v>
      </c>
      <c r="C5" s="113"/>
      <c r="D5" s="110"/>
      <c r="E5" s="103" t="s">
        <v>80</v>
      </c>
      <c r="F5" s="65">
        <v>1300</v>
      </c>
      <c r="H5" s="84"/>
      <c r="I5" s="85"/>
      <c r="J5" s="85"/>
      <c r="K5" s="85"/>
      <c r="L5" s="85"/>
      <c r="M5" s="85"/>
      <c r="N5" s="85"/>
      <c r="O5" s="85"/>
      <c r="P5" s="85"/>
      <c r="Q5" s="85"/>
      <c r="R5" s="85"/>
      <c r="S5" s="86"/>
    </row>
    <row r="6" spans="1:19">
      <c r="B6" s="109" t="s">
        <v>80</v>
      </c>
      <c r="C6" s="114"/>
      <c r="D6" s="111"/>
      <c r="E6" s="103"/>
      <c r="F6" s="65"/>
      <c r="H6" s="84"/>
      <c r="I6" s="85"/>
      <c r="J6" s="85"/>
      <c r="K6" s="85"/>
      <c r="L6" s="85"/>
      <c r="M6" s="85"/>
      <c r="N6" s="85"/>
      <c r="O6" s="85"/>
      <c r="P6" s="85"/>
      <c r="Q6" s="85"/>
      <c r="R6" s="85"/>
      <c r="S6" s="86"/>
    </row>
    <row r="7" spans="1:19">
      <c r="B7" s="107" t="s">
        <v>81</v>
      </c>
      <c r="C7" s="114"/>
      <c r="D7" s="111"/>
      <c r="E7" s="103"/>
      <c r="F7" s="65"/>
      <c r="H7" s="84"/>
      <c r="I7" s="85"/>
      <c r="J7" s="85"/>
      <c r="K7" s="85"/>
      <c r="L7" s="85"/>
      <c r="M7" s="85"/>
      <c r="N7" s="85"/>
      <c r="O7" s="85"/>
      <c r="P7" s="85"/>
      <c r="Q7" s="85"/>
      <c r="R7" s="85"/>
      <c r="S7" s="86"/>
    </row>
    <row r="8" spans="1:19">
      <c r="B8" s="107" t="s">
        <v>82</v>
      </c>
      <c r="C8" s="114"/>
      <c r="D8" s="111"/>
      <c r="E8" s="103"/>
      <c r="F8" s="65"/>
      <c r="H8" s="84"/>
      <c r="I8" s="85"/>
      <c r="J8" s="85"/>
      <c r="K8" s="85"/>
      <c r="L8" s="85"/>
      <c r="M8" s="85"/>
      <c r="N8" s="85"/>
      <c r="O8" s="85"/>
      <c r="P8" s="85"/>
      <c r="Q8" s="85"/>
      <c r="R8" s="85"/>
      <c r="S8" s="86"/>
    </row>
    <row r="9" spans="1:19">
      <c r="B9" s="100" t="s">
        <v>83</v>
      </c>
      <c r="C9" s="114"/>
      <c r="D9" s="111"/>
      <c r="E9" s="103"/>
      <c r="F9" s="65"/>
      <c r="H9" s="84"/>
      <c r="I9" s="85"/>
      <c r="J9" s="85"/>
      <c r="K9" s="85"/>
      <c r="L9" s="85"/>
      <c r="M9" s="85"/>
      <c r="N9" s="85"/>
      <c r="O9" s="85"/>
      <c r="P9" s="85"/>
      <c r="Q9" s="85"/>
      <c r="R9" s="85"/>
      <c r="S9" s="86"/>
    </row>
    <row r="10" spans="1:19">
      <c r="B10" s="101">
        <v>8</v>
      </c>
      <c r="C10" s="114"/>
      <c r="D10" s="111"/>
      <c r="E10" s="103"/>
      <c r="F10" s="65"/>
      <c r="H10" s="84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6"/>
    </row>
    <row r="11" spans="1:19">
      <c r="B11" s="101">
        <v>9</v>
      </c>
      <c r="C11" s="114"/>
      <c r="D11" s="111"/>
      <c r="E11" s="103"/>
      <c r="F11" s="65"/>
      <c r="H11" s="84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6"/>
    </row>
    <row r="12" spans="1:19">
      <c r="B12" s="101">
        <v>10</v>
      </c>
      <c r="C12" s="114"/>
      <c r="D12" s="111"/>
      <c r="E12" s="103"/>
      <c r="F12" s="65"/>
      <c r="H12" s="84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6"/>
    </row>
    <row r="13" spans="1:19">
      <c r="B13" s="101">
        <v>11</v>
      </c>
      <c r="C13" s="114"/>
      <c r="D13" s="111"/>
      <c r="E13" s="103"/>
      <c r="F13" s="65"/>
      <c r="H13" s="84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6"/>
    </row>
    <row r="14" spans="1:19">
      <c r="B14" s="101">
        <v>12</v>
      </c>
      <c r="C14" s="114"/>
      <c r="D14" s="111"/>
      <c r="E14" s="103"/>
      <c r="F14" s="65"/>
      <c r="H14" s="84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6"/>
    </row>
    <row r="15" spans="1:19">
      <c r="B15" s="101">
        <v>13</v>
      </c>
      <c r="C15" s="114"/>
      <c r="D15" s="111"/>
      <c r="E15" s="103"/>
      <c r="F15" s="65"/>
      <c r="H15" s="84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6"/>
    </row>
    <row r="16" spans="1:19">
      <c r="B16" s="101">
        <v>14</v>
      </c>
      <c r="C16" s="115"/>
      <c r="D16" s="111"/>
      <c r="E16" s="103"/>
      <c r="F16" s="65"/>
      <c r="H16" s="84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6"/>
    </row>
    <row r="17" spans="2:19">
      <c r="B17" s="101">
        <v>15</v>
      </c>
      <c r="D17" s="112"/>
      <c r="H17" s="84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6"/>
    </row>
    <row r="18" spans="2:19">
      <c r="B18" s="101">
        <v>16</v>
      </c>
      <c r="H18" s="84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6"/>
    </row>
    <row r="19" spans="2:19">
      <c r="B19" s="101">
        <v>17</v>
      </c>
      <c r="H19" s="84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6"/>
    </row>
    <row r="20" spans="2:19">
      <c r="B20" s="101">
        <v>18</v>
      </c>
      <c r="H20" s="84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6"/>
    </row>
    <row r="21" spans="2:19">
      <c r="B21" s="101">
        <v>19</v>
      </c>
      <c r="H21" s="84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6"/>
    </row>
    <row r="22" spans="2:19">
      <c r="B22" s="101">
        <v>20</v>
      </c>
      <c r="H22" s="84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6"/>
    </row>
    <row r="23" spans="2:19">
      <c r="B23" s="101">
        <v>21</v>
      </c>
      <c r="H23" s="84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6"/>
    </row>
    <row r="24" spans="2:19">
      <c r="B24" s="101">
        <v>22</v>
      </c>
      <c r="H24" s="84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6"/>
    </row>
    <row r="25" spans="2:19">
      <c r="B25" s="101">
        <v>23</v>
      </c>
      <c r="H25" s="84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6"/>
    </row>
    <row r="26" spans="2:19">
      <c r="B26" s="101">
        <v>24</v>
      </c>
      <c r="H26" s="84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6"/>
    </row>
    <row r="27" spans="2:19">
      <c r="B27" s="101">
        <v>25</v>
      </c>
      <c r="H27" s="84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6"/>
    </row>
    <row r="28" spans="2:19">
      <c r="B28" s="101">
        <v>26</v>
      </c>
      <c r="H28" s="84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6"/>
    </row>
    <row r="29" spans="2:19">
      <c r="B29" s="101">
        <v>27</v>
      </c>
      <c r="H29" s="84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6"/>
    </row>
    <row r="30" spans="2:19">
      <c r="B30" s="101">
        <v>28</v>
      </c>
      <c r="H30" s="84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6"/>
    </row>
    <row r="31" spans="2:19">
      <c r="B31" s="101">
        <v>29</v>
      </c>
      <c r="H31" s="84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6"/>
    </row>
    <row r="32" spans="2:19">
      <c r="B32" s="101">
        <v>30</v>
      </c>
      <c r="H32" s="84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6"/>
    </row>
    <row r="33" spans="2:19">
      <c r="B33" s="101">
        <v>31</v>
      </c>
      <c r="H33" s="84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6"/>
    </row>
    <row r="34" spans="2:19">
      <c r="B34" s="101">
        <v>32</v>
      </c>
      <c r="H34" s="84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6"/>
    </row>
    <row r="35" spans="2:19">
      <c r="B35" s="101">
        <v>33</v>
      </c>
      <c r="H35" s="84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6"/>
    </row>
    <row r="36" spans="2:19">
      <c r="B36" s="101">
        <v>34</v>
      </c>
      <c r="H36" s="87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9"/>
    </row>
    <row r="37" spans="2:19">
      <c r="B37" s="101">
        <v>35</v>
      </c>
    </row>
    <row r="38" spans="2:19">
      <c r="B38" s="101">
        <v>36</v>
      </c>
    </row>
    <row r="39" spans="2:19">
      <c r="B39" s="101">
        <v>37</v>
      </c>
    </row>
    <row r="40" spans="2:19">
      <c r="B40" s="101">
        <v>38</v>
      </c>
    </row>
    <row r="41" spans="2:19">
      <c r="B41" s="102"/>
    </row>
    <row r="42" spans="2:19">
      <c r="B42" s="102"/>
    </row>
    <row r="43" spans="2:19">
      <c r="B43" s="102"/>
    </row>
    <row r="44" spans="2:19">
      <c r="B44" s="102"/>
    </row>
    <row r="45" spans="2:19">
      <c r="B45" s="102"/>
    </row>
    <row r="46" spans="2:19">
      <c r="B46" s="102"/>
    </row>
    <row r="47" spans="2:19">
      <c r="B47" s="102"/>
    </row>
    <row r="48" spans="2:19">
      <c r="B48" s="102"/>
    </row>
    <row r="49" spans="2:2">
      <c r="B49" s="102"/>
    </row>
    <row r="50" spans="2:2">
      <c r="B50" s="102"/>
    </row>
    <row r="51" spans="2:2">
      <c r="B51" s="102"/>
    </row>
    <row r="52" spans="2:2">
      <c r="B52" s="102"/>
    </row>
    <row r="53" spans="2:2">
      <c r="B53" s="102"/>
    </row>
    <row r="54" spans="2:2">
      <c r="B54" s="102"/>
    </row>
    <row r="55" spans="2:2">
      <c r="B55" s="102"/>
    </row>
    <row r="56" spans="2:2">
      <c r="B56" s="102"/>
    </row>
    <row r="57" spans="2:2">
      <c r="B57" s="102"/>
    </row>
    <row r="58" spans="2:2">
      <c r="B58" s="102"/>
    </row>
    <row r="59" spans="2:2">
      <c r="B59" s="102"/>
    </row>
    <row r="60" spans="2:2">
      <c r="B60" s="102"/>
    </row>
  </sheetData>
  <mergeCells count="3">
    <mergeCell ref="E1:F1"/>
    <mergeCell ref="H1:I1"/>
    <mergeCell ref="A1:D1"/>
  </mergeCells>
  <dataValidations count="1">
    <dataValidation type="list" allowBlank="1" showInputMessage="1" showErrorMessage="1" sqref="E3:E16">
      <formula1>INDIRECT("СписокРасход")</formula1>
    </dataValidation>
  </dataValidations>
  <pageMargins left="0.7" right="0.7" top="0.75" bottom="0.75" header="0.3" footer="0.3"/>
  <pageSetup paperSize="9" orientation="portrait" horizontalDpi="180" verticalDpi="180" r:id="rId1"/>
  <legacyDrawing r:id="rId2"/>
  <tableParts count="4"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P7"/>
  <sheetViews>
    <sheetView workbookViewId="0">
      <selection activeCell="B4" sqref="B4"/>
    </sheetView>
  </sheetViews>
  <sheetFormatPr defaultRowHeight="15"/>
  <cols>
    <col min="1" max="9" width="11.85546875" customWidth="1"/>
  </cols>
  <sheetData>
    <row r="1" spans="1:16">
      <c r="A1" s="6" t="e">
        <f ca="1">VLOOKUP(MAX(INDIRECT("Счета[столбец1]")),Счета[ДАТА],1)</f>
        <v>#REF!</v>
      </c>
      <c r="B1" s="29">
        <f t="shared" ref="B1:J1" si="0">LOOKUP(2,1/NOT(ISBLANK(B:B)),B:B)</f>
        <v>2110</v>
      </c>
      <c r="C1" s="29">
        <f t="shared" si="0"/>
        <v>0</v>
      </c>
      <c r="D1" s="29">
        <f t="shared" si="0"/>
        <v>0</v>
      </c>
      <c r="E1" s="29">
        <f t="shared" si="0"/>
        <v>0</v>
      </c>
      <c r="F1" s="29">
        <f t="shared" si="0"/>
        <v>0</v>
      </c>
      <c r="G1" s="29">
        <f t="shared" si="0"/>
        <v>0</v>
      </c>
      <c r="H1" s="29">
        <f t="shared" si="0"/>
        <v>0</v>
      </c>
      <c r="I1" s="29">
        <f t="shared" si="0"/>
        <v>0</v>
      </c>
      <c r="J1" s="29">
        <f t="shared" si="0"/>
        <v>0</v>
      </c>
      <c r="K1" s="29">
        <f t="shared" ref="K1:O1" si="1">LOOKUP(2,1/NOT(ISBLANK(K:K)),K:K)</f>
        <v>0</v>
      </c>
      <c r="L1" s="29">
        <f>LOOKUP(2,1/NOT(ISBLANK(L:L)),L:L)</f>
        <v>0</v>
      </c>
      <c r="M1" s="29">
        <f t="shared" si="1"/>
        <v>0</v>
      </c>
      <c r="N1" s="29">
        <f t="shared" si="1"/>
        <v>0</v>
      </c>
      <c r="O1" s="29">
        <f t="shared" si="1"/>
        <v>0</v>
      </c>
      <c r="P1" s="61">
        <f>SUM(B1:O1)</f>
        <v>2110</v>
      </c>
    </row>
    <row r="2" spans="1:16">
      <c r="A2" s="6" t="s">
        <v>12</v>
      </c>
      <c r="B2" t="str">
        <f>Списки!$C2</f>
        <v>Счета</v>
      </c>
      <c r="C2" t="str">
        <f>Списки!$C3</f>
        <v>1 кошелек</v>
      </c>
      <c r="D2" t="str">
        <f>Списки!$C4</f>
        <v>2 сбер карта</v>
      </c>
      <c r="E2">
        <f>Списки!$C5</f>
        <v>0</v>
      </c>
      <c r="F2">
        <f>Списки!$C6</f>
        <v>0</v>
      </c>
      <c r="G2">
        <f>Списки!$C7</f>
        <v>0</v>
      </c>
      <c r="H2">
        <f>Списки!$C8</f>
        <v>0</v>
      </c>
      <c r="I2">
        <f>Списки!$C9</f>
        <v>0</v>
      </c>
      <c r="J2">
        <f>Списки!$C10</f>
        <v>0</v>
      </c>
      <c r="K2">
        <f>Списки!$C11</f>
        <v>0</v>
      </c>
      <c r="L2">
        <f>Списки!$C12</f>
        <v>0</v>
      </c>
      <c r="M2">
        <f>Списки!$C13</f>
        <v>0</v>
      </c>
      <c r="N2">
        <f>Списки!$C14</f>
        <v>0</v>
      </c>
      <c r="O2">
        <f>Списки!$C15</f>
        <v>0</v>
      </c>
    </row>
    <row r="3" spans="1:16">
      <c r="A3" s="116" t="s">
        <v>90</v>
      </c>
      <c r="B3" s="8" t="s">
        <v>14</v>
      </c>
      <c r="C3" s="8" t="s">
        <v>15</v>
      </c>
      <c r="D3" s="9" t="s">
        <v>16</v>
      </c>
      <c r="E3" s="9" t="s">
        <v>17</v>
      </c>
      <c r="F3" s="9" t="s">
        <v>18</v>
      </c>
      <c r="G3" s="9" t="s">
        <v>19</v>
      </c>
      <c r="H3" s="8" t="s">
        <v>20</v>
      </c>
      <c r="I3" s="10" t="s">
        <v>21</v>
      </c>
      <c r="J3" s="9" t="s">
        <v>22</v>
      </c>
      <c r="K3" s="9" t="s">
        <v>23</v>
      </c>
      <c r="L3" s="9" t="s">
        <v>76</v>
      </c>
      <c r="M3" s="9" t="s">
        <v>75</v>
      </c>
      <c r="N3" s="9" t="s">
        <v>74</v>
      </c>
      <c r="O3" s="9" t="s">
        <v>24</v>
      </c>
    </row>
    <row r="4" spans="1:16">
      <c r="A4" s="7"/>
      <c r="B4" s="30">
        <v>0</v>
      </c>
      <c r="C4" s="30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</row>
    <row r="5" spans="1:16">
      <c r="A5" s="132">
        <v>44453</v>
      </c>
      <c r="B5" s="133">
        <v>10</v>
      </c>
      <c r="C5" s="133"/>
      <c r="D5" s="134"/>
      <c r="E5" s="134"/>
      <c r="F5" s="134"/>
      <c r="G5" s="134"/>
      <c r="H5" s="133"/>
      <c r="I5" s="135"/>
      <c r="J5" s="134"/>
      <c r="K5" s="134"/>
      <c r="L5" s="95"/>
      <c r="M5" s="95"/>
      <c r="N5" s="95"/>
      <c r="O5" s="134"/>
    </row>
    <row r="6" spans="1:16">
      <c r="A6" s="132">
        <v>44422</v>
      </c>
      <c r="B6" s="133">
        <v>110</v>
      </c>
      <c r="C6" s="133"/>
      <c r="D6" s="134"/>
      <c r="E6" s="134"/>
      <c r="F6" s="134"/>
      <c r="G6" s="134"/>
      <c r="H6" s="133"/>
      <c r="I6" s="135"/>
      <c r="J6" s="134"/>
      <c r="K6" s="134"/>
      <c r="L6" s="95"/>
      <c r="M6" s="95"/>
      <c r="N6" s="95"/>
      <c r="O6" s="134"/>
    </row>
    <row r="7" spans="1:16">
      <c r="A7" s="132">
        <v>44452</v>
      </c>
      <c r="B7" s="133">
        <v>2110</v>
      </c>
      <c r="C7" s="133"/>
      <c r="D7" s="134"/>
      <c r="E7" s="134"/>
      <c r="F7" s="134"/>
      <c r="G7" s="134"/>
      <c r="H7" s="133"/>
      <c r="I7" s="135"/>
      <c r="J7" s="134"/>
      <c r="K7" s="134"/>
      <c r="L7" s="95"/>
      <c r="M7" s="95"/>
      <c r="N7" s="95"/>
      <c r="O7" s="134"/>
    </row>
  </sheetData>
  <pageMargins left="0.7" right="0.7" top="0.75" bottom="0.75" header="0.3" footer="0.3"/>
  <pageSetup paperSize="9" orientation="portrait" horizontalDpi="180" verticalDpi="180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B26"/>
  <sheetViews>
    <sheetView workbookViewId="0">
      <selection activeCell="A5" sqref="A2:B5"/>
    </sheetView>
  </sheetViews>
  <sheetFormatPr defaultRowHeight="15"/>
  <cols>
    <col min="1" max="2" width="11.85546875" customWidth="1"/>
  </cols>
  <sheetData>
    <row r="1" spans="1:2">
      <c r="A1" t="s">
        <v>0</v>
      </c>
      <c r="B1" t="s">
        <v>52</v>
      </c>
    </row>
    <row r="2" spans="1:2">
      <c r="A2" s="56"/>
      <c r="B2" s="55"/>
    </row>
    <row r="3" spans="1:2">
      <c r="A3" s="67"/>
      <c r="B3" s="66"/>
    </row>
    <row r="4" spans="1:2">
      <c r="A4" s="67"/>
      <c r="B4" s="66"/>
    </row>
    <row r="5" spans="1:2">
      <c r="A5" s="67">
        <v>44452</v>
      </c>
      <c r="B5" s="66">
        <v>2110</v>
      </c>
    </row>
    <row r="6" spans="1:2">
      <c r="A6" s="67"/>
      <c r="B6" s="66"/>
    </row>
    <row r="7" spans="1:2">
      <c r="A7" s="67"/>
      <c r="B7" s="66"/>
    </row>
    <row r="8" spans="1:2">
      <c r="A8" s="67"/>
      <c r="B8" s="66"/>
    </row>
    <row r="9" spans="1:2">
      <c r="A9" s="67"/>
      <c r="B9" s="66"/>
    </row>
    <row r="10" spans="1:2">
      <c r="A10" s="67"/>
      <c r="B10" s="66"/>
    </row>
    <row r="11" spans="1:2">
      <c r="A11" s="67"/>
      <c r="B11" s="66"/>
    </row>
    <row r="12" spans="1:2">
      <c r="A12" s="67"/>
      <c r="B12" s="66"/>
    </row>
    <row r="13" spans="1:2">
      <c r="A13" s="67"/>
      <c r="B13" s="66"/>
    </row>
    <row r="14" spans="1:2">
      <c r="A14" s="67"/>
      <c r="B14" s="66"/>
    </row>
    <row r="15" spans="1:2">
      <c r="A15" s="67"/>
      <c r="B15" s="66"/>
    </row>
    <row r="16" spans="1:2">
      <c r="A16" s="67"/>
      <c r="B16" s="66"/>
    </row>
    <row r="17" spans="1:2">
      <c r="A17" s="67"/>
      <c r="B17" s="66"/>
    </row>
    <row r="18" spans="1:2">
      <c r="A18" s="67"/>
      <c r="B18" s="66"/>
    </row>
    <row r="19" spans="1:2">
      <c r="A19" s="67"/>
      <c r="B19" s="66"/>
    </row>
    <row r="20" spans="1:2">
      <c r="A20" s="67"/>
      <c r="B20" s="66"/>
    </row>
    <row r="21" spans="1:2">
      <c r="A21" s="67"/>
      <c r="B21" s="66"/>
    </row>
    <row r="22" spans="1:2">
      <c r="A22" s="67"/>
      <c r="B22" s="66"/>
    </row>
    <row r="23" spans="1:2">
      <c r="A23" s="67"/>
      <c r="B23" s="66"/>
    </row>
    <row r="24" spans="1:2">
      <c r="A24" s="67"/>
      <c r="B24" s="66"/>
    </row>
    <row r="25" spans="1:2">
      <c r="A25" s="67"/>
      <c r="B25" s="66"/>
    </row>
    <row r="26" spans="1:2">
      <c r="A26" s="67"/>
      <c r="B26" s="66"/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M27"/>
  <sheetViews>
    <sheetView workbookViewId="0">
      <selection activeCell="A3" sqref="A3"/>
    </sheetView>
  </sheetViews>
  <sheetFormatPr defaultRowHeight="15"/>
  <cols>
    <col min="1" max="9" width="11.85546875" customWidth="1"/>
    <col min="10" max="11" width="12.85546875" customWidth="1"/>
  </cols>
  <sheetData>
    <row r="1" spans="1:13" s="15" customFormat="1">
      <c r="A1" s="13" t="s">
        <v>0</v>
      </c>
      <c r="B1" s="14" t="str">
        <f>Списки!$D3</f>
        <v>1 Зарплата</v>
      </c>
      <c r="C1" s="14" t="str">
        <f>Списки!$D4</f>
        <v>2 Подработка</v>
      </c>
      <c r="D1" s="14">
        <f>Списки!$D5</f>
        <v>0</v>
      </c>
      <c r="E1" s="14">
        <f>Списки!$D6</f>
        <v>0</v>
      </c>
      <c r="F1" s="14">
        <f>Списки!$D7</f>
        <v>0</v>
      </c>
      <c r="G1" s="14">
        <f>Списки!$D8</f>
        <v>0</v>
      </c>
      <c r="H1" s="14">
        <f>Списки!$D9</f>
        <v>0</v>
      </c>
      <c r="I1" s="14">
        <f>Списки!$D10</f>
        <v>0</v>
      </c>
      <c r="J1" s="14">
        <f>Списки!$D11</f>
        <v>0</v>
      </c>
      <c r="K1" s="14">
        <f>Списки!$D12</f>
        <v>0</v>
      </c>
      <c r="L1" s="14">
        <f>Списки!$D13</f>
        <v>0</v>
      </c>
    </row>
    <row r="2" spans="1:13">
      <c r="A2" s="18" t="s">
        <v>13</v>
      </c>
      <c r="B2" s="16" t="s">
        <v>14</v>
      </c>
      <c r="C2" s="16" t="s">
        <v>15</v>
      </c>
      <c r="D2" s="16" t="s">
        <v>16</v>
      </c>
      <c r="E2" s="16" t="s">
        <v>17</v>
      </c>
      <c r="F2" s="16" t="s">
        <v>18</v>
      </c>
      <c r="G2" s="16" t="s">
        <v>19</v>
      </c>
      <c r="H2" s="16" t="s">
        <v>20</v>
      </c>
      <c r="I2" s="16" t="s">
        <v>21</v>
      </c>
      <c r="J2" s="16" t="s">
        <v>22</v>
      </c>
      <c r="K2" s="16" t="s">
        <v>23</v>
      </c>
      <c r="L2" s="16" t="s">
        <v>24</v>
      </c>
      <c r="M2" s="16" t="s">
        <v>25</v>
      </c>
    </row>
    <row r="3" spans="1:13">
      <c r="A3" s="19">
        <v>44453</v>
      </c>
      <c r="B3" s="17">
        <v>10</v>
      </c>
      <c r="C3" s="17"/>
      <c r="D3" s="17"/>
      <c r="E3" s="17"/>
      <c r="F3" s="17"/>
      <c r="G3" s="17"/>
      <c r="H3" s="17"/>
      <c r="I3" s="17"/>
      <c r="J3" s="17"/>
      <c r="K3" s="17"/>
      <c r="L3" s="20"/>
      <c r="M3" s="20">
        <f>SUM(Таблица9[[Столбец2]:[Столбец12]])</f>
        <v>2110</v>
      </c>
    </row>
    <row r="4" spans="1:13">
      <c r="A4" s="12">
        <v>44422</v>
      </c>
      <c r="B4" s="20">
        <v>100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>
        <f>SUM(Таблица9[[Столбец2]:[Столбец12]])</f>
        <v>2110</v>
      </c>
    </row>
    <row r="5" spans="1:13">
      <c r="A5" s="12">
        <v>44452</v>
      </c>
      <c r="B5" s="20">
        <v>2000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>
        <f>SUM(Таблица9[[Столбец2]:[Столбец12]])</f>
        <v>2110</v>
      </c>
    </row>
    <row r="6" spans="1:13">
      <c r="A6" s="12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3">
      <c r="A7" s="12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3">
      <c r="A8" s="12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3">
      <c r="A9" s="12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3">
      <c r="A10" s="12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3">
      <c r="A11" s="12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3">
      <c r="A12" s="12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3">
      <c r="A13" s="12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3">
      <c r="A14" s="12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3">
      <c r="A15" s="12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3">
      <c r="A16" s="12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>
      <c r="A17" s="12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>
      <c r="A18" s="12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>
      <c r="A19" s="12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>
      <c r="A20" s="12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>
      <c r="A21" s="12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>
      <c r="A22" s="12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>
      <c r="A23" s="12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>
      <c r="A24" s="12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>
      <c r="A25" s="12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>
      <c r="A26" s="12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>
      <c r="A27" s="12"/>
      <c r="B27" s="20"/>
      <c r="C27" s="20"/>
      <c r="D27" s="20"/>
      <c r="E27" s="20"/>
      <c r="F27" s="20"/>
      <c r="G27" s="20"/>
      <c r="H27" s="20"/>
      <c r="I27" s="20"/>
      <c r="J27" s="20"/>
      <c r="K27" s="20"/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N20"/>
  <sheetViews>
    <sheetView workbookViewId="0">
      <selection activeCell="AE18" sqref="AE18"/>
    </sheetView>
  </sheetViews>
  <sheetFormatPr defaultRowHeight="15"/>
  <cols>
    <col min="1" max="1" width="10.140625" bestFit="1" customWidth="1"/>
    <col min="2" max="2" width="4" style="76" customWidth="1"/>
    <col min="3" max="5" width="3.7109375" style="76" bestFit="1" customWidth="1"/>
    <col min="6" max="6" width="3.85546875" style="76" customWidth="1"/>
    <col min="7" max="21" width="3.7109375" style="76" bestFit="1" customWidth="1"/>
    <col min="22" max="22" width="3.85546875" style="76" customWidth="1"/>
    <col min="23" max="29" width="3.7109375" style="76" bestFit="1" customWidth="1"/>
    <col min="30" max="35" width="3.85546875" style="76" bestFit="1" customWidth="1"/>
    <col min="36" max="39" width="3.7109375" style="76" customWidth="1"/>
    <col min="40" max="40" width="9.28515625" customWidth="1"/>
  </cols>
  <sheetData>
    <row r="1" spans="1:40" ht="73.5" customHeight="1">
      <c r="A1" s="11" t="s">
        <v>0</v>
      </c>
      <c r="B1" s="74" t="str">
        <f>Списки!$B3</f>
        <v>1 Продукты</v>
      </c>
      <c r="C1" s="74" t="str">
        <f>Списки!$B4</f>
        <v>2 Бензин</v>
      </c>
      <c r="D1" s="74" t="str">
        <f>Списки!$B5</f>
        <v>3 Разное</v>
      </c>
      <c r="E1" s="74" t="str">
        <f>Списки!$B6</f>
        <v>4 Телефон</v>
      </c>
      <c r="F1" s="74" t="str">
        <f>Списки!$B7</f>
        <v>5 Кредит</v>
      </c>
      <c r="G1" s="74" t="str">
        <f>Списки!$B8</f>
        <v>6 БытХим</v>
      </c>
      <c r="H1" s="74" t="str">
        <f>Списки!$B9</f>
        <v>7 Ипотека</v>
      </c>
      <c r="I1" s="74">
        <f>Списки!$B10</f>
        <v>8</v>
      </c>
      <c r="J1" s="74">
        <f>Списки!$B11</f>
        <v>9</v>
      </c>
      <c r="K1" s="74">
        <f>Списки!$B12</f>
        <v>10</v>
      </c>
      <c r="L1" s="74">
        <f>Списки!$B13</f>
        <v>11</v>
      </c>
      <c r="M1" s="74">
        <f>Списки!$B14</f>
        <v>12</v>
      </c>
      <c r="N1" s="74">
        <f>Списки!$B15</f>
        <v>13</v>
      </c>
      <c r="O1" s="74">
        <f>Списки!$B16</f>
        <v>14</v>
      </c>
      <c r="P1" s="74">
        <f>Списки!$B17</f>
        <v>15</v>
      </c>
      <c r="Q1" s="74">
        <f>Списки!$B18</f>
        <v>16</v>
      </c>
      <c r="R1" s="74">
        <f>Списки!$B19</f>
        <v>17</v>
      </c>
      <c r="S1" s="74">
        <f>Списки!$B20</f>
        <v>18</v>
      </c>
      <c r="T1" s="74">
        <f>Списки!$B21</f>
        <v>19</v>
      </c>
      <c r="U1" s="74">
        <f>Списки!$B22</f>
        <v>20</v>
      </c>
      <c r="V1" s="74">
        <f>Списки!$B23</f>
        <v>21</v>
      </c>
      <c r="W1" s="74">
        <f>Списки!$B24</f>
        <v>22</v>
      </c>
      <c r="X1" s="74">
        <f>Списки!$B25</f>
        <v>23</v>
      </c>
      <c r="Y1" s="74">
        <f>Списки!$B26</f>
        <v>24</v>
      </c>
      <c r="Z1" s="74">
        <f>Списки!$B27</f>
        <v>25</v>
      </c>
      <c r="AA1" s="74">
        <f>Списки!$B28</f>
        <v>26</v>
      </c>
      <c r="AB1" s="74">
        <f>Списки!$B29</f>
        <v>27</v>
      </c>
      <c r="AC1" s="74">
        <f>Списки!$B30</f>
        <v>28</v>
      </c>
      <c r="AD1" s="74">
        <f>Списки!$B31</f>
        <v>29</v>
      </c>
      <c r="AE1" s="74">
        <f>Списки!$B32</f>
        <v>30</v>
      </c>
      <c r="AF1" s="74">
        <f>Списки!$B33</f>
        <v>31</v>
      </c>
      <c r="AG1" s="74">
        <f>Списки!$B34</f>
        <v>32</v>
      </c>
      <c r="AH1" s="74">
        <f>Списки!$B35</f>
        <v>33</v>
      </c>
      <c r="AI1" s="74">
        <f>Списки!$B36</f>
        <v>34</v>
      </c>
      <c r="AJ1" s="74">
        <f>Списки!$B37</f>
        <v>35</v>
      </c>
      <c r="AK1" s="74">
        <f>Списки!$B38</f>
        <v>36</v>
      </c>
      <c r="AL1" s="74">
        <f>Списки!$B39</f>
        <v>37</v>
      </c>
      <c r="AM1" s="74">
        <f>Списки!$B40</f>
        <v>38</v>
      </c>
    </row>
    <row r="2" spans="1:40">
      <c r="A2" s="18" t="s">
        <v>13</v>
      </c>
      <c r="B2" s="75" t="s">
        <v>14</v>
      </c>
      <c r="C2" s="75" t="s">
        <v>15</v>
      </c>
      <c r="D2" s="75" t="s">
        <v>16</v>
      </c>
      <c r="E2" s="75" t="s">
        <v>17</v>
      </c>
      <c r="F2" s="75" t="s">
        <v>18</v>
      </c>
      <c r="G2" s="75" t="s">
        <v>19</v>
      </c>
      <c r="H2" s="75" t="s">
        <v>20</v>
      </c>
      <c r="I2" s="75" t="s">
        <v>21</v>
      </c>
      <c r="J2" s="75" t="s">
        <v>22</v>
      </c>
      <c r="K2" s="75" t="s">
        <v>23</v>
      </c>
      <c r="L2" s="75" t="s">
        <v>24</v>
      </c>
      <c r="M2" s="75" t="s">
        <v>25</v>
      </c>
      <c r="N2" s="75" t="s">
        <v>26</v>
      </c>
      <c r="O2" s="75" t="s">
        <v>27</v>
      </c>
      <c r="P2" s="75" t="s">
        <v>28</v>
      </c>
      <c r="Q2" s="75" t="s">
        <v>29</v>
      </c>
      <c r="R2" s="75" t="s">
        <v>30</v>
      </c>
      <c r="S2" s="75" t="s">
        <v>31</v>
      </c>
      <c r="T2" s="75" t="s">
        <v>32</v>
      </c>
      <c r="U2" s="75" t="s">
        <v>33</v>
      </c>
      <c r="V2" s="75" t="s">
        <v>34</v>
      </c>
      <c r="W2" s="75" t="s">
        <v>35</v>
      </c>
      <c r="X2" s="75" t="s">
        <v>36</v>
      </c>
      <c r="Y2" s="75" t="s">
        <v>37</v>
      </c>
      <c r="Z2" s="75" t="s">
        <v>38</v>
      </c>
      <c r="AA2" s="75" t="s">
        <v>39</v>
      </c>
      <c r="AB2" s="75" t="s">
        <v>40</v>
      </c>
      <c r="AC2" s="75" t="s">
        <v>41</v>
      </c>
      <c r="AD2" s="75" t="s">
        <v>42</v>
      </c>
      <c r="AE2" s="75" t="s">
        <v>43</v>
      </c>
      <c r="AF2" s="75" t="s">
        <v>44</v>
      </c>
      <c r="AG2" s="75" t="s">
        <v>45</v>
      </c>
      <c r="AH2" s="75" t="s">
        <v>46</v>
      </c>
      <c r="AI2" s="75" t="s">
        <v>47</v>
      </c>
      <c r="AJ2" s="75" t="s">
        <v>48</v>
      </c>
      <c r="AK2" s="75" t="s">
        <v>49</v>
      </c>
      <c r="AL2" s="75" t="s">
        <v>50</v>
      </c>
      <c r="AM2" s="75" t="s">
        <v>51</v>
      </c>
      <c r="AN2" s="16" t="s">
        <v>88</v>
      </c>
    </row>
    <row r="3" spans="1:40">
      <c r="A3" s="18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4"/>
      <c r="AK3" s="94"/>
      <c r="AL3" s="94"/>
      <c r="AM3" s="94"/>
      <c r="AN3" s="94"/>
    </row>
    <row r="4" spans="1:40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1:40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1:40">
      <c r="A6" s="79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80"/>
    </row>
    <row r="7" spans="1:40">
      <c r="A7" s="79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80"/>
    </row>
    <row r="8" spans="1:40">
      <c r="A8" s="79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80"/>
    </row>
    <row r="9" spans="1:40">
      <c r="A9" s="79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80"/>
    </row>
    <row r="10" spans="1:40">
      <c r="A10" s="80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80"/>
    </row>
    <row r="11" spans="1:40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40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40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40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40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40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</row>
    <row r="17" spans="2:39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</row>
    <row r="18" spans="2:39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</row>
    <row r="19" spans="2:39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</row>
    <row r="20" spans="2:39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Главная</vt:lpstr>
      <vt:lpstr>Списки</vt:lpstr>
      <vt:lpstr>Счета</vt:lpstr>
      <vt:lpstr>Баланс</vt:lpstr>
      <vt:lpstr>Доходы</vt:lpstr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КИПиА</dc:creator>
  <cp:lastModifiedBy>КИПиА</cp:lastModifiedBy>
  <dcterms:created xsi:type="dcterms:W3CDTF">2006-09-28T05:33:49Z</dcterms:created>
  <dcterms:modified xsi:type="dcterms:W3CDTF">2021-09-14T13:36:35Z</dcterms:modified>
</cp:coreProperties>
</file>