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Лист1!$A$1:$AD$2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W26" i="1"/>
  <c r="W23" i="1"/>
  <c r="W17" i="1"/>
  <c r="W13" i="1"/>
  <c r="W9" i="1"/>
  <c r="W5" i="1"/>
  <c r="Y5" i="1" s="1"/>
  <c r="W3" i="1"/>
  <c r="Y3" i="1" s="1"/>
  <c r="AD33" i="1" l="1"/>
  <c r="Y26" i="1"/>
  <c r="AD30" i="1"/>
  <c r="Y23" i="1"/>
  <c r="Z23" i="1" s="1"/>
  <c r="AD29" i="1"/>
  <c r="Y17" i="1"/>
  <c r="AD22" i="1"/>
  <c r="Y13" i="1"/>
  <c r="Z13" i="1" s="1"/>
  <c r="AD20" i="1"/>
  <c r="AD16" i="1"/>
  <c r="Z5" i="1"/>
  <c r="AD12" i="1"/>
  <c r="AD8" i="1"/>
  <c r="Z26" i="1" l="1"/>
  <c r="Z3" i="1"/>
  <c r="AA3" i="1" s="1"/>
  <c r="AB3" i="1" s="1"/>
  <c r="Y9" i="1"/>
  <c r="Z9" i="1" s="1"/>
  <c r="AA9" i="1" s="1"/>
  <c r="AB9" i="1" s="1"/>
  <c r="Z17" i="1"/>
  <c r="AA17" i="1" s="1"/>
  <c r="AB17" i="1" s="1"/>
  <c r="AA5" i="1"/>
  <c r="AB5" i="1" s="1"/>
  <c r="AA13" i="1"/>
  <c r="AB13" i="1" s="1"/>
  <c r="AA23" i="1"/>
  <c r="AB23" i="1" s="1"/>
  <c r="Y31" i="1"/>
  <c r="Z31" i="1" s="1"/>
  <c r="P7" i="1"/>
  <c r="O7" i="1"/>
  <c r="AA26" i="1" l="1"/>
  <c r="AB26" i="1" s="1"/>
  <c r="AA31" i="1"/>
  <c r="AB31" i="1" s="1"/>
  <c r="P34" i="1"/>
  <c r="O34" i="1"/>
  <c r="P25" i="1"/>
  <c r="O25" i="1"/>
  <c r="P28" i="1"/>
  <c r="O28" i="1"/>
  <c r="P21" i="1"/>
  <c r="O21" i="1"/>
  <c r="P19" i="1"/>
  <c r="O19" i="1"/>
  <c r="P15" i="1"/>
  <c r="O15" i="1"/>
  <c r="P11" i="1"/>
  <c r="O11" i="1"/>
  <c r="M3" i="1" l="1"/>
  <c r="M17" i="1"/>
  <c r="M31" i="1" l="1"/>
  <c r="M26" i="1"/>
  <c r="M23" i="1"/>
  <c r="M13" i="1"/>
  <c r="M9" i="1"/>
  <c r="M5" i="1"/>
</calcChain>
</file>

<file path=xl/sharedStrings.xml><?xml version="1.0" encoding="utf-8"?>
<sst xmlns="http://schemas.openxmlformats.org/spreadsheetml/2006/main" count="428" uniqueCount="94">
  <si>
    <t>Производитель</t>
  </si>
  <si>
    <t>Груз</t>
  </si>
  <si>
    <t>PG</t>
  </si>
  <si>
    <t>№ Заказа</t>
  </si>
  <si>
    <t>Валюта</t>
  </si>
  <si>
    <t>Стоимость по инвойсу</t>
  </si>
  <si>
    <t>Сумма таможенных платежей</t>
  </si>
  <si>
    <t>Таможенное оформление</t>
  </si>
  <si>
    <t>Сумма за транспортирвку</t>
  </si>
  <si>
    <t>Фрахт</t>
  </si>
  <si>
    <t xml:space="preserve">Стоимсоть ж/д + авто (с </t>
  </si>
  <si>
    <t>Стоимость товара + фрахт</t>
  </si>
  <si>
    <t>Таможенная пошлина</t>
  </si>
  <si>
    <t>Страховка</t>
  </si>
  <si>
    <t>Таможенная стоимость</t>
  </si>
  <si>
    <t>пошлина</t>
  </si>
  <si>
    <t>аванс</t>
  </si>
  <si>
    <t xml:space="preserve">Таможенный сбор </t>
  </si>
  <si>
    <t>Стоимость груза</t>
  </si>
  <si>
    <t>$/€</t>
  </si>
  <si>
    <t>$</t>
  </si>
  <si>
    <t>20F</t>
  </si>
  <si>
    <t>40F</t>
  </si>
  <si>
    <t>%</t>
  </si>
  <si>
    <t>D1</t>
  </si>
  <si>
    <t>Отрезка и обдирка</t>
  </si>
  <si>
    <t>1-2</t>
  </si>
  <si>
    <t>№1-(22)</t>
  </si>
  <si>
    <t>15.01.2022</t>
  </si>
  <si>
    <t>15.03.2022</t>
  </si>
  <si>
    <t>Отсрочка 60 дней</t>
  </si>
  <si>
    <t>20.03.2022</t>
  </si>
  <si>
    <t>№2-(22)</t>
  </si>
  <si>
    <t>01.03.2022</t>
  </si>
  <si>
    <t>01.05.2022</t>
  </si>
  <si>
    <t>10.05.2022</t>
  </si>
  <si>
    <t>№3-(22)</t>
  </si>
  <si>
    <t>15.04.2022</t>
  </si>
  <si>
    <t>15.06.2022</t>
  </si>
  <si>
    <t>20.06.2022</t>
  </si>
  <si>
    <t>№4-(22)</t>
  </si>
  <si>
    <t>01.06.2022</t>
  </si>
  <si>
    <t>01.08.2022</t>
  </si>
  <si>
    <t>05.08.2022</t>
  </si>
  <si>
    <t>№5-(22)</t>
  </si>
  <si>
    <t>01.07.2022</t>
  </si>
  <si>
    <t>01.09.2022</t>
  </si>
  <si>
    <t>05.09.2022</t>
  </si>
  <si>
    <t>№6-(22)</t>
  </si>
  <si>
    <t>01.11.2022</t>
  </si>
  <si>
    <t>05.11.2022</t>
  </si>
  <si>
    <t>№7-(22)</t>
  </si>
  <si>
    <t>15.10.2022</t>
  </si>
  <si>
    <t>15.12.2022</t>
  </si>
  <si>
    <t>20.12.2022</t>
  </si>
  <si>
    <t>№1-(23)</t>
  </si>
  <si>
    <t>01.02.2023</t>
  </si>
  <si>
    <t>10.01.2023</t>
  </si>
  <si>
    <t>Условия оплаты с поставщиком</t>
  </si>
  <si>
    <t>Условия оплаты таможенного оформления</t>
  </si>
  <si>
    <t>Условия оплаты таможенных платежей</t>
  </si>
  <si>
    <t>с момента даты выхода контейнера 5-7 дней</t>
  </si>
  <si>
    <t>через 1,5 недели с момента прихода во Владивосток</t>
  </si>
  <si>
    <t>с момента поступления товара на склад в Ярцево</t>
  </si>
  <si>
    <t>20.04.2022</t>
  </si>
  <si>
    <t>25.04.2022</t>
  </si>
  <si>
    <t>18.06.2022</t>
  </si>
  <si>
    <t>Дата выхода</t>
  </si>
  <si>
    <t>Дата прихода</t>
  </si>
  <si>
    <t>Условия оплаты за транспорт</t>
  </si>
  <si>
    <t>20.01.2022</t>
  </si>
  <si>
    <t>20.10.2022</t>
  </si>
  <si>
    <t>25.01.2022</t>
  </si>
  <si>
    <t>18.03.2022</t>
  </si>
  <si>
    <t>06.03.2022</t>
  </si>
  <si>
    <t>06.06.2022</t>
  </si>
  <si>
    <t>06.07.2022</t>
  </si>
  <si>
    <t>06.09.2022</t>
  </si>
  <si>
    <t>11.03.2022</t>
  </si>
  <si>
    <t>04.05.2022</t>
  </si>
  <si>
    <t>11.06.2022</t>
  </si>
  <si>
    <t>04.08.2022</t>
  </si>
  <si>
    <t>11.07.2022</t>
  </si>
  <si>
    <t>04.09.2022</t>
  </si>
  <si>
    <t>11.09.2022</t>
  </si>
  <si>
    <t>04.11.2022</t>
  </si>
  <si>
    <t>25.10.2022</t>
  </si>
  <si>
    <t>18.10.2022</t>
  </si>
  <si>
    <t>25.12.2022</t>
  </si>
  <si>
    <t>30.12.2022</t>
  </si>
  <si>
    <t>04.02.2023</t>
  </si>
  <si>
    <t>Дата оплаты</t>
  </si>
  <si>
    <t>Дата предоплаты</t>
  </si>
  <si>
    <t>Дата постоплаты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</si>
</sst>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$-409]* #,##0.0_ ;_-[$$-409]* \-#,##0.0\ ;_-[$$-409]* &quot;-&quot;??_ ;_-@_ "/>
    <numFmt numFmtId="165" formatCode="_-[$$-409]* #,##0.00_ ;_-[$$-409]* \-#,##0.00\ ;_-[$$-409]* &quot;-&quot;??_ ;_-@_ "/>
    <numFmt numFmtId="166" formatCode="_-[$$-409]* #,##0_ ;_-[$$-409]* \-#,##0\ ;_-[$$-409]* &quot;-&quot;??_ ;_-@_ "/>
    <numFmt numFmtId="167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/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34"/>
  <sheetViews>
    <sheetView tabSelected="1" topLeftCell="Q1" zoomScaleNormal="100" workbookViewId="0">
      <selection activeCell="W3" sqref="W3"/>
    </sheetView>
  </sheetViews>
  <sheetFormatPr defaultRowHeight="15" x14ac:dyDescent="0.25"/>
  <cols>
    <col min="2" max="2" width="18.5703125" bestFit="1" customWidth="1"/>
    <col min="5" max="5" width="13" customWidth="1"/>
    <col min="6" max="6" width="13.140625" customWidth="1"/>
    <col min="7" max="7" width="8.85546875" hidden="1" customWidth="1"/>
    <col min="8" max="9" width="17.28515625" hidden="1" customWidth="1"/>
    <col min="10" max="10" width="20.42578125" hidden="1" customWidth="1"/>
    <col min="11" max="11" width="17.28515625" hidden="1" customWidth="1"/>
    <col min="12" max="12" width="11.42578125" customWidth="1"/>
    <col min="13" max="13" width="13.85546875" customWidth="1"/>
    <col min="14" max="14" width="14.28515625" customWidth="1"/>
    <col min="15" max="15" width="12" customWidth="1"/>
    <col min="16" max="16" width="12.7109375" customWidth="1"/>
    <col min="17" max="17" width="13.140625" customWidth="1"/>
    <col min="18" max="18" width="10.42578125" customWidth="1"/>
    <col min="19" max="19" width="12.42578125" customWidth="1"/>
    <col min="20" max="20" width="7.85546875" customWidth="1"/>
    <col min="21" max="21" width="8.85546875" customWidth="1"/>
    <col min="22" max="23" width="11.140625" customWidth="1"/>
    <col min="24" max="24" width="10.5703125" customWidth="1"/>
    <col min="25" max="25" width="11.42578125" customWidth="1"/>
    <col min="26" max="26" width="11.7109375" customWidth="1"/>
    <col min="27" max="27" width="10.42578125" customWidth="1"/>
    <col min="28" max="29" width="11.42578125" customWidth="1"/>
    <col min="30" max="30" width="10.42578125" customWidth="1"/>
  </cols>
  <sheetData>
    <row r="1" spans="1:93" s="8" customFormat="1" ht="54" customHeight="1" x14ac:dyDescent="0.25">
      <c r="A1" s="32" t="s">
        <v>0</v>
      </c>
      <c r="B1" s="32" t="s">
        <v>1</v>
      </c>
      <c r="C1" s="27" t="s">
        <v>2</v>
      </c>
      <c r="D1" s="27" t="s">
        <v>3</v>
      </c>
      <c r="E1" s="27" t="s">
        <v>67</v>
      </c>
      <c r="F1" s="27" t="s">
        <v>68</v>
      </c>
      <c r="G1" s="27" t="s">
        <v>4</v>
      </c>
      <c r="H1" s="27" t="s">
        <v>58</v>
      </c>
      <c r="I1" s="28" t="s">
        <v>60</v>
      </c>
      <c r="J1" s="28" t="s">
        <v>59</v>
      </c>
      <c r="K1" s="28" t="s">
        <v>69</v>
      </c>
      <c r="L1" s="2" t="s">
        <v>5</v>
      </c>
      <c r="M1" s="3" t="s">
        <v>6</v>
      </c>
      <c r="N1" s="3" t="s">
        <v>7</v>
      </c>
      <c r="O1" s="30" t="s">
        <v>8</v>
      </c>
      <c r="P1" s="31"/>
      <c r="Q1" s="27" t="s">
        <v>92</v>
      </c>
      <c r="R1" s="28" t="s">
        <v>91</v>
      </c>
      <c r="S1" s="27" t="s">
        <v>93</v>
      </c>
      <c r="T1" s="26" t="s">
        <v>9</v>
      </c>
      <c r="U1" s="26"/>
      <c r="V1" s="4" t="s">
        <v>10</v>
      </c>
      <c r="W1" s="4" t="s">
        <v>11</v>
      </c>
      <c r="X1" s="1" t="s">
        <v>12</v>
      </c>
      <c r="Y1" s="5" t="s">
        <v>13</v>
      </c>
      <c r="Z1" s="3" t="s">
        <v>14</v>
      </c>
      <c r="AA1" s="3" t="s">
        <v>15</v>
      </c>
      <c r="AB1" s="6" t="s">
        <v>16</v>
      </c>
      <c r="AC1" s="3" t="s">
        <v>17</v>
      </c>
      <c r="AD1" s="3" t="s">
        <v>18</v>
      </c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</row>
    <row r="2" spans="1:93" s="8" customFormat="1" ht="15" customHeight="1" x14ac:dyDescent="0.25">
      <c r="A2" s="32"/>
      <c r="B2" s="32"/>
      <c r="C2" s="27"/>
      <c r="D2" s="27"/>
      <c r="E2" s="27"/>
      <c r="F2" s="27"/>
      <c r="G2" s="27"/>
      <c r="H2" s="27"/>
      <c r="I2" s="29"/>
      <c r="J2" s="29"/>
      <c r="K2" s="29"/>
      <c r="L2" s="4" t="s">
        <v>19</v>
      </c>
      <c r="M2" s="9" t="s">
        <v>20</v>
      </c>
      <c r="N2" s="5" t="s">
        <v>20</v>
      </c>
      <c r="O2" s="20" t="s">
        <v>21</v>
      </c>
      <c r="P2" s="20" t="s">
        <v>22</v>
      </c>
      <c r="Q2" s="27"/>
      <c r="R2" s="29"/>
      <c r="S2" s="27"/>
      <c r="T2" s="20" t="s">
        <v>21</v>
      </c>
      <c r="U2" s="20" t="s">
        <v>22</v>
      </c>
      <c r="V2" s="4" t="s">
        <v>20</v>
      </c>
      <c r="W2" s="4" t="s">
        <v>20</v>
      </c>
      <c r="X2" s="1" t="s">
        <v>23</v>
      </c>
      <c r="Y2" s="5" t="s">
        <v>20</v>
      </c>
      <c r="Z2" s="5" t="s">
        <v>20</v>
      </c>
      <c r="AA2" s="5" t="s">
        <v>20</v>
      </c>
      <c r="AB2" s="5" t="s">
        <v>20</v>
      </c>
      <c r="AC2" s="5" t="s">
        <v>20</v>
      </c>
      <c r="AD2" s="1" t="s">
        <v>23</v>
      </c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s="18" customFormat="1" ht="15" customHeight="1" x14ac:dyDescent="0.25">
      <c r="A3" s="10" t="s">
        <v>24</v>
      </c>
      <c r="B3" s="10" t="s">
        <v>25</v>
      </c>
      <c r="C3" s="11" t="s">
        <v>26</v>
      </c>
      <c r="D3" s="12" t="s">
        <v>27</v>
      </c>
      <c r="E3" s="11" t="s">
        <v>28</v>
      </c>
      <c r="F3" s="11" t="s">
        <v>29</v>
      </c>
      <c r="G3" s="13" t="s">
        <v>20</v>
      </c>
      <c r="H3" s="11" t="s">
        <v>30</v>
      </c>
      <c r="I3" s="13" t="s">
        <v>62</v>
      </c>
      <c r="J3" s="13" t="s">
        <v>61</v>
      </c>
      <c r="K3" s="13" t="s">
        <v>63</v>
      </c>
      <c r="L3" s="21"/>
      <c r="M3" s="14">
        <f>AA3+AB3+AC3</f>
        <v>20514.828672000003</v>
      </c>
      <c r="N3" s="15"/>
      <c r="O3" s="22"/>
      <c r="P3" s="22"/>
      <c r="Q3" s="16"/>
      <c r="R3" s="11" t="s">
        <v>70</v>
      </c>
      <c r="S3" s="13"/>
      <c r="T3" s="23">
        <v>6100</v>
      </c>
      <c r="U3" s="23">
        <v>10300</v>
      </c>
      <c r="V3" s="22">
        <v>3250</v>
      </c>
      <c r="W3" s="22">
        <f>SUMIF(D$3:D$34,D3,L$3:L$34)+T3</f>
        <v>63457.30000000001</v>
      </c>
      <c r="X3" s="24">
        <v>0.1</v>
      </c>
      <c r="Y3" s="15">
        <f>W3*0.002</f>
        <v>126.91460000000002</v>
      </c>
      <c r="Z3" s="15">
        <f>W3+Y3</f>
        <v>63584.214600000007</v>
      </c>
      <c r="AA3" s="15">
        <f>Z3*X3</f>
        <v>6358.4214600000014</v>
      </c>
      <c r="AB3" s="15">
        <f>(Z3+AA3)*20%</f>
        <v>13988.527212000001</v>
      </c>
      <c r="AC3" s="25">
        <v>167.88</v>
      </c>
      <c r="AD3" s="17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</row>
    <row r="4" spans="1:93" s="18" customFormat="1" ht="15" customHeight="1" x14ac:dyDescent="0.25">
      <c r="A4" s="10" t="s">
        <v>24</v>
      </c>
      <c r="B4" s="10" t="s">
        <v>25</v>
      </c>
      <c r="C4" s="11" t="s">
        <v>26</v>
      </c>
      <c r="D4" s="12" t="s">
        <v>27</v>
      </c>
      <c r="E4" s="11" t="s">
        <v>28</v>
      </c>
      <c r="F4" s="11" t="s">
        <v>29</v>
      </c>
      <c r="G4" s="13" t="s">
        <v>20</v>
      </c>
      <c r="H4" s="11" t="s">
        <v>30</v>
      </c>
      <c r="I4" s="13" t="s">
        <v>62</v>
      </c>
      <c r="J4" s="13" t="s">
        <v>61</v>
      </c>
      <c r="K4" s="13" t="s">
        <v>63</v>
      </c>
      <c r="L4" s="21"/>
      <c r="M4" s="14"/>
      <c r="N4" s="15">
        <v>250</v>
      </c>
      <c r="O4" s="22"/>
      <c r="P4" s="22"/>
      <c r="Q4" s="16"/>
      <c r="R4" s="11" t="s">
        <v>72</v>
      </c>
      <c r="S4" s="13"/>
      <c r="T4" s="23"/>
      <c r="U4" s="23"/>
      <c r="V4" s="22"/>
      <c r="W4" s="22"/>
      <c r="X4" s="24"/>
      <c r="Y4" s="15"/>
      <c r="Z4" s="15"/>
      <c r="AA4" s="15"/>
      <c r="AB4" s="15"/>
      <c r="AC4" s="25"/>
      <c r="AD4" s="17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</row>
    <row r="5" spans="1:93" s="18" customFormat="1" ht="15" customHeight="1" x14ac:dyDescent="0.25">
      <c r="A5" s="10" t="s">
        <v>24</v>
      </c>
      <c r="B5" s="10" t="s">
        <v>25</v>
      </c>
      <c r="C5" s="11" t="s">
        <v>26</v>
      </c>
      <c r="D5" s="12" t="s">
        <v>32</v>
      </c>
      <c r="E5" s="11" t="s">
        <v>33</v>
      </c>
      <c r="F5" s="11" t="s">
        <v>34</v>
      </c>
      <c r="G5" s="13" t="s">
        <v>20</v>
      </c>
      <c r="H5" s="11" t="s">
        <v>30</v>
      </c>
      <c r="I5" s="13" t="s">
        <v>62</v>
      </c>
      <c r="J5" s="13" t="s">
        <v>61</v>
      </c>
      <c r="K5" s="13" t="s">
        <v>63</v>
      </c>
      <c r="L5" s="21"/>
      <c r="M5" s="14">
        <f>AA5+AB5+AC5</f>
        <v>20856.438528000002</v>
      </c>
      <c r="N5" s="15"/>
      <c r="O5" s="22"/>
      <c r="P5" s="22"/>
      <c r="Q5" s="16"/>
      <c r="R5" s="11" t="s">
        <v>74</v>
      </c>
      <c r="S5" s="13"/>
      <c r="T5" s="23">
        <v>6100</v>
      </c>
      <c r="U5" s="23">
        <v>10300</v>
      </c>
      <c r="V5" s="22">
        <v>3250</v>
      </c>
      <c r="W5" s="22">
        <f>SUMIF(D$3:D$34,D5,L$3:L$34)+T5</f>
        <v>64522.700000000004</v>
      </c>
      <c r="X5" s="24">
        <v>0.1</v>
      </c>
      <c r="Y5" s="15">
        <f>W5*0.002</f>
        <v>129.0454</v>
      </c>
      <c r="Z5" s="15">
        <f>W5+Y5</f>
        <v>64651.745400000007</v>
      </c>
      <c r="AA5" s="15">
        <f>Z5*X5</f>
        <v>6465.1745400000009</v>
      </c>
      <c r="AB5" s="15">
        <f>(Z5+AA5)*20%</f>
        <v>14223.383988000001</v>
      </c>
      <c r="AC5" s="25">
        <v>167.88</v>
      </c>
      <c r="AD5" s="17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</row>
    <row r="6" spans="1:93" s="18" customFormat="1" ht="15" customHeight="1" x14ac:dyDescent="0.25">
      <c r="A6" s="10" t="s">
        <v>24</v>
      </c>
      <c r="B6" s="10" t="s">
        <v>25</v>
      </c>
      <c r="C6" s="11" t="s">
        <v>26</v>
      </c>
      <c r="D6" s="12" t="s">
        <v>32</v>
      </c>
      <c r="E6" s="11" t="s">
        <v>33</v>
      </c>
      <c r="F6" s="11" t="s">
        <v>34</v>
      </c>
      <c r="G6" s="13" t="s">
        <v>20</v>
      </c>
      <c r="H6" s="11" t="s">
        <v>30</v>
      </c>
      <c r="I6" s="13" t="s">
        <v>62</v>
      </c>
      <c r="J6" s="13" t="s">
        <v>61</v>
      </c>
      <c r="K6" s="13" t="s">
        <v>63</v>
      </c>
      <c r="L6" s="21"/>
      <c r="M6" s="14"/>
      <c r="N6" s="15">
        <v>250</v>
      </c>
      <c r="O6" s="22"/>
      <c r="P6" s="22"/>
      <c r="Q6" s="16"/>
      <c r="R6" s="11" t="s">
        <v>78</v>
      </c>
      <c r="S6" s="13"/>
      <c r="T6" s="23"/>
      <c r="U6" s="23"/>
      <c r="V6" s="22"/>
      <c r="W6" s="22"/>
      <c r="X6" s="24"/>
      <c r="Y6" s="15"/>
      <c r="Z6" s="15"/>
      <c r="AA6" s="15"/>
      <c r="AB6" s="15"/>
      <c r="AC6" s="25"/>
      <c r="AD6" s="17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</row>
    <row r="7" spans="1:93" s="18" customFormat="1" ht="15" customHeight="1" x14ac:dyDescent="0.25">
      <c r="A7" s="10" t="s">
        <v>24</v>
      </c>
      <c r="B7" s="10" t="s">
        <v>25</v>
      </c>
      <c r="C7" s="11" t="s">
        <v>26</v>
      </c>
      <c r="D7" s="12" t="s">
        <v>27</v>
      </c>
      <c r="E7" s="11" t="s">
        <v>28</v>
      </c>
      <c r="F7" s="11" t="s">
        <v>29</v>
      </c>
      <c r="G7" s="13" t="s">
        <v>20</v>
      </c>
      <c r="H7" s="11" t="s">
        <v>30</v>
      </c>
      <c r="I7" s="13" t="s">
        <v>62</v>
      </c>
      <c r="J7" s="13" t="s">
        <v>61</v>
      </c>
      <c r="K7" s="13" t="s">
        <v>63</v>
      </c>
      <c r="L7" s="21"/>
      <c r="M7" s="14"/>
      <c r="N7" s="15"/>
      <c r="O7" s="22">
        <f>T7+V7</f>
        <v>9350</v>
      </c>
      <c r="P7" s="22">
        <f>U7+V7</f>
        <v>13550</v>
      </c>
      <c r="Q7" s="16"/>
      <c r="R7" s="11" t="s">
        <v>73</v>
      </c>
      <c r="S7" s="13"/>
      <c r="T7" s="23">
        <v>6100</v>
      </c>
      <c r="U7" s="23">
        <v>10300</v>
      </c>
      <c r="V7" s="22">
        <v>3250</v>
      </c>
      <c r="W7" s="22"/>
      <c r="X7" s="24"/>
      <c r="Y7" s="15"/>
      <c r="Z7" s="15"/>
      <c r="AA7" s="15"/>
      <c r="AB7" s="15"/>
      <c r="AC7" s="25"/>
      <c r="AD7" s="17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</row>
    <row r="8" spans="1:93" s="18" customFormat="1" ht="15" customHeight="1" x14ac:dyDescent="0.25">
      <c r="A8" s="10" t="s">
        <v>24</v>
      </c>
      <c r="B8" s="10" t="s">
        <v>25</v>
      </c>
      <c r="C8" s="11" t="s">
        <v>26</v>
      </c>
      <c r="D8" s="12" t="s">
        <v>27</v>
      </c>
      <c r="E8" s="11" t="s">
        <v>28</v>
      </c>
      <c r="F8" s="11" t="s">
        <v>29</v>
      </c>
      <c r="G8" s="13" t="s">
        <v>20</v>
      </c>
      <c r="H8" s="11" t="s">
        <v>30</v>
      </c>
      <c r="I8" s="13" t="s">
        <v>62</v>
      </c>
      <c r="J8" s="13" t="s">
        <v>61</v>
      </c>
      <c r="K8" s="13" t="s">
        <v>63</v>
      </c>
      <c r="L8" s="21">
        <v>57357.30000000001</v>
      </c>
      <c r="M8" s="14"/>
      <c r="N8" s="15"/>
      <c r="O8" s="22"/>
      <c r="P8" s="22"/>
      <c r="Q8" s="16"/>
      <c r="R8" s="11" t="s">
        <v>31</v>
      </c>
      <c r="S8" s="13"/>
      <c r="T8" s="23">
        <v>6100</v>
      </c>
      <c r="U8" s="23">
        <v>10300</v>
      </c>
      <c r="V8" s="22">
        <v>3250</v>
      </c>
      <c r="W8" s="22"/>
      <c r="X8" s="24"/>
      <c r="Y8" s="15"/>
      <c r="Z8" s="15"/>
      <c r="AA8" s="15"/>
      <c r="AB8" s="15"/>
      <c r="AC8" s="25"/>
      <c r="AD8" s="17">
        <f>(T8+V8)/L8</f>
        <v>0.1630132520184876</v>
      </c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</row>
    <row r="9" spans="1:93" s="18" customFormat="1" ht="15" customHeight="1" x14ac:dyDescent="0.25">
      <c r="A9" s="10" t="s">
        <v>24</v>
      </c>
      <c r="B9" s="10" t="s">
        <v>25</v>
      </c>
      <c r="C9" s="11" t="s">
        <v>26</v>
      </c>
      <c r="D9" s="12" t="s">
        <v>36</v>
      </c>
      <c r="E9" s="11" t="s">
        <v>37</v>
      </c>
      <c r="F9" s="11" t="s">
        <v>38</v>
      </c>
      <c r="G9" s="13" t="s">
        <v>20</v>
      </c>
      <c r="H9" s="11" t="s">
        <v>30</v>
      </c>
      <c r="I9" s="13" t="s">
        <v>62</v>
      </c>
      <c r="J9" s="13" t="s">
        <v>61</v>
      </c>
      <c r="K9" s="13" t="s">
        <v>63</v>
      </c>
      <c r="L9" s="21"/>
      <c r="M9" s="14">
        <f>AA9+AB9+AC9</f>
        <v>21287.312832000007</v>
      </c>
      <c r="N9" s="15"/>
      <c r="O9" s="22"/>
      <c r="P9" s="22"/>
      <c r="Q9" s="16"/>
      <c r="R9" s="11" t="s">
        <v>64</v>
      </c>
      <c r="S9" s="13"/>
      <c r="T9" s="23">
        <v>6100</v>
      </c>
      <c r="U9" s="23">
        <v>10300</v>
      </c>
      <c r="V9" s="22">
        <v>3250</v>
      </c>
      <c r="W9" s="22">
        <f>SUMIF(D$3:D$34,D9,L$3:L$34)+T9</f>
        <v>65713.800000000017</v>
      </c>
      <c r="X9" s="24">
        <v>0.1</v>
      </c>
      <c r="Y9" s="15">
        <f>W9*0.002</f>
        <v>131.42760000000004</v>
      </c>
      <c r="Z9" s="15">
        <f>W9+Y9</f>
        <v>65845.227600000013</v>
      </c>
      <c r="AA9" s="15">
        <f>Z9*X9</f>
        <v>6584.5227600000017</v>
      </c>
      <c r="AB9" s="15">
        <f>(Z9+AA9)*20%</f>
        <v>14485.950072000005</v>
      </c>
      <c r="AC9" s="25">
        <v>216.84</v>
      </c>
      <c r="AD9" s="17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</row>
    <row r="10" spans="1:93" s="18" customFormat="1" ht="15" customHeight="1" x14ac:dyDescent="0.25">
      <c r="A10" s="10" t="s">
        <v>24</v>
      </c>
      <c r="B10" s="10" t="s">
        <v>25</v>
      </c>
      <c r="C10" s="11" t="s">
        <v>26</v>
      </c>
      <c r="D10" s="12" t="s">
        <v>36</v>
      </c>
      <c r="E10" s="11" t="s">
        <v>37</v>
      </c>
      <c r="F10" s="11" t="s">
        <v>38</v>
      </c>
      <c r="G10" s="13" t="s">
        <v>20</v>
      </c>
      <c r="H10" s="11" t="s">
        <v>30</v>
      </c>
      <c r="I10" s="13" t="s">
        <v>62</v>
      </c>
      <c r="J10" s="13" t="s">
        <v>61</v>
      </c>
      <c r="K10" s="13" t="s">
        <v>63</v>
      </c>
      <c r="L10" s="21"/>
      <c r="M10" s="14"/>
      <c r="N10" s="15">
        <v>250</v>
      </c>
      <c r="O10" s="22"/>
      <c r="P10" s="22"/>
      <c r="Q10" s="16"/>
      <c r="R10" s="11" t="s">
        <v>65</v>
      </c>
      <c r="S10" s="13"/>
      <c r="T10" s="23"/>
      <c r="U10" s="23"/>
      <c r="V10" s="22"/>
      <c r="W10" s="22"/>
      <c r="X10" s="24"/>
      <c r="Y10" s="15"/>
      <c r="Z10" s="15"/>
      <c r="AA10" s="15"/>
      <c r="AB10" s="15"/>
      <c r="AC10" s="25"/>
      <c r="AD10" s="17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</row>
    <row r="11" spans="1:93" s="18" customFormat="1" ht="15" customHeight="1" x14ac:dyDescent="0.25">
      <c r="A11" s="10" t="s">
        <v>24</v>
      </c>
      <c r="B11" s="10" t="s">
        <v>25</v>
      </c>
      <c r="C11" s="11" t="s">
        <v>26</v>
      </c>
      <c r="D11" s="12" t="s">
        <v>32</v>
      </c>
      <c r="E11" s="11" t="s">
        <v>33</v>
      </c>
      <c r="F11" s="11" t="s">
        <v>34</v>
      </c>
      <c r="G11" s="13" t="s">
        <v>20</v>
      </c>
      <c r="H11" s="11" t="s">
        <v>30</v>
      </c>
      <c r="I11" s="13" t="s">
        <v>62</v>
      </c>
      <c r="J11" s="13" t="s">
        <v>61</v>
      </c>
      <c r="K11" s="13" t="s">
        <v>63</v>
      </c>
      <c r="L11" s="21"/>
      <c r="M11" s="14"/>
      <c r="N11" s="15"/>
      <c r="O11" s="22">
        <f>T11+V11</f>
        <v>9350</v>
      </c>
      <c r="P11" s="22">
        <f>U11+V11</f>
        <v>13550</v>
      </c>
      <c r="Q11" s="16"/>
      <c r="R11" s="11" t="s">
        <v>79</v>
      </c>
      <c r="S11" s="13"/>
      <c r="T11" s="23">
        <v>6100</v>
      </c>
      <c r="U11" s="23">
        <v>10300</v>
      </c>
      <c r="V11" s="22">
        <v>3250</v>
      </c>
      <c r="W11" s="22"/>
      <c r="X11" s="24"/>
      <c r="Y11" s="15"/>
      <c r="Z11" s="15"/>
      <c r="AA11" s="15"/>
      <c r="AB11" s="15"/>
      <c r="AC11" s="25"/>
      <c r="AD11" s="17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</row>
    <row r="12" spans="1:93" s="18" customFormat="1" ht="15" customHeight="1" x14ac:dyDescent="0.25">
      <c r="A12" s="10" t="s">
        <v>24</v>
      </c>
      <c r="B12" s="10" t="s">
        <v>25</v>
      </c>
      <c r="C12" s="11" t="s">
        <v>26</v>
      </c>
      <c r="D12" s="12" t="s">
        <v>32</v>
      </c>
      <c r="E12" s="11" t="s">
        <v>33</v>
      </c>
      <c r="F12" s="11" t="s">
        <v>34</v>
      </c>
      <c r="G12" s="13" t="s">
        <v>20</v>
      </c>
      <c r="H12" s="11" t="s">
        <v>30</v>
      </c>
      <c r="I12" s="13" t="s">
        <v>62</v>
      </c>
      <c r="J12" s="13" t="s">
        <v>61</v>
      </c>
      <c r="K12" s="13" t="s">
        <v>63</v>
      </c>
      <c r="L12" s="21">
        <v>58422.700000000004</v>
      </c>
      <c r="M12" s="14"/>
      <c r="N12" s="15"/>
      <c r="O12" s="22"/>
      <c r="P12" s="22"/>
      <c r="Q12" s="16"/>
      <c r="R12" s="11" t="s">
        <v>35</v>
      </c>
      <c r="S12" s="13"/>
      <c r="T12" s="23">
        <v>6100</v>
      </c>
      <c r="U12" s="23">
        <v>10300</v>
      </c>
      <c r="V12" s="22">
        <v>3250</v>
      </c>
      <c r="W12" s="22"/>
      <c r="X12" s="24"/>
      <c r="Y12" s="15"/>
      <c r="Z12" s="15"/>
      <c r="AA12" s="15"/>
      <c r="AB12" s="15"/>
      <c r="AC12" s="25"/>
      <c r="AD12" s="17">
        <f>(T12+V12)/L12</f>
        <v>0.16004053219039857</v>
      </c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</row>
    <row r="13" spans="1:93" s="18" customFormat="1" ht="15" customHeight="1" x14ac:dyDescent="0.25">
      <c r="A13" s="10" t="s">
        <v>24</v>
      </c>
      <c r="B13" s="10" t="s">
        <v>25</v>
      </c>
      <c r="C13" s="11" t="s">
        <v>26</v>
      </c>
      <c r="D13" s="12" t="s">
        <v>40</v>
      </c>
      <c r="E13" s="11" t="s">
        <v>41</v>
      </c>
      <c r="F13" s="11" t="s">
        <v>42</v>
      </c>
      <c r="G13" s="13" t="s">
        <v>20</v>
      </c>
      <c r="H13" s="11" t="s">
        <v>30</v>
      </c>
      <c r="I13" s="13" t="s">
        <v>62</v>
      </c>
      <c r="J13" s="13" t="s">
        <v>61</v>
      </c>
      <c r="K13" s="13" t="s">
        <v>63</v>
      </c>
      <c r="L13" s="21"/>
      <c r="M13" s="14">
        <f>AA13+AB13+AC13</f>
        <v>23066.672448000001</v>
      </c>
      <c r="N13" s="15"/>
      <c r="O13" s="22"/>
      <c r="P13" s="22"/>
      <c r="Q13" s="16"/>
      <c r="R13" s="11" t="s">
        <v>75</v>
      </c>
      <c r="S13" s="13"/>
      <c r="T13" s="23">
        <v>6100</v>
      </c>
      <c r="U13" s="23">
        <v>10300</v>
      </c>
      <c r="V13" s="22">
        <v>3250</v>
      </c>
      <c r="W13" s="22">
        <f>SUMIF(D$3:D$34,D13,L$3:L$34)+T13</f>
        <v>71263.199999999997</v>
      </c>
      <c r="X13" s="24">
        <v>0.1</v>
      </c>
      <c r="Y13" s="15">
        <f>W13*0.002</f>
        <v>142.5264</v>
      </c>
      <c r="Z13" s="15">
        <f>W13+Y13</f>
        <v>71405.7264</v>
      </c>
      <c r="AA13" s="15">
        <f>Z13*X13</f>
        <v>7140.5726400000003</v>
      </c>
      <c r="AB13" s="15">
        <f>(Z13+AA13)*20%</f>
        <v>15709.259808000001</v>
      </c>
      <c r="AC13" s="25">
        <v>216.84</v>
      </c>
      <c r="AD13" s="17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</row>
    <row r="14" spans="1:93" s="18" customFormat="1" ht="15" customHeight="1" x14ac:dyDescent="0.25">
      <c r="A14" s="10" t="s">
        <v>24</v>
      </c>
      <c r="B14" s="10" t="s">
        <v>25</v>
      </c>
      <c r="C14" s="11" t="s">
        <v>26</v>
      </c>
      <c r="D14" s="12" t="s">
        <v>40</v>
      </c>
      <c r="E14" s="11" t="s">
        <v>41</v>
      </c>
      <c r="F14" s="11" t="s">
        <v>42</v>
      </c>
      <c r="G14" s="13" t="s">
        <v>20</v>
      </c>
      <c r="H14" s="11" t="s">
        <v>30</v>
      </c>
      <c r="I14" s="13" t="s">
        <v>62</v>
      </c>
      <c r="J14" s="13" t="s">
        <v>61</v>
      </c>
      <c r="K14" s="13" t="s">
        <v>63</v>
      </c>
      <c r="L14" s="21"/>
      <c r="M14" s="14"/>
      <c r="N14" s="15">
        <v>250</v>
      </c>
      <c r="O14" s="22"/>
      <c r="P14" s="22"/>
      <c r="Q14" s="16"/>
      <c r="R14" s="11" t="s">
        <v>80</v>
      </c>
      <c r="S14" s="13"/>
      <c r="T14" s="23"/>
      <c r="U14" s="23"/>
      <c r="V14" s="22"/>
      <c r="W14" s="22"/>
      <c r="X14" s="24"/>
      <c r="Y14" s="15"/>
      <c r="Z14" s="15"/>
      <c r="AA14" s="15"/>
      <c r="AB14" s="15"/>
      <c r="AC14" s="25"/>
      <c r="AD14" s="17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 s="18" customFormat="1" ht="15" customHeight="1" x14ac:dyDescent="0.25">
      <c r="A15" s="10" t="s">
        <v>24</v>
      </c>
      <c r="B15" s="10" t="s">
        <v>25</v>
      </c>
      <c r="C15" s="11" t="s">
        <v>26</v>
      </c>
      <c r="D15" s="12" t="s">
        <v>36</v>
      </c>
      <c r="E15" s="11" t="s">
        <v>37</v>
      </c>
      <c r="F15" s="11" t="s">
        <v>38</v>
      </c>
      <c r="G15" s="13" t="s">
        <v>20</v>
      </c>
      <c r="H15" s="11" t="s">
        <v>30</v>
      </c>
      <c r="I15" s="13" t="s">
        <v>62</v>
      </c>
      <c r="J15" s="13" t="s">
        <v>61</v>
      </c>
      <c r="K15" s="13" t="s">
        <v>63</v>
      </c>
      <c r="L15" s="21"/>
      <c r="M15" s="14"/>
      <c r="N15" s="15"/>
      <c r="O15" s="22">
        <f>T15+V15</f>
        <v>9350</v>
      </c>
      <c r="P15" s="22">
        <f>U15+V15</f>
        <v>13550</v>
      </c>
      <c r="Q15" s="16"/>
      <c r="R15" s="11" t="s">
        <v>66</v>
      </c>
      <c r="S15" s="13"/>
      <c r="T15" s="23">
        <v>6100</v>
      </c>
      <c r="U15" s="23">
        <v>10300</v>
      </c>
      <c r="V15" s="22">
        <v>3250</v>
      </c>
      <c r="W15" s="22"/>
      <c r="X15" s="24"/>
      <c r="Y15" s="15"/>
      <c r="Z15" s="15"/>
      <c r="AA15" s="15"/>
      <c r="AB15" s="15"/>
      <c r="AC15" s="25"/>
      <c r="AD15" s="17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</row>
    <row r="16" spans="1:93" s="18" customFormat="1" ht="15" customHeight="1" x14ac:dyDescent="0.25">
      <c r="A16" s="10" t="s">
        <v>24</v>
      </c>
      <c r="B16" s="10" t="s">
        <v>25</v>
      </c>
      <c r="C16" s="11" t="s">
        <v>26</v>
      </c>
      <c r="D16" s="12" t="s">
        <v>36</v>
      </c>
      <c r="E16" s="11" t="s">
        <v>37</v>
      </c>
      <c r="F16" s="11" t="s">
        <v>38</v>
      </c>
      <c r="G16" s="13" t="s">
        <v>20</v>
      </c>
      <c r="H16" s="11" t="s">
        <v>30</v>
      </c>
      <c r="I16" s="13" t="s">
        <v>62</v>
      </c>
      <c r="J16" s="13" t="s">
        <v>61</v>
      </c>
      <c r="K16" s="13" t="s">
        <v>63</v>
      </c>
      <c r="L16" s="21">
        <v>59613.80000000001</v>
      </c>
      <c r="M16" s="14"/>
      <c r="N16" s="15"/>
      <c r="O16" s="22"/>
      <c r="P16" s="22"/>
      <c r="Q16" s="16"/>
      <c r="R16" s="11" t="s">
        <v>39</v>
      </c>
      <c r="S16" s="13"/>
      <c r="T16" s="23">
        <v>6100</v>
      </c>
      <c r="U16" s="23">
        <v>10300</v>
      </c>
      <c r="V16" s="22">
        <v>3250</v>
      </c>
      <c r="W16" s="22"/>
      <c r="X16" s="24"/>
      <c r="Y16" s="15"/>
      <c r="Z16" s="15"/>
      <c r="AA16" s="15"/>
      <c r="AB16" s="15"/>
      <c r="AC16" s="25"/>
      <c r="AD16" s="17">
        <f>(T16+V16)/L16</f>
        <v>0.15684287866232313</v>
      </c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</row>
    <row r="17" spans="1:93" s="18" customFormat="1" ht="15" customHeight="1" x14ac:dyDescent="0.25">
      <c r="A17" s="10" t="s">
        <v>24</v>
      </c>
      <c r="B17" s="10" t="s">
        <v>25</v>
      </c>
      <c r="C17" s="11" t="s">
        <v>26</v>
      </c>
      <c r="D17" s="12" t="s">
        <v>44</v>
      </c>
      <c r="E17" s="11" t="s">
        <v>45</v>
      </c>
      <c r="F17" s="11" t="s">
        <v>46</v>
      </c>
      <c r="G17" s="13" t="s">
        <v>20</v>
      </c>
      <c r="H17" s="11" t="s">
        <v>30</v>
      </c>
      <c r="I17" s="13" t="s">
        <v>62</v>
      </c>
      <c r="J17" s="13" t="s">
        <v>61</v>
      </c>
      <c r="K17" s="13" t="s">
        <v>63</v>
      </c>
      <c r="L17" s="21"/>
      <c r="M17" s="14">
        <f>AA17+AB17+AC17</f>
        <v>20737.128384000003</v>
      </c>
      <c r="N17" s="15"/>
      <c r="O17" s="22"/>
      <c r="P17" s="22"/>
      <c r="Q17" s="16"/>
      <c r="R17" s="11" t="s">
        <v>76</v>
      </c>
      <c r="S17" s="13"/>
      <c r="T17" s="23">
        <v>6100</v>
      </c>
      <c r="U17" s="23">
        <v>10300</v>
      </c>
      <c r="V17" s="22">
        <v>3250</v>
      </c>
      <c r="W17" s="22">
        <f>SUMIF(D$3:D$34,D17,L$3:L$34)+T17</f>
        <v>64150.6</v>
      </c>
      <c r="X17" s="24">
        <v>0.1</v>
      </c>
      <c r="Y17" s="15">
        <f>W17*0.002</f>
        <v>128.30119999999999</v>
      </c>
      <c r="Z17" s="15">
        <f>W17+Y17</f>
        <v>64278.9012</v>
      </c>
      <c r="AA17" s="15">
        <f>Z17*X17</f>
        <v>6427.89012</v>
      </c>
      <c r="AB17" s="15">
        <f>(Z17+AA17)*20%</f>
        <v>14141.358264000002</v>
      </c>
      <c r="AC17" s="25">
        <v>167.88</v>
      </c>
      <c r="AD17" s="17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</row>
    <row r="18" spans="1:93" s="18" customFormat="1" ht="15" customHeight="1" x14ac:dyDescent="0.25">
      <c r="A18" s="10" t="s">
        <v>24</v>
      </c>
      <c r="B18" s="10" t="s">
        <v>25</v>
      </c>
      <c r="C18" s="11" t="s">
        <v>26</v>
      </c>
      <c r="D18" s="12" t="s">
        <v>44</v>
      </c>
      <c r="E18" s="11" t="s">
        <v>45</v>
      </c>
      <c r="F18" s="11" t="s">
        <v>46</v>
      </c>
      <c r="G18" s="13" t="s">
        <v>20</v>
      </c>
      <c r="H18" s="11" t="s">
        <v>30</v>
      </c>
      <c r="I18" s="13" t="s">
        <v>62</v>
      </c>
      <c r="J18" s="13" t="s">
        <v>61</v>
      </c>
      <c r="K18" s="13" t="s">
        <v>63</v>
      </c>
      <c r="L18" s="21"/>
      <c r="M18" s="14"/>
      <c r="N18" s="15">
        <v>250</v>
      </c>
      <c r="O18" s="22"/>
      <c r="P18" s="22"/>
      <c r="Q18" s="16"/>
      <c r="R18" s="11" t="s">
        <v>82</v>
      </c>
      <c r="S18" s="13"/>
      <c r="T18" s="23"/>
      <c r="U18" s="23"/>
      <c r="V18" s="22"/>
      <c r="W18" s="22"/>
      <c r="X18" s="24"/>
      <c r="Y18" s="15"/>
      <c r="Z18" s="15"/>
      <c r="AA18" s="15"/>
      <c r="AB18" s="15"/>
      <c r="AC18" s="25"/>
      <c r="AD18" s="17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</row>
    <row r="19" spans="1:93" s="18" customFormat="1" ht="15" customHeight="1" x14ac:dyDescent="0.25">
      <c r="A19" s="10" t="s">
        <v>24</v>
      </c>
      <c r="B19" s="10" t="s">
        <v>25</v>
      </c>
      <c r="C19" s="11" t="s">
        <v>26</v>
      </c>
      <c r="D19" s="12" t="s">
        <v>40</v>
      </c>
      <c r="E19" s="11" t="s">
        <v>41</v>
      </c>
      <c r="F19" s="11" t="s">
        <v>42</v>
      </c>
      <c r="G19" s="13" t="s">
        <v>20</v>
      </c>
      <c r="H19" s="11" t="s">
        <v>30</v>
      </c>
      <c r="I19" s="13" t="s">
        <v>62</v>
      </c>
      <c r="J19" s="13" t="s">
        <v>61</v>
      </c>
      <c r="K19" s="13" t="s">
        <v>63</v>
      </c>
      <c r="L19" s="21"/>
      <c r="M19" s="14"/>
      <c r="N19" s="15"/>
      <c r="O19" s="22">
        <f>T19+V19</f>
        <v>9350</v>
      </c>
      <c r="P19" s="22">
        <f>U19+V19</f>
        <v>13550</v>
      </c>
      <c r="Q19" s="16"/>
      <c r="R19" s="11" t="s">
        <v>81</v>
      </c>
      <c r="S19" s="13"/>
      <c r="T19" s="23">
        <v>6100</v>
      </c>
      <c r="U19" s="23">
        <v>10300</v>
      </c>
      <c r="V19" s="22">
        <v>3250</v>
      </c>
      <c r="W19" s="22"/>
      <c r="X19" s="24"/>
      <c r="Y19" s="15"/>
      <c r="Z19" s="15"/>
      <c r="AA19" s="15"/>
      <c r="AB19" s="15"/>
      <c r="AC19" s="25"/>
      <c r="AD19" s="17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</row>
    <row r="20" spans="1:93" s="18" customFormat="1" ht="15" customHeight="1" x14ac:dyDescent="0.25">
      <c r="A20" s="10" t="s">
        <v>24</v>
      </c>
      <c r="B20" s="10" t="s">
        <v>25</v>
      </c>
      <c r="C20" s="11" t="s">
        <v>26</v>
      </c>
      <c r="D20" s="12" t="s">
        <v>40</v>
      </c>
      <c r="E20" s="11" t="s">
        <v>41</v>
      </c>
      <c r="F20" s="11" t="s">
        <v>42</v>
      </c>
      <c r="G20" s="13" t="s">
        <v>20</v>
      </c>
      <c r="H20" s="11" t="s">
        <v>30</v>
      </c>
      <c r="I20" s="13" t="s">
        <v>62</v>
      </c>
      <c r="J20" s="13" t="s">
        <v>61</v>
      </c>
      <c r="K20" s="13" t="s">
        <v>63</v>
      </c>
      <c r="L20" s="21">
        <v>65163.199999999997</v>
      </c>
      <c r="M20" s="14"/>
      <c r="N20" s="15"/>
      <c r="O20" s="22"/>
      <c r="P20" s="22"/>
      <c r="Q20" s="16"/>
      <c r="R20" s="11" t="s">
        <v>43</v>
      </c>
      <c r="S20" s="13"/>
      <c r="T20" s="23">
        <v>6100</v>
      </c>
      <c r="U20" s="23">
        <v>10300</v>
      </c>
      <c r="V20" s="22">
        <v>3250</v>
      </c>
      <c r="W20" s="22"/>
      <c r="X20" s="24"/>
      <c r="Y20" s="15"/>
      <c r="Z20" s="15"/>
      <c r="AA20" s="15"/>
      <c r="AB20" s="15"/>
      <c r="AC20" s="25"/>
      <c r="AD20" s="17">
        <f>(T20+V20)/L20</f>
        <v>0.14348589387875366</v>
      </c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</row>
    <row r="21" spans="1:93" s="18" customFormat="1" ht="15" customHeight="1" x14ac:dyDescent="0.25">
      <c r="A21" s="10" t="s">
        <v>24</v>
      </c>
      <c r="B21" s="10" t="s">
        <v>25</v>
      </c>
      <c r="C21" s="11" t="s">
        <v>26</v>
      </c>
      <c r="D21" s="12" t="s">
        <v>44</v>
      </c>
      <c r="E21" s="11" t="s">
        <v>45</v>
      </c>
      <c r="F21" s="11" t="s">
        <v>46</v>
      </c>
      <c r="G21" s="13" t="s">
        <v>20</v>
      </c>
      <c r="H21" s="11" t="s">
        <v>30</v>
      </c>
      <c r="I21" s="13" t="s">
        <v>62</v>
      </c>
      <c r="J21" s="13" t="s">
        <v>61</v>
      </c>
      <c r="K21" s="13" t="s">
        <v>63</v>
      </c>
      <c r="L21" s="21"/>
      <c r="M21" s="14"/>
      <c r="N21" s="15"/>
      <c r="O21" s="22">
        <f>T21+V21</f>
        <v>9350</v>
      </c>
      <c r="P21" s="22">
        <f>U21+V21</f>
        <v>13550</v>
      </c>
      <c r="Q21" s="16"/>
      <c r="R21" s="11" t="s">
        <v>83</v>
      </c>
      <c r="S21" s="13"/>
      <c r="T21" s="23">
        <v>6100</v>
      </c>
      <c r="U21" s="23">
        <v>10300</v>
      </c>
      <c r="V21" s="22">
        <v>3250</v>
      </c>
      <c r="W21" s="22"/>
      <c r="X21" s="24"/>
      <c r="Y21" s="15"/>
      <c r="Z21" s="15"/>
      <c r="AA21" s="15"/>
      <c r="AB21" s="15"/>
      <c r="AC21" s="25"/>
      <c r="AD21" s="17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</row>
    <row r="22" spans="1:93" s="18" customFormat="1" ht="15" customHeight="1" x14ac:dyDescent="0.25">
      <c r="A22" s="10" t="s">
        <v>24</v>
      </c>
      <c r="B22" s="10" t="s">
        <v>25</v>
      </c>
      <c r="C22" s="11" t="s">
        <v>26</v>
      </c>
      <c r="D22" s="12" t="s">
        <v>44</v>
      </c>
      <c r="E22" s="11" t="s">
        <v>45</v>
      </c>
      <c r="F22" s="11" t="s">
        <v>46</v>
      </c>
      <c r="G22" s="13" t="s">
        <v>20</v>
      </c>
      <c r="H22" s="11" t="s">
        <v>30</v>
      </c>
      <c r="I22" s="13" t="s">
        <v>62</v>
      </c>
      <c r="J22" s="13" t="s">
        <v>61</v>
      </c>
      <c r="K22" s="13" t="s">
        <v>63</v>
      </c>
      <c r="L22" s="21">
        <v>58050.6</v>
      </c>
      <c r="M22" s="14"/>
      <c r="N22" s="15"/>
      <c r="O22" s="22"/>
      <c r="P22" s="22"/>
      <c r="Q22" s="16"/>
      <c r="R22" s="11" t="s">
        <v>47</v>
      </c>
      <c r="S22" s="13"/>
      <c r="T22" s="23">
        <v>6100</v>
      </c>
      <c r="U22" s="23">
        <v>10300</v>
      </c>
      <c r="V22" s="22">
        <v>3250</v>
      </c>
      <c r="W22" s="22"/>
      <c r="X22" s="24"/>
      <c r="Y22" s="15"/>
      <c r="Z22" s="15"/>
      <c r="AA22" s="15"/>
      <c r="AB22" s="15"/>
      <c r="AC22" s="25"/>
      <c r="AD22" s="17">
        <f>(T22+V22)/L22</f>
        <v>0.16106638002018928</v>
      </c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</row>
    <row r="23" spans="1:93" s="18" customFormat="1" ht="15" customHeight="1" x14ac:dyDescent="0.25">
      <c r="A23" s="10" t="s">
        <v>24</v>
      </c>
      <c r="B23" s="10" t="s">
        <v>25</v>
      </c>
      <c r="C23" s="11" t="s">
        <v>26</v>
      </c>
      <c r="D23" s="12" t="s">
        <v>48</v>
      </c>
      <c r="E23" s="11" t="s">
        <v>46</v>
      </c>
      <c r="F23" s="11" t="s">
        <v>49</v>
      </c>
      <c r="G23" s="13" t="s">
        <v>20</v>
      </c>
      <c r="H23" s="11" t="s">
        <v>30</v>
      </c>
      <c r="I23" s="13" t="s">
        <v>62</v>
      </c>
      <c r="J23" s="13" t="s">
        <v>61</v>
      </c>
      <c r="K23" s="13" t="s">
        <v>63</v>
      </c>
      <c r="L23" s="21"/>
      <c r="M23" s="14">
        <f>AA23+AB23+AC23</f>
        <v>22030.043328000007</v>
      </c>
      <c r="N23" s="15"/>
      <c r="O23" s="22"/>
      <c r="P23" s="22"/>
      <c r="Q23" s="16"/>
      <c r="R23" s="11" t="s">
        <v>77</v>
      </c>
      <c r="S23" s="13"/>
      <c r="T23" s="23">
        <v>6100</v>
      </c>
      <c r="U23" s="23">
        <v>10300</v>
      </c>
      <c r="V23" s="22">
        <v>3250</v>
      </c>
      <c r="W23" s="22">
        <f>SUMIF(D$3:D$34,D23,L$3:L$34)+T23</f>
        <v>68030.200000000012</v>
      </c>
      <c r="X23" s="24">
        <v>0.1</v>
      </c>
      <c r="Y23" s="15">
        <f>W23*0.002</f>
        <v>136.06040000000002</v>
      </c>
      <c r="Z23" s="15">
        <f>W23+Y23</f>
        <v>68166.260400000014</v>
      </c>
      <c r="AA23" s="15">
        <f>Z23*X23</f>
        <v>6816.6260400000019</v>
      </c>
      <c r="AB23" s="15">
        <f>(Z23+AA23)*20%</f>
        <v>14996.577288000004</v>
      </c>
      <c r="AC23" s="25">
        <v>216.84</v>
      </c>
      <c r="AD23" s="17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</row>
    <row r="24" spans="1:93" s="18" customFormat="1" ht="15" customHeight="1" x14ac:dyDescent="0.25">
      <c r="A24" s="10" t="s">
        <v>24</v>
      </c>
      <c r="B24" s="10" t="s">
        <v>25</v>
      </c>
      <c r="C24" s="11" t="s">
        <v>26</v>
      </c>
      <c r="D24" s="12" t="s">
        <v>48</v>
      </c>
      <c r="E24" s="11" t="s">
        <v>46</v>
      </c>
      <c r="F24" s="11" t="s">
        <v>49</v>
      </c>
      <c r="G24" s="13" t="s">
        <v>20</v>
      </c>
      <c r="H24" s="11" t="s">
        <v>30</v>
      </c>
      <c r="I24" s="13" t="s">
        <v>62</v>
      </c>
      <c r="J24" s="13" t="s">
        <v>61</v>
      </c>
      <c r="K24" s="13" t="s">
        <v>63</v>
      </c>
      <c r="L24" s="21"/>
      <c r="M24" s="14"/>
      <c r="N24" s="15">
        <v>250</v>
      </c>
      <c r="O24" s="22"/>
      <c r="P24" s="22"/>
      <c r="Q24" s="16"/>
      <c r="R24" s="11" t="s">
        <v>84</v>
      </c>
      <c r="S24" s="13"/>
      <c r="T24" s="23"/>
      <c r="U24" s="23"/>
      <c r="V24" s="22"/>
      <c r="W24" s="22"/>
      <c r="X24" s="24"/>
      <c r="Y24" s="15"/>
      <c r="Z24" s="15"/>
      <c r="AA24" s="15"/>
      <c r="AB24" s="15"/>
      <c r="AC24" s="25"/>
      <c r="AD24" s="17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</row>
    <row r="25" spans="1:93" s="18" customFormat="1" ht="15" customHeight="1" x14ac:dyDescent="0.25">
      <c r="A25" s="10" t="s">
        <v>24</v>
      </c>
      <c r="B25" s="10" t="s">
        <v>25</v>
      </c>
      <c r="C25" s="11" t="s">
        <v>26</v>
      </c>
      <c r="D25" s="12" t="s">
        <v>51</v>
      </c>
      <c r="E25" s="11" t="s">
        <v>52</v>
      </c>
      <c r="F25" s="11" t="s">
        <v>53</v>
      </c>
      <c r="G25" s="13" t="s">
        <v>20</v>
      </c>
      <c r="H25" s="11" t="s">
        <v>30</v>
      </c>
      <c r="I25" s="13" t="s">
        <v>62</v>
      </c>
      <c r="J25" s="13" t="s">
        <v>61</v>
      </c>
      <c r="K25" s="13" t="s">
        <v>63</v>
      </c>
      <c r="L25" s="21"/>
      <c r="M25" s="14"/>
      <c r="N25" s="15"/>
      <c r="O25" s="22">
        <f>T25+V25</f>
        <v>9350</v>
      </c>
      <c r="P25" s="22">
        <f>U25+V25</f>
        <v>13550</v>
      </c>
      <c r="Q25" s="16"/>
      <c r="R25" s="11" t="s">
        <v>87</v>
      </c>
      <c r="S25" s="13"/>
      <c r="T25" s="23">
        <v>6100</v>
      </c>
      <c r="U25" s="23">
        <v>10300</v>
      </c>
      <c r="V25" s="22">
        <v>3250</v>
      </c>
      <c r="W25" s="22"/>
      <c r="X25" s="24"/>
      <c r="Y25" s="15"/>
      <c r="Z25" s="15"/>
      <c r="AA25" s="15"/>
      <c r="AB25" s="15"/>
      <c r="AC25" s="25"/>
      <c r="AD25" s="17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</row>
    <row r="26" spans="1:93" s="18" customFormat="1" ht="15" customHeight="1" x14ac:dyDescent="0.25">
      <c r="A26" s="10" t="s">
        <v>24</v>
      </c>
      <c r="B26" s="10" t="s">
        <v>25</v>
      </c>
      <c r="C26" s="11" t="s">
        <v>26</v>
      </c>
      <c r="D26" s="12" t="s">
        <v>51</v>
      </c>
      <c r="E26" s="11" t="s">
        <v>52</v>
      </c>
      <c r="F26" s="11" t="s">
        <v>53</v>
      </c>
      <c r="G26" s="13" t="s">
        <v>20</v>
      </c>
      <c r="H26" s="11" t="s">
        <v>30</v>
      </c>
      <c r="I26" s="13" t="s">
        <v>62</v>
      </c>
      <c r="J26" s="13" t="s">
        <v>61</v>
      </c>
      <c r="K26" s="13" t="s">
        <v>63</v>
      </c>
      <c r="L26" s="21"/>
      <c r="M26" s="14">
        <f>AA26+AB26+AC26</f>
        <v>21385.412640000002</v>
      </c>
      <c r="N26" s="15"/>
      <c r="O26" s="22"/>
      <c r="P26" s="22"/>
      <c r="Q26" s="16"/>
      <c r="R26" s="11" t="s">
        <v>71</v>
      </c>
      <c r="S26" s="13"/>
      <c r="T26" s="23">
        <v>6100</v>
      </c>
      <c r="U26" s="23">
        <v>10300</v>
      </c>
      <c r="V26" s="22">
        <v>3250</v>
      </c>
      <c r="W26" s="22">
        <f>SUMIF(D$3:D$34,D26,L$3:L$34)+T26</f>
        <v>66019.75</v>
      </c>
      <c r="X26" s="24">
        <v>0.1</v>
      </c>
      <c r="Y26" s="15">
        <f>W26*0.002</f>
        <v>132.0395</v>
      </c>
      <c r="Z26" s="15">
        <f>W26+Y26</f>
        <v>66151.789499999999</v>
      </c>
      <c r="AA26" s="15">
        <f>Z26*X26</f>
        <v>6615.1789500000004</v>
      </c>
      <c r="AB26" s="15">
        <f>(Z26+AA26)*20%</f>
        <v>14553.393690000001</v>
      </c>
      <c r="AC26" s="25">
        <v>216.84</v>
      </c>
      <c r="AD26" s="17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</row>
    <row r="27" spans="1:93" s="18" customFormat="1" ht="15" customHeight="1" x14ac:dyDescent="0.25">
      <c r="A27" s="10" t="s">
        <v>24</v>
      </c>
      <c r="B27" s="10" t="s">
        <v>25</v>
      </c>
      <c r="C27" s="11" t="s">
        <v>26</v>
      </c>
      <c r="D27" s="12" t="s">
        <v>51</v>
      </c>
      <c r="E27" s="11" t="s">
        <v>52</v>
      </c>
      <c r="F27" s="11" t="s">
        <v>53</v>
      </c>
      <c r="G27" s="13" t="s">
        <v>20</v>
      </c>
      <c r="H27" s="11" t="s">
        <v>30</v>
      </c>
      <c r="I27" s="13" t="s">
        <v>62</v>
      </c>
      <c r="J27" s="13" t="s">
        <v>61</v>
      </c>
      <c r="K27" s="13" t="s">
        <v>63</v>
      </c>
      <c r="L27" s="21"/>
      <c r="M27" s="14"/>
      <c r="N27" s="15">
        <v>250</v>
      </c>
      <c r="O27" s="22"/>
      <c r="P27" s="22"/>
      <c r="Q27" s="16"/>
      <c r="R27" s="11" t="s">
        <v>86</v>
      </c>
      <c r="S27" s="13"/>
      <c r="T27" s="23"/>
      <c r="U27" s="23"/>
      <c r="V27" s="22"/>
      <c r="W27" s="22"/>
      <c r="X27" s="24"/>
      <c r="Y27" s="15"/>
      <c r="Z27" s="15"/>
      <c r="AA27" s="15"/>
      <c r="AB27" s="15"/>
      <c r="AC27" s="25"/>
      <c r="AD27" s="17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 s="18" customFormat="1" ht="15" customHeight="1" x14ac:dyDescent="0.25">
      <c r="A28" s="10" t="s">
        <v>24</v>
      </c>
      <c r="B28" s="10" t="s">
        <v>25</v>
      </c>
      <c r="C28" s="11" t="s">
        <v>26</v>
      </c>
      <c r="D28" s="12" t="s">
        <v>48</v>
      </c>
      <c r="E28" s="11" t="s">
        <v>46</v>
      </c>
      <c r="F28" s="11" t="s">
        <v>49</v>
      </c>
      <c r="G28" s="13" t="s">
        <v>20</v>
      </c>
      <c r="H28" s="11" t="s">
        <v>30</v>
      </c>
      <c r="I28" s="13" t="s">
        <v>62</v>
      </c>
      <c r="J28" s="13" t="s">
        <v>61</v>
      </c>
      <c r="K28" s="13" t="s">
        <v>63</v>
      </c>
      <c r="L28" s="21"/>
      <c r="M28" s="14"/>
      <c r="N28" s="15"/>
      <c r="O28" s="22">
        <f>T28+V28</f>
        <v>9350</v>
      </c>
      <c r="P28" s="22">
        <f>U28+V28</f>
        <v>13550</v>
      </c>
      <c r="Q28" s="16"/>
      <c r="R28" s="11" t="s">
        <v>85</v>
      </c>
      <c r="S28" s="13"/>
      <c r="T28" s="23">
        <v>6100</v>
      </c>
      <c r="U28" s="23">
        <v>10300</v>
      </c>
      <c r="V28" s="22">
        <v>3250</v>
      </c>
      <c r="W28" s="22"/>
      <c r="X28" s="24"/>
      <c r="Y28" s="15"/>
      <c r="Z28" s="15"/>
      <c r="AA28" s="15"/>
      <c r="AB28" s="15"/>
      <c r="AC28" s="25"/>
      <c r="AD28" s="17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18" customFormat="1" ht="15" customHeight="1" x14ac:dyDescent="0.25">
      <c r="A29" s="10" t="s">
        <v>24</v>
      </c>
      <c r="B29" s="10" t="s">
        <v>25</v>
      </c>
      <c r="C29" s="11" t="s">
        <v>26</v>
      </c>
      <c r="D29" s="12" t="s">
        <v>48</v>
      </c>
      <c r="E29" s="11" t="s">
        <v>46</v>
      </c>
      <c r="F29" s="11" t="s">
        <v>49</v>
      </c>
      <c r="G29" s="13" t="s">
        <v>20</v>
      </c>
      <c r="H29" s="11" t="s">
        <v>30</v>
      </c>
      <c r="I29" s="13" t="s">
        <v>62</v>
      </c>
      <c r="J29" s="13" t="s">
        <v>61</v>
      </c>
      <c r="K29" s="13" t="s">
        <v>63</v>
      </c>
      <c r="L29" s="21">
        <v>61930.200000000019</v>
      </c>
      <c r="M29" s="14"/>
      <c r="N29" s="15"/>
      <c r="O29" s="22"/>
      <c r="P29" s="22"/>
      <c r="Q29" s="16"/>
      <c r="R29" s="11" t="s">
        <v>50</v>
      </c>
      <c r="S29" s="13"/>
      <c r="T29" s="23">
        <v>6100</v>
      </c>
      <c r="U29" s="23">
        <v>10300</v>
      </c>
      <c r="V29" s="22">
        <v>3250</v>
      </c>
      <c r="W29" s="22"/>
      <c r="X29" s="24"/>
      <c r="Y29" s="15"/>
      <c r="Z29" s="15"/>
      <c r="AA29" s="15"/>
      <c r="AB29" s="15"/>
      <c r="AC29" s="25"/>
      <c r="AD29" s="17">
        <f>(T29+V29)/L29</f>
        <v>0.15097642184265508</v>
      </c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18" customFormat="1" ht="15" customHeight="1" x14ac:dyDescent="0.25">
      <c r="A30" s="10" t="s">
        <v>24</v>
      </c>
      <c r="B30" s="10" t="s">
        <v>25</v>
      </c>
      <c r="C30" s="11" t="s">
        <v>26</v>
      </c>
      <c r="D30" s="12" t="s">
        <v>51</v>
      </c>
      <c r="E30" s="11" t="s">
        <v>52</v>
      </c>
      <c r="F30" s="11" t="s">
        <v>53</v>
      </c>
      <c r="G30" s="13" t="s">
        <v>20</v>
      </c>
      <c r="H30" s="11" t="s">
        <v>30</v>
      </c>
      <c r="I30" s="13" t="s">
        <v>62</v>
      </c>
      <c r="J30" s="13" t="s">
        <v>61</v>
      </c>
      <c r="K30" s="13" t="s">
        <v>63</v>
      </c>
      <c r="L30" s="21">
        <v>59919.75</v>
      </c>
      <c r="M30" s="14"/>
      <c r="N30" s="15"/>
      <c r="O30" s="22"/>
      <c r="P30" s="22"/>
      <c r="Q30" s="16"/>
      <c r="R30" s="11" t="s">
        <v>54</v>
      </c>
      <c r="S30" s="13"/>
      <c r="T30" s="23">
        <v>6100</v>
      </c>
      <c r="U30" s="23">
        <v>10300</v>
      </c>
      <c r="V30" s="22">
        <v>3250</v>
      </c>
      <c r="W30" s="22"/>
      <c r="X30" s="24"/>
      <c r="Y30" s="15"/>
      <c r="Z30" s="15"/>
      <c r="AA30" s="15"/>
      <c r="AB30" s="15"/>
      <c r="AC30" s="25"/>
      <c r="AD30" s="17">
        <f>(T30+V30)/L30</f>
        <v>0.15604203956124649</v>
      </c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18" customFormat="1" ht="15" customHeight="1" x14ac:dyDescent="0.25">
      <c r="A31" s="10" t="s">
        <v>24</v>
      </c>
      <c r="B31" s="10" t="s">
        <v>25</v>
      </c>
      <c r="C31" s="11" t="s">
        <v>26</v>
      </c>
      <c r="D31" s="12" t="s">
        <v>55</v>
      </c>
      <c r="E31" s="11" t="s">
        <v>54</v>
      </c>
      <c r="F31" s="11" t="s">
        <v>56</v>
      </c>
      <c r="G31" s="13" t="s">
        <v>20</v>
      </c>
      <c r="H31" s="11" t="s">
        <v>30</v>
      </c>
      <c r="I31" s="13" t="s">
        <v>62</v>
      </c>
      <c r="J31" s="13" t="s">
        <v>61</v>
      </c>
      <c r="K31" s="13" t="s">
        <v>63</v>
      </c>
      <c r="L31" s="21"/>
      <c r="M31" s="14">
        <f>AA31+AB31+AC31</f>
        <v>22757.671680000007</v>
      </c>
      <c r="N31" s="15"/>
      <c r="O31" s="22"/>
      <c r="P31" s="22"/>
      <c r="Q31" s="16"/>
      <c r="R31" s="11" t="s">
        <v>88</v>
      </c>
      <c r="S31" s="13"/>
      <c r="T31" s="23">
        <v>6100</v>
      </c>
      <c r="U31" s="23">
        <v>10300</v>
      </c>
      <c r="V31" s="22">
        <v>3250</v>
      </c>
      <c r="W31" s="22">
        <f>SUMIF(D$3:D$34,D31,L$3:L$34)+T31</f>
        <v>70299.500000000015</v>
      </c>
      <c r="X31" s="24">
        <v>0.1</v>
      </c>
      <c r="Y31" s="15">
        <f>W31*0.002</f>
        <v>140.59900000000002</v>
      </c>
      <c r="Z31" s="15">
        <f>W31+Y31</f>
        <v>70440.099000000017</v>
      </c>
      <c r="AA31" s="15">
        <f>Z31*X31</f>
        <v>7044.0099000000018</v>
      </c>
      <c r="AB31" s="15">
        <f>(Z31+AA31)*20%</f>
        <v>15496.821780000006</v>
      </c>
      <c r="AC31" s="25">
        <v>216.84</v>
      </c>
      <c r="AD31" s="17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</row>
    <row r="32" spans="1:93" s="18" customFormat="1" ht="15" customHeight="1" x14ac:dyDescent="0.25">
      <c r="A32" s="10" t="s">
        <v>24</v>
      </c>
      <c r="B32" s="10" t="s">
        <v>25</v>
      </c>
      <c r="C32" s="11" t="s">
        <v>26</v>
      </c>
      <c r="D32" s="12" t="s">
        <v>55</v>
      </c>
      <c r="E32" s="11" t="s">
        <v>54</v>
      </c>
      <c r="F32" s="11" t="s">
        <v>56</v>
      </c>
      <c r="G32" s="13" t="s">
        <v>20</v>
      </c>
      <c r="H32" s="11" t="s">
        <v>30</v>
      </c>
      <c r="I32" s="13" t="s">
        <v>62</v>
      </c>
      <c r="J32" s="13" t="s">
        <v>61</v>
      </c>
      <c r="K32" s="13" t="s">
        <v>63</v>
      </c>
      <c r="L32" s="21"/>
      <c r="M32" s="14"/>
      <c r="N32" s="15">
        <v>250</v>
      </c>
      <c r="O32" s="22"/>
      <c r="P32" s="22"/>
      <c r="Q32" s="16"/>
      <c r="R32" s="11" t="s">
        <v>89</v>
      </c>
      <c r="S32" s="13"/>
      <c r="T32" s="23"/>
      <c r="U32" s="23"/>
      <c r="V32" s="22"/>
      <c r="W32" s="22"/>
      <c r="X32" s="24"/>
      <c r="Y32" s="15"/>
      <c r="Z32" s="15"/>
      <c r="AA32" s="15"/>
      <c r="AB32" s="15"/>
      <c r="AC32" s="25"/>
      <c r="AD32" s="17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</row>
    <row r="33" spans="1:93" s="18" customFormat="1" ht="15" customHeight="1" x14ac:dyDescent="0.25">
      <c r="A33" s="10" t="s">
        <v>24</v>
      </c>
      <c r="B33" s="10" t="s">
        <v>25</v>
      </c>
      <c r="C33" s="11" t="s">
        <v>26</v>
      </c>
      <c r="D33" s="12" t="s">
        <v>55</v>
      </c>
      <c r="E33" s="11" t="s">
        <v>54</v>
      </c>
      <c r="F33" s="11" t="s">
        <v>56</v>
      </c>
      <c r="G33" s="13" t="s">
        <v>20</v>
      </c>
      <c r="H33" s="11" t="s">
        <v>30</v>
      </c>
      <c r="I33" s="13" t="s">
        <v>62</v>
      </c>
      <c r="J33" s="13" t="s">
        <v>61</v>
      </c>
      <c r="K33" s="13" t="s">
        <v>63</v>
      </c>
      <c r="L33" s="21">
        <v>64199.500000000015</v>
      </c>
      <c r="M33" s="14"/>
      <c r="N33" s="15"/>
      <c r="O33" s="22"/>
      <c r="P33" s="22"/>
      <c r="Q33" s="16"/>
      <c r="R33" s="11" t="s">
        <v>57</v>
      </c>
      <c r="S33" s="13"/>
      <c r="T33" s="23">
        <v>6100</v>
      </c>
      <c r="U33" s="23">
        <v>10300</v>
      </c>
      <c r="V33" s="22">
        <v>3250</v>
      </c>
      <c r="W33" s="22"/>
      <c r="X33" s="24"/>
      <c r="Y33" s="15"/>
      <c r="Z33" s="15"/>
      <c r="AA33" s="15"/>
      <c r="AB33" s="15"/>
      <c r="AC33" s="25"/>
      <c r="AD33" s="17">
        <f>(T33+V33)/L33</f>
        <v>0.14563976354956032</v>
      </c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</row>
    <row r="34" spans="1:93" s="18" customFormat="1" ht="15" customHeight="1" x14ac:dyDescent="0.25">
      <c r="A34" s="10" t="s">
        <v>24</v>
      </c>
      <c r="B34" s="10" t="s">
        <v>25</v>
      </c>
      <c r="C34" s="11" t="s">
        <v>26</v>
      </c>
      <c r="D34" s="12" t="s">
        <v>55</v>
      </c>
      <c r="E34" s="11" t="s">
        <v>54</v>
      </c>
      <c r="F34" s="11" t="s">
        <v>56</v>
      </c>
      <c r="G34" s="13" t="s">
        <v>20</v>
      </c>
      <c r="H34" s="11" t="s">
        <v>30</v>
      </c>
      <c r="I34" s="13" t="s">
        <v>62</v>
      </c>
      <c r="J34" s="13" t="s">
        <v>61</v>
      </c>
      <c r="K34" s="13" t="s">
        <v>63</v>
      </c>
      <c r="L34" s="21"/>
      <c r="M34" s="14"/>
      <c r="N34" s="15"/>
      <c r="O34" s="22">
        <f>T34+V34</f>
        <v>9350</v>
      </c>
      <c r="P34" s="22">
        <f>U34+V34</f>
        <v>13550</v>
      </c>
      <c r="Q34" s="16"/>
      <c r="R34" s="11" t="s">
        <v>90</v>
      </c>
      <c r="S34" s="13"/>
      <c r="T34" s="23">
        <v>6100</v>
      </c>
      <c r="U34" s="23">
        <v>10300</v>
      </c>
      <c r="V34" s="22">
        <v>3250</v>
      </c>
      <c r="W34" s="22"/>
      <c r="X34" s="24"/>
      <c r="Y34" s="15"/>
      <c r="Z34" s="15"/>
      <c r="AA34" s="15"/>
      <c r="AB34" s="15"/>
      <c r="AC34" s="25"/>
      <c r="AD34" s="17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</row>
  </sheetData>
  <autoFilter ref="A1:AD2">
    <filterColumn colId="14" showButton="0"/>
    <filterColumn colId="19" showButton="0"/>
  </autoFilter>
  <sortState ref="A3:AD34">
    <sortCondition ref="R3:R34"/>
  </sortState>
  <mergeCells count="16">
    <mergeCell ref="A1:A2"/>
    <mergeCell ref="D1:D2"/>
    <mergeCell ref="C1:C2"/>
    <mergeCell ref="B1:B2"/>
    <mergeCell ref="G1:G2"/>
    <mergeCell ref="T1:U1"/>
    <mergeCell ref="E1:E2"/>
    <mergeCell ref="F1:F2"/>
    <mergeCell ref="S1:S2"/>
    <mergeCell ref="I1:I2"/>
    <mergeCell ref="J1:J2"/>
    <mergeCell ref="K1:K2"/>
    <mergeCell ref="H1:H2"/>
    <mergeCell ref="O1:P1"/>
    <mergeCell ref="Q1:Q2"/>
    <mergeCell ref="R1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tech3</dc:creator>
  <cp:lastModifiedBy>Коля</cp:lastModifiedBy>
  <dcterms:created xsi:type="dcterms:W3CDTF">2021-11-08T12:05:38Z</dcterms:created>
  <dcterms:modified xsi:type="dcterms:W3CDTF">2021-11-09T13:11:41Z</dcterms:modified>
</cp:coreProperties>
</file>