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A0031CBA-B121-49D7-A998-8AE6B902A5C4}" xr6:coauthVersionLast="47" xr6:coauthVersionMax="47" xr10:uidLastSave="{00000000-0000-0000-0000-000000000000}"/>
  <bookViews>
    <workbookView xWindow="-108" yWindow="-108" windowWidth="23256" windowHeight="12576" tabRatio="653" firstSheet="1" activeTab="1" xr2:uid="{00000000-000D-0000-FFFF-FFFF00000000}"/>
  </bookViews>
  <sheets>
    <sheet name="в кг и мл" sheetId="2" state="hidden" r:id="rId1"/>
    <sheet name="лист 1" sheetId="17" r:id="rId2"/>
    <sheet name="Лист4" sheetId="4" state="hidden" r:id="rId3"/>
    <sheet name="лист 2" sheetId="8" r:id="rId4"/>
    <sheet name="лист 3" sheetId="16" r:id="rId5"/>
    <sheet name="Лист2" sheetId="10" state="hidden" r:id="rId6"/>
    <sheet name="сборщики первое" sheetId="11" state="hidden" r:id="rId7"/>
    <sheet name="учет продукции" sheetId="12" state="hidden" r:id="rId8"/>
    <sheet name="вариации продукты" sheetId="14" state="hidden" r:id="rId9"/>
  </sheets>
  <externalReferences>
    <externalReference r:id="rId10"/>
  </externalReferences>
  <definedNames>
    <definedName name="ЗП">#REF!</definedName>
    <definedName name="касса">#REF!</definedName>
  </definedNames>
  <calcPr calcId="191029"/>
  <customWorkbookViews>
    <customWorkbookView name="Фильтр 1" guid="{E6B7ADF0-3CD8-4F58-8C4F-8B5FF3D3B17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8" l="1"/>
  <c r="Q57" i="8" s="1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8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4" i="8"/>
  <c r="Q5" i="8"/>
  <c r="Q6" i="8"/>
  <c r="Q3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57" i="8"/>
  <c r="M57" i="8"/>
  <c r="M58" i="8"/>
  <c r="P58" i="8"/>
  <c r="M59" i="8"/>
  <c r="P59" i="8"/>
  <c r="Q59" i="8" s="1"/>
  <c r="M60" i="8"/>
  <c r="P60" i="8"/>
  <c r="M61" i="8"/>
  <c r="P61" i="8"/>
  <c r="M62" i="8"/>
  <c r="P62" i="8"/>
  <c r="M63" i="8"/>
  <c r="P63" i="8"/>
  <c r="M64" i="8"/>
  <c r="P64" i="8"/>
  <c r="M65" i="8"/>
  <c r="P65" i="8"/>
  <c r="M66" i="8"/>
  <c r="P66" i="8"/>
  <c r="M67" i="8"/>
  <c r="P67" i="8"/>
  <c r="M68" i="8"/>
  <c r="P68" i="8"/>
  <c r="M69" i="8"/>
  <c r="P69" i="8"/>
  <c r="M70" i="8"/>
  <c r="P70" i="8"/>
  <c r="M71" i="8"/>
  <c r="P71" i="8"/>
  <c r="M72" i="8"/>
  <c r="P72" i="8"/>
  <c r="M73" i="8"/>
  <c r="P73" i="8"/>
  <c r="M74" i="8"/>
  <c r="P74" i="8"/>
  <c r="M75" i="8"/>
  <c r="P75" i="8"/>
  <c r="M76" i="8"/>
  <c r="P76" i="8"/>
  <c r="M77" i="8"/>
  <c r="P77" i="8"/>
  <c r="M78" i="8"/>
  <c r="P78" i="8"/>
  <c r="M79" i="8"/>
  <c r="P79" i="8"/>
  <c r="M80" i="8"/>
  <c r="P80" i="8"/>
  <c r="M81" i="8"/>
  <c r="P81" i="8"/>
  <c r="M82" i="8"/>
  <c r="P82" i="8"/>
  <c r="M83" i="8"/>
  <c r="P83" i="8"/>
  <c r="M84" i="8"/>
  <c r="P84" i="8"/>
  <c r="M85" i="8"/>
  <c r="P85" i="8"/>
  <c r="M86" i="8"/>
  <c r="P86" i="8"/>
  <c r="M87" i="8"/>
  <c r="P87" i="8"/>
  <c r="M88" i="8"/>
  <c r="P88" i="8"/>
  <c r="M89" i="8"/>
  <c r="P89" i="8"/>
  <c r="M90" i="8"/>
  <c r="P90" i="8"/>
  <c r="M91" i="8"/>
  <c r="P91" i="8"/>
  <c r="M92" i="8"/>
  <c r="P92" i="8"/>
  <c r="M93" i="8"/>
  <c r="P93" i="8"/>
  <c r="M94" i="8"/>
  <c r="P94" i="8"/>
  <c r="M95" i="8"/>
  <c r="P95" i="8"/>
  <c r="M96" i="8"/>
  <c r="P96" i="8"/>
  <c r="M97" i="8"/>
  <c r="P97" i="8"/>
  <c r="M98" i="8"/>
  <c r="P98" i="8"/>
  <c r="M99" i="8"/>
  <c r="P99" i="8"/>
  <c r="M100" i="8"/>
  <c r="P100" i="8"/>
  <c r="M101" i="8"/>
  <c r="P101" i="8"/>
  <c r="M102" i="8"/>
  <c r="P102" i="8"/>
  <c r="M103" i="8"/>
  <c r="P103" i="8"/>
  <c r="M104" i="8"/>
  <c r="P104" i="8"/>
  <c r="AU3" i="17"/>
  <c r="AV3" i="17" s="1" a="1"/>
  <c r="AV3" i="17" s="1"/>
  <c r="AW3" i="17"/>
  <c r="AX3" i="17" s="1" a="1"/>
  <c r="AX3" i="17" s="1"/>
  <c r="AY3" i="17"/>
  <c r="AZ3" i="17" s="1" a="1"/>
  <c r="AZ3" i="17" s="1"/>
  <c r="BA3" i="17"/>
  <c r="BB3" i="17" s="1" a="1"/>
  <c r="BB3" i="17" s="1"/>
  <c r="BC3" i="17"/>
  <c r="BD3" i="17" s="1" a="1"/>
  <c r="BD3" i="17" s="1"/>
  <c r="BE3" i="17"/>
  <c r="BF3" i="17" s="1" a="1"/>
  <c r="BF3" i="17" s="1"/>
  <c r="BG3" i="17"/>
  <c r="BH3" i="17" s="1" a="1"/>
  <c r="BH3" i="17" s="1"/>
  <c r="BI3" i="17"/>
  <c r="BJ3" i="17" s="1" a="1"/>
  <c r="BJ3" i="17" s="1"/>
  <c r="AU4" i="17"/>
  <c r="AV4" i="17" s="1" a="1"/>
  <c r="AV4" i="17" s="1"/>
  <c r="AW4" i="17"/>
  <c r="AX4" i="17" s="1" a="1"/>
  <c r="AX4" i="17" s="1"/>
  <c r="AY4" i="17"/>
  <c r="AZ4" i="17" s="1" a="1"/>
  <c r="AZ4" i="17" s="1"/>
  <c r="BA4" i="17"/>
  <c r="BB4" i="17" s="1" a="1"/>
  <c r="BB4" i="17" s="1"/>
  <c r="BC4" i="17"/>
  <c r="BD4" i="17" s="1" a="1"/>
  <c r="BD4" i="17" s="1"/>
  <c r="BE4" i="17"/>
  <c r="BF4" i="17" s="1" a="1"/>
  <c r="BF4" i="17" s="1"/>
  <c r="BG4" i="17"/>
  <c r="BH4" i="17" s="1" a="1"/>
  <c r="BH4" i="17" s="1"/>
  <c r="BI4" i="17"/>
  <c r="BJ4" i="17" s="1" a="1"/>
  <c r="BJ4" i="17" s="1"/>
  <c r="AU5" i="17"/>
  <c r="AV5" i="17" s="1" a="1"/>
  <c r="AV5" i="17" s="1"/>
  <c r="AW5" i="17"/>
  <c r="AX5" i="17" s="1" a="1"/>
  <c r="AX5" i="17" s="1"/>
  <c r="AY5" i="17"/>
  <c r="AZ5" i="17" s="1" a="1"/>
  <c r="AZ5" i="17" s="1"/>
  <c r="BA5" i="17"/>
  <c r="BB5" i="17" s="1" a="1"/>
  <c r="BB5" i="17" s="1"/>
  <c r="BC5" i="17"/>
  <c r="BD5" i="17" s="1" a="1"/>
  <c r="BD5" i="17" s="1"/>
  <c r="BE5" i="17"/>
  <c r="BF5" i="17" s="1" a="1"/>
  <c r="BF5" i="17" s="1"/>
  <c r="BG5" i="17"/>
  <c r="BH5" i="17" s="1" a="1"/>
  <c r="BH5" i="17" s="1"/>
  <c r="BI5" i="17"/>
  <c r="BJ5" i="17" s="1" a="1"/>
  <c r="BJ5" i="17" s="1"/>
  <c r="AU6" i="17"/>
  <c r="AV6" i="17" s="1" a="1"/>
  <c r="AV6" i="17" s="1"/>
  <c r="AW6" i="17"/>
  <c r="AX6" i="17" s="1" a="1"/>
  <c r="AX6" i="17" s="1"/>
  <c r="AY6" i="17"/>
  <c r="AZ6" i="17" s="1" a="1"/>
  <c r="AZ6" i="17" s="1"/>
  <c r="BA6" i="17"/>
  <c r="BB6" i="17" s="1" a="1"/>
  <c r="BB6" i="17" s="1"/>
  <c r="BC6" i="17"/>
  <c r="BD6" i="17" s="1" a="1"/>
  <c r="BD6" i="17" s="1"/>
  <c r="BE6" i="17"/>
  <c r="BF6" i="17" s="1" a="1"/>
  <c r="BF6" i="17" s="1"/>
  <c r="BG6" i="17"/>
  <c r="BH6" i="17" s="1" a="1"/>
  <c r="BH6" i="17" s="1"/>
  <c r="BI6" i="17"/>
  <c r="BJ6" i="17" s="1" a="1"/>
  <c r="BJ6" i="17" s="1"/>
  <c r="AU7" i="17"/>
  <c r="AV7" i="17" s="1" a="1"/>
  <c r="AV7" i="17" s="1"/>
  <c r="AW7" i="17"/>
  <c r="AX7" i="17" s="1" a="1"/>
  <c r="AX7" i="17" s="1"/>
  <c r="AY7" i="17"/>
  <c r="AZ7" i="17" s="1" a="1"/>
  <c r="AZ7" i="17" s="1"/>
  <c r="BA7" i="17"/>
  <c r="BB7" i="17" s="1" a="1"/>
  <c r="BB7" i="17" s="1"/>
  <c r="BC7" i="17"/>
  <c r="BD7" i="17" s="1" a="1"/>
  <c r="BD7" i="17" s="1"/>
  <c r="BE7" i="17"/>
  <c r="BF7" i="17" s="1" a="1"/>
  <c r="BF7" i="17" s="1"/>
  <c r="BG7" i="17"/>
  <c r="BH7" i="17" s="1" a="1"/>
  <c r="BH7" i="17" s="1"/>
  <c r="BI7" i="17"/>
  <c r="BJ7" i="17" s="1" a="1"/>
  <c r="BJ7" i="17" s="1"/>
  <c r="AU8" i="17"/>
  <c r="AV8" i="17" s="1" a="1"/>
  <c r="AV8" i="17" s="1"/>
  <c r="AW8" i="17"/>
  <c r="AX8" i="17" s="1" a="1"/>
  <c r="AX8" i="17" s="1"/>
  <c r="AY8" i="17"/>
  <c r="AZ8" i="17" s="1" a="1"/>
  <c r="AZ8" i="17" s="1"/>
  <c r="BA8" i="17"/>
  <c r="BB8" i="17" s="1" a="1"/>
  <c r="BB8" i="17" s="1"/>
  <c r="BC8" i="17"/>
  <c r="BD8" i="17" s="1" a="1"/>
  <c r="BD8" i="17" s="1"/>
  <c r="BE8" i="17"/>
  <c r="BF8" i="17" s="1" a="1"/>
  <c r="BF8" i="17" s="1"/>
  <c r="BG8" i="17"/>
  <c r="BH8" i="17" s="1" a="1"/>
  <c r="BH8" i="17" s="1"/>
  <c r="BI8" i="17"/>
  <c r="BJ8" i="17" s="1" a="1"/>
  <c r="BJ8" i="17" s="1"/>
  <c r="AU9" i="17"/>
  <c r="AV9" i="17" s="1" a="1"/>
  <c r="AV9" i="17" s="1"/>
  <c r="AW9" i="17"/>
  <c r="AX9" i="17" s="1" a="1"/>
  <c r="AX9" i="17" s="1"/>
  <c r="AY9" i="17"/>
  <c r="AZ9" i="17" s="1" a="1"/>
  <c r="AZ9" i="17" s="1"/>
  <c r="BA9" i="17"/>
  <c r="BB9" i="17" s="1" a="1"/>
  <c r="BB9" i="17" s="1"/>
  <c r="BC9" i="17"/>
  <c r="BD9" i="17" s="1" a="1"/>
  <c r="BD9" i="17" s="1"/>
  <c r="BE9" i="17"/>
  <c r="BF9" i="17" s="1" a="1"/>
  <c r="BF9" i="17" s="1"/>
  <c r="BG9" i="17"/>
  <c r="BH9" i="17" s="1" a="1"/>
  <c r="BH9" i="17" s="1"/>
  <c r="BI9" i="17"/>
  <c r="BJ9" i="17" s="1" a="1"/>
  <c r="BJ9" i="17" s="1"/>
  <c r="AU10" i="17"/>
  <c r="AV10" i="17" s="1" a="1"/>
  <c r="AV10" i="17" s="1"/>
  <c r="AW10" i="17"/>
  <c r="AX10" i="17" s="1" a="1"/>
  <c r="AX10" i="17" s="1"/>
  <c r="AY10" i="17"/>
  <c r="AZ10" i="17" s="1" a="1"/>
  <c r="AZ10" i="17" s="1"/>
  <c r="BA10" i="17"/>
  <c r="BB10" i="17" s="1" a="1"/>
  <c r="BB10" i="17" s="1"/>
  <c r="BC10" i="17"/>
  <c r="BD10" i="17" s="1" a="1"/>
  <c r="BD10" i="17" s="1"/>
  <c r="BE10" i="17"/>
  <c r="BF10" i="17" s="1" a="1"/>
  <c r="BF10" i="17" s="1"/>
  <c r="BG10" i="17"/>
  <c r="BH10" i="17" s="1" a="1"/>
  <c r="BH10" i="17" s="1"/>
  <c r="BI10" i="17"/>
  <c r="BJ10" i="17" s="1" a="1"/>
  <c r="BJ10" i="17" s="1"/>
  <c r="AU11" i="17"/>
  <c r="AV11" i="17" s="1" a="1"/>
  <c r="AV11" i="17" s="1"/>
  <c r="AW11" i="17"/>
  <c r="AX11" i="17" s="1" a="1"/>
  <c r="AX11" i="17" s="1"/>
  <c r="AY11" i="17"/>
  <c r="AZ11" i="17" s="1" a="1"/>
  <c r="AZ11" i="17" s="1"/>
  <c r="BA11" i="17"/>
  <c r="BB11" i="17" s="1" a="1"/>
  <c r="BB11" i="17" s="1"/>
  <c r="BC11" i="17"/>
  <c r="BD11" i="17" s="1" a="1"/>
  <c r="BD11" i="17" s="1"/>
  <c r="BE11" i="17"/>
  <c r="BF11" i="17" s="1" a="1"/>
  <c r="BF11" i="17" s="1"/>
  <c r="BG11" i="17"/>
  <c r="BH11" i="17" s="1" a="1"/>
  <c r="BH11" i="17" s="1"/>
  <c r="BI11" i="17"/>
  <c r="BJ11" i="17" s="1" a="1"/>
  <c r="BJ11" i="17" s="1"/>
  <c r="AU12" i="17"/>
  <c r="AV12" i="17" s="1" a="1"/>
  <c r="AV12" i="17" s="1"/>
  <c r="AW12" i="17"/>
  <c r="AX12" i="17" s="1" a="1"/>
  <c r="AX12" i="17" s="1"/>
  <c r="AY12" i="17"/>
  <c r="AZ12" i="17" s="1" a="1"/>
  <c r="AZ12" i="17" s="1"/>
  <c r="BA12" i="17"/>
  <c r="BB12" i="17" s="1" a="1"/>
  <c r="BB12" i="17" s="1"/>
  <c r="BC12" i="17"/>
  <c r="BD12" i="17" s="1" a="1"/>
  <c r="BD12" i="17" s="1"/>
  <c r="BE12" i="17"/>
  <c r="BF12" i="17" s="1" a="1"/>
  <c r="BF12" i="17" s="1"/>
  <c r="BG12" i="17"/>
  <c r="BH12" i="17" s="1" a="1"/>
  <c r="BH12" i="17" s="1"/>
  <c r="BI12" i="17"/>
  <c r="BJ12" i="17" s="1" a="1"/>
  <c r="BJ12" i="17" s="1"/>
  <c r="AU13" i="17"/>
  <c r="AV13" i="17" s="1" a="1"/>
  <c r="AV13" i="17" s="1"/>
  <c r="AW13" i="17"/>
  <c r="AX13" i="17" s="1" a="1"/>
  <c r="AX13" i="17" s="1"/>
  <c r="AY13" i="17"/>
  <c r="AZ13" i="17" s="1" a="1"/>
  <c r="AZ13" i="17" s="1"/>
  <c r="BA13" i="17"/>
  <c r="BB13" i="17" s="1" a="1"/>
  <c r="BB13" i="17" s="1"/>
  <c r="BC13" i="17"/>
  <c r="BD13" i="17" s="1" a="1"/>
  <c r="BD13" i="17" s="1"/>
  <c r="BE13" i="17"/>
  <c r="BF13" i="17" s="1" a="1"/>
  <c r="BF13" i="17" s="1"/>
  <c r="BG13" i="17"/>
  <c r="BH13" i="17" s="1" a="1"/>
  <c r="BH13" i="17" s="1"/>
  <c r="BI13" i="17"/>
  <c r="BJ13" i="17" s="1" a="1"/>
  <c r="BJ13" i="17" s="1"/>
  <c r="AU14" i="17"/>
  <c r="AV14" i="17" s="1" a="1"/>
  <c r="AV14" i="17" s="1"/>
  <c r="AW14" i="17"/>
  <c r="AX14" i="17" s="1" a="1"/>
  <c r="AX14" i="17" s="1"/>
  <c r="AY14" i="17"/>
  <c r="AZ14" i="17" s="1" a="1"/>
  <c r="AZ14" i="17" s="1"/>
  <c r="BA14" i="17"/>
  <c r="BB14" i="17" s="1" a="1"/>
  <c r="BB14" i="17" s="1"/>
  <c r="BC14" i="17"/>
  <c r="BD14" i="17" s="1" a="1"/>
  <c r="BD14" i="17" s="1"/>
  <c r="BE14" i="17"/>
  <c r="BF14" i="17" s="1" a="1"/>
  <c r="BF14" i="17" s="1"/>
  <c r="BG14" i="17"/>
  <c r="BH14" i="17" s="1" a="1"/>
  <c r="BH14" i="17" s="1"/>
  <c r="BI14" i="17"/>
  <c r="BJ14" i="17" s="1" a="1"/>
  <c r="BJ14" i="17" s="1"/>
  <c r="AU15" i="17"/>
  <c r="AV15" i="17" s="1" a="1"/>
  <c r="AV15" i="17" s="1"/>
  <c r="AW15" i="17"/>
  <c r="AX15" i="17" s="1" a="1"/>
  <c r="AX15" i="17" s="1"/>
  <c r="AY15" i="17"/>
  <c r="AZ15" i="17" s="1" a="1"/>
  <c r="AZ15" i="17" s="1"/>
  <c r="BA15" i="17"/>
  <c r="BB15" i="17" s="1" a="1"/>
  <c r="BB15" i="17" s="1"/>
  <c r="BC15" i="17"/>
  <c r="BD15" i="17" s="1" a="1"/>
  <c r="BD15" i="17" s="1"/>
  <c r="BE15" i="17"/>
  <c r="BF15" i="17" s="1" a="1"/>
  <c r="BF15" i="17" s="1"/>
  <c r="BG15" i="17"/>
  <c r="BH15" i="17" s="1" a="1"/>
  <c r="BH15" i="17" s="1"/>
  <c r="BI15" i="17"/>
  <c r="BJ15" i="17" s="1" a="1"/>
  <c r="BJ15" i="17" s="1"/>
  <c r="AU16" i="17"/>
  <c r="AV16" i="17" s="1" a="1"/>
  <c r="AV16" i="17" s="1"/>
  <c r="AW16" i="17"/>
  <c r="AX16" i="17" s="1" a="1"/>
  <c r="AX16" i="17" s="1"/>
  <c r="AY16" i="17"/>
  <c r="AZ16" i="17" s="1" a="1"/>
  <c r="AZ16" i="17" s="1"/>
  <c r="BA16" i="17"/>
  <c r="BB16" i="17" s="1" a="1"/>
  <c r="BB16" i="17" s="1"/>
  <c r="BC16" i="17"/>
  <c r="BD16" i="17" s="1" a="1"/>
  <c r="BD16" i="17" s="1"/>
  <c r="BE16" i="17"/>
  <c r="BF16" i="17" s="1" a="1"/>
  <c r="BF16" i="17" s="1"/>
  <c r="BG16" i="17"/>
  <c r="BH16" i="17" s="1" a="1"/>
  <c r="BH16" i="17" s="1"/>
  <c r="BI16" i="17"/>
  <c r="BJ16" i="17" s="1" a="1"/>
  <c r="BJ16" i="17" s="1"/>
  <c r="AU17" i="17"/>
  <c r="AV17" i="17" s="1" a="1"/>
  <c r="AV17" i="17" s="1"/>
  <c r="AW17" i="17"/>
  <c r="AX17" i="17" s="1" a="1"/>
  <c r="AX17" i="17" s="1"/>
  <c r="AY17" i="17"/>
  <c r="AZ17" i="17" s="1" a="1"/>
  <c r="AZ17" i="17" s="1"/>
  <c r="BA17" i="17"/>
  <c r="BB17" i="17" s="1" a="1"/>
  <c r="BB17" i="17" s="1"/>
  <c r="BC17" i="17"/>
  <c r="BD17" i="17" s="1" a="1"/>
  <c r="BD17" i="17" s="1"/>
  <c r="BE17" i="17"/>
  <c r="BF17" i="17" s="1" a="1"/>
  <c r="BF17" i="17" s="1"/>
  <c r="BG17" i="17"/>
  <c r="BH17" i="17" s="1" a="1"/>
  <c r="BH17" i="17" s="1"/>
  <c r="BI17" i="17"/>
  <c r="BJ17" i="17" s="1" a="1"/>
  <c r="BJ17" i="17" s="1"/>
  <c r="AU18" i="17"/>
  <c r="AV18" i="17" s="1" a="1"/>
  <c r="AV18" i="17" s="1"/>
  <c r="AW18" i="17"/>
  <c r="AX18" i="17" s="1" a="1"/>
  <c r="AX18" i="17" s="1"/>
  <c r="AY18" i="17"/>
  <c r="AZ18" i="17" s="1" a="1"/>
  <c r="AZ18" i="17" s="1"/>
  <c r="BA18" i="17"/>
  <c r="BB18" i="17" s="1" a="1"/>
  <c r="BB18" i="17" s="1"/>
  <c r="BC18" i="17"/>
  <c r="BD18" i="17" s="1" a="1"/>
  <c r="BD18" i="17" s="1"/>
  <c r="BE18" i="17"/>
  <c r="BF18" i="17" s="1" a="1"/>
  <c r="BF18" i="17" s="1"/>
  <c r="BG18" i="17"/>
  <c r="BH18" i="17" s="1" a="1"/>
  <c r="BH18" i="17" s="1"/>
  <c r="BI18" i="17"/>
  <c r="BJ18" i="17" s="1" a="1"/>
  <c r="BJ18" i="17" s="1"/>
  <c r="AU19" i="17"/>
  <c r="AV19" i="17" s="1" a="1"/>
  <c r="AV19" i="17" s="1"/>
  <c r="AW19" i="17"/>
  <c r="AX19" i="17" s="1" a="1"/>
  <c r="AX19" i="17" s="1"/>
  <c r="AY19" i="17"/>
  <c r="AZ19" i="17" s="1" a="1"/>
  <c r="AZ19" i="17" s="1"/>
  <c r="BA19" i="17"/>
  <c r="BB19" i="17" s="1" a="1"/>
  <c r="BB19" i="17" s="1"/>
  <c r="BC19" i="17"/>
  <c r="BD19" i="17" s="1" a="1"/>
  <c r="BD19" i="17" s="1"/>
  <c r="BE19" i="17"/>
  <c r="BF19" i="17" s="1" a="1"/>
  <c r="BF19" i="17" s="1"/>
  <c r="BG19" i="17"/>
  <c r="BH19" i="17" s="1" a="1"/>
  <c r="BH19" i="17" s="1"/>
  <c r="BI19" i="17"/>
  <c r="BJ19" i="17" s="1" a="1"/>
  <c r="BJ19" i="17" s="1"/>
  <c r="AU20" i="17"/>
  <c r="AV20" i="17" s="1" a="1"/>
  <c r="AV20" i="17" s="1"/>
  <c r="AW20" i="17"/>
  <c r="AX20" i="17" s="1" a="1"/>
  <c r="AX20" i="17" s="1"/>
  <c r="AY20" i="17"/>
  <c r="AZ20" i="17" s="1" a="1"/>
  <c r="AZ20" i="17" s="1"/>
  <c r="BA20" i="17"/>
  <c r="BB20" i="17" s="1" a="1"/>
  <c r="BB20" i="17" s="1"/>
  <c r="BC20" i="17"/>
  <c r="BD20" i="17" s="1" a="1"/>
  <c r="BD20" i="17" s="1"/>
  <c r="BE20" i="17"/>
  <c r="BF20" i="17" s="1" a="1"/>
  <c r="BF20" i="17" s="1"/>
  <c r="BG20" i="17"/>
  <c r="BH20" i="17" s="1" a="1"/>
  <c r="BH20" i="17" s="1"/>
  <c r="BI20" i="17"/>
  <c r="BJ20" i="17" s="1" a="1"/>
  <c r="BJ20" i="17" s="1"/>
  <c r="AU21" i="17"/>
  <c r="AV21" i="17" s="1" a="1"/>
  <c r="AV21" i="17" s="1"/>
  <c r="AW21" i="17"/>
  <c r="AX21" i="17" s="1" a="1"/>
  <c r="AX21" i="17" s="1"/>
  <c r="AY21" i="17"/>
  <c r="AZ21" i="17" s="1" a="1"/>
  <c r="AZ21" i="17" s="1"/>
  <c r="BA21" i="17"/>
  <c r="BB21" i="17" s="1" a="1"/>
  <c r="BB21" i="17" s="1"/>
  <c r="BC21" i="17"/>
  <c r="BD21" i="17" s="1" a="1"/>
  <c r="BD21" i="17" s="1"/>
  <c r="BE21" i="17"/>
  <c r="BF21" i="17" s="1" a="1"/>
  <c r="BF21" i="17" s="1"/>
  <c r="BG21" i="17"/>
  <c r="BH21" i="17" s="1" a="1"/>
  <c r="BH21" i="17" s="1"/>
  <c r="BI21" i="17"/>
  <c r="BJ21" i="17" s="1" a="1"/>
  <c r="BJ21" i="17" s="1"/>
  <c r="AU22" i="17"/>
  <c r="AV22" i="17" s="1" a="1"/>
  <c r="AV22" i="17" s="1"/>
  <c r="AW22" i="17"/>
  <c r="AX22" i="17" s="1" a="1"/>
  <c r="AX22" i="17" s="1"/>
  <c r="AY22" i="17"/>
  <c r="AZ22" i="17" s="1" a="1"/>
  <c r="AZ22" i="17" s="1"/>
  <c r="BA22" i="17"/>
  <c r="BB22" i="17" s="1" a="1"/>
  <c r="BB22" i="17" s="1"/>
  <c r="BC22" i="17"/>
  <c r="BD22" i="17" s="1" a="1"/>
  <c r="BD22" i="17" s="1"/>
  <c r="BE22" i="17"/>
  <c r="BF22" i="17" s="1" a="1"/>
  <c r="BF22" i="17" s="1"/>
  <c r="BG22" i="17"/>
  <c r="BH22" i="17" s="1" a="1"/>
  <c r="BH22" i="17" s="1"/>
  <c r="BI22" i="17"/>
  <c r="BJ22" i="17" s="1" a="1"/>
  <c r="BJ22" i="17" s="1"/>
  <c r="AU23" i="17"/>
  <c r="AV23" i="17" s="1" a="1"/>
  <c r="AV23" i="17" s="1"/>
  <c r="AW23" i="17"/>
  <c r="AX23" i="17" s="1" a="1"/>
  <c r="AX23" i="17" s="1"/>
  <c r="AY23" i="17"/>
  <c r="AZ23" i="17" s="1" a="1"/>
  <c r="AZ23" i="17" s="1"/>
  <c r="BA23" i="17"/>
  <c r="BB23" i="17" s="1" a="1"/>
  <c r="BB23" i="17" s="1"/>
  <c r="BC23" i="17"/>
  <c r="BD23" i="17" s="1" a="1"/>
  <c r="BD23" i="17" s="1"/>
  <c r="BE23" i="17"/>
  <c r="BF23" i="17" s="1" a="1"/>
  <c r="BF23" i="17" s="1"/>
  <c r="BG23" i="17"/>
  <c r="BH23" i="17" s="1" a="1"/>
  <c r="BH23" i="17" s="1"/>
  <c r="BI23" i="17"/>
  <c r="BJ23" i="17" s="1" a="1"/>
  <c r="BJ23" i="17" s="1"/>
  <c r="AU24" i="17"/>
  <c r="AV24" i="17" s="1" a="1"/>
  <c r="AV24" i="17" s="1"/>
  <c r="AW24" i="17"/>
  <c r="AX24" i="17" s="1" a="1"/>
  <c r="AX24" i="17" s="1"/>
  <c r="AY24" i="17"/>
  <c r="AZ24" i="17" s="1" a="1"/>
  <c r="AZ24" i="17" s="1"/>
  <c r="BA24" i="17"/>
  <c r="BB24" i="17" s="1" a="1"/>
  <c r="BB24" i="17" s="1"/>
  <c r="BC24" i="17"/>
  <c r="BD24" i="17" s="1" a="1"/>
  <c r="BD24" i="17" s="1"/>
  <c r="BE24" i="17"/>
  <c r="BF24" i="17" s="1" a="1"/>
  <c r="BF24" i="17" s="1"/>
  <c r="BG24" i="17"/>
  <c r="BH24" i="17" s="1" a="1"/>
  <c r="BH24" i="17" s="1"/>
  <c r="BI24" i="17"/>
  <c r="BJ24" i="17" s="1" a="1"/>
  <c r="BJ24" i="17" s="1"/>
  <c r="AU25" i="17"/>
  <c r="AV25" i="17" s="1" a="1"/>
  <c r="AV25" i="17" s="1"/>
  <c r="AW25" i="17"/>
  <c r="AX25" i="17" s="1" a="1"/>
  <c r="AX25" i="17" s="1"/>
  <c r="AY25" i="17"/>
  <c r="AZ25" i="17" s="1" a="1"/>
  <c r="AZ25" i="17" s="1"/>
  <c r="BA25" i="17"/>
  <c r="BB25" i="17" s="1" a="1"/>
  <c r="BB25" i="17" s="1"/>
  <c r="BC25" i="17"/>
  <c r="BD25" i="17" s="1" a="1"/>
  <c r="BD25" i="17" s="1"/>
  <c r="BE25" i="17"/>
  <c r="BF25" i="17" s="1" a="1"/>
  <c r="BF25" i="17" s="1"/>
  <c r="BG25" i="17"/>
  <c r="BH25" i="17" s="1" a="1"/>
  <c r="BH25" i="17" s="1"/>
  <c r="BI25" i="17"/>
  <c r="BJ25" i="17" s="1" a="1"/>
  <c r="BJ25" i="17" s="1"/>
  <c r="AU26" i="17"/>
  <c r="AV26" i="17" s="1" a="1"/>
  <c r="AV26" i="17" s="1"/>
  <c r="AW26" i="17"/>
  <c r="AX26" i="17" s="1" a="1"/>
  <c r="AX26" i="17" s="1"/>
  <c r="AY26" i="17"/>
  <c r="AZ26" i="17" s="1" a="1"/>
  <c r="AZ26" i="17" s="1"/>
  <c r="BA26" i="17"/>
  <c r="BB26" i="17" s="1" a="1"/>
  <c r="BB26" i="17" s="1"/>
  <c r="BC26" i="17"/>
  <c r="BD26" i="17" s="1" a="1"/>
  <c r="BD26" i="17" s="1"/>
  <c r="BE26" i="17"/>
  <c r="BF26" i="17" s="1" a="1"/>
  <c r="BF26" i="17" s="1"/>
  <c r="BG26" i="17"/>
  <c r="BH26" i="17" s="1" a="1"/>
  <c r="BH26" i="17" s="1"/>
  <c r="BI26" i="17"/>
  <c r="BJ26" i="17" s="1" a="1"/>
  <c r="BJ26" i="17" s="1"/>
  <c r="C3" i="17"/>
  <c r="D3" i="17" s="1" a="1"/>
  <c r="D3" i="17" s="1"/>
  <c r="E3" i="17"/>
  <c r="F3" i="17" s="1" a="1"/>
  <c r="F3" i="17" s="1"/>
  <c r="G3" i="17"/>
  <c r="H3" i="17" s="1" a="1"/>
  <c r="H3" i="17" s="1"/>
  <c r="I3" i="17"/>
  <c r="J3" i="17" s="1" a="1"/>
  <c r="J3" i="17" s="1"/>
  <c r="K3" i="17"/>
  <c r="L3" i="17" s="1" a="1"/>
  <c r="L3" i="17" s="1"/>
  <c r="M3" i="17"/>
  <c r="N3" i="17" s="1" a="1"/>
  <c r="N3" i="17" s="1"/>
  <c r="O3" i="17"/>
  <c r="P3" i="17" s="1" a="1"/>
  <c r="P3" i="17" s="1"/>
  <c r="Q3" i="17"/>
  <c r="R3" i="17" s="1" a="1"/>
  <c r="R3" i="17" s="1"/>
  <c r="S3" i="17"/>
  <c r="T3" i="17" s="1" a="1"/>
  <c r="T3" i="17" s="1"/>
  <c r="U3" i="17"/>
  <c r="V3" i="17" s="1" a="1"/>
  <c r="V3" i="17" s="1"/>
  <c r="W3" i="17"/>
  <c r="X3" i="17" s="1" a="1"/>
  <c r="X3" i="17" s="1"/>
  <c r="Y3" i="17"/>
  <c r="Z3" i="17" s="1" a="1"/>
  <c r="Z3" i="17" s="1"/>
  <c r="AA3" i="17"/>
  <c r="AB3" i="17" s="1" a="1"/>
  <c r="AB3" i="17" s="1"/>
  <c r="AC3" i="17"/>
  <c r="AD3" i="17" s="1" a="1"/>
  <c r="AD3" i="17" s="1"/>
  <c r="AE3" i="17"/>
  <c r="AF3" i="17" s="1" a="1"/>
  <c r="AF3" i="17" s="1"/>
  <c r="AG3" i="17"/>
  <c r="AH3" i="17" s="1" a="1"/>
  <c r="AH3" i="17" s="1"/>
  <c r="AI3" i="17"/>
  <c r="AJ3" i="17" s="1" a="1"/>
  <c r="AJ3" i="17" s="1"/>
  <c r="AK3" i="17"/>
  <c r="AL3" i="17" s="1" a="1"/>
  <c r="AL3" i="17" s="1"/>
  <c r="AM3" i="17"/>
  <c r="AN3" i="17" s="1" a="1"/>
  <c r="AN3" i="17" s="1"/>
  <c r="AO3" i="17"/>
  <c r="AP3" i="17" s="1" a="1"/>
  <c r="AP3" i="17" s="1"/>
  <c r="AQ3" i="17"/>
  <c r="AR3" i="17" s="1" a="1"/>
  <c r="AR3" i="17" s="1"/>
  <c r="C4" i="17"/>
  <c r="D4" i="17" s="1" a="1"/>
  <c r="D4" i="17" s="1"/>
  <c r="E4" i="17"/>
  <c r="F4" i="17" s="1" a="1"/>
  <c r="F4" i="17" s="1"/>
  <c r="G4" i="17"/>
  <c r="H4" i="17" s="1" a="1"/>
  <c r="H4" i="17" s="1"/>
  <c r="I4" i="17"/>
  <c r="J4" i="17" s="1" a="1"/>
  <c r="J4" i="17" s="1"/>
  <c r="K4" i="17"/>
  <c r="L4" i="17" s="1" a="1"/>
  <c r="L4" i="17" s="1"/>
  <c r="M4" i="17"/>
  <c r="N4" i="17" s="1" a="1"/>
  <c r="N4" i="17" s="1"/>
  <c r="O4" i="17"/>
  <c r="P4" i="17" s="1" a="1"/>
  <c r="P4" i="17" s="1"/>
  <c r="Q4" i="17"/>
  <c r="R4" i="17" s="1" a="1"/>
  <c r="R4" i="17" s="1"/>
  <c r="S4" i="17"/>
  <c r="T4" i="17" s="1" a="1"/>
  <c r="T4" i="17" s="1"/>
  <c r="U4" i="17"/>
  <c r="V4" i="17" s="1" a="1"/>
  <c r="V4" i="17" s="1"/>
  <c r="W4" i="17"/>
  <c r="X4" i="17" s="1" a="1"/>
  <c r="X4" i="17" s="1"/>
  <c r="Y4" i="17"/>
  <c r="Z4" i="17" s="1" a="1"/>
  <c r="Z4" i="17" s="1"/>
  <c r="AA4" i="17"/>
  <c r="AB4" i="17" s="1" a="1"/>
  <c r="AB4" i="17" s="1"/>
  <c r="AC4" i="17"/>
  <c r="AD4" i="17" s="1" a="1"/>
  <c r="AD4" i="17" s="1"/>
  <c r="AE4" i="17"/>
  <c r="AF4" i="17" s="1" a="1"/>
  <c r="AF4" i="17" s="1"/>
  <c r="AG4" i="17"/>
  <c r="AH4" i="17" s="1" a="1"/>
  <c r="AH4" i="17" s="1"/>
  <c r="AI4" i="17"/>
  <c r="AJ4" i="17" s="1" a="1"/>
  <c r="AJ4" i="17" s="1"/>
  <c r="AK4" i="17"/>
  <c r="AL4" i="17" s="1" a="1"/>
  <c r="AL4" i="17" s="1"/>
  <c r="AM4" i="17"/>
  <c r="AN4" i="17" s="1" a="1"/>
  <c r="AN4" i="17" s="1"/>
  <c r="AO4" i="17"/>
  <c r="AP4" i="17" s="1" a="1"/>
  <c r="AP4" i="17" s="1"/>
  <c r="AQ4" i="17"/>
  <c r="AR4" i="17" s="1" a="1"/>
  <c r="AR4" i="17" s="1"/>
  <c r="C5" i="17"/>
  <c r="D5" i="17" s="1" a="1"/>
  <c r="D5" i="17" s="1"/>
  <c r="E5" i="17"/>
  <c r="F5" i="17" s="1" a="1"/>
  <c r="F5" i="17" s="1"/>
  <c r="G5" i="17"/>
  <c r="H5" i="17" s="1" a="1"/>
  <c r="H5" i="17" s="1"/>
  <c r="I5" i="17"/>
  <c r="J5" i="17" s="1" a="1"/>
  <c r="J5" i="17" s="1"/>
  <c r="K5" i="17"/>
  <c r="L5" i="17" s="1" a="1"/>
  <c r="L5" i="17" s="1"/>
  <c r="M5" i="17"/>
  <c r="N5" i="17" s="1" a="1"/>
  <c r="N5" i="17" s="1"/>
  <c r="O5" i="17"/>
  <c r="P5" i="17" s="1" a="1"/>
  <c r="P5" i="17" s="1"/>
  <c r="Q5" i="17"/>
  <c r="R5" i="17" s="1" a="1"/>
  <c r="R5" i="17" s="1"/>
  <c r="S5" i="17"/>
  <c r="T5" i="17" s="1" a="1"/>
  <c r="T5" i="17" s="1"/>
  <c r="U5" i="17"/>
  <c r="V5" i="17" s="1" a="1"/>
  <c r="V5" i="17" s="1"/>
  <c r="W5" i="17"/>
  <c r="X5" i="17" s="1" a="1"/>
  <c r="X5" i="17" s="1"/>
  <c r="Y5" i="17"/>
  <c r="Z5" i="17" s="1" a="1"/>
  <c r="Z5" i="17" s="1"/>
  <c r="AA5" i="17"/>
  <c r="AB5" i="17" s="1" a="1"/>
  <c r="AB5" i="17" s="1"/>
  <c r="AC5" i="17"/>
  <c r="AD5" i="17" s="1" a="1"/>
  <c r="AD5" i="17" s="1"/>
  <c r="AE5" i="17"/>
  <c r="AF5" i="17" s="1" a="1"/>
  <c r="AF5" i="17" s="1"/>
  <c r="AG5" i="17"/>
  <c r="AH5" i="17" s="1" a="1"/>
  <c r="AH5" i="17" s="1"/>
  <c r="AI5" i="17"/>
  <c r="AJ5" i="17" s="1" a="1"/>
  <c r="AJ5" i="17" s="1"/>
  <c r="AK5" i="17"/>
  <c r="AL5" i="17" s="1" a="1"/>
  <c r="AL5" i="17" s="1"/>
  <c r="AM5" i="17"/>
  <c r="AN5" i="17" s="1" a="1"/>
  <c r="AN5" i="17" s="1"/>
  <c r="AO5" i="17"/>
  <c r="AP5" i="17" s="1" a="1"/>
  <c r="AP5" i="17" s="1"/>
  <c r="AQ5" i="17"/>
  <c r="AR5" i="17" s="1" a="1"/>
  <c r="AR5" i="17" s="1"/>
  <c r="C6" i="17"/>
  <c r="D6" i="17" s="1" a="1"/>
  <c r="D6" i="17" s="1"/>
  <c r="E6" i="17"/>
  <c r="F6" i="17" s="1" a="1"/>
  <c r="F6" i="17" s="1"/>
  <c r="G6" i="17"/>
  <c r="H6" i="17" s="1" a="1"/>
  <c r="H6" i="17" s="1"/>
  <c r="I6" i="17"/>
  <c r="J6" i="17" s="1" a="1"/>
  <c r="J6" i="17" s="1"/>
  <c r="K6" i="17"/>
  <c r="L6" i="17" s="1" a="1"/>
  <c r="L6" i="17" s="1"/>
  <c r="M6" i="17"/>
  <c r="N6" i="17" s="1" a="1"/>
  <c r="N6" i="17" s="1"/>
  <c r="O6" i="17"/>
  <c r="P6" i="17" s="1" a="1"/>
  <c r="P6" i="17" s="1"/>
  <c r="Q6" i="17"/>
  <c r="R6" i="17" s="1" a="1"/>
  <c r="R6" i="17" s="1"/>
  <c r="S6" i="17"/>
  <c r="T6" i="17" s="1" a="1"/>
  <c r="T6" i="17" s="1"/>
  <c r="U6" i="17"/>
  <c r="V6" i="17" s="1" a="1"/>
  <c r="V6" i="17" s="1"/>
  <c r="W6" i="17"/>
  <c r="X6" i="17" s="1" a="1"/>
  <c r="X6" i="17" s="1"/>
  <c r="Y6" i="17"/>
  <c r="Z6" i="17" s="1" a="1"/>
  <c r="Z6" i="17" s="1"/>
  <c r="AA6" i="17"/>
  <c r="AB6" i="17" s="1" a="1"/>
  <c r="AB6" i="17" s="1"/>
  <c r="AC6" i="17"/>
  <c r="AD6" i="17" s="1" a="1"/>
  <c r="AD6" i="17" s="1"/>
  <c r="AE6" i="17"/>
  <c r="AF6" i="17" s="1" a="1"/>
  <c r="AF6" i="17" s="1"/>
  <c r="AG6" i="17"/>
  <c r="AH6" i="17" s="1" a="1"/>
  <c r="AH6" i="17" s="1"/>
  <c r="AI6" i="17"/>
  <c r="AJ6" i="17" s="1" a="1"/>
  <c r="AJ6" i="17" s="1"/>
  <c r="AK6" i="17"/>
  <c r="AL6" i="17" s="1" a="1"/>
  <c r="AL6" i="17" s="1"/>
  <c r="AM6" i="17"/>
  <c r="AN6" i="17" s="1" a="1"/>
  <c r="AN6" i="17" s="1"/>
  <c r="AO6" i="17"/>
  <c r="AP6" i="17" s="1" a="1"/>
  <c r="AP6" i="17" s="1"/>
  <c r="AQ6" i="17"/>
  <c r="AR6" i="17" s="1" a="1"/>
  <c r="AR6" i="17" s="1"/>
  <c r="C7" i="17"/>
  <c r="D7" i="17" s="1" a="1"/>
  <c r="D7" i="17" s="1"/>
  <c r="E7" i="17"/>
  <c r="F7" i="17" s="1" a="1"/>
  <c r="F7" i="17" s="1"/>
  <c r="G7" i="17"/>
  <c r="H7" i="17" s="1" a="1"/>
  <c r="H7" i="17" s="1"/>
  <c r="I7" i="17"/>
  <c r="J7" i="17" s="1" a="1"/>
  <c r="J7" i="17" s="1"/>
  <c r="K7" i="17"/>
  <c r="L7" i="17" s="1" a="1"/>
  <c r="L7" i="17" s="1"/>
  <c r="M7" i="17"/>
  <c r="N7" i="17" s="1" a="1"/>
  <c r="N7" i="17" s="1"/>
  <c r="O7" i="17"/>
  <c r="P7" i="17" s="1" a="1"/>
  <c r="P7" i="17" s="1"/>
  <c r="Q7" i="17"/>
  <c r="R7" i="17" s="1" a="1"/>
  <c r="R7" i="17" s="1"/>
  <c r="S7" i="17"/>
  <c r="T7" i="17" s="1" a="1"/>
  <c r="T7" i="17" s="1"/>
  <c r="U7" i="17"/>
  <c r="V7" i="17" s="1" a="1"/>
  <c r="V7" i="17" s="1"/>
  <c r="W7" i="17"/>
  <c r="X7" i="17" s="1" a="1"/>
  <c r="X7" i="17" s="1"/>
  <c r="Y7" i="17"/>
  <c r="Z7" i="17" s="1" a="1"/>
  <c r="Z7" i="17" s="1"/>
  <c r="AA7" i="17"/>
  <c r="AB7" i="17" s="1" a="1"/>
  <c r="AB7" i="17" s="1"/>
  <c r="AC7" i="17"/>
  <c r="AD7" i="17" s="1" a="1"/>
  <c r="AD7" i="17" s="1"/>
  <c r="AE7" i="17"/>
  <c r="AF7" i="17" s="1" a="1"/>
  <c r="AF7" i="17" s="1"/>
  <c r="AG7" i="17"/>
  <c r="AH7" i="17" s="1" a="1"/>
  <c r="AH7" i="17" s="1"/>
  <c r="AI7" i="17"/>
  <c r="AJ7" i="17" s="1" a="1"/>
  <c r="AJ7" i="17" s="1"/>
  <c r="AK7" i="17"/>
  <c r="AL7" i="17" s="1" a="1"/>
  <c r="AL7" i="17" s="1"/>
  <c r="AM7" i="17"/>
  <c r="AN7" i="17" s="1" a="1"/>
  <c r="AN7" i="17" s="1"/>
  <c r="AO7" i="17"/>
  <c r="AP7" i="17" s="1" a="1"/>
  <c r="AP7" i="17" s="1"/>
  <c r="AQ7" i="17"/>
  <c r="AR7" i="17" s="1" a="1"/>
  <c r="AR7" i="17" s="1"/>
  <c r="C8" i="17"/>
  <c r="D8" i="17" s="1" a="1"/>
  <c r="D8" i="17" s="1"/>
  <c r="E8" i="17"/>
  <c r="F8" i="17" s="1" a="1"/>
  <c r="F8" i="17" s="1"/>
  <c r="G8" i="17"/>
  <c r="H8" i="17" s="1" a="1"/>
  <c r="H8" i="17" s="1"/>
  <c r="I8" i="17"/>
  <c r="J8" i="17" s="1" a="1"/>
  <c r="J8" i="17" s="1"/>
  <c r="K8" i="17"/>
  <c r="L8" i="17" s="1" a="1"/>
  <c r="L8" i="17" s="1"/>
  <c r="M8" i="17"/>
  <c r="N8" i="17" s="1" a="1"/>
  <c r="N8" i="17" s="1"/>
  <c r="O8" i="17"/>
  <c r="P8" i="17" s="1" a="1"/>
  <c r="P8" i="17" s="1"/>
  <c r="Q8" i="17"/>
  <c r="R8" i="17" s="1" a="1"/>
  <c r="R8" i="17" s="1"/>
  <c r="S8" i="17"/>
  <c r="T8" i="17" s="1" a="1"/>
  <c r="T8" i="17" s="1"/>
  <c r="U8" i="17"/>
  <c r="V8" i="17" s="1" a="1"/>
  <c r="V8" i="17" s="1"/>
  <c r="W8" i="17"/>
  <c r="X8" i="17" s="1" a="1"/>
  <c r="X8" i="17" s="1"/>
  <c r="Y8" i="17"/>
  <c r="Z8" i="17" s="1" a="1"/>
  <c r="Z8" i="17" s="1"/>
  <c r="AA8" i="17"/>
  <c r="AB8" i="17" s="1" a="1"/>
  <c r="AB8" i="17" s="1"/>
  <c r="AC8" i="17"/>
  <c r="AD8" i="17" s="1" a="1"/>
  <c r="AD8" i="17" s="1"/>
  <c r="AE8" i="17"/>
  <c r="AF8" i="17" s="1" a="1"/>
  <c r="AF8" i="17" s="1"/>
  <c r="AG8" i="17"/>
  <c r="AH8" i="17" s="1" a="1"/>
  <c r="AH8" i="17" s="1"/>
  <c r="AI8" i="17"/>
  <c r="AJ8" i="17" s="1" a="1"/>
  <c r="AJ8" i="17" s="1"/>
  <c r="AK8" i="17"/>
  <c r="AL8" i="17" s="1" a="1"/>
  <c r="AL8" i="17" s="1"/>
  <c r="AM8" i="17"/>
  <c r="AN8" i="17" s="1" a="1"/>
  <c r="AN8" i="17" s="1"/>
  <c r="AO8" i="17"/>
  <c r="AP8" i="17" s="1" a="1"/>
  <c r="AP8" i="17" s="1"/>
  <c r="AQ8" i="17"/>
  <c r="AR8" i="17" s="1" a="1"/>
  <c r="AR8" i="17" s="1"/>
  <c r="C9" i="17"/>
  <c r="D9" i="17" s="1" a="1"/>
  <c r="D9" i="17" s="1"/>
  <c r="E9" i="17"/>
  <c r="F9" i="17" s="1" a="1"/>
  <c r="F9" i="17" s="1"/>
  <c r="G9" i="17"/>
  <c r="H9" i="17" s="1" a="1"/>
  <c r="H9" i="17" s="1"/>
  <c r="I9" i="17"/>
  <c r="J9" i="17" s="1" a="1"/>
  <c r="J9" i="17" s="1"/>
  <c r="K9" i="17"/>
  <c r="L9" i="17" s="1" a="1"/>
  <c r="L9" i="17" s="1"/>
  <c r="M9" i="17"/>
  <c r="N9" i="17" s="1" a="1"/>
  <c r="N9" i="17" s="1"/>
  <c r="O9" i="17"/>
  <c r="P9" i="17" s="1" a="1"/>
  <c r="P9" i="17" s="1"/>
  <c r="Q9" i="17"/>
  <c r="R9" i="17" s="1" a="1"/>
  <c r="R9" i="17" s="1"/>
  <c r="S9" i="17"/>
  <c r="T9" i="17" s="1" a="1"/>
  <c r="T9" i="17" s="1"/>
  <c r="U9" i="17"/>
  <c r="V9" i="17" s="1" a="1"/>
  <c r="V9" i="17" s="1"/>
  <c r="W9" i="17"/>
  <c r="X9" i="17" s="1" a="1"/>
  <c r="X9" i="17" s="1"/>
  <c r="Y9" i="17"/>
  <c r="Z9" i="17" s="1" a="1"/>
  <c r="Z9" i="17" s="1"/>
  <c r="AA9" i="17"/>
  <c r="AB9" i="17" s="1" a="1"/>
  <c r="AB9" i="17" s="1"/>
  <c r="AC9" i="17"/>
  <c r="AD9" i="17" s="1" a="1"/>
  <c r="AD9" i="17" s="1"/>
  <c r="AE9" i="17"/>
  <c r="AF9" i="17" s="1" a="1"/>
  <c r="AF9" i="17" s="1"/>
  <c r="AG9" i="17"/>
  <c r="AH9" i="17" s="1" a="1"/>
  <c r="AH9" i="17" s="1"/>
  <c r="AI9" i="17"/>
  <c r="AJ9" i="17" s="1" a="1"/>
  <c r="AJ9" i="17" s="1"/>
  <c r="AK9" i="17"/>
  <c r="AL9" i="17" s="1" a="1"/>
  <c r="AL9" i="17" s="1"/>
  <c r="AM9" i="17"/>
  <c r="AN9" i="17" s="1" a="1"/>
  <c r="AN9" i="17" s="1"/>
  <c r="AO9" i="17"/>
  <c r="AP9" i="17" s="1" a="1"/>
  <c r="AP9" i="17" s="1"/>
  <c r="AQ9" i="17"/>
  <c r="AR9" i="17" s="1" a="1"/>
  <c r="AR9" i="17" s="1"/>
  <c r="C10" i="17"/>
  <c r="D10" i="17" s="1" a="1"/>
  <c r="D10" i="17" s="1"/>
  <c r="E10" i="17"/>
  <c r="F10" i="17" s="1" a="1"/>
  <c r="F10" i="17" s="1"/>
  <c r="G10" i="17"/>
  <c r="H10" i="17" s="1" a="1"/>
  <c r="H10" i="17" s="1"/>
  <c r="I10" i="17"/>
  <c r="J10" i="17" s="1" a="1"/>
  <c r="J10" i="17" s="1"/>
  <c r="K10" i="17"/>
  <c r="L10" i="17" s="1" a="1"/>
  <c r="L10" i="17" s="1"/>
  <c r="M10" i="17"/>
  <c r="N10" i="17" s="1" a="1"/>
  <c r="N10" i="17" s="1"/>
  <c r="O10" i="17"/>
  <c r="P10" i="17" s="1" a="1"/>
  <c r="P10" i="17" s="1"/>
  <c r="Q10" i="17"/>
  <c r="R10" i="17" s="1" a="1"/>
  <c r="R10" i="17" s="1"/>
  <c r="S10" i="17"/>
  <c r="T10" i="17" s="1" a="1"/>
  <c r="T10" i="17" s="1"/>
  <c r="U10" i="17"/>
  <c r="V10" i="17" s="1" a="1"/>
  <c r="V10" i="17" s="1"/>
  <c r="W10" i="17"/>
  <c r="X10" i="17" s="1" a="1"/>
  <c r="X10" i="17" s="1"/>
  <c r="Y10" i="17"/>
  <c r="Z10" i="17" s="1" a="1"/>
  <c r="Z10" i="17" s="1"/>
  <c r="AA10" i="17"/>
  <c r="AB10" i="17" s="1" a="1"/>
  <c r="AB10" i="17" s="1"/>
  <c r="AC10" i="17"/>
  <c r="AD10" i="17" s="1" a="1"/>
  <c r="AD10" i="17" s="1"/>
  <c r="AE10" i="17"/>
  <c r="AF10" i="17" s="1" a="1"/>
  <c r="AF10" i="17" s="1"/>
  <c r="AG10" i="17"/>
  <c r="AH10" i="17" s="1" a="1"/>
  <c r="AH10" i="17" s="1"/>
  <c r="AI10" i="17"/>
  <c r="AJ10" i="17" s="1" a="1"/>
  <c r="AJ10" i="17" s="1"/>
  <c r="AK10" i="17"/>
  <c r="AL10" i="17" s="1" a="1"/>
  <c r="AL10" i="17" s="1"/>
  <c r="AM10" i="17"/>
  <c r="AN10" i="17" s="1" a="1"/>
  <c r="AN10" i="17" s="1"/>
  <c r="AO10" i="17"/>
  <c r="AP10" i="17" s="1" a="1"/>
  <c r="AP10" i="17" s="1"/>
  <c r="AQ10" i="17"/>
  <c r="AR10" i="17" s="1" a="1"/>
  <c r="AR10" i="17" s="1"/>
  <c r="C11" i="17"/>
  <c r="D11" i="17" s="1" a="1"/>
  <c r="D11" i="17" s="1"/>
  <c r="E11" i="17"/>
  <c r="F11" i="17" s="1" a="1"/>
  <c r="F11" i="17" s="1"/>
  <c r="G11" i="17"/>
  <c r="H11" i="17" s="1" a="1"/>
  <c r="H11" i="17" s="1"/>
  <c r="I11" i="17"/>
  <c r="J11" i="17" s="1" a="1"/>
  <c r="J11" i="17" s="1"/>
  <c r="K11" i="17"/>
  <c r="L11" i="17" s="1" a="1"/>
  <c r="L11" i="17" s="1"/>
  <c r="M11" i="17"/>
  <c r="N11" i="17" s="1" a="1"/>
  <c r="N11" i="17" s="1"/>
  <c r="O11" i="17"/>
  <c r="P11" i="17" s="1" a="1"/>
  <c r="P11" i="17" s="1"/>
  <c r="Q11" i="17"/>
  <c r="R11" i="17" s="1" a="1"/>
  <c r="R11" i="17" s="1"/>
  <c r="S11" i="17"/>
  <c r="T11" i="17" s="1" a="1"/>
  <c r="T11" i="17" s="1"/>
  <c r="U11" i="17"/>
  <c r="V11" i="17" s="1" a="1"/>
  <c r="V11" i="17" s="1"/>
  <c r="W11" i="17"/>
  <c r="X11" i="17" s="1" a="1"/>
  <c r="X11" i="17" s="1"/>
  <c r="Y11" i="17"/>
  <c r="Z11" i="17" s="1" a="1"/>
  <c r="Z11" i="17" s="1"/>
  <c r="AA11" i="17"/>
  <c r="AB11" i="17" s="1" a="1"/>
  <c r="AB11" i="17" s="1"/>
  <c r="AC11" i="17"/>
  <c r="AD11" i="17" s="1" a="1"/>
  <c r="AD11" i="17" s="1"/>
  <c r="AE11" i="17"/>
  <c r="AF11" i="17" s="1" a="1"/>
  <c r="AF11" i="17" s="1"/>
  <c r="AG11" i="17"/>
  <c r="AH11" i="17" s="1" a="1"/>
  <c r="AH11" i="17" s="1"/>
  <c r="AI11" i="17"/>
  <c r="AJ11" i="17" s="1" a="1"/>
  <c r="AJ11" i="17" s="1"/>
  <c r="AK11" i="17"/>
  <c r="AL11" i="17" s="1" a="1"/>
  <c r="AL11" i="17" s="1"/>
  <c r="AM11" i="17"/>
  <c r="AN11" i="17" s="1" a="1"/>
  <c r="AN11" i="17" s="1"/>
  <c r="AO11" i="17"/>
  <c r="AP11" i="17" s="1" a="1"/>
  <c r="AP11" i="17" s="1"/>
  <c r="AQ11" i="17"/>
  <c r="AR11" i="17" s="1" a="1"/>
  <c r="AR11" i="17" s="1"/>
  <c r="C12" i="17"/>
  <c r="D12" i="17" s="1" a="1"/>
  <c r="D12" i="17" s="1"/>
  <c r="E12" i="17"/>
  <c r="F12" i="17" s="1" a="1"/>
  <c r="F12" i="17" s="1"/>
  <c r="G12" i="17"/>
  <c r="H12" i="17" s="1" a="1"/>
  <c r="H12" i="17" s="1"/>
  <c r="I12" i="17"/>
  <c r="J12" i="17" s="1" a="1"/>
  <c r="J12" i="17" s="1"/>
  <c r="K12" i="17"/>
  <c r="L12" i="17" s="1" a="1"/>
  <c r="L12" i="17" s="1"/>
  <c r="M12" i="17"/>
  <c r="N12" i="17" s="1" a="1"/>
  <c r="N12" i="17" s="1"/>
  <c r="O12" i="17"/>
  <c r="P12" i="17" s="1" a="1"/>
  <c r="P12" i="17" s="1"/>
  <c r="Q12" i="17"/>
  <c r="R12" i="17" s="1" a="1"/>
  <c r="R12" i="17" s="1"/>
  <c r="S12" i="17"/>
  <c r="T12" i="17" s="1" a="1"/>
  <c r="T12" i="17" s="1"/>
  <c r="U12" i="17"/>
  <c r="V12" i="17" s="1" a="1"/>
  <c r="V12" i="17" s="1"/>
  <c r="W12" i="17"/>
  <c r="X12" i="17" s="1" a="1"/>
  <c r="X12" i="17" s="1"/>
  <c r="Y12" i="17"/>
  <c r="Z12" i="17" s="1" a="1"/>
  <c r="Z12" i="17" s="1"/>
  <c r="AA12" i="17"/>
  <c r="AB12" i="17" s="1" a="1"/>
  <c r="AB12" i="17" s="1"/>
  <c r="AC12" i="17"/>
  <c r="AD12" i="17" s="1" a="1"/>
  <c r="AD12" i="17" s="1"/>
  <c r="AE12" i="17"/>
  <c r="AF12" i="17" s="1" a="1"/>
  <c r="AF12" i="17" s="1"/>
  <c r="AG12" i="17"/>
  <c r="AH12" i="17" s="1" a="1"/>
  <c r="AH12" i="17" s="1"/>
  <c r="AI12" i="17"/>
  <c r="AJ12" i="17" s="1" a="1"/>
  <c r="AJ12" i="17" s="1"/>
  <c r="AK12" i="17"/>
  <c r="AL12" i="17" s="1" a="1"/>
  <c r="AL12" i="17" s="1"/>
  <c r="AM12" i="17"/>
  <c r="AN12" i="17" s="1" a="1"/>
  <c r="AN12" i="17" s="1"/>
  <c r="AO12" i="17"/>
  <c r="AP12" i="17" s="1" a="1"/>
  <c r="AP12" i="17" s="1"/>
  <c r="AQ12" i="17"/>
  <c r="AR12" i="17" s="1" a="1"/>
  <c r="AR12" i="17" s="1"/>
  <c r="C13" i="17"/>
  <c r="D13" i="17" s="1" a="1"/>
  <c r="D13" i="17" s="1"/>
  <c r="E13" i="17"/>
  <c r="F13" i="17" s="1" a="1"/>
  <c r="F13" i="17" s="1"/>
  <c r="G13" i="17"/>
  <c r="H13" i="17" s="1" a="1"/>
  <c r="H13" i="17" s="1"/>
  <c r="I13" i="17"/>
  <c r="J13" i="17" s="1" a="1"/>
  <c r="J13" i="17" s="1"/>
  <c r="K13" i="17"/>
  <c r="L13" i="17" s="1" a="1"/>
  <c r="L13" i="17" s="1"/>
  <c r="M13" i="17"/>
  <c r="N13" i="17" s="1" a="1"/>
  <c r="N13" i="17" s="1"/>
  <c r="O13" i="17"/>
  <c r="P13" i="17" s="1" a="1"/>
  <c r="P13" i="17" s="1"/>
  <c r="Q13" i="17"/>
  <c r="R13" i="17" s="1" a="1"/>
  <c r="R13" i="17" s="1"/>
  <c r="S13" i="17"/>
  <c r="T13" i="17" s="1" a="1"/>
  <c r="T13" i="17" s="1"/>
  <c r="U13" i="17"/>
  <c r="V13" i="17" s="1" a="1"/>
  <c r="V13" i="17" s="1"/>
  <c r="W13" i="17"/>
  <c r="X13" i="17" s="1" a="1"/>
  <c r="X13" i="17" s="1"/>
  <c r="Y13" i="17"/>
  <c r="Z13" i="17" s="1" a="1"/>
  <c r="Z13" i="17" s="1"/>
  <c r="AA13" i="17"/>
  <c r="AB13" i="17" s="1" a="1"/>
  <c r="AB13" i="17" s="1"/>
  <c r="AC13" i="17"/>
  <c r="AD13" i="17" s="1" a="1"/>
  <c r="AD13" i="17" s="1"/>
  <c r="AE13" i="17"/>
  <c r="AF13" i="17" s="1" a="1"/>
  <c r="AF13" i="17" s="1"/>
  <c r="AG13" i="17"/>
  <c r="AH13" i="17" s="1" a="1"/>
  <c r="AH13" i="17" s="1"/>
  <c r="AI13" i="17"/>
  <c r="AJ13" i="17" s="1" a="1"/>
  <c r="AJ13" i="17" s="1"/>
  <c r="AK13" i="17"/>
  <c r="AL13" i="17" s="1" a="1"/>
  <c r="AL13" i="17" s="1"/>
  <c r="AM13" i="17"/>
  <c r="AN13" i="17" s="1" a="1"/>
  <c r="AN13" i="17" s="1"/>
  <c r="AO13" i="17"/>
  <c r="AP13" i="17" s="1" a="1"/>
  <c r="AP13" i="17" s="1"/>
  <c r="AQ13" i="17"/>
  <c r="AR13" i="17" s="1" a="1"/>
  <c r="AR13" i="17" s="1"/>
  <c r="C14" i="17"/>
  <c r="D14" i="17" s="1" a="1"/>
  <c r="D14" i="17" s="1"/>
  <c r="E14" i="17"/>
  <c r="F14" i="17" s="1" a="1"/>
  <c r="F14" i="17" s="1"/>
  <c r="G14" i="17"/>
  <c r="H14" i="17" s="1" a="1"/>
  <c r="H14" i="17" s="1"/>
  <c r="I14" i="17"/>
  <c r="J14" i="17" s="1" a="1"/>
  <c r="J14" i="17" s="1"/>
  <c r="K14" i="17"/>
  <c r="L14" i="17" s="1" a="1"/>
  <c r="L14" i="17" s="1"/>
  <c r="M14" i="17"/>
  <c r="N14" i="17" s="1" a="1"/>
  <c r="N14" i="17" s="1"/>
  <c r="O14" i="17"/>
  <c r="P14" i="17" s="1" a="1"/>
  <c r="P14" i="17" s="1"/>
  <c r="Q14" i="17"/>
  <c r="R14" i="17" s="1" a="1"/>
  <c r="R14" i="17" s="1"/>
  <c r="S14" i="17"/>
  <c r="T14" i="17" s="1" a="1"/>
  <c r="T14" i="17" s="1"/>
  <c r="U14" i="17"/>
  <c r="V14" i="17" s="1" a="1"/>
  <c r="V14" i="17" s="1"/>
  <c r="W14" i="17"/>
  <c r="X14" i="17" s="1" a="1"/>
  <c r="X14" i="17" s="1"/>
  <c r="Y14" i="17"/>
  <c r="Z14" i="17" s="1" a="1"/>
  <c r="Z14" i="17" s="1"/>
  <c r="AA14" i="17"/>
  <c r="AB14" i="17" s="1" a="1"/>
  <c r="AB14" i="17" s="1"/>
  <c r="AC14" i="17"/>
  <c r="AD14" i="17" s="1" a="1"/>
  <c r="AD14" i="17" s="1"/>
  <c r="AE14" i="17"/>
  <c r="AF14" i="17" s="1" a="1"/>
  <c r="AF14" i="17" s="1"/>
  <c r="AG14" i="17"/>
  <c r="AH14" i="17" s="1" a="1"/>
  <c r="AH14" i="17" s="1"/>
  <c r="AI14" i="17"/>
  <c r="AJ14" i="17" s="1" a="1"/>
  <c r="AJ14" i="17" s="1"/>
  <c r="AK14" i="17"/>
  <c r="AL14" i="17" s="1" a="1"/>
  <c r="AL14" i="17" s="1"/>
  <c r="AM14" i="17"/>
  <c r="AN14" i="17" s="1" a="1"/>
  <c r="AN14" i="17" s="1"/>
  <c r="AO14" i="17"/>
  <c r="AP14" i="17" s="1" a="1"/>
  <c r="AP14" i="17" s="1"/>
  <c r="AQ14" i="17"/>
  <c r="AR14" i="17" s="1" a="1"/>
  <c r="AR14" i="17" s="1"/>
  <c r="C15" i="17"/>
  <c r="D15" i="17" s="1" a="1"/>
  <c r="D15" i="17" s="1"/>
  <c r="E15" i="17"/>
  <c r="F15" i="17" s="1" a="1"/>
  <c r="F15" i="17" s="1"/>
  <c r="G15" i="17"/>
  <c r="H15" i="17" s="1" a="1"/>
  <c r="H15" i="17" s="1"/>
  <c r="I15" i="17"/>
  <c r="J15" i="17" s="1" a="1"/>
  <c r="J15" i="17" s="1"/>
  <c r="K15" i="17"/>
  <c r="L15" i="17" s="1" a="1"/>
  <c r="L15" i="17" s="1"/>
  <c r="M15" i="17"/>
  <c r="N15" i="17" s="1" a="1"/>
  <c r="N15" i="17" s="1"/>
  <c r="O15" i="17"/>
  <c r="P15" i="17" s="1" a="1"/>
  <c r="P15" i="17" s="1"/>
  <c r="Q15" i="17"/>
  <c r="R15" i="17" s="1" a="1"/>
  <c r="R15" i="17" s="1"/>
  <c r="S15" i="17"/>
  <c r="T15" i="17" s="1" a="1"/>
  <c r="T15" i="17" s="1"/>
  <c r="U15" i="17"/>
  <c r="V15" i="17" s="1" a="1"/>
  <c r="V15" i="17" s="1"/>
  <c r="W15" i="17"/>
  <c r="X15" i="17" s="1" a="1"/>
  <c r="X15" i="17" s="1"/>
  <c r="Y15" i="17"/>
  <c r="Z15" i="17" s="1" a="1"/>
  <c r="Z15" i="17" s="1"/>
  <c r="AA15" i="17"/>
  <c r="AB15" i="17" s="1" a="1"/>
  <c r="AB15" i="17" s="1"/>
  <c r="AC15" i="17"/>
  <c r="AD15" i="17" s="1" a="1"/>
  <c r="AD15" i="17" s="1"/>
  <c r="AE15" i="17"/>
  <c r="AF15" i="17" s="1" a="1"/>
  <c r="AF15" i="17" s="1"/>
  <c r="AG15" i="17"/>
  <c r="AH15" i="17" s="1" a="1"/>
  <c r="AH15" i="17" s="1"/>
  <c r="AI15" i="17"/>
  <c r="AJ15" i="17" s="1" a="1"/>
  <c r="AJ15" i="17" s="1"/>
  <c r="AK15" i="17"/>
  <c r="AL15" i="17" s="1" a="1"/>
  <c r="AL15" i="17" s="1"/>
  <c r="AM15" i="17"/>
  <c r="AN15" i="17" s="1" a="1"/>
  <c r="AN15" i="17" s="1"/>
  <c r="AO15" i="17"/>
  <c r="AP15" i="17" s="1" a="1"/>
  <c r="AP15" i="17" s="1"/>
  <c r="AQ15" i="17"/>
  <c r="AR15" i="17" s="1" a="1"/>
  <c r="AR15" i="17" s="1"/>
  <c r="C16" i="17"/>
  <c r="D16" i="17" s="1" a="1"/>
  <c r="D16" i="17" s="1"/>
  <c r="E16" i="17"/>
  <c r="F16" i="17" s="1" a="1"/>
  <c r="F16" i="17" s="1"/>
  <c r="G16" i="17"/>
  <c r="H16" i="17" s="1" a="1"/>
  <c r="H16" i="17" s="1"/>
  <c r="I16" i="17"/>
  <c r="J16" i="17" s="1" a="1"/>
  <c r="J16" i="17" s="1"/>
  <c r="K16" i="17"/>
  <c r="L16" i="17" s="1" a="1"/>
  <c r="L16" i="17" s="1"/>
  <c r="M16" i="17"/>
  <c r="N16" i="17" s="1" a="1"/>
  <c r="N16" i="17" s="1"/>
  <c r="O16" i="17"/>
  <c r="P16" i="17" s="1" a="1"/>
  <c r="P16" i="17" s="1"/>
  <c r="Q16" i="17"/>
  <c r="R16" i="17" s="1" a="1"/>
  <c r="R16" i="17" s="1"/>
  <c r="S16" i="17"/>
  <c r="T16" i="17" s="1" a="1"/>
  <c r="T16" i="17" s="1"/>
  <c r="U16" i="17"/>
  <c r="V16" i="17" s="1" a="1"/>
  <c r="V16" i="17" s="1"/>
  <c r="W16" i="17"/>
  <c r="X16" i="17" s="1" a="1"/>
  <c r="X16" i="17" s="1"/>
  <c r="Y16" i="17"/>
  <c r="Z16" i="17" s="1" a="1"/>
  <c r="Z16" i="17" s="1"/>
  <c r="AA16" i="17"/>
  <c r="AB16" i="17" s="1" a="1"/>
  <c r="AB16" i="17" s="1"/>
  <c r="AC16" i="17"/>
  <c r="AD16" i="17" s="1" a="1"/>
  <c r="AD16" i="17" s="1"/>
  <c r="AE16" i="17"/>
  <c r="AF16" i="17" s="1" a="1"/>
  <c r="AF16" i="17" s="1"/>
  <c r="AG16" i="17"/>
  <c r="AH16" i="17" s="1" a="1"/>
  <c r="AH16" i="17" s="1"/>
  <c r="AI16" i="17"/>
  <c r="AJ16" i="17" s="1" a="1"/>
  <c r="AJ16" i="17" s="1"/>
  <c r="AK16" i="17"/>
  <c r="AL16" i="17" s="1" a="1"/>
  <c r="AL16" i="17" s="1"/>
  <c r="AM16" i="17"/>
  <c r="AN16" i="17" s="1" a="1"/>
  <c r="AN16" i="17" s="1"/>
  <c r="AO16" i="17"/>
  <c r="AP16" i="17" s="1" a="1"/>
  <c r="AP16" i="17" s="1"/>
  <c r="AQ16" i="17"/>
  <c r="AR16" i="17" s="1" a="1"/>
  <c r="AR16" i="17" s="1"/>
  <c r="C17" i="17"/>
  <c r="D17" i="17" s="1" a="1"/>
  <c r="D17" i="17" s="1"/>
  <c r="E17" i="17"/>
  <c r="F17" i="17" s="1" a="1"/>
  <c r="F17" i="17" s="1"/>
  <c r="G17" i="17"/>
  <c r="H17" i="17" s="1" a="1"/>
  <c r="H17" i="17" s="1"/>
  <c r="I17" i="17"/>
  <c r="J17" i="17" s="1" a="1"/>
  <c r="J17" i="17" s="1"/>
  <c r="K17" i="17"/>
  <c r="L17" i="17" s="1" a="1"/>
  <c r="L17" i="17" s="1"/>
  <c r="M17" i="17"/>
  <c r="N17" i="17" s="1" a="1"/>
  <c r="N17" i="17" s="1"/>
  <c r="O17" i="17"/>
  <c r="P17" i="17" s="1" a="1"/>
  <c r="P17" i="17" s="1"/>
  <c r="Q17" i="17"/>
  <c r="R17" i="17" s="1" a="1"/>
  <c r="R17" i="17" s="1"/>
  <c r="S17" i="17"/>
  <c r="T17" i="17" s="1" a="1"/>
  <c r="T17" i="17" s="1"/>
  <c r="U17" i="17"/>
  <c r="V17" i="17" s="1" a="1"/>
  <c r="V17" i="17" s="1"/>
  <c r="W17" i="17"/>
  <c r="X17" i="17" s="1" a="1"/>
  <c r="X17" i="17" s="1"/>
  <c r="Y17" i="17"/>
  <c r="Z17" i="17" s="1" a="1"/>
  <c r="Z17" i="17" s="1"/>
  <c r="AA17" i="17"/>
  <c r="AB17" i="17" s="1" a="1"/>
  <c r="AB17" i="17" s="1"/>
  <c r="AC17" i="17"/>
  <c r="AD17" i="17" s="1" a="1"/>
  <c r="AD17" i="17" s="1"/>
  <c r="AE17" i="17"/>
  <c r="AF17" i="17" s="1" a="1"/>
  <c r="AF17" i="17" s="1"/>
  <c r="AG17" i="17"/>
  <c r="AH17" i="17" s="1" a="1"/>
  <c r="AH17" i="17" s="1"/>
  <c r="AI17" i="17"/>
  <c r="AJ17" i="17" s="1" a="1"/>
  <c r="AJ17" i="17" s="1"/>
  <c r="AK17" i="17"/>
  <c r="AL17" i="17" s="1" a="1"/>
  <c r="AL17" i="17" s="1"/>
  <c r="AM17" i="17"/>
  <c r="AN17" i="17" s="1" a="1"/>
  <c r="AN17" i="17" s="1"/>
  <c r="AO17" i="17"/>
  <c r="AP17" i="17" s="1" a="1"/>
  <c r="AP17" i="17" s="1"/>
  <c r="AQ17" i="17"/>
  <c r="AR17" i="17" s="1" a="1"/>
  <c r="AR17" i="17" s="1"/>
  <c r="C18" i="17"/>
  <c r="D18" i="17" s="1" a="1"/>
  <c r="D18" i="17" s="1"/>
  <c r="E18" i="17"/>
  <c r="F18" i="17" s="1" a="1"/>
  <c r="F18" i="17" s="1"/>
  <c r="G18" i="17"/>
  <c r="H18" i="17" s="1" a="1"/>
  <c r="H18" i="17" s="1"/>
  <c r="I18" i="17"/>
  <c r="J18" i="17" s="1" a="1"/>
  <c r="J18" i="17" s="1"/>
  <c r="K18" i="17"/>
  <c r="L18" i="17" s="1" a="1"/>
  <c r="L18" i="17" s="1"/>
  <c r="M18" i="17"/>
  <c r="N18" i="17" s="1" a="1"/>
  <c r="N18" i="17" s="1"/>
  <c r="O18" i="17"/>
  <c r="P18" i="17" s="1" a="1"/>
  <c r="P18" i="17" s="1"/>
  <c r="Q18" i="17"/>
  <c r="R18" i="17" s="1" a="1"/>
  <c r="R18" i="17" s="1"/>
  <c r="S18" i="17"/>
  <c r="T18" i="17" s="1" a="1"/>
  <c r="T18" i="17" s="1"/>
  <c r="U18" i="17"/>
  <c r="V18" i="17" s="1" a="1"/>
  <c r="V18" i="17" s="1"/>
  <c r="W18" i="17"/>
  <c r="X18" i="17" s="1" a="1"/>
  <c r="X18" i="17" s="1"/>
  <c r="Y18" i="17"/>
  <c r="Z18" i="17" s="1" a="1"/>
  <c r="Z18" i="17" s="1"/>
  <c r="AA18" i="17"/>
  <c r="AB18" i="17" s="1" a="1"/>
  <c r="AB18" i="17" s="1"/>
  <c r="AC18" i="17"/>
  <c r="AD18" i="17" s="1" a="1"/>
  <c r="AD18" i="17" s="1"/>
  <c r="AE18" i="17"/>
  <c r="AF18" i="17" s="1" a="1"/>
  <c r="AF18" i="17" s="1"/>
  <c r="AG18" i="17"/>
  <c r="AH18" i="17" s="1" a="1"/>
  <c r="AH18" i="17" s="1"/>
  <c r="AI18" i="17"/>
  <c r="AJ18" i="17" s="1" a="1"/>
  <c r="AJ18" i="17" s="1"/>
  <c r="AK18" i="17"/>
  <c r="AL18" i="17" s="1" a="1"/>
  <c r="AL18" i="17" s="1"/>
  <c r="AM18" i="17"/>
  <c r="AN18" i="17" s="1" a="1"/>
  <c r="AN18" i="17" s="1"/>
  <c r="AO18" i="17"/>
  <c r="AP18" i="17" s="1" a="1"/>
  <c r="AP18" i="17" s="1"/>
  <c r="AQ18" i="17"/>
  <c r="AR18" i="17" s="1" a="1"/>
  <c r="AR18" i="17" s="1"/>
  <c r="C19" i="17"/>
  <c r="D19" i="17" s="1" a="1"/>
  <c r="D19" i="17" s="1"/>
  <c r="E19" i="17"/>
  <c r="F19" i="17" s="1" a="1"/>
  <c r="F19" i="17" s="1"/>
  <c r="G19" i="17"/>
  <c r="H19" i="17" s="1" a="1"/>
  <c r="H19" i="17" s="1"/>
  <c r="I19" i="17"/>
  <c r="J19" i="17" s="1" a="1"/>
  <c r="J19" i="17" s="1"/>
  <c r="K19" i="17"/>
  <c r="L19" i="17" s="1" a="1"/>
  <c r="L19" i="17" s="1"/>
  <c r="M19" i="17"/>
  <c r="N19" i="17" s="1" a="1"/>
  <c r="N19" i="17" s="1"/>
  <c r="O19" i="17"/>
  <c r="P19" i="17" s="1" a="1"/>
  <c r="P19" i="17" s="1"/>
  <c r="Q19" i="17"/>
  <c r="R19" i="17" s="1" a="1"/>
  <c r="R19" i="17" s="1"/>
  <c r="S19" i="17"/>
  <c r="T19" i="17" s="1" a="1"/>
  <c r="T19" i="17" s="1"/>
  <c r="U19" i="17"/>
  <c r="V19" i="17" s="1" a="1"/>
  <c r="V19" i="17" s="1"/>
  <c r="W19" i="17"/>
  <c r="X19" i="17" s="1" a="1"/>
  <c r="X19" i="17" s="1"/>
  <c r="Y19" i="17"/>
  <c r="Z19" i="17" s="1" a="1"/>
  <c r="Z19" i="17" s="1"/>
  <c r="AA19" i="17"/>
  <c r="AB19" i="17" s="1" a="1"/>
  <c r="AB19" i="17" s="1"/>
  <c r="AC19" i="17"/>
  <c r="AD19" i="17" s="1" a="1"/>
  <c r="AD19" i="17" s="1"/>
  <c r="AE19" i="17"/>
  <c r="AF19" i="17" s="1" a="1"/>
  <c r="AF19" i="17" s="1"/>
  <c r="AG19" i="17"/>
  <c r="AH19" i="17" s="1" a="1"/>
  <c r="AH19" i="17" s="1"/>
  <c r="AI19" i="17"/>
  <c r="AJ19" i="17" s="1" a="1"/>
  <c r="AJ19" i="17" s="1"/>
  <c r="AK19" i="17"/>
  <c r="AL19" i="17" s="1" a="1"/>
  <c r="AL19" i="17" s="1"/>
  <c r="AM19" i="17"/>
  <c r="AN19" i="17" s="1" a="1"/>
  <c r="AN19" i="17" s="1"/>
  <c r="AO19" i="17"/>
  <c r="AP19" i="17" s="1" a="1"/>
  <c r="AP19" i="17" s="1"/>
  <c r="AQ19" i="17"/>
  <c r="AR19" i="17" s="1" a="1"/>
  <c r="AR19" i="17" s="1"/>
  <c r="C20" i="17"/>
  <c r="D20" i="17" s="1" a="1"/>
  <c r="D20" i="17" s="1"/>
  <c r="E20" i="17"/>
  <c r="F20" i="17" s="1" a="1"/>
  <c r="F20" i="17" s="1"/>
  <c r="G20" i="17"/>
  <c r="H20" i="17" s="1" a="1"/>
  <c r="H20" i="17" s="1"/>
  <c r="I20" i="17"/>
  <c r="J20" i="17" s="1" a="1"/>
  <c r="J20" i="17" s="1"/>
  <c r="K20" i="17"/>
  <c r="L20" i="17" s="1" a="1"/>
  <c r="L20" i="17" s="1"/>
  <c r="M20" i="17"/>
  <c r="N20" i="17" s="1" a="1"/>
  <c r="N20" i="17" s="1"/>
  <c r="O20" i="17"/>
  <c r="P20" i="17" s="1" a="1"/>
  <c r="P20" i="17" s="1"/>
  <c r="Q20" i="17"/>
  <c r="R20" i="17" s="1" a="1"/>
  <c r="R20" i="17" s="1"/>
  <c r="S20" i="17"/>
  <c r="T20" i="17" s="1" a="1"/>
  <c r="T20" i="17" s="1"/>
  <c r="U20" i="17"/>
  <c r="V20" i="17" s="1" a="1"/>
  <c r="V20" i="17" s="1"/>
  <c r="W20" i="17"/>
  <c r="X20" i="17" s="1" a="1"/>
  <c r="X20" i="17" s="1"/>
  <c r="Y20" i="17"/>
  <c r="Z20" i="17" s="1" a="1"/>
  <c r="Z20" i="17" s="1"/>
  <c r="AA20" i="17"/>
  <c r="AB20" i="17" s="1" a="1"/>
  <c r="AB20" i="17" s="1"/>
  <c r="AC20" i="17"/>
  <c r="AD20" i="17" s="1" a="1"/>
  <c r="AD20" i="17" s="1"/>
  <c r="AE20" i="17"/>
  <c r="AF20" i="17" s="1" a="1"/>
  <c r="AF20" i="17" s="1"/>
  <c r="AG20" i="17"/>
  <c r="AH20" i="17" s="1" a="1"/>
  <c r="AH20" i="17" s="1"/>
  <c r="AI20" i="17"/>
  <c r="AJ20" i="17" s="1" a="1"/>
  <c r="AJ20" i="17" s="1"/>
  <c r="AK20" i="17"/>
  <c r="AL20" i="17" s="1" a="1"/>
  <c r="AL20" i="17" s="1"/>
  <c r="AM20" i="17"/>
  <c r="AN20" i="17" s="1" a="1"/>
  <c r="AN20" i="17" s="1"/>
  <c r="AO20" i="17"/>
  <c r="AP20" i="17" s="1" a="1"/>
  <c r="AP20" i="17" s="1"/>
  <c r="AQ20" i="17"/>
  <c r="AR20" i="17" s="1" a="1"/>
  <c r="AR20" i="17" s="1"/>
  <c r="C21" i="17"/>
  <c r="D21" i="17" s="1" a="1"/>
  <c r="D21" i="17" s="1"/>
  <c r="E21" i="17"/>
  <c r="F21" i="17" s="1" a="1"/>
  <c r="F21" i="17" s="1"/>
  <c r="G21" i="17"/>
  <c r="H21" i="17" s="1" a="1"/>
  <c r="H21" i="17" s="1"/>
  <c r="I21" i="17"/>
  <c r="J21" i="17" s="1" a="1"/>
  <c r="J21" i="17" s="1"/>
  <c r="K21" i="17"/>
  <c r="L21" i="17" s="1" a="1"/>
  <c r="L21" i="17" s="1"/>
  <c r="M21" i="17"/>
  <c r="N21" i="17" s="1" a="1"/>
  <c r="N21" i="17" s="1"/>
  <c r="O21" i="17"/>
  <c r="P21" i="17" s="1" a="1"/>
  <c r="P21" i="17" s="1"/>
  <c r="Q21" i="17"/>
  <c r="R21" i="17" s="1" a="1"/>
  <c r="R21" i="17" s="1"/>
  <c r="S21" i="17"/>
  <c r="T21" i="17" s="1" a="1"/>
  <c r="T21" i="17" s="1"/>
  <c r="U21" i="17"/>
  <c r="V21" i="17" s="1" a="1"/>
  <c r="V21" i="17" s="1"/>
  <c r="W21" i="17"/>
  <c r="X21" i="17" s="1" a="1"/>
  <c r="X21" i="17" s="1"/>
  <c r="Y21" i="17"/>
  <c r="Z21" i="17" s="1" a="1"/>
  <c r="Z21" i="17" s="1"/>
  <c r="AA21" i="17"/>
  <c r="AB21" i="17" s="1" a="1"/>
  <c r="AB21" i="17" s="1"/>
  <c r="AC21" i="17"/>
  <c r="AD21" i="17" s="1" a="1"/>
  <c r="AD21" i="17" s="1"/>
  <c r="AE21" i="17"/>
  <c r="AF21" i="17" s="1" a="1"/>
  <c r="AF21" i="17" s="1"/>
  <c r="AG21" i="17"/>
  <c r="AH21" i="17" s="1" a="1"/>
  <c r="AH21" i="17" s="1"/>
  <c r="AI21" i="17"/>
  <c r="AJ21" i="17" s="1" a="1"/>
  <c r="AJ21" i="17" s="1"/>
  <c r="AK21" i="17"/>
  <c r="AL21" i="17" s="1" a="1"/>
  <c r="AL21" i="17" s="1"/>
  <c r="AM21" i="17"/>
  <c r="AN21" i="17" s="1" a="1"/>
  <c r="AN21" i="17" s="1"/>
  <c r="AO21" i="17"/>
  <c r="AP21" i="17" s="1" a="1"/>
  <c r="AP21" i="17" s="1"/>
  <c r="AQ21" i="17"/>
  <c r="AR21" i="17" s="1" a="1"/>
  <c r="AR21" i="17" s="1"/>
  <c r="C22" i="17"/>
  <c r="D22" i="17" s="1" a="1"/>
  <c r="D22" i="17" s="1"/>
  <c r="E22" i="17"/>
  <c r="F22" i="17" s="1" a="1"/>
  <c r="F22" i="17" s="1"/>
  <c r="G22" i="17"/>
  <c r="H22" i="17" s="1" a="1"/>
  <c r="H22" i="17" s="1"/>
  <c r="I22" i="17"/>
  <c r="J22" i="17" s="1" a="1"/>
  <c r="J22" i="17" s="1"/>
  <c r="K22" i="17"/>
  <c r="L22" i="17" s="1" a="1"/>
  <c r="L22" i="17" s="1"/>
  <c r="M22" i="17"/>
  <c r="N22" i="17" s="1" a="1"/>
  <c r="N22" i="17" s="1"/>
  <c r="O22" i="17"/>
  <c r="P22" i="17" s="1" a="1"/>
  <c r="P22" i="17" s="1"/>
  <c r="Q22" i="17"/>
  <c r="R22" i="17" s="1" a="1"/>
  <c r="R22" i="17" s="1"/>
  <c r="S22" i="17"/>
  <c r="T22" i="17" s="1" a="1"/>
  <c r="T22" i="17" s="1"/>
  <c r="U22" i="17"/>
  <c r="V22" i="17" s="1" a="1"/>
  <c r="V22" i="17" s="1"/>
  <c r="W22" i="17"/>
  <c r="X22" i="17" s="1" a="1"/>
  <c r="X22" i="17" s="1"/>
  <c r="Y22" i="17"/>
  <c r="Z22" i="17" s="1" a="1"/>
  <c r="Z22" i="17" s="1"/>
  <c r="AA22" i="17"/>
  <c r="AB22" i="17" s="1" a="1"/>
  <c r="AB22" i="17" s="1"/>
  <c r="AC22" i="17"/>
  <c r="AD22" i="17" s="1" a="1"/>
  <c r="AD22" i="17" s="1"/>
  <c r="AE22" i="17"/>
  <c r="AF22" i="17" s="1" a="1"/>
  <c r="AF22" i="17" s="1"/>
  <c r="AG22" i="17"/>
  <c r="AH22" i="17" s="1" a="1"/>
  <c r="AH22" i="17" s="1"/>
  <c r="AI22" i="17"/>
  <c r="AJ22" i="17" s="1" a="1"/>
  <c r="AJ22" i="17" s="1"/>
  <c r="AK22" i="17"/>
  <c r="AL22" i="17" s="1" a="1"/>
  <c r="AL22" i="17" s="1"/>
  <c r="AM22" i="17"/>
  <c r="AN22" i="17" s="1" a="1"/>
  <c r="AN22" i="17" s="1"/>
  <c r="AO22" i="17"/>
  <c r="AP22" i="17" s="1" a="1"/>
  <c r="AP22" i="17" s="1"/>
  <c r="AQ22" i="17"/>
  <c r="AR22" i="17" s="1" a="1"/>
  <c r="AR22" i="17" s="1"/>
  <c r="C23" i="17"/>
  <c r="D23" i="17" s="1" a="1"/>
  <c r="D23" i="17" s="1"/>
  <c r="E23" i="17"/>
  <c r="F23" i="17" s="1" a="1"/>
  <c r="F23" i="17" s="1"/>
  <c r="G23" i="17"/>
  <c r="H23" i="17" s="1" a="1"/>
  <c r="H23" i="17" s="1"/>
  <c r="I23" i="17"/>
  <c r="J23" i="17" s="1" a="1"/>
  <c r="J23" i="17" s="1"/>
  <c r="K23" i="17"/>
  <c r="L23" i="17" s="1" a="1"/>
  <c r="L23" i="17" s="1"/>
  <c r="M23" i="17"/>
  <c r="N23" i="17" s="1" a="1"/>
  <c r="N23" i="17" s="1"/>
  <c r="O23" i="17"/>
  <c r="P23" i="17" s="1" a="1"/>
  <c r="P23" i="17" s="1"/>
  <c r="Q23" i="17"/>
  <c r="R23" i="17" s="1" a="1"/>
  <c r="R23" i="17" s="1"/>
  <c r="S23" i="17"/>
  <c r="T23" i="17" s="1" a="1"/>
  <c r="T23" i="17" s="1"/>
  <c r="U23" i="17"/>
  <c r="V23" i="17" s="1" a="1"/>
  <c r="V23" i="17" s="1"/>
  <c r="W23" i="17"/>
  <c r="X23" i="17" s="1" a="1"/>
  <c r="X23" i="17" s="1"/>
  <c r="Y23" i="17"/>
  <c r="Z23" i="17" s="1" a="1"/>
  <c r="Z23" i="17" s="1"/>
  <c r="AA23" i="17"/>
  <c r="AB23" i="17" s="1" a="1"/>
  <c r="AB23" i="17" s="1"/>
  <c r="AC23" i="17"/>
  <c r="AD23" i="17" s="1" a="1"/>
  <c r="AD23" i="17" s="1"/>
  <c r="AE23" i="17"/>
  <c r="AF23" i="17" s="1" a="1"/>
  <c r="AF23" i="17" s="1"/>
  <c r="AG23" i="17"/>
  <c r="AH23" i="17" s="1" a="1"/>
  <c r="AH23" i="17" s="1"/>
  <c r="AI23" i="17"/>
  <c r="AJ23" i="17" s="1" a="1"/>
  <c r="AJ23" i="17" s="1"/>
  <c r="AK23" i="17"/>
  <c r="AL23" i="17" s="1" a="1"/>
  <c r="AL23" i="17" s="1"/>
  <c r="AM23" i="17"/>
  <c r="AN23" i="17" s="1" a="1"/>
  <c r="AN23" i="17" s="1"/>
  <c r="AO23" i="17"/>
  <c r="AP23" i="17" s="1" a="1"/>
  <c r="AP23" i="17" s="1"/>
  <c r="AQ23" i="17"/>
  <c r="AR23" i="17" s="1" a="1"/>
  <c r="AR23" i="17" s="1"/>
  <c r="C24" i="17"/>
  <c r="D24" i="17" s="1" a="1"/>
  <c r="D24" i="17" s="1"/>
  <c r="E24" i="17"/>
  <c r="F24" i="17" s="1" a="1"/>
  <c r="F24" i="17" s="1"/>
  <c r="G24" i="17"/>
  <c r="H24" i="17" s="1" a="1"/>
  <c r="H24" i="17" s="1"/>
  <c r="I24" i="17"/>
  <c r="J24" i="17" s="1" a="1"/>
  <c r="J24" i="17" s="1"/>
  <c r="K24" i="17"/>
  <c r="L24" i="17" s="1" a="1"/>
  <c r="L24" i="17" s="1"/>
  <c r="M24" i="17"/>
  <c r="N24" i="17" s="1" a="1"/>
  <c r="N24" i="17" s="1"/>
  <c r="O24" i="17"/>
  <c r="P24" i="17" s="1" a="1"/>
  <c r="P24" i="17" s="1"/>
  <c r="Q24" i="17"/>
  <c r="R24" i="17" s="1" a="1"/>
  <c r="R24" i="17" s="1"/>
  <c r="S24" i="17"/>
  <c r="T24" i="17" s="1" a="1"/>
  <c r="T24" i="17" s="1"/>
  <c r="U24" i="17"/>
  <c r="V24" i="17" s="1" a="1"/>
  <c r="V24" i="17" s="1"/>
  <c r="W24" i="17"/>
  <c r="X24" i="17" s="1" a="1"/>
  <c r="X24" i="17" s="1"/>
  <c r="Y24" i="17"/>
  <c r="Z24" i="17" s="1" a="1"/>
  <c r="Z24" i="17" s="1"/>
  <c r="AA24" i="17"/>
  <c r="AB24" i="17" s="1" a="1"/>
  <c r="AB24" i="17" s="1"/>
  <c r="AC24" i="17"/>
  <c r="AD24" i="17" s="1" a="1"/>
  <c r="AD24" i="17" s="1"/>
  <c r="AE24" i="17"/>
  <c r="AF24" i="17" s="1" a="1"/>
  <c r="AF24" i="17" s="1"/>
  <c r="AG24" i="17"/>
  <c r="AH24" i="17" s="1" a="1"/>
  <c r="AH24" i="17" s="1"/>
  <c r="AI24" i="17"/>
  <c r="AJ24" i="17" s="1" a="1"/>
  <c r="AJ24" i="17" s="1"/>
  <c r="AK24" i="17"/>
  <c r="AL24" i="17" s="1" a="1"/>
  <c r="AL24" i="17" s="1"/>
  <c r="AM24" i="17"/>
  <c r="AN24" i="17" s="1" a="1"/>
  <c r="AN24" i="17" s="1"/>
  <c r="AO24" i="17"/>
  <c r="AP24" i="17" s="1" a="1"/>
  <c r="AP24" i="17" s="1"/>
  <c r="AQ24" i="17"/>
  <c r="AR24" i="17" s="1" a="1"/>
  <c r="AR24" i="17" s="1"/>
  <c r="C25" i="17"/>
  <c r="D25" i="17" s="1" a="1"/>
  <c r="D25" i="17" s="1"/>
  <c r="E25" i="17"/>
  <c r="F25" i="17" s="1" a="1"/>
  <c r="F25" i="17" s="1"/>
  <c r="G25" i="17"/>
  <c r="H25" i="17" s="1" a="1"/>
  <c r="H25" i="17" s="1"/>
  <c r="I25" i="17"/>
  <c r="J25" i="17" s="1" a="1"/>
  <c r="J25" i="17" s="1"/>
  <c r="K25" i="17"/>
  <c r="L25" i="17" s="1" a="1"/>
  <c r="L25" i="17" s="1"/>
  <c r="M25" i="17"/>
  <c r="N25" i="17" s="1" a="1"/>
  <c r="N25" i="17" s="1"/>
  <c r="O25" i="17"/>
  <c r="P25" i="17" s="1" a="1"/>
  <c r="P25" i="17" s="1"/>
  <c r="Q25" i="17"/>
  <c r="R25" i="17" s="1" a="1"/>
  <c r="R25" i="17" s="1"/>
  <c r="S25" i="17"/>
  <c r="T25" i="17" s="1" a="1"/>
  <c r="T25" i="17" s="1"/>
  <c r="U25" i="17"/>
  <c r="V25" i="17" s="1" a="1"/>
  <c r="V25" i="17" s="1"/>
  <c r="W25" i="17"/>
  <c r="X25" i="17" s="1" a="1"/>
  <c r="X25" i="17" s="1"/>
  <c r="Y25" i="17"/>
  <c r="Z25" i="17" s="1" a="1"/>
  <c r="Z25" i="17" s="1"/>
  <c r="AA25" i="17"/>
  <c r="AB25" i="17" s="1" a="1"/>
  <c r="AB25" i="17" s="1"/>
  <c r="AC25" i="17"/>
  <c r="AD25" i="17" s="1" a="1"/>
  <c r="AD25" i="17" s="1"/>
  <c r="AE25" i="17"/>
  <c r="AF25" i="17" s="1" a="1"/>
  <c r="AF25" i="17" s="1"/>
  <c r="AG25" i="17"/>
  <c r="AH25" i="17" s="1" a="1"/>
  <c r="AH25" i="17" s="1"/>
  <c r="AI25" i="17"/>
  <c r="AJ25" i="17" s="1" a="1"/>
  <c r="AJ25" i="17" s="1"/>
  <c r="AK25" i="17"/>
  <c r="AL25" i="17" s="1" a="1"/>
  <c r="AL25" i="17" s="1"/>
  <c r="AM25" i="17"/>
  <c r="AN25" i="17" s="1" a="1"/>
  <c r="AN25" i="17" s="1"/>
  <c r="AO25" i="17"/>
  <c r="AP25" i="17" s="1" a="1"/>
  <c r="AP25" i="17" s="1"/>
  <c r="AQ25" i="17"/>
  <c r="AR25" i="17" s="1" a="1"/>
  <c r="AR25" i="17" s="1"/>
  <c r="C26" i="17"/>
  <c r="D26" i="17" s="1" a="1"/>
  <c r="D26" i="17" s="1"/>
  <c r="E26" i="17"/>
  <c r="F26" i="17" s="1" a="1"/>
  <c r="F26" i="17" s="1"/>
  <c r="G26" i="17"/>
  <c r="H26" i="17" s="1" a="1"/>
  <c r="H26" i="17" s="1"/>
  <c r="I26" i="17"/>
  <c r="J26" i="17" s="1" a="1"/>
  <c r="J26" i="17" s="1"/>
  <c r="K26" i="17"/>
  <c r="L26" i="17" s="1" a="1"/>
  <c r="L26" i="17" s="1"/>
  <c r="M26" i="17"/>
  <c r="N26" i="17" s="1" a="1"/>
  <c r="N26" i="17" s="1"/>
  <c r="O26" i="17"/>
  <c r="P26" i="17" s="1" a="1"/>
  <c r="P26" i="17" s="1"/>
  <c r="Q26" i="17"/>
  <c r="R26" i="17" s="1" a="1"/>
  <c r="R26" i="17" s="1"/>
  <c r="S26" i="17"/>
  <c r="T26" i="17" s="1" a="1"/>
  <c r="T26" i="17" s="1"/>
  <c r="U26" i="17"/>
  <c r="V26" i="17" s="1" a="1"/>
  <c r="V26" i="17" s="1"/>
  <c r="W26" i="17"/>
  <c r="X26" i="17" s="1" a="1"/>
  <c r="X26" i="17" s="1"/>
  <c r="Y26" i="17"/>
  <c r="Z26" i="17" s="1" a="1"/>
  <c r="Z26" i="17" s="1"/>
  <c r="AA26" i="17"/>
  <c r="AB26" i="17" s="1" a="1"/>
  <c r="AB26" i="17" s="1"/>
  <c r="AC26" i="17"/>
  <c r="AD26" i="17" s="1" a="1"/>
  <c r="AD26" i="17" s="1"/>
  <c r="AE26" i="17"/>
  <c r="AF26" i="17" s="1" a="1"/>
  <c r="AF26" i="17" s="1"/>
  <c r="AG26" i="17"/>
  <c r="AH26" i="17" s="1" a="1"/>
  <c r="AH26" i="17" s="1"/>
  <c r="AI26" i="17"/>
  <c r="AJ26" i="17" s="1" a="1"/>
  <c r="AJ26" i="17" s="1"/>
  <c r="AK26" i="17"/>
  <c r="AL26" i="17" s="1" a="1"/>
  <c r="AL26" i="17" s="1"/>
  <c r="AM26" i="17"/>
  <c r="AN26" i="17" s="1" a="1"/>
  <c r="AN26" i="17" s="1"/>
  <c r="AO26" i="17"/>
  <c r="AP26" i="17" s="1" a="1"/>
  <c r="AP26" i="17" s="1"/>
  <c r="AQ26" i="17"/>
  <c r="AR26" i="17" s="1" a="1"/>
  <c r="AR26" i="17" s="1"/>
  <c r="AS4" i="17"/>
  <c r="AT4" i="17" s="1" a="1"/>
  <c r="AT4" i="17" s="1"/>
  <c r="AS5" i="17"/>
  <c r="AT5" i="17" s="1" a="1"/>
  <c r="AT5" i="17" s="1"/>
  <c r="AS6" i="17"/>
  <c r="AT6" i="17" s="1" a="1"/>
  <c r="AT6" i="17" s="1"/>
  <c r="AS7" i="17"/>
  <c r="AT7" i="17" s="1" a="1"/>
  <c r="AT7" i="17" s="1"/>
  <c r="AS8" i="17"/>
  <c r="AT8" i="17" s="1" a="1"/>
  <c r="AT8" i="17" s="1"/>
  <c r="AS9" i="17"/>
  <c r="AT9" i="17" s="1" a="1"/>
  <c r="AT9" i="17" s="1"/>
  <c r="AS10" i="17"/>
  <c r="AT10" i="17" s="1" a="1"/>
  <c r="AT10" i="17" s="1"/>
  <c r="AS11" i="17"/>
  <c r="AT11" i="17" s="1" a="1"/>
  <c r="AT11" i="17" s="1"/>
  <c r="AS12" i="17"/>
  <c r="AT12" i="17" s="1" a="1"/>
  <c r="AT12" i="17" s="1"/>
  <c r="AS13" i="17"/>
  <c r="AT13" i="17" s="1" a="1"/>
  <c r="AT13" i="17" s="1"/>
  <c r="AS14" i="17"/>
  <c r="AT14" i="17" s="1" a="1"/>
  <c r="AT14" i="17" s="1"/>
  <c r="AS15" i="17"/>
  <c r="AT15" i="17" s="1" a="1"/>
  <c r="AT15" i="17" s="1"/>
  <c r="AS16" i="17"/>
  <c r="AT16" i="17" s="1" a="1"/>
  <c r="AT16" i="17" s="1"/>
  <c r="AS17" i="17"/>
  <c r="AT17" i="17" s="1" a="1"/>
  <c r="AT17" i="17" s="1"/>
  <c r="AS18" i="17"/>
  <c r="AT18" i="17" s="1" a="1"/>
  <c r="AT18" i="17" s="1"/>
  <c r="AS19" i="17"/>
  <c r="AT19" i="17" s="1" a="1"/>
  <c r="AT19" i="17" s="1"/>
  <c r="AS20" i="17"/>
  <c r="AT20" i="17" s="1" a="1"/>
  <c r="AT20" i="17" s="1"/>
  <c r="AS21" i="17"/>
  <c r="AT21" i="17" s="1" a="1"/>
  <c r="AT21" i="17" s="1"/>
  <c r="AS22" i="17"/>
  <c r="AT22" i="17" s="1" a="1"/>
  <c r="AT22" i="17" s="1"/>
  <c r="AS23" i="17"/>
  <c r="AT23" i="17" s="1" a="1"/>
  <c r="AT23" i="17" s="1"/>
  <c r="AS24" i="17"/>
  <c r="AT24" i="17" s="1" a="1"/>
  <c r="AT24" i="17" s="1"/>
  <c r="AS25" i="17"/>
  <c r="AT25" i="17" s="1" a="1"/>
  <c r="AT25" i="17" s="1"/>
  <c r="AS26" i="17"/>
  <c r="AT26" i="17" s="1" a="1"/>
  <c r="AT26" i="17" s="1"/>
  <c r="AS3" i="17"/>
  <c r="AT3" i="17" s="1" a="1"/>
  <c r="AT3" i="17" s="1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3" i="8"/>
  <c r="S3" i="16"/>
  <c r="S4" i="16"/>
  <c r="S5" i="16"/>
  <c r="S6" i="16"/>
  <c r="S7" i="16"/>
  <c r="S2" i="16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3" i="8"/>
  <c r="N1400" i="12"/>
  <c r="M1400" i="12"/>
  <c r="H1400" i="12"/>
  <c r="F1400" i="12"/>
  <c r="E1400" i="12"/>
  <c r="AC1400" i="12" s="1"/>
  <c r="N1399" i="12"/>
  <c r="M1399" i="12" s="1"/>
  <c r="K1399" i="12"/>
  <c r="F1399" i="12"/>
  <c r="H1399" i="12" s="1"/>
  <c r="E1399" i="12"/>
  <c r="AC1399" i="12" s="1"/>
  <c r="N1398" i="12"/>
  <c r="M1398" i="12" s="1"/>
  <c r="K1398" i="12"/>
  <c r="I1398" i="12"/>
  <c r="F1398" i="12"/>
  <c r="H1398" i="12" s="1"/>
  <c r="N1397" i="12"/>
  <c r="M1397" i="12" s="1"/>
  <c r="F1397" i="12"/>
  <c r="H1397" i="12" s="1"/>
  <c r="E1397" i="12"/>
  <c r="B1397" i="12"/>
  <c r="N1396" i="12"/>
  <c r="M1396" i="12"/>
  <c r="F1396" i="12"/>
  <c r="E1396" i="12"/>
  <c r="B1396" i="12"/>
  <c r="N1395" i="12"/>
  <c r="M1395" i="12" s="1"/>
  <c r="F1395" i="12"/>
  <c r="E1395" i="12"/>
  <c r="B1395" i="12"/>
  <c r="N1394" i="12"/>
  <c r="M1394" i="12" s="1"/>
  <c r="F1394" i="12"/>
  <c r="E1394" i="12"/>
  <c r="B1394" i="12"/>
  <c r="N1393" i="12"/>
  <c r="M1393" i="12" s="1"/>
  <c r="F1393" i="12"/>
  <c r="E1393" i="12"/>
  <c r="B1393" i="12"/>
  <c r="N1392" i="12"/>
  <c r="M1392" i="12"/>
  <c r="F1392" i="12"/>
  <c r="E1392" i="12"/>
  <c r="B1392" i="12"/>
  <c r="N1391" i="12"/>
  <c r="M1391" i="12" s="1"/>
  <c r="F1391" i="12"/>
  <c r="E1391" i="12"/>
  <c r="B1391" i="12"/>
  <c r="N1390" i="12"/>
  <c r="M1390" i="12" s="1"/>
  <c r="F1390" i="12"/>
  <c r="E1390" i="12"/>
  <c r="B1390" i="12"/>
  <c r="N1389" i="12"/>
  <c r="M1389" i="12" s="1"/>
  <c r="F1389" i="12"/>
  <c r="E1389" i="12"/>
  <c r="B1389" i="12"/>
  <c r="N1388" i="12"/>
  <c r="M1388" i="12" s="1"/>
  <c r="F1388" i="12"/>
  <c r="E1388" i="12"/>
  <c r="B1388" i="12"/>
  <c r="N1387" i="12"/>
  <c r="M1387" i="12"/>
  <c r="F1387" i="12"/>
  <c r="E1387" i="12"/>
  <c r="B1387" i="12"/>
  <c r="N1386" i="12"/>
  <c r="M1386" i="12" s="1"/>
  <c r="F1386" i="12"/>
  <c r="E1386" i="12"/>
  <c r="B1386" i="12"/>
  <c r="N1385" i="12"/>
  <c r="M1385" i="12" s="1"/>
  <c r="F1385" i="12"/>
  <c r="E1385" i="12"/>
  <c r="B1385" i="12"/>
  <c r="N1384" i="12"/>
  <c r="M1384" i="12" s="1"/>
  <c r="F1384" i="12"/>
  <c r="E1384" i="12"/>
  <c r="B1384" i="12"/>
  <c r="N1383" i="12"/>
  <c r="M1383" i="12"/>
  <c r="F1383" i="12"/>
  <c r="E1383" i="12"/>
  <c r="B1383" i="12"/>
  <c r="N1382" i="12"/>
  <c r="M1382" i="12"/>
  <c r="F1382" i="12"/>
  <c r="E1382" i="12"/>
  <c r="B1382" i="12"/>
  <c r="N1381" i="12"/>
  <c r="M1381" i="12" s="1"/>
  <c r="F1381" i="12"/>
  <c r="E1381" i="12"/>
  <c r="B1381" i="12"/>
  <c r="N1380" i="12"/>
  <c r="M1380" i="12" s="1"/>
  <c r="F1380" i="12"/>
  <c r="E1380" i="12"/>
  <c r="B1380" i="12"/>
  <c r="N1379" i="12"/>
  <c r="M1379" i="12"/>
  <c r="F1379" i="12"/>
  <c r="E1379" i="12"/>
  <c r="B1379" i="12"/>
  <c r="N1378" i="12"/>
  <c r="M1378" i="12"/>
  <c r="F1378" i="12"/>
  <c r="E1378" i="12"/>
  <c r="B1378" i="12"/>
  <c r="N1377" i="12"/>
  <c r="M1377" i="12"/>
  <c r="F1377" i="12"/>
  <c r="E1377" i="12"/>
  <c r="B1377" i="12"/>
  <c r="N1376" i="12"/>
  <c r="M1376" i="12" s="1"/>
  <c r="F1376" i="12"/>
  <c r="E1376" i="12"/>
  <c r="B1376" i="12"/>
  <c r="N1375" i="12"/>
  <c r="M1375" i="12"/>
  <c r="F1375" i="12"/>
  <c r="E1375" i="12"/>
  <c r="B1375" i="12"/>
  <c r="N1374" i="12"/>
  <c r="M1374" i="12"/>
  <c r="F1374" i="12"/>
  <c r="E1374" i="12"/>
  <c r="B1374" i="12"/>
  <c r="N1373" i="12"/>
  <c r="M1373" i="12" s="1"/>
  <c r="F1373" i="12"/>
  <c r="E1373" i="12"/>
  <c r="B1373" i="12"/>
  <c r="N1372" i="12"/>
  <c r="M1372" i="12" s="1"/>
  <c r="F1372" i="12"/>
  <c r="E1372" i="12"/>
  <c r="B1372" i="12"/>
  <c r="N1371" i="12"/>
  <c r="M1371" i="12"/>
  <c r="F1371" i="12"/>
  <c r="E1371" i="12"/>
  <c r="B1371" i="12"/>
  <c r="N1370" i="12"/>
  <c r="M1370" i="12"/>
  <c r="F1370" i="12"/>
  <c r="E1370" i="12"/>
  <c r="B1370" i="12"/>
  <c r="N1369" i="12"/>
  <c r="M1369" i="12"/>
  <c r="F1369" i="12"/>
  <c r="E1369" i="12"/>
  <c r="B1369" i="12"/>
  <c r="N1368" i="12"/>
  <c r="M1368" i="12" s="1"/>
  <c r="F1368" i="12"/>
  <c r="E1368" i="12"/>
  <c r="B1368" i="12"/>
  <c r="N1367" i="12"/>
  <c r="M1367" i="12"/>
  <c r="F1367" i="12"/>
  <c r="E1367" i="12"/>
  <c r="B1367" i="12"/>
  <c r="N1366" i="12"/>
  <c r="M1366" i="12"/>
  <c r="F1366" i="12"/>
  <c r="E1366" i="12"/>
  <c r="B1366" i="12"/>
  <c r="N1365" i="12"/>
  <c r="M1365" i="12"/>
  <c r="F1365" i="12"/>
  <c r="E1365" i="12"/>
  <c r="B1365" i="12"/>
  <c r="N1364" i="12"/>
  <c r="M1364" i="12" s="1"/>
  <c r="F1364" i="12"/>
  <c r="E1364" i="12"/>
  <c r="B1364" i="12"/>
  <c r="N1363" i="12"/>
  <c r="M1363" i="12"/>
  <c r="F1363" i="12"/>
  <c r="E1363" i="12"/>
  <c r="B1363" i="12"/>
  <c r="N1362" i="12"/>
  <c r="M1362" i="12"/>
  <c r="F1362" i="12"/>
  <c r="E1362" i="12"/>
  <c r="B1362" i="12"/>
  <c r="N1361" i="12"/>
  <c r="M1361" i="12" s="1"/>
  <c r="F1361" i="12"/>
  <c r="E1361" i="12"/>
  <c r="B1361" i="12"/>
  <c r="N1360" i="12"/>
  <c r="M1360" i="12" s="1"/>
  <c r="F1360" i="12"/>
  <c r="E1360" i="12"/>
  <c r="B1360" i="12"/>
  <c r="N1359" i="12"/>
  <c r="M1359" i="12"/>
  <c r="F1359" i="12"/>
  <c r="E1359" i="12"/>
  <c r="B1359" i="12"/>
  <c r="N1358" i="12"/>
  <c r="M1358" i="12"/>
  <c r="F1358" i="12"/>
  <c r="E1358" i="12"/>
  <c r="B1358" i="12"/>
  <c r="N1357" i="12"/>
  <c r="M1357" i="12" s="1"/>
  <c r="F1357" i="12"/>
  <c r="E1357" i="12"/>
  <c r="B1357" i="12"/>
  <c r="N1356" i="12"/>
  <c r="M1356" i="12" s="1"/>
  <c r="F1356" i="12"/>
  <c r="E1356" i="12"/>
  <c r="B1356" i="12"/>
  <c r="N1355" i="12"/>
  <c r="M1355" i="12"/>
  <c r="F1355" i="12"/>
  <c r="E1355" i="12"/>
  <c r="B1355" i="12"/>
  <c r="N1354" i="12"/>
  <c r="M1354" i="12"/>
  <c r="F1354" i="12"/>
  <c r="E1354" i="12"/>
  <c r="B1354" i="12"/>
  <c r="N1353" i="12"/>
  <c r="M1353" i="12"/>
  <c r="F1353" i="12"/>
  <c r="E1353" i="12"/>
  <c r="B1353" i="12"/>
  <c r="N1352" i="12"/>
  <c r="M1352" i="12" s="1"/>
  <c r="F1352" i="12"/>
  <c r="E1352" i="12"/>
  <c r="B1352" i="12"/>
  <c r="N1351" i="12"/>
  <c r="M1351" i="12"/>
  <c r="F1351" i="12"/>
  <c r="E1351" i="12"/>
  <c r="B1351" i="12"/>
  <c r="N1350" i="12"/>
  <c r="M1350" i="12"/>
  <c r="F1350" i="12"/>
  <c r="E1350" i="12"/>
  <c r="B1350" i="12"/>
  <c r="N1349" i="12"/>
  <c r="M1349" i="12"/>
  <c r="F1349" i="12"/>
  <c r="E1349" i="12"/>
  <c r="B1349" i="12"/>
  <c r="N1348" i="12"/>
  <c r="M1348" i="12" s="1"/>
  <c r="F1348" i="12"/>
  <c r="E1348" i="12"/>
  <c r="B1348" i="12"/>
  <c r="N1347" i="12"/>
  <c r="M1347" i="12"/>
  <c r="F1347" i="12"/>
  <c r="E1347" i="12"/>
  <c r="B1347" i="12"/>
  <c r="N1346" i="12"/>
  <c r="M1346" i="12"/>
  <c r="F1346" i="12"/>
  <c r="E1346" i="12"/>
  <c r="B1346" i="12"/>
  <c r="N1345" i="12"/>
  <c r="M1345" i="12"/>
  <c r="F1345" i="12"/>
  <c r="E1345" i="12"/>
  <c r="B1345" i="12"/>
  <c r="N1344" i="12"/>
  <c r="M1344" i="12" s="1"/>
  <c r="F1344" i="12"/>
  <c r="E1344" i="12"/>
  <c r="B1344" i="12"/>
  <c r="N1343" i="12"/>
  <c r="M1343" i="12"/>
  <c r="F1343" i="12"/>
  <c r="E1343" i="12"/>
  <c r="B1343" i="12"/>
  <c r="N1342" i="12"/>
  <c r="M1342" i="12"/>
  <c r="F1342" i="12"/>
  <c r="E1342" i="12"/>
  <c r="B1342" i="12"/>
  <c r="N1341" i="12"/>
  <c r="M1341" i="12" s="1"/>
  <c r="F1341" i="12"/>
  <c r="E1341" i="12"/>
  <c r="B1341" i="12"/>
  <c r="N1340" i="12"/>
  <c r="M1340" i="12" s="1"/>
  <c r="F1340" i="12"/>
  <c r="E1340" i="12"/>
  <c r="B1340" i="12"/>
  <c r="N1339" i="12"/>
  <c r="M1339" i="12"/>
  <c r="F1339" i="12"/>
  <c r="E1339" i="12"/>
  <c r="B1339" i="12"/>
  <c r="N1338" i="12"/>
  <c r="M1338" i="12"/>
  <c r="F1338" i="12"/>
  <c r="E1338" i="12"/>
  <c r="B1338" i="12"/>
  <c r="N1337" i="12"/>
  <c r="M1337" i="12"/>
  <c r="F1337" i="12"/>
  <c r="E1337" i="12"/>
  <c r="B1337" i="12"/>
  <c r="N1336" i="12"/>
  <c r="M1336" i="12" s="1"/>
  <c r="F1336" i="12"/>
  <c r="E1336" i="12"/>
  <c r="B1336" i="12"/>
  <c r="N1335" i="12"/>
  <c r="M1335" i="12"/>
  <c r="F1335" i="12"/>
  <c r="E1335" i="12"/>
  <c r="B1335" i="12"/>
  <c r="N1334" i="12"/>
  <c r="M1334" i="12"/>
  <c r="H1334" i="12"/>
  <c r="F1334" i="12"/>
  <c r="E1334" i="12"/>
  <c r="B1334" i="12"/>
  <c r="N1333" i="12"/>
  <c r="M1333" i="12"/>
  <c r="F1333" i="12"/>
  <c r="E1333" i="12"/>
  <c r="B1333" i="12"/>
  <c r="N1332" i="12"/>
  <c r="M1332" i="12" s="1"/>
  <c r="F1332" i="12"/>
  <c r="E1332" i="12"/>
  <c r="B1332" i="12"/>
  <c r="N1331" i="12"/>
  <c r="M1331" i="12"/>
  <c r="F1331" i="12"/>
  <c r="E1331" i="12"/>
  <c r="B1331" i="12"/>
  <c r="N1330" i="12"/>
  <c r="M1330" i="12"/>
  <c r="F1330" i="12"/>
  <c r="E1330" i="12"/>
  <c r="B1330" i="12"/>
  <c r="N1329" i="12"/>
  <c r="M1329" i="12" s="1"/>
  <c r="F1329" i="12"/>
  <c r="E1329" i="12"/>
  <c r="B1329" i="12"/>
  <c r="N1328" i="12"/>
  <c r="M1328" i="12" s="1"/>
  <c r="F1328" i="12"/>
  <c r="E1328" i="12"/>
  <c r="B1328" i="12"/>
  <c r="N1327" i="12"/>
  <c r="M1327" i="12"/>
  <c r="F1327" i="12"/>
  <c r="E1327" i="12"/>
  <c r="B1327" i="12"/>
  <c r="N1326" i="12"/>
  <c r="M1326" i="12"/>
  <c r="F1326" i="12"/>
  <c r="E1326" i="12"/>
  <c r="B1326" i="12"/>
  <c r="N1325" i="12"/>
  <c r="M1325" i="12" s="1"/>
  <c r="F1325" i="12"/>
  <c r="E1325" i="12"/>
  <c r="B1325" i="12"/>
  <c r="N1324" i="12"/>
  <c r="M1324" i="12" s="1"/>
  <c r="F1324" i="12"/>
  <c r="E1324" i="12"/>
  <c r="B1324" i="12"/>
  <c r="N1323" i="12"/>
  <c r="M1323" i="12"/>
  <c r="F1323" i="12"/>
  <c r="E1323" i="12"/>
  <c r="B1323" i="12"/>
  <c r="N1322" i="12"/>
  <c r="M1322" i="12"/>
  <c r="F1322" i="12"/>
  <c r="E1322" i="12"/>
  <c r="B1322" i="12"/>
  <c r="N1321" i="12"/>
  <c r="M1321" i="12"/>
  <c r="F1321" i="12"/>
  <c r="E1321" i="12"/>
  <c r="B1321" i="12"/>
  <c r="N1320" i="12"/>
  <c r="M1320" i="12" s="1"/>
  <c r="F1320" i="12"/>
  <c r="E1320" i="12"/>
  <c r="B1320" i="12"/>
  <c r="N1319" i="12"/>
  <c r="M1319" i="12"/>
  <c r="F1319" i="12"/>
  <c r="E1319" i="12"/>
  <c r="B1319" i="12"/>
  <c r="N1318" i="12"/>
  <c r="M1318" i="12"/>
  <c r="F1318" i="12"/>
  <c r="E1318" i="12"/>
  <c r="B1318" i="12"/>
  <c r="N1317" i="12"/>
  <c r="M1317" i="12"/>
  <c r="F1317" i="12"/>
  <c r="E1317" i="12"/>
  <c r="B1317" i="12"/>
  <c r="N1316" i="12"/>
  <c r="M1316" i="12" s="1"/>
  <c r="F1316" i="12"/>
  <c r="E1316" i="12"/>
  <c r="B1316" i="12"/>
  <c r="N1315" i="12"/>
  <c r="M1315" i="12"/>
  <c r="F1315" i="12"/>
  <c r="E1315" i="12"/>
  <c r="B1315" i="12"/>
  <c r="N1314" i="12"/>
  <c r="M1314" i="12"/>
  <c r="G1314" i="12"/>
  <c r="H1314" i="12" s="1"/>
  <c r="F1314" i="12"/>
  <c r="E1314" i="12"/>
  <c r="B1314" i="12"/>
  <c r="N1313" i="12"/>
  <c r="M1313" i="12"/>
  <c r="F1313" i="12"/>
  <c r="E1313" i="12"/>
  <c r="B1313" i="12"/>
  <c r="N1312" i="12"/>
  <c r="M1312" i="12" s="1"/>
  <c r="F1312" i="12"/>
  <c r="E1312" i="12"/>
  <c r="B1312" i="12"/>
  <c r="N1311" i="12"/>
  <c r="M1311" i="12"/>
  <c r="F1311" i="12"/>
  <c r="E1311" i="12"/>
  <c r="B1311" i="12"/>
  <c r="N1310" i="12"/>
  <c r="M1310" i="12"/>
  <c r="F1310" i="12"/>
  <c r="E1310" i="12"/>
  <c r="B1310" i="12"/>
  <c r="N1309" i="12"/>
  <c r="M1309" i="12" s="1"/>
  <c r="F1309" i="12"/>
  <c r="E1309" i="12"/>
  <c r="B1309" i="12"/>
  <c r="N1308" i="12"/>
  <c r="M1308" i="12" s="1"/>
  <c r="F1308" i="12"/>
  <c r="E1308" i="12"/>
  <c r="B1308" i="12"/>
  <c r="N1307" i="12"/>
  <c r="M1307" i="12"/>
  <c r="F1307" i="12"/>
  <c r="E1307" i="12"/>
  <c r="B1307" i="12"/>
  <c r="N1306" i="12"/>
  <c r="M1306" i="12"/>
  <c r="F1306" i="12"/>
  <c r="E1306" i="12"/>
  <c r="B1306" i="12"/>
  <c r="N1305" i="12"/>
  <c r="M1305" i="12"/>
  <c r="H1305" i="12"/>
  <c r="G1305" i="12"/>
  <c r="F1305" i="12"/>
  <c r="E1305" i="12"/>
  <c r="B1305" i="12"/>
  <c r="N1304" i="12"/>
  <c r="M1304" i="12" s="1"/>
  <c r="G1304" i="12"/>
  <c r="H1304" i="12" s="1"/>
  <c r="F1304" i="12"/>
  <c r="E1304" i="12"/>
  <c r="B1304" i="12"/>
  <c r="N1303" i="12"/>
  <c r="M1303" i="12"/>
  <c r="G1303" i="12"/>
  <c r="F1303" i="12"/>
  <c r="H1303" i="12" s="1"/>
  <c r="E1303" i="12"/>
  <c r="B1303" i="12"/>
  <c r="N1302" i="12"/>
  <c r="M1302" i="12"/>
  <c r="G1302" i="12"/>
  <c r="H1302" i="12" s="1"/>
  <c r="F1302" i="12"/>
  <c r="E1302" i="12"/>
  <c r="B1302" i="12"/>
  <c r="N1301" i="12"/>
  <c r="M1301" i="12" s="1"/>
  <c r="H1301" i="12"/>
  <c r="G1301" i="12"/>
  <c r="F1301" i="12"/>
  <c r="E1301" i="12"/>
  <c r="B1301" i="12"/>
  <c r="N1300" i="12"/>
  <c r="M1300" i="12" s="1"/>
  <c r="G1300" i="12"/>
  <c r="H1300" i="12" s="1"/>
  <c r="F1300" i="12"/>
  <c r="E1300" i="12"/>
  <c r="B1300" i="12"/>
  <c r="N1299" i="12"/>
  <c r="M1299" i="12"/>
  <c r="G1299" i="12"/>
  <c r="F1299" i="12"/>
  <c r="H1299" i="12" s="1"/>
  <c r="E1299" i="12"/>
  <c r="B1299" i="12"/>
  <c r="N1298" i="12"/>
  <c r="M1298" i="12"/>
  <c r="H1298" i="12"/>
  <c r="G1298" i="12"/>
  <c r="F1298" i="12"/>
  <c r="E1298" i="12"/>
  <c r="B1298" i="12"/>
  <c r="N1297" i="12"/>
  <c r="M1297" i="12" s="1"/>
  <c r="H1297" i="12"/>
  <c r="G1297" i="12"/>
  <c r="F1297" i="12"/>
  <c r="E1297" i="12"/>
  <c r="B1297" i="12"/>
  <c r="N1296" i="12"/>
  <c r="M1296" i="12" s="1"/>
  <c r="G1296" i="12"/>
  <c r="H1296" i="12" s="1"/>
  <c r="F1296" i="12"/>
  <c r="E1296" i="12"/>
  <c r="B1296" i="12"/>
  <c r="N1295" i="12"/>
  <c r="M1295" i="12"/>
  <c r="G1295" i="12"/>
  <c r="F1295" i="12"/>
  <c r="E1295" i="12"/>
  <c r="B1295" i="12"/>
  <c r="N1294" i="12"/>
  <c r="M1294" i="12"/>
  <c r="G1294" i="12"/>
  <c r="H1294" i="12" s="1"/>
  <c r="F1294" i="12"/>
  <c r="E1294" i="12"/>
  <c r="B1294" i="12"/>
  <c r="N1293" i="12"/>
  <c r="M1293" i="12"/>
  <c r="H1293" i="12"/>
  <c r="G1293" i="12"/>
  <c r="F1293" i="12"/>
  <c r="E1293" i="12"/>
  <c r="B1293" i="12"/>
  <c r="N1292" i="12"/>
  <c r="M1292" i="12" s="1"/>
  <c r="G1292" i="12"/>
  <c r="H1292" i="12" s="1"/>
  <c r="F1292" i="12"/>
  <c r="E1292" i="12"/>
  <c r="B1292" i="12"/>
  <c r="N1291" i="12"/>
  <c r="M1291" i="12"/>
  <c r="G1291" i="12"/>
  <c r="F1291" i="12"/>
  <c r="E1291" i="12"/>
  <c r="B1291" i="12"/>
  <c r="N1290" i="12"/>
  <c r="M1290" i="12"/>
  <c r="G1290" i="12"/>
  <c r="H1290" i="12" s="1"/>
  <c r="F1290" i="12"/>
  <c r="E1290" i="12"/>
  <c r="B1290" i="12"/>
  <c r="N1289" i="12"/>
  <c r="M1289" i="12"/>
  <c r="H1289" i="12"/>
  <c r="G1289" i="12"/>
  <c r="F1289" i="12"/>
  <c r="E1289" i="12"/>
  <c r="B1289" i="12"/>
  <c r="N1288" i="12"/>
  <c r="M1288" i="12" s="1"/>
  <c r="G1288" i="12"/>
  <c r="H1288" i="12" s="1"/>
  <c r="F1288" i="12"/>
  <c r="E1288" i="12"/>
  <c r="B1288" i="12"/>
  <c r="N1287" i="12"/>
  <c r="M1287" i="12"/>
  <c r="G1287" i="12"/>
  <c r="F1287" i="12"/>
  <c r="H1287" i="12" s="1"/>
  <c r="E1287" i="12"/>
  <c r="B1287" i="12"/>
  <c r="N1286" i="12"/>
  <c r="M1286" i="12"/>
  <c r="G1286" i="12"/>
  <c r="H1286" i="12" s="1"/>
  <c r="F1286" i="12"/>
  <c r="E1286" i="12"/>
  <c r="B1286" i="12"/>
  <c r="N1285" i="12"/>
  <c r="M1285" i="12" s="1"/>
  <c r="H1285" i="12"/>
  <c r="G1285" i="12"/>
  <c r="F1285" i="12"/>
  <c r="E1285" i="12"/>
  <c r="B1285" i="12"/>
  <c r="N1284" i="12"/>
  <c r="M1284" i="12" s="1"/>
  <c r="G1284" i="12"/>
  <c r="H1284" i="12" s="1"/>
  <c r="F1284" i="12"/>
  <c r="E1284" i="12"/>
  <c r="B1284" i="12"/>
  <c r="N1283" i="12"/>
  <c r="M1283" i="12"/>
  <c r="G1283" i="12"/>
  <c r="F1283" i="12"/>
  <c r="H1283" i="12" s="1"/>
  <c r="E1283" i="12"/>
  <c r="B1283" i="12"/>
  <c r="N1282" i="12"/>
  <c r="M1282" i="12"/>
  <c r="G1282" i="12"/>
  <c r="F1282" i="12"/>
  <c r="H1282" i="12" s="1"/>
  <c r="E1282" i="12"/>
  <c r="B1282" i="12"/>
  <c r="N1281" i="12"/>
  <c r="M1281" i="12" s="1"/>
  <c r="H1281" i="12"/>
  <c r="G1281" i="12"/>
  <c r="F1281" i="12"/>
  <c r="E1281" i="12"/>
  <c r="B1281" i="12"/>
  <c r="N1280" i="12"/>
  <c r="M1280" i="12" s="1"/>
  <c r="G1280" i="12"/>
  <c r="H1280" i="12" s="1"/>
  <c r="F1280" i="12"/>
  <c r="E1280" i="12"/>
  <c r="B1280" i="12"/>
  <c r="N1279" i="12"/>
  <c r="M1279" i="12"/>
  <c r="G1279" i="12"/>
  <c r="F1279" i="12"/>
  <c r="H1279" i="12" s="1"/>
  <c r="E1279" i="12"/>
  <c r="B1279" i="12"/>
  <c r="N1278" i="12"/>
  <c r="M1278" i="12"/>
  <c r="H1278" i="12"/>
  <c r="G1278" i="12"/>
  <c r="F1278" i="12"/>
  <c r="E1278" i="12"/>
  <c r="B1278" i="12"/>
  <c r="N1277" i="12"/>
  <c r="M1277" i="12" s="1"/>
  <c r="H1277" i="12"/>
  <c r="G1277" i="12"/>
  <c r="F1277" i="12"/>
  <c r="E1277" i="12"/>
  <c r="B1277" i="12"/>
  <c r="N1276" i="12"/>
  <c r="M1276" i="12" s="1"/>
  <c r="G1276" i="12"/>
  <c r="H1276" i="12" s="1"/>
  <c r="F1276" i="12"/>
  <c r="E1276" i="12"/>
  <c r="B1276" i="12"/>
  <c r="N1275" i="12"/>
  <c r="M1275" i="12"/>
  <c r="G1275" i="12"/>
  <c r="F1275" i="12"/>
  <c r="E1275" i="12"/>
  <c r="B1275" i="12"/>
  <c r="N1274" i="12"/>
  <c r="M1274" i="12"/>
  <c r="H1274" i="12"/>
  <c r="G1274" i="12"/>
  <c r="F1274" i="12"/>
  <c r="E1274" i="12"/>
  <c r="B1274" i="12"/>
  <c r="N1273" i="12"/>
  <c r="M1273" i="12"/>
  <c r="F1273" i="12"/>
  <c r="E1273" i="12"/>
  <c r="B1273" i="12"/>
  <c r="N1272" i="12"/>
  <c r="M1272" i="12" s="1"/>
  <c r="F1272" i="12"/>
  <c r="E1272" i="12"/>
  <c r="B1272" i="12"/>
  <c r="N1271" i="12"/>
  <c r="M1271" i="12"/>
  <c r="F1271" i="12"/>
  <c r="E1271" i="12"/>
  <c r="B1271" i="12"/>
  <c r="N1270" i="12"/>
  <c r="M1270" i="12"/>
  <c r="F1270" i="12"/>
  <c r="E1270" i="12"/>
  <c r="B1270" i="12"/>
  <c r="N1269" i="12"/>
  <c r="M1269" i="12"/>
  <c r="F1269" i="12"/>
  <c r="E1269" i="12"/>
  <c r="B1269" i="12"/>
  <c r="N1268" i="12"/>
  <c r="M1268" i="12" s="1"/>
  <c r="F1268" i="12"/>
  <c r="E1268" i="12"/>
  <c r="B1268" i="12"/>
  <c r="N1267" i="12"/>
  <c r="M1267" i="12"/>
  <c r="F1267" i="12"/>
  <c r="E1267" i="12"/>
  <c r="B1267" i="12"/>
  <c r="N1266" i="12"/>
  <c r="M1266" i="12"/>
  <c r="F1266" i="12"/>
  <c r="E1266" i="12"/>
  <c r="B1266" i="12"/>
  <c r="N1265" i="12"/>
  <c r="M1265" i="12"/>
  <c r="F1265" i="12"/>
  <c r="E1265" i="12"/>
  <c r="B1265" i="12"/>
  <c r="N1264" i="12"/>
  <c r="M1264" i="12" s="1"/>
  <c r="F1264" i="12"/>
  <c r="E1264" i="12"/>
  <c r="B1264" i="12"/>
  <c r="N1263" i="12"/>
  <c r="M1263" i="12"/>
  <c r="F1263" i="12"/>
  <c r="E1263" i="12"/>
  <c r="B1263" i="12"/>
  <c r="N1262" i="12"/>
  <c r="M1262" i="12"/>
  <c r="F1262" i="12"/>
  <c r="E1262" i="12"/>
  <c r="B1262" i="12"/>
  <c r="N1261" i="12"/>
  <c r="M1261" i="12"/>
  <c r="F1261" i="12"/>
  <c r="E1261" i="12"/>
  <c r="B1261" i="12"/>
  <c r="N1260" i="12"/>
  <c r="M1260" i="12" s="1"/>
  <c r="F1260" i="12"/>
  <c r="E1260" i="12"/>
  <c r="B1260" i="12"/>
  <c r="N1259" i="12"/>
  <c r="M1259" i="12"/>
  <c r="F1259" i="12"/>
  <c r="E1259" i="12"/>
  <c r="B1259" i="12"/>
  <c r="N1258" i="12"/>
  <c r="M1258" i="12"/>
  <c r="F1258" i="12"/>
  <c r="E1258" i="12"/>
  <c r="B1258" i="12"/>
  <c r="N1257" i="12"/>
  <c r="M1257" i="12"/>
  <c r="F1257" i="12"/>
  <c r="E1257" i="12"/>
  <c r="B1257" i="12"/>
  <c r="N1256" i="12"/>
  <c r="M1256" i="12" s="1"/>
  <c r="F1256" i="12"/>
  <c r="E1256" i="12"/>
  <c r="B1256" i="12"/>
  <c r="N1255" i="12"/>
  <c r="M1255" i="12"/>
  <c r="F1255" i="12"/>
  <c r="E1255" i="12"/>
  <c r="B1255" i="12"/>
  <c r="N1254" i="12"/>
  <c r="M1254" i="12" s="1"/>
  <c r="F1254" i="12"/>
  <c r="E1254" i="12"/>
  <c r="B1254" i="12"/>
  <c r="N1253" i="12"/>
  <c r="M1253" i="12"/>
  <c r="F1253" i="12"/>
  <c r="E1253" i="12"/>
  <c r="B1253" i="12"/>
  <c r="N1252" i="12"/>
  <c r="M1252" i="12" s="1"/>
  <c r="F1252" i="12"/>
  <c r="E1252" i="12"/>
  <c r="B1252" i="12"/>
  <c r="N1251" i="12"/>
  <c r="M1251" i="12" s="1"/>
  <c r="F1251" i="12"/>
  <c r="E1251" i="12"/>
  <c r="B1251" i="12"/>
  <c r="N1250" i="12"/>
  <c r="M1250" i="12"/>
  <c r="F1250" i="12"/>
  <c r="E1250" i="12"/>
  <c r="B1250" i="12"/>
  <c r="N1249" i="12"/>
  <c r="M1249" i="12" s="1"/>
  <c r="G1249" i="12"/>
  <c r="F1249" i="12"/>
  <c r="E1249" i="12"/>
  <c r="B1249" i="12"/>
  <c r="N1248" i="12"/>
  <c r="M1248" i="12"/>
  <c r="F1248" i="12"/>
  <c r="E1248" i="12"/>
  <c r="B1248" i="12"/>
  <c r="N1247" i="12"/>
  <c r="M1247" i="12" s="1"/>
  <c r="F1247" i="12"/>
  <c r="E1247" i="12"/>
  <c r="B1247" i="12"/>
  <c r="N1246" i="12"/>
  <c r="M1246" i="12" s="1"/>
  <c r="F1246" i="12"/>
  <c r="H1246" i="12" s="1"/>
  <c r="E1246" i="12"/>
  <c r="B1246" i="12"/>
  <c r="N1245" i="12"/>
  <c r="M1245" i="12" s="1"/>
  <c r="F1245" i="12"/>
  <c r="E1245" i="12"/>
  <c r="B1245" i="12"/>
  <c r="N1244" i="12"/>
  <c r="M1244" i="12"/>
  <c r="F1244" i="12"/>
  <c r="E1244" i="12"/>
  <c r="B1244" i="12"/>
  <c r="N1243" i="12"/>
  <c r="M1243" i="12" s="1"/>
  <c r="F1243" i="12"/>
  <c r="E1243" i="12"/>
  <c r="B1243" i="12"/>
  <c r="N1242" i="12"/>
  <c r="M1242" i="12" s="1"/>
  <c r="G1242" i="12"/>
  <c r="F1242" i="12"/>
  <c r="H1242" i="12" s="1"/>
  <c r="E1242" i="12"/>
  <c r="B1242" i="12"/>
  <c r="N1241" i="12"/>
  <c r="M1241" i="12" s="1"/>
  <c r="G1241" i="12"/>
  <c r="F1241" i="12"/>
  <c r="E1241" i="12"/>
  <c r="B1241" i="12"/>
  <c r="N1240" i="12"/>
  <c r="M1240" i="12"/>
  <c r="H1240" i="12"/>
  <c r="G1240" i="12"/>
  <c r="F1240" i="12"/>
  <c r="E1240" i="12"/>
  <c r="B1240" i="12"/>
  <c r="N1239" i="12"/>
  <c r="M1239" i="12" s="1"/>
  <c r="G1239" i="12"/>
  <c r="F1239" i="12"/>
  <c r="H1239" i="12" s="1"/>
  <c r="E1239" i="12"/>
  <c r="B1239" i="12"/>
  <c r="N1238" i="12"/>
  <c r="M1238" i="12" s="1"/>
  <c r="G1238" i="12"/>
  <c r="F1238" i="12"/>
  <c r="H1238" i="12" s="1"/>
  <c r="E1238" i="12"/>
  <c r="B1238" i="12"/>
  <c r="N1237" i="12"/>
  <c r="M1237" i="12" s="1"/>
  <c r="G1237" i="12"/>
  <c r="F1237" i="12"/>
  <c r="H1237" i="12" s="1"/>
  <c r="E1237" i="12"/>
  <c r="B1237" i="12"/>
  <c r="N1236" i="12"/>
  <c r="M1236" i="12"/>
  <c r="H1236" i="12"/>
  <c r="G1236" i="12"/>
  <c r="F1236" i="12"/>
  <c r="E1236" i="12"/>
  <c r="B1236" i="12"/>
  <c r="N1235" i="12"/>
  <c r="M1235" i="12" s="1"/>
  <c r="G1235" i="12"/>
  <c r="F1235" i="12"/>
  <c r="H1235" i="12" s="1"/>
  <c r="E1235" i="12"/>
  <c r="B1235" i="12"/>
  <c r="N1234" i="12"/>
  <c r="M1234" i="12" s="1"/>
  <c r="G1234" i="12"/>
  <c r="F1234" i="12"/>
  <c r="H1234" i="12" s="1"/>
  <c r="E1234" i="12"/>
  <c r="B1234" i="12"/>
  <c r="N1233" i="12"/>
  <c r="M1233" i="12" s="1"/>
  <c r="G1233" i="12"/>
  <c r="F1233" i="12"/>
  <c r="H1233" i="12" s="1"/>
  <c r="E1233" i="12"/>
  <c r="B1233" i="12"/>
  <c r="N1232" i="12"/>
  <c r="M1232" i="12"/>
  <c r="H1232" i="12"/>
  <c r="G1232" i="12"/>
  <c r="F1232" i="12"/>
  <c r="E1232" i="12"/>
  <c r="B1232" i="12"/>
  <c r="N1231" i="12"/>
  <c r="M1231" i="12" s="1"/>
  <c r="G1231" i="12"/>
  <c r="F1231" i="12"/>
  <c r="H1231" i="12" s="1"/>
  <c r="E1231" i="12"/>
  <c r="B1231" i="12"/>
  <c r="N1230" i="12"/>
  <c r="M1230" i="12" s="1"/>
  <c r="G1230" i="12"/>
  <c r="F1230" i="12"/>
  <c r="H1230" i="12" s="1"/>
  <c r="E1230" i="12"/>
  <c r="B1230" i="12"/>
  <c r="N1229" i="12"/>
  <c r="M1229" i="12" s="1"/>
  <c r="G1229" i="12"/>
  <c r="F1229" i="12"/>
  <c r="H1229" i="12" s="1"/>
  <c r="E1229" i="12"/>
  <c r="B1229" i="12"/>
  <c r="N1228" i="12"/>
  <c r="M1228" i="12"/>
  <c r="H1228" i="12"/>
  <c r="G1228" i="12"/>
  <c r="F1228" i="12"/>
  <c r="E1228" i="12"/>
  <c r="B1228" i="12"/>
  <c r="N1227" i="12"/>
  <c r="M1227" i="12" s="1"/>
  <c r="G1227" i="12"/>
  <c r="F1227" i="12"/>
  <c r="H1227" i="12" s="1"/>
  <c r="E1227" i="12"/>
  <c r="B1227" i="12"/>
  <c r="N1226" i="12"/>
  <c r="M1226" i="12" s="1"/>
  <c r="G1226" i="12"/>
  <c r="F1226" i="12"/>
  <c r="H1226" i="12" s="1"/>
  <c r="E1226" i="12"/>
  <c r="B1226" i="12"/>
  <c r="N1225" i="12"/>
  <c r="M1225" i="12" s="1"/>
  <c r="G1225" i="12"/>
  <c r="F1225" i="12"/>
  <c r="H1225" i="12" s="1"/>
  <c r="E1225" i="12"/>
  <c r="B1225" i="12"/>
  <c r="N1224" i="12"/>
  <c r="M1224" i="12"/>
  <c r="H1224" i="12"/>
  <c r="G1224" i="12"/>
  <c r="F1224" i="12"/>
  <c r="E1224" i="12"/>
  <c r="B1224" i="12"/>
  <c r="N1223" i="12"/>
  <c r="M1223" i="12" s="1"/>
  <c r="G1223" i="12"/>
  <c r="F1223" i="12"/>
  <c r="H1223" i="12" s="1"/>
  <c r="E1223" i="12"/>
  <c r="B1223" i="12"/>
  <c r="N1222" i="12"/>
  <c r="M1222" i="12" s="1"/>
  <c r="G1222" i="12"/>
  <c r="F1222" i="12"/>
  <c r="H1222" i="12" s="1"/>
  <c r="E1222" i="12"/>
  <c r="B1222" i="12"/>
  <c r="N1221" i="12"/>
  <c r="M1221" i="12" s="1"/>
  <c r="H1221" i="12"/>
  <c r="G1221" i="12"/>
  <c r="F1221" i="12"/>
  <c r="E1221" i="12"/>
  <c r="B1221" i="12"/>
  <c r="N1220" i="12"/>
  <c r="M1220" i="12" s="1"/>
  <c r="H1220" i="12"/>
  <c r="G1220" i="12"/>
  <c r="F1220" i="12"/>
  <c r="E1220" i="12"/>
  <c r="B1220" i="12"/>
  <c r="N1219" i="12"/>
  <c r="M1219" i="12" s="1"/>
  <c r="G1219" i="12"/>
  <c r="F1219" i="12"/>
  <c r="H1219" i="12" s="1"/>
  <c r="E1219" i="12"/>
  <c r="B1219" i="12"/>
  <c r="N1218" i="12"/>
  <c r="M1218" i="12" s="1"/>
  <c r="G1218" i="12"/>
  <c r="F1218" i="12"/>
  <c r="H1218" i="12" s="1"/>
  <c r="E1218" i="12"/>
  <c r="B1218" i="12"/>
  <c r="N1217" i="12"/>
  <c r="M1217" i="12" s="1"/>
  <c r="G1217" i="12"/>
  <c r="H1217" i="12" s="1"/>
  <c r="F1217" i="12"/>
  <c r="E1217" i="12"/>
  <c r="B1217" i="12"/>
  <c r="N1216" i="12"/>
  <c r="M1216" i="12" s="1"/>
  <c r="H1216" i="12"/>
  <c r="G1216" i="12"/>
  <c r="F1216" i="12"/>
  <c r="E1216" i="12"/>
  <c r="B1216" i="12"/>
  <c r="N1215" i="12"/>
  <c r="M1215" i="12" s="1"/>
  <c r="G1215" i="12"/>
  <c r="F1215" i="12"/>
  <c r="H1215" i="12" s="1"/>
  <c r="E1215" i="12"/>
  <c r="B1215" i="12"/>
  <c r="N1214" i="12"/>
  <c r="M1214" i="12" s="1"/>
  <c r="G1214" i="12"/>
  <c r="F1214" i="12"/>
  <c r="H1214" i="12" s="1"/>
  <c r="E1214" i="12"/>
  <c r="B1214" i="12"/>
  <c r="N1213" i="12"/>
  <c r="M1213" i="12" s="1"/>
  <c r="G1213" i="12"/>
  <c r="F1213" i="12"/>
  <c r="H1213" i="12" s="1"/>
  <c r="E1213" i="12"/>
  <c r="B1213" i="12"/>
  <c r="N1212" i="12"/>
  <c r="M1212" i="12" s="1"/>
  <c r="H1212" i="12"/>
  <c r="G1212" i="12"/>
  <c r="F1212" i="12"/>
  <c r="E1212" i="12"/>
  <c r="B1212" i="12"/>
  <c r="N1211" i="12"/>
  <c r="M1211" i="12" s="1"/>
  <c r="G1211" i="12"/>
  <c r="G1397" i="12" s="1"/>
  <c r="F1211" i="12"/>
  <c r="H1211" i="12" s="1"/>
  <c r="E1211" i="12"/>
  <c r="N1210" i="12"/>
  <c r="M1210" i="12"/>
  <c r="G1210" i="12"/>
  <c r="H1210" i="12" s="1"/>
  <c r="F1210" i="12"/>
  <c r="E1210" i="12"/>
  <c r="N1209" i="12"/>
  <c r="M1209" i="12" s="1"/>
  <c r="G1209" i="12"/>
  <c r="G1395" i="12" s="1"/>
  <c r="F1209" i="12"/>
  <c r="H1209" i="12" s="1"/>
  <c r="E1209" i="12"/>
  <c r="N1208" i="12"/>
  <c r="M1208" i="12"/>
  <c r="G1208" i="12"/>
  <c r="G1394" i="12" s="1"/>
  <c r="H1394" i="12" s="1"/>
  <c r="F1208" i="12"/>
  <c r="E1208" i="12"/>
  <c r="N1207" i="12"/>
  <c r="M1207" i="12" s="1"/>
  <c r="G1207" i="12"/>
  <c r="G1393" i="12" s="1"/>
  <c r="F1207" i="12"/>
  <c r="H1207" i="12" s="1"/>
  <c r="E1207" i="12"/>
  <c r="N1206" i="12"/>
  <c r="M1206" i="12"/>
  <c r="H1206" i="12"/>
  <c r="G1206" i="12"/>
  <c r="G1392" i="12" s="1"/>
  <c r="H1392" i="12" s="1"/>
  <c r="F1206" i="12"/>
  <c r="E1206" i="12"/>
  <c r="N1205" i="12"/>
  <c r="M1205" i="12"/>
  <c r="H1205" i="12"/>
  <c r="G1205" i="12"/>
  <c r="G1391" i="12" s="1"/>
  <c r="F1205" i="12"/>
  <c r="E1205" i="12"/>
  <c r="N1204" i="12"/>
  <c r="M1204" i="12"/>
  <c r="H1204" i="12"/>
  <c r="G1204" i="12"/>
  <c r="G1390" i="12" s="1"/>
  <c r="H1390" i="12" s="1"/>
  <c r="F1204" i="12"/>
  <c r="E1204" i="12"/>
  <c r="N1203" i="12"/>
  <c r="M1203" i="12"/>
  <c r="H1203" i="12"/>
  <c r="G1203" i="12"/>
  <c r="G1389" i="12" s="1"/>
  <c r="F1203" i="12"/>
  <c r="E1203" i="12"/>
  <c r="N1202" i="12"/>
  <c r="M1202" i="12" s="1"/>
  <c r="H1202" i="12"/>
  <c r="G1202" i="12"/>
  <c r="G1388" i="12" s="1"/>
  <c r="H1388" i="12" s="1"/>
  <c r="F1202" i="12"/>
  <c r="E1202" i="12"/>
  <c r="N1201" i="12"/>
  <c r="M1201" i="12" s="1"/>
  <c r="G1201" i="12"/>
  <c r="G1387" i="12" s="1"/>
  <c r="F1201" i="12"/>
  <c r="H1201" i="12" s="1"/>
  <c r="E1201" i="12"/>
  <c r="N1200" i="12"/>
  <c r="M1200" i="12"/>
  <c r="G1200" i="12"/>
  <c r="G1386" i="12" s="1"/>
  <c r="H1386" i="12" s="1"/>
  <c r="F1200" i="12"/>
  <c r="H1200" i="12" s="1"/>
  <c r="E1200" i="12"/>
  <c r="N1199" i="12"/>
  <c r="M1199" i="12" s="1"/>
  <c r="G1199" i="12"/>
  <c r="G1385" i="12" s="1"/>
  <c r="F1199" i="12"/>
  <c r="H1199" i="12" s="1"/>
  <c r="E1199" i="12"/>
  <c r="N1198" i="12"/>
  <c r="M1198" i="12"/>
  <c r="G1198" i="12"/>
  <c r="F1198" i="12"/>
  <c r="E1198" i="12"/>
  <c r="N1197" i="12"/>
  <c r="M1197" i="12"/>
  <c r="G1197" i="12"/>
  <c r="F1197" i="12"/>
  <c r="E1197" i="12"/>
  <c r="N1196" i="12"/>
  <c r="M1196" i="12"/>
  <c r="H1196" i="12"/>
  <c r="G1196" i="12"/>
  <c r="G1382" i="12" s="1"/>
  <c r="H1382" i="12" s="1"/>
  <c r="F1196" i="12"/>
  <c r="E1196" i="12"/>
  <c r="N1195" i="12"/>
  <c r="M1195" i="12"/>
  <c r="G1195" i="12"/>
  <c r="G1381" i="12" s="1"/>
  <c r="H1381" i="12" s="1"/>
  <c r="F1195" i="12"/>
  <c r="H1195" i="12" s="1"/>
  <c r="E1195" i="12"/>
  <c r="N1194" i="12"/>
  <c r="M1194" i="12" s="1"/>
  <c r="G1194" i="12"/>
  <c r="G1380" i="12" s="1"/>
  <c r="F1194" i="12"/>
  <c r="E1194" i="12"/>
  <c r="N1193" i="12"/>
  <c r="M1193" i="12"/>
  <c r="G1193" i="12"/>
  <c r="F1193" i="12"/>
  <c r="E1193" i="12"/>
  <c r="N1192" i="12"/>
  <c r="M1192" i="12"/>
  <c r="H1192" i="12"/>
  <c r="G1192" i="12"/>
  <c r="G1378" i="12" s="1"/>
  <c r="H1378" i="12" s="1"/>
  <c r="F1192" i="12"/>
  <c r="E1192" i="12"/>
  <c r="N1191" i="12"/>
  <c r="M1191" i="12"/>
  <c r="G1191" i="12"/>
  <c r="G1377" i="12" s="1"/>
  <c r="H1377" i="12" s="1"/>
  <c r="F1191" i="12"/>
  <c r="H1191" i="12" s="1"/>
  <c r="E1191" i="12"/>
  <c r="N1190" i="12"/>
  <c r="M1190" i="12" s="1"/>
  <c r="G1190" i="12"/>
  <c r="G1376" i="12" s="1"/>
  <c r="H1376" i="12" s="1"/>
  <c r="F1190" i="12"/>
  <c r="H1190" i="12" s="1"/>
  <c r="E1190" i="12"/>
  <c r="N1189" i="12"/>
  <c r="M1189" i="12"/>
  <c r="G1189" i="12"/>
  <c r="F1189" i="12"/>
  <c r="E1189" i="12"/>
  <c r="N1188" i="12"/>
  <c r="M1188" i="12"/>
  <c r="H1188" i="12"/>
  <c r="G1188" i="12"/>
  <c r="G1374" i="12" s="1"/>
  <c r="H1374" i="12" s="1"/>
  <c r="F1188" i="12"/>
  <c r="E1188" i="12"/>
  <c r="N1187" i="12"/>
  <c r="M1187" i="12"/>
  <c r="G1187" i="12"/>
  <c r="G1373" i="12" s="1"/>
  <c r="H1373" i="12" s="1"/>
  <c r="F1187" i="12"/>
  <c r="H1187" i="12" s="1"/>
  <c r="E1187" i="12"/>
  <c r="N1186" i="12"/>
  <c r="M1186" i="12" s="1"/>
  <c r="G1186" i="12"/>
  <c r="G1372" i="12" s="1"/>
  <c r="H1372" i="12" s="1"/>
  <c r="F1186" i="12"/>
  <c r="H1186" i="12" s="1"/>
  <c r="E1186" i="12"/>
  <c r="N1185" i="12"/>
  <c r="M1185" i="12"/>
  <c r="H1185" i="12"/>
  <c r="G1185" i="12"/>
  <c r="G1371" i="12" s="1"/>
  <c r="F1185" i="12"/>
  <c r="E1185" i="12"/>
  <c r="N1184" i="12"/>
  <c r="M1184" i="12"/>
  <c r="H1184" i="12"/>
  <c r="G1184" i="12"/>
  <c r="G1370" i="12" s="1"/>
  <c r="H1370" i="12" s="1"/>
  <c r="F1184" i="12"/>
  <c r="E1184" i="12"/>
  <c r="N1183" i="12"/>
  <c r="M1183" i="12"/>
  <c r="G1183" i="12"/>
  <c r="G1369" i="12" s="1"/>
  <c r="H1369" i="12" s="1"/>
  <c r="F1183" i="12"/>
  <c r="H1183" i="12" s="1"/>
  <c r="E1183" i="12"/>
  <c r="N1182" i="12"/>
  <c r="M1182" i="12" s="1"/>
  <c r="G1182" i="12"/>
  <c r="G1368" i="12" s="1"/>
  <c r="F1182" i="12"/>
  <c r="H1182" i="12" s="1"/>
  <c r="E1182" i="12"/>
  <c r="N1181" i="12"/>
  <c r="M1181" i="12"/>
  <c r="G1181" i="12"/>
  <c r="F1181" i="12"/>
  <c r="E1181" i="12"/>
  <c r="N1180" i="12"/>
  <c r="M1180" i="12"/>
  <c r="F1180" i="12"/>
  <c r="E1180" i="12"/>
  <c r="N1179" i="12"/>
  <c r="M1179" i="12"/>
  <c r="F1179" i="12"/>
  <c r="E1179" i="12"/>
  <c r="N1178" i="12"/>
  <c r="M1178" i="12" s="1"/>
  <c r="F1178" i="12"/>
  <c r="E1178" i="12"/>
  <c r="N1177" i="12"/>
  <c r="M1177" i="12"/>
  <c r="H1177" i="12"/>
  <c r="G1177" i="12"/>
  <c r="G1363" i="12" s="1"/>
  <c r="F1177" i="12"/>
  <c r="E1177" i="12"/>
  <c r="N1176" i="12"/>
  <c r="M1176" i="12"/>
  <c r="F1176" i="12"/>
  <c r="E1176" i="12"/>
  <c r="N1175" i="12"/>
  <c r="M1175" i="12" s="1"/>
  <c r="F1175" i="12"/>
  <c r="E1175" i="12"/>
  <c r="N1174" i="12"/>
  <c r="M1174" i="12" s="1"/>
  <c r="F1174" i="12"/>
  <c r="E1174" i="12"/>
  <c r="N1173" i="12"/>
  <c r="M1173" i="12"/>
  <c r="G1173" i="12"/>
  <c r="F1173" i="12"/>
  <c r="E1173" i="12"/>
  <c r="N1172" i="12"/>
  <c r="M1172" i="12"/>
  <c r="F1172" i="12"/>
  <c r="E1172" i="12"/>
  <c r="N1171" i="12"/>
  <c r="M1171" i="12"/>
  <c r="F1171" i="12"/>
  <c r="E1171" i="12"/>
  <c r="N1170" i="12"/>
  <c r="M1170" i="12" s="1"/>
  <c r="F1170" i="12"/>
  <c r="E1170" i="12"/>
  <c r="N1169" i="12"/>
  <c r="M1169" i="12"/>
  <c r="G1169" i="12"/>
  <c r="F1169" i="12"/>
  <c r="E1169" i="12"/>
  <c r="N1168" i="12"/>
  <c r="M1168" i="12"/>
  <c r="F1168" i="12"/>
  <c r="E1168" i="12"/>
  <c r="N1167" i="12"/>
  <c r="M1167" i="12" s="1"/>
  <c r="F1167" i="12"/>
  <c r="E1167" i="12"/>
  <c r="N1166" i="12"/>
  <c r="M1166" i="12" s="1"/>
  <c r="F1166" i="12"/>
  <c r="E1166" i="12"/>
  <c r="N1165" i="12"/>
  <c r="M1165" i="12" s="1"/>
  <c r="G1165" i="12"/>
  <c r="F1165" i="12"/>
  <c r="E1165" i="12"/>
  <c r="N1164" i="12"/>
  <c r="M1164" i="12"/>
  <c r="F1164" i="12"/>
  <c r="E1164" i="12"/>
  <c r="N1163" i="12"/>
  <c r="M1163" i="12"/>
  <c r="F1163" i="12"/>
  <c r="E1163" i="12"/>
  <c r="N1162" i="12"/>
  <c r="M1162" i="12" s="1"/>
  <c r="G1162" i="12"/>
  <c r="G1348" i="12" s="1"/>
  <c r="H1348" i="12" s="1"/>
  <c r="F1162" i="12"/>
  <c r="E1162" i="12"/>
  <c r="N1161" i="12"/>
  <c r="M1161" i="12"/>
  <c r="H1161" i="12"/>
  <c r="G1161" i="12"/>
  <c r="G1347" i="12" s="1"/>
  <c r="F1161" i="12"/>
  <c r="E1161" i="12"/>
  <c r="N1160" i="12"/>
  <c r="M1160" i="12"/>
  <c r="F1160" i="12"/>
  <c r="E1160" i="12"/>
  <c r="N1159" i="12"/>
  <c r="M1159" i="12"/>
  <c r="F1159" i="12"/>
  <c r="E1159" i="12"/>
  <c r="N1158" i="12"/>
  <c r="M1158" i="12" s="1"/>
  <c r="F1158" i="12"/>
  <c r="E1158" i="12"/>
  <c r="N1157" i="12"/>
  <c r="M1157" i="12" s="1"/>
  <c r="G1157" i="12"/>
  <c r="F1157" i="12"/>
  <c r="E1157" i="12"/>
  <c r="N1156" i="12"/>
  <c r="M1156" i="12"/>
  <c r="H1156" i="12"/>
  <c r="F1156" i="12"/>
  <c r="E1156" i="12"/>
  <c r="N1155" i="12"/>
  <c r="M1155" i="12"/>
  <c r="F1155" i="12"/>
  <c r="E1155" i="12"/>
  <c r="N1154" i="12"/>
  <c r="M1154" i="12" s="1"/>
  <c r="F1154" i="12"/>
  <c r="E1154" i="12"/>
  <c r="N1153" i="12"/>
  <c r="M1153" i="12"/>
  <c r="G1153" i="12"/>
  <c r="F1153" i="12"/>
  <c r="E1153" i="12"/>
  <c r="N1152" i="12"/>
  <c r="M1152" i="12"/>
  <c r="F1152" i="12"/>
  <c r="E1152" i="12"/>
  <c r="N1151" i="12"/>
  <c r="M1151" i="12" s="1"/>
  <c r="F1151" i="12"/>
  <c r="E1151" i="12"/>
  <c r="N1150" i="12"/>
  <c r="M1150" i="12" s="1"/>
  <c r="F1150" i="12"/>
  <c r="E1150" i="12"/>
  <c r="N1149" i="12"/>
  <c r="M1149" i="12" s="1"/>
  <c r="G1149" i="12"/>
  <c r="F1149" i="12"/>
  <c r="E1149" i="12"/>
  <c r="N1148" i="12"/>
  <c r="M1148" i="12"/>
  <c r="H1148" i="12"/>
  <c r="G1148" i="12"/>
  <c r="G1334" i="12" s="1"/>
  <c r="F1148" i="12"/>
  <c r="E1148" i="12"/>
  <c r="N1147" i="12"/>
  <c r="M1147" i="12"/>
  <c r="G1147" i="12"/>
  <c r="G1333" i="12" s="1"/>
  <c r="H1333" i="12" s="1"/>
  <c r="F1147" i="12"/>
  <c r="H1147" i="12" s="1"/>
  <c r="E1147" i="12"/>
  <c r="N1146" i="12"/>
  <c r="M1146" i="12" s="1"/>
  <c r="G1146" i="12"/>
  <c r="G1332" i="12" s="1"/>
  <c r="H1332" i="12" s="1"/>
  <c r="F1146" i="12"/>
  <c r="H1146" i="12" s="1"/>
  <c r="E1146" i="12"/>
  <c r="N1145" i="12"/>
  <c r="M1145" i="12"/>
  <c r="H1145" i="12"/>
  <c r="G1145" i="12"/>
  <c r="G1331" i="12" s="1"/>
  <c r="F1145" i="12"/>
  <c r="E1145" i="12"/>
  <c r="N1144" i="12"/>
  <c r="M1144" i="12"/>
  <c r="H1144" i="12"/>
  <c r="G1144" i="12"/>
  <c r="G1330" i="12" s="1"/>
  <c r="H1330" i="12" s="1"/>
  <c r="F1144" i="12"/>
  <c r="E1144" i="12"/>
  <c r="N1143" i="12"/>
  <c r="M1143" i="12" s="1"/>
  <c r="H1143" i="12"/>
  <c r="G1143" i="12"/>
  <c r="G1329" i="12" s="1"/>
  <c r="H1329" i="12" s="1"/>
  <c r="F1143" i="12"/>
  <c r="E1143" i="12"/>
  <c r="N1142" i="12"/>
  <c r="M1142" i="12" s="1"/>
  <c r="G1142" i="12"/>
  <c r="G1328" i="12" s="1"/>
  <c r="H1328" i="12" s="1"/>
  <c r="F1142" i="12"/>
  <c r="H1142" i="12" s="1"/>
  <c r="E1142" i="12"/>
  <c r="N1141" i="12"/>
  <c r="M1141" i="12" s="1"/>
  <c r="G1141" i="12"/>
  <c r="H1141" i="12" s="1"/>
  <c r="F1141" i="12"/>
  <c r="E1141" i="12"/>
  <c r="N1140" i="12"/>
  <c r="M1140" i="12"/>
  <c r="H1140" i="12"/>
  <c r="G1140" i="12"/>
  <c r="G1326" i="12" s="1"/>
  <c r="H1326" i="12" s="1"/>
  <c r="F1140" i="12"/>
  <c r="E1140" i="12"/>
  <c r="N1139" i="12"/>
  <c r="M1139" i="12"/>
  <c r="G1139" i="12"/>
  <c r="G1325" i="12" s="1"/>
  <c r="H1325" i="12" s="1"/>
  <c r="F1139" i="12"/>
  <c r="H1139" i="12" s="1"/>
  <c r="E1139" i="12"/>
  <c r="N1138" i="12"/>
  <c r="M1138" i="12" s="1"/>
  <c r="G1138" i="12"/>
  <c r="G1324" i="12" s="1"/>
  <c r="H1324" i="12" s="1"/>
  <c r="F1138" i="12"/>
  <c r="E1138" i="12"/>
  <c r="N1137" i="12"/>
  <c r="M1137" i="12"/>
  <c r="G1137" i="12"/>
  <c r="F1137" i="12"/>
  <c r="E1137" i="12"/>
  <c r="N1136" i="12"/>
  <c r="M1136" i="12"/>
  <c r="H1136" i="12"/>
  <c r="G1136" i="12"/>
  <c r="G1322" i="12" s="1"/>
  <c r="H1322" i="12" s="1"/>
  <c r="F1136" i="12"/>
  <c r="E1136" i="12"/>
  <c r="N1135" i="12"/>
  <c r="M1135" i="12" s="1"/>
  <c r="H1135" i="12"/>
  <c r="G1135" i="12"/>
  <c r="G1321" i="12" s="1"/>
  <c r="H1321" i="12" s="1"/>
  <c r="F1135" i="12"/>
  <c r="E1135" i="12"/>
  <c r="N1134" i="12"/>
  <c r="M1134" i="12" s="1"/>
  <c r="G1134" i="12"/>
  <c r="G1320" i="12" s="1"/>
  <c r="H1320" i="12" s="1"/>
  <c r="F1134" i="12"/>
  <c r="H1134" i="12" s="1"/>
  <c r="E1134" i="12"/>
  <c r="N1133" i="12"/>
  <c r="M1133" i="12" s="1"/>
  <c r="G1133" i="12"/>
  <c r="F1133" i="12"/>
  <c r="E1133" i="12"/>
  <c r="N1132" i="12"/>
  <c r="M1132" i="12"/>
  <c r="H1132" i="12"/>
  <c r="G1132" i="12"/>
  <c r="G1318" i="12" s="1"/>
  <c r="H1318" i="12" s="1"/>
  <c r="F1132" i="12"/>
  <c r="E1132" i="12"/>
  <c r="N1131" i="12"/>
  <c r="M1131" i="12"/>
  <c r="G1131" i="12"/>
  <c r="G1317" i="12" s="1"/>
  <c r="H1317" i="12" s="1"/>
  <c r="F1131" i="12"/>
  <c r="H1131" i="12" s="1"/>
  <c r="E1131" i="12"/>
  <c r="N1130" i="12"/>
  <c r="M1130" i="12" s="1"/>
  <c r="G1130" i="12"/>
  <c r="G1316" i="12" s="1"/>
  <c r="H1316" i="12" s="1"/>
  <c r="F1130" i="12"/>
  <c r="E1130" i="12"/>
  <c r="N1129" i="12"/>
  <c r="M1129" i="12"/>
  <c r="H1129" i="12"/>
  <c r="G1129" i="12"/>
  <c r="G1315" i="12" s="1"/>
  <c r="F1129" i="12"/>
  <c r="E1129" i="12"/>
  <c r="N1128" i="12"/>
  <c r="M1128" i="12"/>
  <c r="H1128" i="12"/>
  <c r="G1128" i="12"/>
  <c r="F1128" i="12"/>
  <c r="E1128" i="12"/>
  <c r="N1127" i="12"/>
  <c r="M1127" i="12" s="1"/>
  <c r="G1127" i="12"/>
  <c r="G1313" i="12" s="1"/>
  <c r="H1313" i="12" s="1"/>
  <c r="F1127" i="12"/>
  <c r="H1127" i="12" s="1"/>
  <c r="E1127" i="12"/>
  <c r="N1126" i="12"/>
  <c r="M1126" i="12" s="1"/>
  <c r="G1126" i="12"/>
  <c r="G1312" i="12" s="1"/>
  <c r="H1312" i="12" s="1"/>
  <c r="F1126" i="12"/>
  <c r="H1126" i="12" s="1"/>
  <c r="E1126" i="12"/>
  <c r="N1125" i="12"/>
  <c r="M1125" i="12" s="1"/>
  <c r="G1125" i="12"/>
  <c r="F1125" i="12"/>
  <c r="E1125" i="12"/>
  <c r="N1124" i="12"/>
  <c r="M1124" i="12"/>
  <c r="H1124" i="12"/>
  <c r="G1124" i="12"/>
  <c r="G1310" i="12" s="1"/>
  <c r="H1310" i="12" s="1"/>
  <c r="F1124" i="12"/>
  <c r="E1124" i="12"/>
  <c r="N1123" i="12"/>
  <c r="M1123" i="12"/>
  <c r="G1123" i="12"/>
  <c r="G1309" i="12" s="1"/>
  <c r="H1309" i="12" s="1"/>
  <c r="F1123" i="12"/>
  <c r="H1123" i="12" s="1"/>
  <c r="E1123" i="12"/>
  <c r="N1122" i="12"/>
  <c r="M1122" i="12" s="1"/>
  <c r="G1122" i="12"/>
  <c r="G1308" i="12" s="1"/>
  <c r="H1308" i="12" s="1"/>
  <c r="F1122" i="12"/>
  <c r="H1122" i="12" s="1"/>
  <c r="E1122" i="12"/>
  <c r="N1121" i="12"/>
  <c r="M1121" i="12"/>
  <c r="H1121" i="12"/>
  <c r="G1121" i="12"/>
  <c r="G1307" i="12" s="1"/>
  <c r="F1121" i="12"/>
  <c r="E1121" i="12"/>
  <c r="N1120" i="12"/>
  <c r="M1120" i="12"/>
  <c r="H1120" i="12"/>
  <c r="G1120" i="12"/>
  <c r="G1306" i="12" s="1"/>
  <c r="H1306" i="12" s="1"/>
  <c r="F1120" i="12"/>
  <c r="E1120" i="12"/>
  <c r="N1119" i="12"/>
  <c r="M1119" i="12"/>
  <c r="H1119" i="12"/>
  <c r="F1119" i="12"/>
  <c r="E1119" i="12"/>
  <c r="N1118" i="12"/>
  <c r="M1118" i="12"/>
  <c r="H1118" i="12"/>
  <c r="F1118" i="12"/>
  <c r="E1118" i="12"/>
  <c r="N1117" i="12"/>
  <c r="M1117" i="12" s="1"/>
  <c r="H1117" i="12"/>
  <c r="F1117" i="12"/>
  <c r="E1117" i="12"/>
  <c r="N1116" i="12"/>
  <c r="M1116" i="12"/>
  <c r="H1116" i="12"/>
  <c r="F1116" i="12"/>
  <c r="E1116" i="12"/>
  <c r="N1115" i="12"/>
  <c r="M1115" i="12"/>
  <c r="H1115" i="12"/>
  <c r="F1115" i="12"/>
  <c r="E1115" i="12"/>
  <c r="N1114" i="12"/>
  <c r="M1114" i="12"/>
  <c r="H1114" i="12"/>
  <c r="F1114" i="12"/>
  <c r="E1114" i="12"/>
  <c r="N1113" i="12"/>
  <c r="M1113" i="12" s="1"/>
  <c r="H1113" i="12"/>
  <c r="F1113" i="12"/>
  <c r="E1113" i="12"/>
  <c r="N1112" i="12"/>
  <c r="M1112" i="12" s="1"/>
  <c r="H1112" i="12"/>
  <c r="F1112" i="12"/>
  <c r="E1112" i="12"/>
  <c r="N1111" i="12"/>
  <c r="M1111" i="12"/>
  <c r="H1111" i="12"/>
  <c r="F1111" i="12"/>
  <c r="E1111" i="12"/>
  <c r="N1110" i="12"/>
  <c r="M1110" i="12"/>
  <c r="H1110" i="12"/>
  <c r="F1110" i="12"/>
  <c r="E1110" i="12"/>
  <c r="N1109" i="12"/>
  <c r="M1109" i="12" s="1"/>
  <c r="H1109" i="12"/>
  <c r="F1109" i="12"/>
  <c r="E1109" i="12"/>
  <c r="N1108" i="12"/>
  <c r="M1108" i="12" s="1"/>
  <c r="H1108" i="12"/>
  <c r="F1108" i="12"/>
  <c r="E1108" i="12"/>
  <c r="N1107" i="12"/>
  <c r="M1107" i="12"/>
  <c r="H1107" i="12"/>
  <c r="F1107" i="12"/>
  <c r="E1107" i="12"/>
  <c r="N1106" i="12"/>
  <c r="M1106" i="12"/>
  <c r="H1106" i="12"/>
  <c r="F1106" i="12"/>
  <c r="E1106" i="12"/>
  <c r="N1105" i="12"/>
  <c r="M1105" i="12" s="1"/>
  <c r="H1105" i="12"/>
  <c r="F1105" i="12"/>
  <c r="E1105" i="12"/>
  <c r="N1104" i="12"/>
  <c r="M1104" i="12"/>
  <c r="H1104" i="12"/>
  <c r="F1104" i="12"/>
  <c r="E1104" i="12"/>
  <c r="N1103" i="12"/>
  <c r="M1103" i="12"/>
  <c r="H1103" i="12"/>
  <c r="F1103" i="12"/>
  <c r="E1103" i="12"/>
  <c r="N1102" i="12"/>
  <c r="M1102" i="12"/>
  <c r="H1102" i="12"/>
  <c r="F1102" i="12"/>
  <c r="E1102" i="12"/>
  <c r="N1101" i="12"/>
  <c r="M1101" i="12" s="1"/>
  <c r="H1101" i="12"/>
  <c r="F1101" i="12"/>
  <c r="E1101" i="12"/>
  <c r="N1100" i="12"/>
  <c r="M1100" i="12"/>
  <c r="H1100" i="12"/>
  <c r="F1100" i="12"/>
  <c r="E1100" i="12"/>
  <c r="N1099" i="12"/>
  <c r="M1099" i="12"/>
  <c r="H1099" i="12"/>
  <c r="F1099" i="12"/>
  <c r="E1099" i="12"/>
  <c r="N1098" i="12"/>
  <c r="M1098" i="12"/>
  <c r="H1098" i="12"/>
  <c r="F1098" i="12"/>
  <c r="E1098" i="12"/>
  <c r="N1097" i="12"/>
  <c r="M1097" i="12" s="1"/>
  <c r="H1097" i="12"/>
  <c r="F1097" i="12"/>
  <c r="E1097" i="12"/>
  <c r="N1096" i="12"/>
  <c r="M1096" i="12" s="1"/>
  <c r="H1096" i="12"/>
  <c r="F1096" i="12"/>
  <c r="E1096" i="12"/>
  <c r="N1095" i="12"/>
  <c r="M1095" i="12"/>
  <c r="H1095" i="12"/>
  <c r="F1095" i="12"/>
  <c r="E1095" i="12"/>
  <c r="N1094" i="12"/>
  <c r="M1094" i="12"/>
  <c r="H1094" i="12"/>
  <c r="F1094" i="12"/>
  <c r="E1094" i="12"/>
  <c r="N1093" i="12"/>
  <c r="M1093" i="12" s="1"/>
  <c r="H1093" i="12"/>
  <c r="F1093" i="12"/>
  <c r="E1093" i="12"/>
  <c r="N1092" i="12"/>
  <c r="M1092" i="12"/>
  <c r="H1092" i="12"/>
  <c r="F1092" i="12"/>
  <c r="E1092" i="12"/>
  <c r="N1091" i="12"/>
  <c r="M1091" i="12"/>
  <c r="H1091" i="12"/>
  <c r="F1091" i="12"/>
  <c r="E1091" i="12"/>
  <c r="N1090" i="12"/>
  <c r="M1090" i="12"/>
  <c r="H1090" i="12"/>
  <c r="F1090" i="12"/>
  <c r="E1090" i="12"/>
  <c r="N1089" i="12"/>
  <c r="M1089" i="12" s="1"/>
  <c r="H1089" i="12"/>
  <c r="F1089" i="12"/>
  <c r="E1089" i="12"/>
  <c r="N1088" i="12"/>
  <c r="M1088" i="12"/>
  <c r="H1088" i="12"/>
  <c r="F1088" i="12"/>
  <c r="E1088" i="12"/>
  <c r="N1087" i="12"/>
  <c r="M1087" i="12"/>
  <c r="G1087" i="12"/>
  <c r="G1273" i="12" s="1"/>
  <c r="H1273" i="12" s="1"/>
  <c r="F1087" i="12"/>
  <c r="H1087" i="12" s="1"/>
  <c r="E1087" i="12"/>
  <c r="N1086" i="12"/>
  <c r="M1086" i="12" s="1"/>
  <c r="G1086" i="12"/>
  <c r="F1086" i="12"/>
  <c r="E1086" i="12"/>
  <c r="N1085" i="12"/>
  <c r="M1085" i="12" s="1"/>
  <c r="H1085" i="12"/>
  <c r="G1085" i="12"/>
  <c r="G1271" i="12" s="1"/>
  <c r="F1085" i="12"/>
  <c r="E1085" i="12"/>
  <c r="N1084" i="12"/>
  <c r="M1084" i="12"/>
  <c r="H1084" i="12"/>
  <c r="G1084" i="12"/>
  <c r="G1270" i="12" s="1"/>
  <c r="F1084" i="12"/>
  <c r="E1084" i="12"/>
  <c r="N1083" i="12"/>
  <c r="M1083" i="12" s="1"/>
  <c r="G1083" i="12"/>
  <c r="G1269" i="12" s="1"/>
  <c r="H1269" i="12" s="1"/>
  <c r="F1083" i="12"/>
  <c r="H1083" i="12" s="1"/>
  <c r="E1083" i="12"/>
  <c r="N1082" i="12"/>
  <c r="M1082" i="12" s="1"/>
  <c r="G1082" i="12"/>
  <c r="F1082" i="12"/>
  <c r="H1082" i="12" s="1"/>
  <c r="E1082" i="12"/>
  <c r="N1081" i="12"/>
  <c r="M1081" i="12"/>
  <c r="G1081" i="12"/>
  <c r="F1081" i="12"/>
  <c r="E1081" i="12"/>
  <c r="N1080" i="12"/>
  <c r="M1080" i="12"/>
  <c r="H1080" i="12"/>
  <c r="G1080" i="12"/>
  <c r="G1266" i="12" s="1"/>
  <c r="H1266" i="12" s="1"/>
  <c r="F1080" i="12"/>
  <c r="E1080" i="12"/>
  <c r="N1079" i="12"/>
  <c r="M1079" i="12" s="1"/>
  <c r="G1079" i="12"/>
  <c r="G1265" i="12" s="1"/>
  <c r="H1265" i="12" s="1"/>
  <c r="F1079" i="12"/>
  <c r="H1079" i="12" s="1"/>
  <c r="E1079" i="12"/>
  <c r="N1078" i="12"/>
  <c r="M1078" i="12" s="1"/>
  <c r="G1078" i="12"/>
  <c r="F1078" i="12"/>
  <c r="E1078" i="12"/>
  <c r="N1077" i="12"/>
  <c r="M1077" i="12" s="1"/>
  <c r="G1077" i="12"/>
  <c r="G1263" i="12" s="1"/>
  <c r="F1077" i="12"/>
  <c r="E1077" i="12"/>
  <c r="N1076" i="12"/>
  <c r="M1076" i="12"/>
  <c r="H1076" i="12"/>
  <c r="G1076" i="12"/>
  <c r="G1262" i="12" s="1"/>
  <c r="H1262" i="12" s="1"/>
  <c r="F1076" i="12"/>
  <c r="E1076" i="12"/>
  <c r="N1075" i="12"/>
  <c r="M1075" i="12"/>
  <c r="G1075" i="12"/>
  <c r="G1261" i="12" s="1"/>
  <c r="H1261" i="12" s="1"/>
  <c r="F1075" i="12"/>
  <c r="H1075" i="12" s="1"/>
  <c r="E1075" i="12"/>
  <c r="N1074" i="12"/>
  <c r="M1074" i="12" s="1"/>
  <c r="G1074" i="12"/>
  <c r="F1074" i="12"/>
  <c r="H1074" i="12" s="1"/>
  <c r="E1074" i="12"/>
  <c r="N1073" i="12"/>
  <c r="M1073" i="12"/>
  <c r="G1073" i="12"/>
  <c r="F1073" i="12"/>
  <c r="H1073" i="12" s="1"/>
  <c r="E1073" i="12"/>
  <c r="N1072" i="12"/>
  <c r="M1072" i="12"/>
  <c r="G1072" i="12"/>
  <c r="G1258" i="12" s="1"/>
  <c r="F1072" i="12"/>
  <c r="E1072" i="12"/>
  <c r="N1071" i="12"/>
  <c r="M1071" i="12" s="1"/>
  <c r="H1071" i="12"/>
  <c r="G1071" i="12"/>
  <c r="G1257" i="12" s="1"/>
  <c r="H1257" i="12" s="1"/>
  <c r="F1071" i="12"/>
  <c r="E1071" i="12"/>
  <c r="N1070" i="12"/>
  <c r="M1070" i="12" s="1"/>
  <c r="G1070" i="12"/>
  <c r="F1070" i="12"/>
  <c r="H1070" i="12" s="1"/>
  <c r="E1070" i="12"/>
  <c r="N1069" i="12"/>
  <c r="M1069" i="12" s="1"/>
  <c r="H1069" i="12"/>
  <c r="G1069" i="12"/>
  <c r="G1255" i="12" s="1"/>
  <c r="F1069" i="12"/>
  <c r="E1069" i="12"/>
  <c r="N1068" i="12"/>
  <c r="M1068" i="12"/>
  <c r="G1068" i="12"/>
  <c r="G1254" i="12" s="1"/>
  <c r="F1068" i="12"/>
  <c r="H1068" i="12" s="1"/>
  <c r="E1068" i="12"/>
  <c r="N1067" i="12"/>
  <c r="M1067" i="12" s="1"/>
  <c r="G1067" i="12"/>
  <c r="F1067" i="12"/>
  <c r="E1067" i="12"/>
  <c r="N1066" i="12"/>
  <c r="M1066" i="12" s="1"/>
  <c r="H1066" i="12"/>
  <c r="G1066" i="12"/>
  <c r="F1066" i="12"/>
  <c r="E1066" i="12"/>
  <c r="N1065" i="12"/>
  <c r="M1065" i="12"/>
  <c r="H1065" i="12"/>
  <c r="G1065" i="12"/>
  <c r="F1065" i="12"/>
  <c r="E1065" i="12"/>
  <c r="N1064" i="12"/>
  <c r="M1064" i="12"/>
  <c r="H1064" i="12"/>
  <c r="G1064" i="12"/>
  <c r="G1250" i="12" s="1"/>
  <c r="F1064" i="12"/>
  <c r="E1064" i="12"/>
  <c r="N1063" i="12"/>
  <c r="M1063" i="12"/>
  <c r="H1063" i="12"/>
  <c r="G1063" i="12"/>
  <c r="G1156" i="12" s="1"/>
  <c r="G1342" i="12" s="1"/>
  <c r="H1342" i="12" s="1"/>
  <c r="F1063" i="12"/>
  <c r="E1063" i="12"/>
  <c r="N1062" i="12"/>
  <c r="M1062" i="12"/>
  <c r="G1062" i="12"/>
  <c r="F1062" i="12"/>
  <c r="E1062" i="12"/>
  <c r="N1061" i="12"/>
  <c r="M1061" i="12" s="1"/>
  <c r="H1061" i="12"/>
  <c r="G1061" i="12"/>
  <c r="G1247" i="12" s="1"/>
  <c r="F1061" i="12"/>
  <c r="E1061" i="12"/>
  <c r="N1060" i="12"/>
  <c r="M1060" i="12"/>
  <c r="H1060" i="12"/>
  <c r="G1060" i="12"/>
  <c r="G1246" i="12" s="1"/>
  <c r="F1060" i="12"/>
  <c r="E1060" i="12"/>
  <c r="N1059" i="12"/>
  <c r="M1059" i="12"/>
  <c r="G1059" i="12"/>
  <c r="F1059" i="12"/>
  <c r="E1059" i="12"/>
  <c r="N1058" i="12"/>
  <c r="M1058" i="12" s="1"/>
  <c r="G1058" i="12"/>
  <c r="F1058" i="12"/>
  <c r="H1058" i="12" s="1"/>
  <c r="E1058" i="12"/>
  <c r="N1057" i="12"/>
  <c r="M1057" i="12"/>
  <c r="G1057" i="12"/>
  <c r="F1057" i="12"/>
  <c r="E1057" i="12"/>
  <c r="N1056" i="12"/>
  <c r="M1056" i="12"/>
  <c r="H1056" i="12"/>
  <c r="F1056" i="12"/>
  <c r="E1056" i="12"/>
  <c r="A1056" i="12"/>
  <c r="N1055" i="12"/>
  <c r="M1055" i="12"/>
  <c r="H1055" i="12"/>
  <c r="F1055" i="12"/>
  <c r="E1055" i="12"/>
  <c r="A1055" i="12"/>
  <c r="N1054" i="12"/>
  <c r="M1054" i="12"/>
  <c r="H1054" i="12"/>
  <c r="F1054" i="12"/>
  <c r="E1054" i="12"/>
  <c r="A1054" i="12"/>
  <c r="N1053" i="12"/>
  <c r="M1053" i="12"/>
  <c r="H1053" i="12"/>
  <c r="F1053" i="12"/>
  <c r="E1053" i="12"/>
  <c r="A1053" i="12"/>
  <c r="N1052" i="12"/>
  <c r="M1052" i="12"/>
  <c r="H1052" i="12"/>
  <c r="F1052" i="12"/>
  <c r="E1052" i="12"/>
  <c r="A1052" i="12"/>
  <c r="N1051" i="12"/>
  <c r="M1051" i="12" s="1"/>
  <c r="F1051" i="12"/>
  <c r="H1051" i="12" s="1"/>
  <c r="E1051" i="12"/>
  <c r="A1051" i="12"/>
  <c r="N1050" i="12"/>
  <c r="M1050" i="12" s="1"/>
  <c r="H1050" i="12"/>
  <c r="F1050" i="12"/>
  <c r="E1050" i="12"/>
  <c r="A1050" i="12"/>
  <c r="N1049" i="12"/>
  <c r="M1049" i="12"/>
  <c r="H1049" i="12"/>
  <c r="F1049" i="12"/>
  <c r="E1049" i="12"/>
  <c r="A1049" i="12"/>
  <c r="N1048" i="12"/>
  <c r="M1048" i="12" s="1"/>
  <c r="H1048" i="12"/>
  <c r="F1048" i="12"/>
  <c r="E1048" i="12"/>
  <c r="A1048" i="12"/>
  <c r="N1047" i="12"/>
  <c r="M1047" i="12" s="1"/>
  <c r="F1047" i="12"/>
  <c r="H1047" i="12" s="1"/>
  <c r="E1047" i="12"/>
  <c r="A1047" i="12"/>
  <c r="N1046" i="12"/>
  <c r="M1046" i="12" s="1"/>
  <c r="F1046" i="12"/>
  <c r="H1046" i="12" s="1"/>
  <c r="E1046" i="12"/>
  <c r="A1046" i="12"/>
  <c r="N1045" i="12"/>
  <c r="M1045" i="12" s="1"/>
  <c r="F1045" i="12"/>
  <c r="H1045" i="12" s="1"/>
  <c r="E1045" i="12"/>
  <c r="A1045" i="12"/>
  <c r="N1044" i="12"/>
  <c r="M1044" i="12" s="1"/>
  <c r="H1044" i="12"/>
  <c r="F1044" i="12"/>
  <c r="E1044" i="12"/>
  <c r="A1044" i="12"/>
  <c r="N1043" i="12"/>
  <c r="M1043" i="12"/>
  <c r="F1043" i="12"/>
  <c r="H1043" i="12" s="1"/>
  <c r="E1043" i="12"/>
  <c r="A1043" i="12"/>
  <c r="N1042" i="12"/>
  <c r="M1042" i="12" s="1"/>
  <c r="H1042" i="12"/>
  <c r="F1042" i="12"/>
  <c r="E1042" i="12"/>
  <c r="A1042" i="12"/>
  <c r="N1041" i="12"/>
  <c r="M1041" i="12"/>
  <c r="F1041" i="12"/>
  <c r="H1041" i="12" s="1"/>
  <c r="E1041" i="12"/>
  <c r="A1041" i="12"/>
  <c r="N1040" i="12"/>
  <c r="M1040" i="12"/>
  <c r="F1040" i="12"/>
  <c r="H1040" i="12" s="1"/>
  <c r="E1040" i="12"/>
  <c r="A1040" i="12"/>
  <c r="N1039" i="12"/>
  <c r="M1039" i="12" s="1"/>
  <c r="F1039" i="12"/>
  <c r="H1039" i="12" s="1"/>
  <c r="E1039" i="12"/>
  <c r="A1039" i="12"/>
  <c r="N1038" i="12"/>
  <c r="M1038" i="12" s="1"/>
  <c r="F1038" i="12"/>
  <c r="H1038" i="12" s="1"/>
  <c r="E1038" i="12"/>
  <c r="A1038" i="12"/>
  <c r="N1037" i="12"/>
  <c r="M1037" i="12" s="1"/>
  <c r="F1037" i="12"/>
  <c r="H1037" i="12" s="1"/>
  <c r="E1037" i="12"/>
  <c r="A1037" i="12"/>
  <c r="N1036" i="12"/>
  <c r="M1036" i="12"/>
  <c r="K1036" i="12"/>
  <c r="F1036" i="12"/>
  <c r="H1036" i="12" s="1"/>
  <c r="E1036" i="12"/>
  <c r="A1036" i="12"/>
  <c r="N1035" i="12"/>
  <c r="M1035" i="12" s="1"/>
  <c r="H1035" i="12"/>
  <c r="F1035" i="12"/>
  <c r="E1035" i="12"/>
  <c r="A1035" i="12"/>
  <c r="N1034" i="12"/>
  <c r="M1034" i="12"/>
  <c r="H1034" i="12"/>
  <c r="F1034" i="12"/>
  <c r="E1034" i="12"/>
  <c r="A1034" i="12"/>
  <c r="N1033" i="12"/>
  <c r="M1033" i="12"/>
  <c r="H1033" i="12"/>
  <c r="F1033" i="12"/>
  <c r="E1033" i="12"/>
  <c r="A1033" i="12"/>
  <c r="N1032" i="12"/>
  <c r="M1032" i="12"/>
  <c r="H1032" i="12"/>
  <c r="F1032" i="12"/>
  <c r="E1032" i="12"/>
  <c r="A1032" i="12"/>
  <c r="N1031" i="12"/>
  <c r="M1031" i="12" s="1"/>
  <c r="H1031" i="12"/>
  <c r="F1031" i="12"/>
  <c r="E1031" i="12"/>
  <c r="A1031" i="12"/>
  <c r="N1030" i="12"/>
  <c r="M1030" i="12" s="1"/>
  <c r="H1030" i="12"/>
  <c r="F1030" i="12"/>
  <c r="E1030" i="12"/>
  <c r="A1030" i="12"/>
  <c r="N1029" i="12"/>
  <c r="M1029" i="12" s="1"/>
  <c r="H1029" i="12"/>
  <c r="F1029" i="12"/>
  <c r="E1029" i="12"/>
  <c r="A1029" i="12"/>
  <c r="N1028" i="12"/>
  <c r="M1028" i="12" s="1"/>
  <c r="F1028" i="12"/>
  <c r="H1028" i="12" s="1"/>
  <c r="E1028" i="12"/>
  <c r="A1028" i="12"/>
  <c r="N1027" i="12"/>
  <c r="M1027" i="12" s="1"/>
  <c r="H1027" i="12"/>
  <c r="F1027" i="12"/>
  <c r="E1027" i="12"/>
  <c r="A1027" i="12"/>
  <c r="N1026" i="12"/>
  <c r="M1026" i="12"/>
  <c r="K1026" i="12"/>
  <c r="F1026" i="12"/>
  <c r="H1026" i="12" s="1"/>
  <c r="E1026" i="12"/>
  <c r="A1026" i="12"/>
  <c r="F1025" i="12"/>
  <c r="H1025" i="12" s="1"/>
  <c r="H1024" i="12"/>
  <c r="F1024" i="12"/>
  <c r="F1023" i="12"/>
  <c r="H1023" i="12" s="1"/>
  <c r="H1022" i="12"/>
  <c r="F1022" i="12"/>
  <c r="H1021" i="12"/>
  <c r="F1021" i="12"/>
  <c r="H1020" i="12"/>
  <c r="F1020" i="12"/>
  <c r="H1019" i="12"/>
  <c r="F1019" i="12"/>
  <c r="F1018" i="12"/>
  <c r="H1018" i="12" s="1"/>
  <c r="F1017" i="12"/>
  <c r="H1017" i="12" s="1"/>
  <c r="H1016" i="12"/>
  <c r="F1016" i="12"/>
  <c r="F1015" i="12"/>
  <c r="H1015" i="12" s="1"/>
  <c r="B1015" i="12"/>
  <c r="H1014" i="12"/>
  <c r="F1014" i="12"/>
  <c r="H1013" i="12"/>
  <c r="F1013" i="12"/>
  <c r="H1012" i="12"/>
  <c r="F1012" i="12"/>
  <c r="H1011" i="12"/>
  <c r="F1011" i="12"/>
  <c r="H1010" i="12"/>
  <c r="F1010" i="12"/>
  <c r="F1009" i="12"/>
  <c r="H1009" i="12" s="1"/>
  <c r="H1008" i="12"/>
  <c r="F1008" i="12"/>
  <c r="F1007" i="12"/>
  <c r="H1007" i="12" s="1"/>
  <c r="H1006" i="12"/>
  <c r="F1006" i="12"/>
  <c r="B1006" i="12"/>
  <c r="H1005" i="12"/>
  <c r="F1005" i="12"/>
  <c r="H1004" i="12"/>
  <c r="F1004" i="12"/>
  <c r="F1003" i="12"/>
  <c r="H1003" i="12" s="1"/>
  <c r="F1002" i="12"/>
  <c r="H1002" i="12" s="1"/>
  <c r="AC1001" i="12"/>
  <c r="F1000" i="12"/>
  <c r="H1000" i="12" s="1"/>
  <c r="F999" i="12"/>
  <c r="H999" i="12" s="1"/>
  <c r="H998" i="12"/>
  <c r="F998" i="12"/>
  <c r="F997" i="12"/>
  <c r="H997" i="12" s="1"/>
  <c r="H996" i="12"/>
  <c r="F996" i="12"/>
  <c r="H995" i="12"/>
  <c r="F995" i="12"/>
  <c r="H994" i="12"/>
  <c r="F994" i="12"/>
  <c r="B994" i="12"/>
  <c r="AC993" i="12"/>
  <c r="AC992" i="12"/>
  <c r="AC991" i="12"/>
  <c r="AC990" i="12"/>
  <c r="AC989" i="12"/>
  <c r="AC988" i="12"/>
  <c r="AC987" i="12"/>
  <c r="AC986" i="12"/>
  <c r="AC985" i="12"/>
  <c r="AC984" i="12"/>
  <c r="AC983" i="12"/>
  <c r="AC982" i="12"/>
  <c r="AC981" i="12"/>
  <c r="AC980" i="12"/>
  <c r="AC979" i="12"/>
  <c r="AC978" i="12"/>
  <c r="AC977" i="12"/>
  <c r="AC976" i="12"/>
  <c r="AC975" i="12"/>
  <c r="AC974" i="12"/>
  <c r="AC973" i="12"/>
  <c r="AC972" i="12"/>
  <c r="AC971" i="12"/>
  <c r="AC970" i="12"/>
  <c r="AC969" i="12"/>
  <c r="AC968" i="12"/>
  <c r="AC967" i="12"/>
  <c r="AC966" i="12"/>
  <c r="AC965" i="12"/>
  <c r="AC964" i="12"/>
  <c r="AC963" i="12"/>
  <c r="AC962" i="12"/>
  <c r="H961" i="12"/>
  <c r="F961" i="12"/>
  <c r="H960" i="12"/>
  <c r="F960" i="12"/>
  <c r="F959" i="12"/>
  <c r="H959" i="12" s="1"/>
  <c r="H958" i="12"/>
  <c r="F958" i="12"/>
  <c r="F957" i="12"/>
  <c r="H957" i="12" s="1"/>
  <c r="H956" i="12"/>
  <c r="F956" i="12"/>
  <c r="H955" i="12"/>
  <c r="F955" i="12"/>
  <c r="H954" i="12"/>
  <c r="F954" i="12"/>
  <c r="F953" i="12"/>
  <c r="H953" i="12" s="1"/>
  <c r="F952" i="12"/>
  <c r="H952" i="12" s="1"/>
  <c r="F951" i="12"/>
  <c r="H951" i="12" s="1"/>
  <c r="H950" i="12"/>
  <c r="F950" i="12"/>
  <c r="F949" i="12"/>
  <c r="H949" i="12" s="1"/>
  <c r="H948" i="12"/>
  <c r="F948" i="12"/>
  <c r="H947" i="12"/>
  <c r="F947" i="12"/>
  <c r="H946" i="12"/>
  <c r="F946" i="12"/>
  <c r="F945" i="12"/>
  <c r="H945" i="12" s="1"/>
  <c r="H944" i="12"/>
  <c r="F944" i="12"/>
  <c r="F943" i="12"/>
  <c r="H943" i="12" s="1"/>
  <c r="H942" i="12"/>
  <c r="F942" i="12"/>
  <c r="F941" i="12"/>
  <c r="H941" i="12" s="1"/>
  <c r="H940" i="12"/>
  <c r="F940" i="12"/>
  <c r="H939" i="12"/>
  <c r="F939" i="12"/>
  <c r="H938" i="12"/>
  <c r="F938" i="12"/>
  <c r="AC937" i="12"/>
  <c r="H936" i="12"/>
  <c r="F936" i="12"/>
  <c r="H935" i="12"/>
  <c r="F935" i="12"/>
  <c r="H934" i="12"/>
  <c r="F934" i="12"/>
  <c r="F933" i="12"/>
  <c r="H933" i="12" s="1"/>
  <c r="H932" i="12"/>
  <c r="F932" i="12"/>
  <c r="F931" i="12"/>
  <c r="H931" i="12" s="1"/>
  <c r="H930" i="12"/>
  <c r="F930" i="12"/>
  <c r="H929" i="12"/>
  <c r="F929" i="12"/>
  <c r="H928" i="12"/>
  <c r="F928" i="12"/>
  <c r="F927" i="12"/>
  <c r="H927" i="12" s="1"/>
  <c r="H926" i="12"/>
  <c r="F926" i="12"/>
  <c r="F925" i="12"/>
  <c r="H925" i="12" s="1"/>
  <c r="H924" i="12"/>
  <c r="F924" i="12"/>
  <c r="F923" i="12"/>
  <c r="H923" i="12" s="1"/>
  <c r="A923" i="12"/>
  <c r="H922" i="12"/>
  <c r="F922" i="12"/>
  <c r="H921" i="12"/>
  <c r="F921" i="12"/>
  <c r="H920" i="12"/>
  <c r="F920" i="12"/>
  <c r="H919" i="12"/>
  <c r="F919" i="12"/>
  <c r="F918" i="12"/>
  <c r="H918" i="12" s="1"/>
  <c r="F917" i="12"/>
  <c r="H917" i="12" s="1"/>
  <c r="H916" i="12"/>
  <c r="F916" i="12"/>
  <c r="F915" i="12"/>
  <c r="H915" i="12" s="1"/>
  <c r="H914" i="12"/>
  <c r="F914" i="12"/>
  <c r="H913" i="12"/>
  <c r="F913" i="12"/>
  <c r="H912" i="12"/>
  <c r="F912" i="12"/>
  <c r="H911" i="12"/>
  <c r="F911" i="12"/>
  <c r="F910" i="12"/>
  <c r="H910" i="12" s="1"/>
  <c r="F909" i="12"/>
  <c r="H909" i="12" s="1"/>
  <c r="H908" i="12"/>
  <c r="F908" i="12"/>
  <c r="F907" i="12"/>
  <c r="H907" i="12" s="1"/>
  <c r="A907" i="12"/>
  <c r="H906" i="12"/>
  <c r="F906" i="12"/>
  <c r="AC905" i="12"/>
  <c r="H904" i="12"/>
  <c r="F904" i="12"/>
  <c r="H903" i="12"/>
  <c r="F903" i="12"/>
  <c r="H902" i="12"/>
  <c r="F902" i="12"/>
  <c r="H901" i="12"/>
  <c r="F901" i="12"/>
  <c r="F900" i="12"/>
  <c r="H900" i="12" s="1"/>
  <c r="F899" i="12"/>
  <c r="H899" i="12" s="1"/>
  <c r="H898" i="12"/>
  <c r="F898" i="12"/>
  <c r="F897" i="12"/>
  <c r="H897" i="12" s="1"/>
  <c r="H896" i="12"/>
  <c r="F896" i="12"/>
  <c r="H895" i="12"/>
  <c r="F895" i="12"/>
  <c r="H894" i="12"/>
  <c r="F894" i="12"/>
  <c r="H893" i="12"/>
  <c r="F893" i="12"/>
  <c r="H892" i="12"/>
  <c r="F892" i="12"/>
  <c r="F891" i="12"/>
  <c r="H891" i="12" s="1"/>
  <c r="H890" i="12"/>
  <c r="F890" i="12"/>
  <c r="F889" i="12"/>
  <c r="H889" i="12" s="1"/>
  <c r="H888" i="12"/>
  <c r="F888" i="12"/>
  <c r="H887" i="12"/>
  <c r="F887" i="12"/>
  <c r="A887" i="12"/>
  <c r="H886" i="12"/>
  <c r="F886" i="12"/>
  <c r="F885" i="12"/>
  <c r="H885" i="12" s="1"/>
  <c r="H884" i="12"/>
  <c r="F884" i="12"/>
  <c r="F883" i="12"/>
  <c r="H883" i="12" s="1"/>
  <c r="H882" i="12"/>
  <c r="F882" i="12"/>
  <c r="F881" i="12"/>
  <c r="H881" i="12" s="1"/>
  <c r="H880" i="12"/>
  <c r="F880" i="12"/>
  <c r="H879" i="12"/>
  <c r="F879" i="12"/>
  <c r="H878" i="12"/>
  <c r="F878" i="12"/>
  <c r="H877" i="12"/>
  <c r="F877" i="12"/>
  <c r="F876" i="12"/>
  <c r="H876" i="12" s="1"/>
  <c r="F875" i="12"/>
  <c r="H875" i="12" s="1"/>
  <c r="H874" i="12"/>
  <c r="F874" i="12"/>
  <c r="AC873" i="12"/>
  <c r="H872" i="12"/>
  <c r="F872" i="12"/>
  <c r="F871" i="12"/>
  <c r="H871" i="12" s="1"/>
  <c r="H870" i="12"/>
  <c r="F870" i="12"/>
  <c r="H869" i="12"/>
  <c r="F869" i="12"/>
  <c r="H868" i="12"/>
  <c r="F868" i="12"/>
  <c r="H867" i="12"/>
  <c r="F867" i="12"/>
  <c r="F866" i="12"/>
  <c r="H866" i="12" s="1"/>
  <c r="AC865" i="12"/>
  <c r="AC864" i="12"/>
  <c r="AC863" i="12"/>
  <c r="AC862" i="12"/>
  <c r="AC861" i="12"/>
  <c r="AC860" i="12"/>
  <c r="AC859" i="12"/>
  <c r="AC858" i="12"/>
  <c r="AC857" i="12"/>
  <c r="AC856" i="12"/>
  <c r="AC855" i="12"/>
  <c r="AC854" i="12"/>
  <c r="AC853" i="12"/>
  <c r="AC852" i="12"/>
  <c r="AC851" i="12"/>
  <c r="AC850" i="12"/>
  <c r="AC849" i="12"/>
  <c r="AC848" i="12"/>
  <c r="AC847" i="12"/>
  <c r="AC846" i="12"/>
  <c r="AC845" i="12"/>
  <c r="AC844" i="12"/>
  <c r="AC843" i="12"/>
  <c r="AC842" i="12"/>
  <c r="AC841" i="12"/>
  <c r="AC840" i="12"/>
  <c r="AC839" i="12"/>
  <c r="AC838" i="12"/>
  <c r="AC837" i="12"/>
  <c r="AC836" i="12"/>
  <c r="AC835" i="12"/>
  <c r="AC834" i="12"/>
  <c r="F833" i="12"/>
  <c r="H833" i="12" s="1"/>
  <c r="H832" i="12"/>
  <c r="F832" i="12"/>
  <c r="B832" i="12"/>
  <c r="F831" i="12"/>
  <c r="H831" i="12" s="1"/>
  <c r="H830" i="12"/>
  <c r="F830" i="12"/>
  <c r="F829" i="12"/>
  <c r="H829" i="12" s="1"/>
  <c r="F828" i="12"/>
  <c r="H828" i="12" s="1"/>
  <c r="H827" i="12"/>
  <c r="F827" i="12"/>
  <c r="F826" i="12"/>
  <c r="H826" i="12" s="1"/>
  <c r="F825" i="12"/>
  <c r="H825" i="12" s="1"/>
  <c r="H824" i="12"/>
  <c r="F824" i="12"/>
  <c r="F823" i="12"/>
  <c r="H823" i="12" s="1"/>
  <c r="H822" i="12"/>
  <c r="F822" i="12"/>
  <c r="H821" i="12"/>
  <c r="F821" i="12"/>
  <c r="H820" i="12"/>
  <c r="F820" i="12"/>
  <c r="F819" i="12"/>
  <c r="H819" i="12" s="1"/>
  <c r="F818" i="12"/>
  <c r="H818" i="12" s="1"/>
  <c r="F817" i="12"/>
  <c r="H817" i="12" s="1"/>
  <c r="H816" i="12"/>
  <c r="F816" i="12"/>
  <c r="B816" i="12"/>
  <c r="F815" i="12"/>
  <c r="H815" i="12" s="1"/>
  <c r="H814" i="12"/>
  <c r="F814" i="12"/>
  <c r="H813" i="12"/>
  <c r="F813" i="12"/>
  <c r="H812" i="12"/>
  <c r="F812" i="12"/>
  <c r="H811" i="12"/>
  <c r="F811" i="12"/>
  <c r="F810" i="12"/>
  <c r="H810" i="12" s="1"/>
  <c r="AC809" i="12"/>
  <c r="F808" i="12"/>
  <c r="H808" i="12" s="1"/>
  <c r="F807" i="12"/>
  <c r="H807" i="12" s="1"/>
  <c r="H806" i="12"/>
  <c r="F806" i="12"/>
  <c r="F805" i="12"/>
  <c r="H805" i="12" s="1"/>
  <c r="H804" i="12"/>
  <c r="F804" i="12"/>
  <c r="H803" i="12"/>
  <c r="F803" i="12"/>
  <c r="H802" i="12"/>
  <c r="F802" i="12"/>
  <c r="F801" i="12"/>
  <c r="H801" i="12" s="1"/>
  <c r="F800" i="12"/>
  <c r="H800" i="12" s="1"/>
  <c r="F799" i="12"/>
  <c r="H799" i="12" s="1"/>
  <c r="H798" i="12"/>
  <c r="F798" i="12"/>
  <c r="F797" i="12"/>
  <c r="H797" i="12" s="1"/>
  <c r="H796" i="12"/>
  <c r="F796" i="12"/>
  <c r="H795" i="12"/>
  <c r="F795" i="12"/>
  <c r="H794" i="12"/>
  <c r="F794" i="12"/>
  <c r="H793" i="12"/>
  <c r="F793" i="12"/>
  <c r="F792" i="12"/>
  <c r="H792" i="12" s="1"/>
  <c r="F791" i="12"/>
  <c r="H791" i="12" s="1"/>
  <c r="H790" i="12"/>
  <c r="F790" i="12"/>
  <c r="F789" i="12"/>
  <c r="H789" i="12" s="1"/>
  <c r="B789" i="12"/>
  <c r="H788" i="12"/>
  <c r="F788" i="12"/>
  <c r="H787" i="12"/>
  <c r="F787" i="12"/>
  <c r="H786" i="12"/>
  <c r="F786" i="12"/>
  <c r="F785" i="12"/>
  <c r="H785" i="12" s="1"/>
  <c r="F784" i="12"/>
  <c r="H784" i="12" s="1"/>
  <c r="F783" i="12"/>
  <c r="H783" i="12" s="1"/>
  <c r="H782" i="12"/>
  <c r="F782" i="12"/>
  <c r="F781" i="12"/>
  <c r="H781" i="12" s="1"/>
  <c r="H780" i="12"/>
  <c r="F780" i="12"/>
  <c r="H779" i="12"/>
  <c r="F779" i="12"/>
  <c r="H778" i="12"/>
  <c r="F778" i="12"/>
  <c r="AC777" i="12"/>
  <c r="H776" i="12"/>
  <c r="F776" i="12"/>
  <c r="F775" i="12"/>
  <c r="H775" i="12" s="1"/>
  <c r="F774" i="12"/>
  <c r="H774" i="12" s="1"/>
  <c r="F773" i="12"/>
  <c r="H773" i="12" s="1"/>
  <c r="H772" i="12"/>
  <c r="F772" i="12"/>
  <c r="F771" i="12"/>
  <c r="H771" i="12" s="1"/>
  <c r="H770" i="12"/>
  <c r="F770" i="12"/>
  <c r="H769" i="12"/>
  <c r="F769" i="12"/>
  <c r="H768" i="12"/>
  <c r="F768" i="12"/>
  <c r="F767" i="12"/>
  <c r="H767" i="12" s="1"/>
  <c r="F766" i="12"/>
  <c r="H766" i="12" s="1"/>
  <c r="F765" i="12"/>
  <c r="H765" i="12" s="1"/>
  <c r="H764" i="12"/>
  <c r="F764" i="12"/>
  <c r="F763" i="12"/>
  <c r="H763" i="12" s="1"/>
  <c r="H762" i="12"/>
  <c r="F762" i="12"/>
  <c r="H761" i="12"/>
  <c r="F761" i="12"/>
  <c r="H760" i="12"/>
  <c r="F760" i="12"/>
  <c r="F759" i="12"/>
  <c r="H759" i="12" s="1"/>
  <c r="F758" i="12"/>
  <c r="H758" i="12" s="1"/>
  <c r="F757" i="12"/>
  <c r="H757" i="12" s="1"/>
  <c r="H756" i="12"/>
  <c r="F756" i="12"/>
  <c r="F755" i="12"/>
  <c r="H755" i="12" s="1"/>
  <c r="H754" i="12"/>
  <c r="F754" i="12"/>
  <c r="H753" i="12"/>
  <c r="F753" i="12"/>
  <c r="H752" i="12"/>
  <c r="F752" i="12"/>
  <c r="F751" i="12"/>
  <c r="H751" i="12" s="1"/>
  <c r="F750" i="12"/>
  <c r="H750" i="12" s="1"/>
  <c r="F749" i="12"/>
  <c r="H749" i="12" s="1"/>
  <c r="H748" i="12"/>
  <c r="F748" i="12"/>
  <c r="F747" i="12"/>
  <c r="H747" i="12" s="1"/>
  <c r="H746" i="12"/>
  <c r="F746" i="12"/>
  <c r="AC745" i="12"/>
  <c r="H744" i="12"/>
  <c r="F744" i="12"/>
  <c r="H743" i="12"/>
  <c r="F743" i="12"/>
  <c r="H742" i="12"/>
  <c r="F742" i="12"/>
  <c r="H741" i="12"/>
  <c r="F741" i="12"/>
  <c r="F740" i="12"/>
  <c r="H740" i="12" s="1"/>
  <c r="F739" i="12"/>
  <c r="H739" i="12" s="1"/>
  <c r="H738" i="12"/>
  <c r="F738" i="12"/>
  <c r="B738" i="12"/>
  <c r="AC737" i="12"/>
  <c r="AC736" i="12"/>
  <c r="AC735" i="12"/>
  <c r="AC734" i="12"/>
  <c r="AC733" i="12"/>
  <c r="AC732" i="12"/>
  <c r="AC731" i="12"/>
  <c r="AC730" i="12"/>
  <c r="AC729" i="12"/>
  <c r="AC728" i="12"/>
  <c r="AC727" i="12"/>
  <c r="AC726" i="12"/>
  <c r="AC725" i="12"/>
  <c r="AC724" i="12"/>
  <c r="AC723" i="12"/>
  <c r="AC722" i="12"/>
  <c r="AC721" i="12"/>
  <c r="AC720" i="12"/>
  <c r="AC719" i="12"/>
  <c r="AC718" i="12"/>
  <c r="AC717" i="12"/>
  <c r="AC716" i="12"/>
  <c r="AC715" i="12"/>
  <c r="AC714" i="12"/>
  <c r="AC713" i="12"/>
  <c r="AC712" i="12"/>
  <c r="AC711" i="12"/>
  <c r="AC710" i="12"/>
  <c r="AC709" i="12"/>
  <c r="AC708" i="12"/>
  <c r="AC707" i="12"/>
  <c r="AC706" i="12"/>
  <c r="F705" i="12"/>
  <c r="H705" i="12" s="1"/>
  <c r="H704" i="12"/>
  <c r="F704" i="12"/>
  <c r="H703" i="12"/>
  <c r="F703" i="12"/>
  <c r="A703" i="12"/>
  <c r="F702" i="12"/>
  <c r="H702" i="12" s="1"/>
  <c r="F701" i="12"/>
  <c r="H701" i="12" s="1"/>
  <c r="F700" i="12"/>
  <c r="H700" i="12" s="1"/>
  <c r="F699" i="12"/>
  <c r="H699" i="12" s="1"/>
  <c r="H698" i="12"/>
  <c r="F698" i="12"/>
  <c r="F697" i="12"/>
  <c r="H697" i="12" s="1"/>
  <c r="H696" i="12"/>
  <c r="F696" i="12"/>
  <c r="B696" i="12"/>
  <c r="H695" i="12"/>
  <c r="F695" i="12"/>
  <c r="H694" i="12"/>
  <c r="F694" i="12"/>
  <c r="H693" i="12"/>
  <c r="F693" i="12"/>
  <c r="F692" i="12"/>
  <c r="H692" i="12" s="1"/>
  <c r="F691" i="12"/>
  <c r="H691" i="12" s="1"/>
  <c r="H690" i="12"/>
  <c r="F690" i="12"/>
  <c r="B690" i="12"/>
  <c r="F689" i="12"/>
  <c r="H689" i="12" s="1"/>
  <c r="H688" i="12"/>
  <c r="F688" i="12"/>
  <c r="F687" i="12"/>
  <c r="H687" i="12" s="1"/>
  <c r="F686" i="12"/>
  <c r="H686" i="12" s="1"/>
  <c r="H685" i="12"/>
  <c r="F685" i="12"/>
  <c r="F684" i="12"/>
  <c r="H684" i="12" s="1"/>
  <c r="F683" i="12"/>
  <c r="H683" i="12" s="1"/>
  <c r="H682" i="12"/>
  <c r="F682" i="12"/>
  <c r="AC681" i="12"/>
  <c r="H680" i="12"/>
  <c r="F680" i="12"/>
  <c r="F679" i="12"/>
  <c r="H679" i="12" s="1"/>
  <c r="H678" i="12"/>
  <c r="F678" i="12"/>
  <c r="F677" i="12"/>
  <c r="H677" i="12" s="1"/>
  <c r="F676" i="12"/>
  <c r="H676" i="12" s="1"/>
  <c r="F675" i="12"/>
  <c r="H675" i="12" s="1"/>
  <c r="H674" i="12"/>
  <c r="F674" i="12"/>
  <c r="F673" i="12"/>
  <c r="H673" i="12" s="1"/>
  <c r="F672" i="12"/>
  <c r="H672" i="12" s="1"/>
  <c r="B672" i="12"/>
  <c r="A672" i="12"/>
  <c r="F671" i="12"/>
  <c r="H671" i="12" s="1"/>
  <c r="H670" i="12"/>
  <c r="F670" i="12"/>
  <c r="F669" i="12"/>
  <c r="H669" i="12" s="1"/>
  <c r="J668" i="12"/>
  <c r="F668" i="12"/>
  <c r="H668" i="12" s="1"/>
  <c r="H667" i="12"/>
  <c r="F667" i="12"/>
  <c r="F666" i="12"/>
  <c r="H666" i="12" s="1"/>
  <c r="H665" i="12"/>
  <c r="F665" i="12"/>
  <c r="F664" i="12"/>
  <c r="H664" i="12" s="1"/>
  <c r="H663" i="12"/>
  <c r="F663" i="12"/>
  <c r="B663" i="12"/>
  <c r="F662" i="12"/>
  <c r="H662" i="12" s="1"/>
  <c r="H661" i="12"/>
  <c r="F661" i="12"/>
  <c r="H660" i="12"/>
  <c r="F660" i="12"/>
  <c r="F659" i="12"/>
  <c r="H659" i="12" s="1"/>
  <c r="H658" i="12"/>
  <c r="F658" i="12"/>
  <c r="F657" i="12"/>
  <c r="H657" i="12" s="1"/>
  <c r="H656" i="12"/>
  <c r="F656" i="12"/>
  <c r="F655" i="12"/>
  <c r="H655" i="12" s="1"/>
  <c r="F654" i="12"/>
  <c r="H654" i="12" s="1"/>
  <c r="H653" i="12"/>
  <c r="F653" i="12"/>
  <c r="F652" i="12"/>
  <c r="H652" i="12" s="1"/>
  <c r="F651" i="12"/>
  <c r="H651" i="12" s="1"/>
  <c r="F650" i="12"/>
  <c r="H650" i="12" s="1"/>
  <c r="AC649" i="12"/>
  <c r="F648" i="12"/>
  <c r="H648" i="12" s="1"/>
  <c r="H647" i="12"/>
  <c r="F647" i="12"/>
  <c r="H646" i="12"/>
  <c r="F646" i="12"/>
  <c r="F645" i="12"/>
  <c r="H645" i="12" s="1"/>
  <c r="F644" i="12"/>
  <c r="H644" i="12" s="1"/>
  <c r="H643" i="12"/>
  <c r="F643" i="12"/>
  <c r="F642" i="12"/>
  <c r="H642" i="12" s="1"/>
  <c r="F641" i="12"/>
  <c r="H641" i="12" s="1"/>
  <c r="F640" i="12"/>
  <c r="H640" i="12" s="1"/>
  <c r="H639" i="12"/>
  <c r="F639" i="12"/>
  <c r="J638" i="12"/>
  <c r="F638" i="12" s="1"/>
  <c r="H638" i="12"/>
  <c r="H637" i="12"/>
  <c r="F637" i="12"/>
  <c r="F636" i="12"/>
  <c r="H636" i="12" s="1"/>
  <c r="F635" i="12"/>
  <c r="H635" i="12" s="1"/>
  <c r="H634" i="12"/>
  <c r="F634" i="12"/>
  <c r="F633" i="12"/>
  <c r="H633" i="12" s="1"/>
  <c r="F632" i="12"/>
  <c r="H632" i="12" s="1"/>
  <c r="F631" i="12"/>
  <c r="H631" i="12" s="1"/>
  <c r="H630" i="12"/>
  <c r="F630" i="12"/>
  <c r="H629" i="12"/>
  <c r="F629" i="12"/>
  <c r="F628" i="12"/>
  <c r="H628" i="12" s="1"/>
  <c r="F627" i="12"/>
  <c r="H627" i="12" s="1"/>
  <c r="H626" i="12"/>
  <c r="F626" i="12"/>
  <c r="F625" i="12"/>
  <c r="H625" i="12" s="1"/>
  <c r="F624" i="12"/>
  <c r="H624" i="12" s="1"/>
  <c r="F623" i="12"/>
  <c r="H623" i="12" s="1"/>
  <c r="H622" i="12"/>
  <c r="F622" i="12"/>
  <c r="H621" i="12"/>
  <c r="F621" i="12"/>
  <c r="F620" i="12"/>
  <c r="H620" i="12" s="1"/>
  <c r="F619" i="12"/>
  <c r="H619" i="12" s="1"/>
  <c r="H618" i="12"/>
  <c r="F618" i="12"/>
  <c r="AC617" i="12"/>
  <c r="H616" i="12"/>
  <c r="F616" i="12"/>
  <c r="F615" i="12"/>
  <c r="H615" i="12" s="1"/>
  <c r="H614" i="12"/>
  <c r="F614" i="12"/>
  <c r="F613" i="12"/>
  <c r="H613" i="12" s="1"/>
  <c r="H612" i="12"/>
  <c r="F612" i="12"/>
  <c r="H611" i="12"/>
  <c r="F611" i="12"/>
  <c r="F610" i="12"/>
  <c r="H610" i="12" s="1"/>
  <c r="AC609" i="12"/>
  <c r="AC608" i="12"/>
  <c r="AC607" i="12"/>
  <c r="AC606" i="12"/>
  <c r="AC605" i="12"/>
  <c r="AC604" i="12"/>
  <c r="AC603" i="12"/>
  <c r="AC602" i="12"/>
  <c r="AC601" i="12"/>
  <c r="AC600" i="12"/>
  <c r="AC599" i="12"/>
  <c r="AC598" i="12"/>
  <c r="AC597" i="12"/>
  <c r="AC596" i="12"/>
  <c r="AC595" i="12"/>
  <c r="AC594" i="12"/>
  <c r="AC593" i="12"/>
  <c r="AC592" i="12"/>
  <c r="AC591" i="12"/>
  <c r="AC590" i="12"/>
  <c r="AC589" i="12"/>
  <c r="AC588" i="12"/>
  <c r="AC587" i="12"/>
  <c r="AC586" i="12"/>
  <c r="AC585" i="12"/>
  <c r="AC584" i="12"/>
  <c r="AC583" i="12"/>
  <c r="AC582" i="12"/>
  <c r="AC581" i="12"/>
  <c r="AC580" i="12"/>
  <c r="AC579" i="12"/>
  <c r="AC578" i="12"/>
  <c r="F577" i="12"/>
  <c r="H577" i="12" s="1"/>
  <c r="H576" i="12"/>
  <c r="F576" i="12"/>
  <c r="F575" i="12"/>
  <c r="H575" i="12" s="1"/>
  <c r="H574" i="12"/>
  <c r="F574" i="12"/>
  <c r="F573" i="12"/>
  <c r="H573" i="12" s="1"/>
  <c r="H572" i="12"/>
  <c r="F572" i="12"/>
  <c r="F571" i="12"/>
  <c r="H571" i="12" s="1"/>
  <c r="F570" i="12"/>
  <c r="H570" i="12" s="1"/>
  <c r="F569" i="12"/>
  <c r="H569" i="12" s="1"/>
  <c r="H568" i="12"/>
  <c r="F568" i="12"/>
  <c r="F567" i="12"/>
  <c r="H567" i="12" s="1"/>
  <c r="H566" i="12"/>
  <c r="F566" i="12"/>
  <c r="F565" i="12"/>
  <c r="H565" i="12" s="1"/>
  <c r="H564" i="12"/>
  <c r="F564" i="12"/>
  <c r="F563" i="12"/>
  <c r="H563" i="12" s="1"/>
  <c r="F562" i="12"/>
  <c r="H562" i="12" s="1"/>
  <c r="F561" i="12"/>
  <c r="H561" i="12" s="1"/>
  <c r="H560" i="12"/>
  <c r="F560" i="12"/>
  <c r="F559" i="12"/>
  <c r="H559" i="12" s="1"/>
  <c r="H558" i="12"/>
  <c r="F558" i="12"/>
  <c r="F557" i="12"/>
  <c r="H557" i="12" s="1"/>
  <c r="H556" i="12"/>
  <c r="F556" i="12"/>
  <c r="H555" i="12"/>
  <c r="F555" i="12"/>
  <c r="F554" i="12"/>
  <c r="H554" i="12" s="1"/>
  <c r="AC553" i="12"/>
  <c r="F552" i="12"/>
  <c r="H552" i="12" s="1"/>
  <c r="F551" i="12"/>
  <c r="H551" i="12" s="1"/>
  <c r="H550" i="12"/>
  <c r="F550" i="12"/>
  <c r="F549" i="12"/>
  <c r="H549" i="12" s="1"/>
  <c r="H548" i="12"/>
  <c r="F548" i="12"/>
  <c r="F547" i="12"/>
  <c r="H547" i="12" s="1"/>
  <c r="H546" i="12"/>
  <c r="F546" i="12"/>
  <c r="F545" i="12"/>
  <c r="H545" i="12" s="1"/>
  <c r="F544" i="12"/>
  <c r="H544" i="12" s="1"/>
  <c r="F543" i="12"/>
  <c r="H543" i="12" s="1"/>
  <c r="H542" i="12"/>
  <c r="F542" i="12"/>
  <c r="F541" i="12"/>
  <c r="H541" i="12" s="1"/>
  <c r="H540" i="12"/>
  <c r="F540" i="12"/>
  <c r="F539" i="12"/>
  <c r="H539" i="12" s="1"/>
  <c r="H538" i="12"/>
  <c r="F538" i="12"/>
  <c r="J537" i="12"/>
  <c r="F537" i="12" s="1"/>
  <c r="H537" i="12"/>
  <c r="F536" i="12"/>
  <c r="H536" i="12" s="1"/>
  <c r="F535" i="12"/>
  <c r="H535" i="12" s="1"/>
  <c r="F534" i="12"/>
  <c r="H534" i="12" s="1"/>
  <c r="H533" i="12"/>
  <c r="F533" i="12"/>
  <c r="F532" i="12"/>
  <c r="H532" i="12" s="1"/>
  <c r="H531" i="12"/>
  <c r="F531" i="12"/>
  <c r="F530" i="12"/>
  <c r="H530" i="12" s="1"/>
  <c r="H529" i="12"/>
  <c r="F529" i="12"/>
  <c r="H528" i="12"/>
  <c r="F528" i="12"/>
  <c r="F527" i="12"/>
  <c r="H527" i="12" s="1"/>
  <c r="F526" i="12"/>
  <c r="H526" i="12" s="1"/>
  <c r="H525" i="12"/>
  <c r="F525" i="12"/>
  <c r="F524" i="12"/>
  <c r="H524" i="12" s="1"/>
  <c r="H523" i="12"/>
  <c r="F523" i="12"/>
  <c r="F522" i="12"/>
  <c r="H522" i="12" s="1"/>
  <c r="AC521" i="12"/>
  <c r="F520" i="12"/>
  <c r="H520" i="12" s="1"/>
  <c r="H519" i="12"/>
  <c r="F519" i="12"/>
  <c r="H518" i="12"/>
  <c r="F518" i="12"/>
  <c r="F517" i="12"/>
  <c r="H517" i="12" s="1"/>
  <c r="F516" i="12"/>
  <c r="H516" i="12" s="1"/>
  <c r="H515" i="12"/>
  <c r="F515" i="12"/>
  <c r="F514" i="12"/>
  <c r="H514" i="12" s="1"/>
  <c r="N513" i="12"/>
  <c r="M513" i="12" s="1"/>
  <c r="H513" i="12"/>
  <c r="F513" i="12"/>
  <c r="B513" i="12"/>
  <c r="B1025" i="12" s="1"/>
  <c r="A513" i="12"/>
  <c r="A1025" i="12" s="1"/>
  <c r="N512" i="12"/>
  <c r="M512" i="12"/>
  <c r="F512" i="12"/>
  <c r="H512" i="12" s="1"/>
  <c r="B512" i="12"/>
  <c r="B1024" i="12" s="1"/>
  <c r="A512" i="12"/>
  <c r="A1024" i="12" s="1"/>
  <c r="N511" i="12"/>
  <c r="M511" i="12" s="1"/>
  <c r="F511" i="12"/>
  <c r="H511" i="12" s="1"/>
  <c r="B511" i="12"/>
  <c r="B1023" i="12" s="1"/>
  <c r="A511" i="12"/>
  <c r="A1023" i="12" s="1"/>
  <c r="N510" i="12"/>
  <c r="M510" i="12"/>
  <c r="H510" i="12"/>
  <c r="F510" i="12"/>
  <c r="B510" i="12"/>
  <c r="B1022" i="12" s="1"/>
  <c r="A510" i="12"/>
  <c r="N509" i="12"/>
  <c r="M509" i="12"/>
  <c r="H509" i="12"/>
  <c r="F509" i="12"/>
  <c r="B509" i="12"/>
  <c r="B1021" i="12" s="1"/>
  <c r="A509" i="12"/>
  <c r="A1021" i="12" s="1"/>
  <c r="N508" i="12"/>
  <c r="M508" i="12"/>
  <c r="F508" i="12"/>
  <c r="H508" i="12" s="1"/>
  <c r="B508" i="12"/>
  <c r="B1020" i="12" s="1"/>
  <c r="A508" i="12"/>
  <c r="A1020" i="12" s="1"/>
  <c r="N507" i="12"/>
  <c r="M507" i="12" s="1"/>
  <c r="F507" i="12"/>
  <c r="H507" i="12" s="1"/>
  <c r="D507" i="12"/>
  <c r="D635" i="12" s="1"/>
  <c r="D763" i="12" s="1"/>
  <c r="D891" i="12" s="1"/>
  <c r="D1019" i="12" s="1"/>
  <c r="D1112" i="12" s="1"/>
  <c r="D1205" i="12" s="1"/>
  <c r="D1298" i="12" s="1"/>
  <c r="D1391" i="12" s="1"/>
  <c r="B507" i="12"/>
  <c r="B1019" i="12" s="1"/>
  <c r="A507" i="12"/>
  <c r="A1019" i="12" s="1"/>
  <c r="N506" i="12"/>
  <c r="M506" i="12"/>
  <c r="F506" i="12"/>
  <c r="H506" i="12" s="1"/>
  <c r="B506" i="12"/>
  <c r="B1018" i="12" s="1"/>
  <c r="A506" i="12"/>
  <c r="N505" i="12"/>
  <c r="M505" i="12"/>
  <c r="H505" i="12"/>
  <c r="F505" i="12"/>
  <c r="B505" i="12"/>
  <c r="B1017" i="12" s="1"/>
  <c r="A505" i="12"/>
  <c r="A1017" i="12" s="1"/>
  <c r="N504" i="12"/>
  <c r="M504" i="12"/>
  <c r="F504" i="12"/>
  <c r="H504" i="12" s="1"/>
  <c r="B504" i="12"/>
  <c r="B1016" i="12" s="1"/>
  <c r="A504" i="12"/>
  <c r="A1016" i="12" s="1"/>
  <c r="N503" i="12"/>
  <c r="M503" i="12" s="1"/>
  <c r="F503" i="12"/>
  <c r="H503" i="12" s="1"/>
  <c r="B503" i="12"/>
  <c r="A503" i="12"/>
  <c r="A1015" i="12" s="1"/>
  <c r="N502" i="12"/>
  <c r="M502" i="12"/>
  <c r="F502" i="12"/>
  <c r="H502" i="12" s="1"/>
  <c r="B502" i="12"/>
  <c r="B1014" i="12" s="1"/>
  <c r="A502" i="12"/>
  <c r="A1014" i="12" s="1"/>
  <c r="N501" i="12"/>
  <c r="M501" i="12"/>
  <c r="H501" i="12"/>
  <c r="F501" i="12"/>
  <c r="B501" i="12"/>
  <c r="B1013" i="12" s="1"/>
  <c r="A501" i="12"/>
  <c r="A1013" i="12" s="1"/>
  <c r="N500" i="12"/>
  <c r="M500" i="12" s="1"/>
  <c r="F500" i="12"/>
  <c r="H500" i="12" s="1"/>
  <c r="B500" i="12"/>
  <c r="B1012" i="12" s="1"/>
  <c r="A500" i="12"/>
  <c r="A1012" i="12" s="1"/>
  <c r="N499" i="12"/>
  <c r="M499" i="12" s="1"/>
  <c r="F499" i="12"/>
  <c r="H499" i="12" s="1"/>
  <c r="B499" i="12"/>
  <c r="B1011" i="12" s="1"/>
  <c r="A499" i="12"/>
  <c r="A1011" i="12" s="1"/>
  <c r="N498" i="12"/>
  <c r="M498" i="12"/>
  <c r="F498" i="12"/>
  <c r="H498" i="12" s="1"/>
  <c r="B498" i="12"/>
  <c r="B1010" i="12" s="1"/>
  <c r="A498" i="12"/>
  <c r="A1010" i="12" s="1"/>
  <c r="N497" i="12"/>
  <c r="M497" i="12"/>
  <c r="H497" i="12"/>
  <c r="F497" i="12"/>
  <c r="B497" i="12"/>
  <c r="B1009" i="12" s="1"/>
  <c r="A497" i="12"/>
  <c r="A1009" i="12" s="1"/>
  <c r="N496" i="12"/>
  <c r="M496" i="12"/>
  <c r="F496" i="12"/>
  <c r="H496" i="12" s="1"/>
  <c r="B496" i="12"/>
  <c r="B1008" i="12" s="1"/>
  <c r="A496" i="12"/>
  <c r="A1008" i="12" s="1"/>
  <c r="N495" i="12"/>
  <c r="M495" i="12" s="1"/>
  <c r="F495" i="12"/>
  <c r="H495" i="12" s="1"/>
  <c r="B495" i="12"/>
  <c r="B1007" i="12" s="1"/>
  <c r="A495" i="12"/>
  <c r="A1007" i="12" s="1"/>
  <c r="N494" i="12"/>
  <c r="M494" i="12"/>
  <c r="F494" i="12"/>
  <c r="H494" i="12" s="1"/>
  <c r="B494" i="12"/>
  <c r="A494" i="12"/>
  <c r="A1006" i="12" s="1"/>
  <c r="N493" i="12"/>
  <c r="M493" i="12" s="1"/>
  <c r="H493" i="12"/>
  <c r="F493" i="12"/>
  <c r="B493" i="12"/>
  <c r="B1005" i="12" s="1"/>
  <c r="A493" i="12"/>
  <c r="A1005" i="12" s="1"/>
  <c r="N492" i="12"/>
  <c r="M492" i="12" s="1"/>
  <c r="F492" i="12"/>
  <c r="H492" i="12" s="1"/>
  <c r="B492" i="12"/>
  <c r="B1004" i="12" s="1"/>
  <c r="A492" i="12"/>
  <c r="A1004" i="12" s="1"/>
  <c r="N491" i="12"/>
  <c r="M491" i="12" s="1"/>
  <c r="F491" i="12"/>
  <c r="H491" i="12" s="1"/>
  <c r="B491" i="12"/>
  <c r="B1003" i="12" s="1"/>
  <c r="A491" i="12"/>
  <c r="A1003" i="12" s="1"/>
  <c r="N490" i="12"/>
  <c r="M490" i="12" s="1"/>
  <c r="F490" i="12"/>
  <c r="H490" i="12" s="1"/>
  <c r="B490" i="12"/>
  <c r="B1002" i="12" s="1"/>
  <c r="A490" i="12"/>
  <c r="A1002" i="12" s="1"/>
  <c r="AC489" i="12"/>
  <c r="N489" i="12"/>
  <c r="M489" i="12"/>
  <c r="N488" i="12"/>
  <c r="M488" i="12"/>
  <c r="F488" i="12"/>
  <c r="H488" i="12" s="1"/>
  <c r="B488" i="12"/>
  <c r="B1000" i="12" s="1"/>
  <c r="A488" i="12"/>
  <c r="A1000" i="12" s="1"/>
  <c r="N487" i="12"/>
  <c r="M487" i="12" s="1"/>
  <c r="H487" i="12"/>
  <c r="F487" i="12"/>
  <c r="B487" i="12"/>
  <c r="B999" i="12" s="1"/>
  <c r="A487" i="12"/>
  <c r="A999" i="12" s="1"/>
  <c r="N486" i="12"/>
  <c r="M486" i="12" s="1"/>
  <c r="H486" i="12"/>
  <c r="F486" i="12"/>
  <c r="B486" i="12"/>
  <c r="B998" i="12" s="1"/>
  <c r="A486" i="12"/>
  <c r="A998" i="12" s="1"/>
  <c r="N485" i="12"/>
  <c r="M485" i="12" s="1"/>
  <c r="F485" i="12"/>
  <c r="H485" i="12" s="1"/>
  <c r="B485" i="12"/>
  <c r="B997" i="12" s="1"/>
  <c r="A485" i="12"/>
  <c r="A997" i="12" s="1"/>
  <c r="N484" i="12"/>
  <c r="M484" i="12" s="1"/>
  <c r="F484" i="12"/>
  <c r="H484" i="12" s="1"/>
  <c r="B484" i="12"/>
  <c r="B996" i="12" s="1"/>
  <c r="A484" i="12"/>
  <c r="N483" i="12"/>
  <c r="M483" i="12"/>
  <c r="H483" i="12"/>
  <c r="F483" i="12"/>
  <c r="B483" i="12"/>
  <c r="B995" i="12" s="1"/>
  <c r="A483" i="12"/>
  <c r="A995" i="12" s="1"/>
  <c r="N482" i="12"/>
  <c r="M482" i="12"/>
  <c r="F482" i="12"/>
  <c r="H482" i="12" s="1"/>
  <c r="B482" i="12"/>
  <c r="A482" i="12"/>
  <c r="A994" i="12" s="1"/>
  <c r="AC481" i="12"/>
  <c r="N481" i="12"/>
  <c r="M481" i="12" s="1"/>
  <c r="AC480" i="12"/>
  <c r="N480" i="12"/>
  <c r="M480" i="12" s="1"/>
  <c r="AC479" i="12"/>
  <c r="N479" i="12"/>
  <c r="M479" i="12"/>
  <c r="AC478" i="12"/>
  <c r="N478" i="12"/>
  <c r="M478" i="12"/>
  <c r="AC477" i="12"/>
  <c r="N477" i="12"/>
  <c r="M477" i="12" s="1"/>
  <c r="AC476" i="12"/>
  <c r="N476" i="12"/>
  <c r="M476" i="12"/>
  <c r="AC475" i="12"/>
  <c r="N475" i="12"/>
  <c r="M475" i="12"/>
  <c r="AC474" i="12"/>
  <c r="N474" i="12"/>
  <c r="M474" i="12" s="1"/>
  <c r="AC473" i="12"/>
  <c r="N473" i="12"/>
  <c r="M473" i="12" s="1"/>
  <c r="AC472" i="12"/>
  <c r="N472" i="12"/>
  <c r="M472" i="12" s="1"/>
  <c r="AC471" i="12"/>
  <c r="N471" i="12"/>
  <c r="M471" i="12"/>
  <c r="AC470" i="12"/>
  <c r="N470" i="12"/>
  <c r="M470" i="12"/>
  <c r="AC469" i="12"/>
  <c r="N469" i="12"/>
  <c r="M469" i="12" s="1"/>
  <c r="AC468" i="12"/>
  <c r="N468" i="12"/>
  <c r="M468" i="12"/>
  <c r="AC467" i="12"/>
  <c r="N467" i="12"/>
  <c r="M467" i="12" s="1"/>
  <c r="AC466" i="12"/>
  <c r="N466" i="12"/>
  <c r="M466" i="12" s="1"/>
  <c r="AC465" i="12"/>
  <c r="N465" i="12"/>
  <c r="M465" i="12" s="1"/>
  <c r="AC464" i="12"/>
  <c r="N464" i="12"/>
  <c r="M464" i="12"/>
  <c r="AC463" i="12"/>
  <c r="N463" i="12"/>
  <c r="M463" i="12"/>
  <c r="AC462" i="12"/>
  <c r="N462" i="12"/>
  <c r="M462" i="12"/>
  <c r="AC461" i="12"/>
  <c r="N461" i="12"/>
  <c r="M461" i="12" s="1"/>
  <c r="AC460" i="12"/>
  <c r="N460" i="12"/>
  <c r="M460" i="12"/>
  <c r="AC459" i="12"/>
  <c r="N459" i="12"/>
  <c r="M459" i="12" s="1"/>
  <c r="AC458" i="12"/>
  <c r="N458" i="12"/>
  <c r="M458" i="12" s="1"/>
  <c r="AC457" i="12"/>
  <c r="N457" i="12"/>
  <c r="M457" i="12" s="1"/>
  <c r="AC456" i="12"/>
  <c r="N456" i="12"/>
  <c r="M456" i="12"/>
  <c r="AC455" i="12"/>
  <c r="N455" i="12"/>
  <c r="M455" i="12"/>
  <c r="AC454" i="12"/>
  <c r="N454" i="12"/>
  <c r="M454" i="12"/>
  <c r="AC453" i="12"/>
  <c r="N453" i="12"/>
  <c r="M453" i="12" s="1"/>
  <c r="AC452" i="12"/>
  <c r="N452" i="12"/>
  <c r="M452" i="12"/>
  <c r="AC451" i="12"/>
  <c r="N451" i="12"/>
  <c r="M451" i="12" s="1"/>
  <c r="AC450" i="12"/>
  <c r="N450" i="12"/>
  <c r="M450" i="12" s="1"/>
  <c r="N449" i="12"/>
  <c r="M449" i="12" s="1"/>
  <c r="F449" i="12"/>
  <c r="H449" i="12" s="1"/>
  <c r="B449" i="12"/>
  <c r="B961" i="12" s="1"/>
  <c r="A449" i="12"/>
  <c r="A961" i="12" s="1"/>
  <c r="N448" i="12"/>
  <c r="M448" i="12"/>
  <c r="F448" i="12"/>
  <c r="H448" i="12" s="1"/>
  <c r="B448" i="12"/>
  <c r="B960" i="12" s="1"/>
  <c r="A448" i="12"/>
  <c r="A960" i="12" s="1"/>
  <c r="N447" i="12"/>
  <c r="M447" i="12" s="1"/>
  <c r="H447" i="12"/>
  <c r="F447" i="12"/>
  <c r="B447" i="12"/>
  <c r="B959" i="12" s="1"/>
  <c r="A447" i="12"/>
  <c r="A959" i="12" s="1"/>
  <c r="N446" i="12"/>
  <c r="M446" i="12"/>
  <c r="H446" i="12"/>
  <c r="F446" i="12"/>
  <c r="B446" i="12"/>
  <c r="B958" i="12" s="1"/>
  <c r="A446" i="12"/>
  <c r="A958" i="12" s="1"/>
  <c r="N445" i="12"/>
  <c r="M445" i="12" s="1"/>
  <c r="F445" i="12"/>
  <c r="H445" i="12" s="1"/>
  <c r="B445" i="12"/>
  <c r="B957" i="12" s="1"/>
  <c r="A445" i="12"/>
  <c r="A957" i="12" s="1"/>
  <c r="N444" i="12"/>
  <c r="M444" i="12" s="1"/>
  <c r="F444" i="12"/>
  <c r="H444" i="12" s="1"/>
  <c r="B444" i="12"/>
  <c r="B956" i="12" s="1"/>
  <c r="A444" i="12"/>
  <c r="A956" i="12" s="1"/>
  <c r="N443" i="12"/>
  <c r="M443" i="12"/>
  <c r="H443" i="12"/>
  <c r="F443" i="12"/>
  <c r="B443" i="12"/>
  <c r="B955" i="12" s="1"/>
  <c r="A443" i="12"/>
  <c r="A955" i="12" s="1"/>
  <c r="N442" i="12"/>
  <c r="M442" i="12"/>
  <c r="F442" i="12"/>
  <c r="H442" i="12" s="1"/>
  <c r="B442" i="12"/>
  <c r="B954" i="12" s="1"/>
  <c r="A442" i="12"/>
  <c r="A954" i="12" s="1"/>
  <c r="N441" i="12"/>
  <c r="M441" i="12" s="1"/>
  <c r="H441" i="12"/>
  <c r="F441" i="12"/>
  <c r="B441" i="12"/>
  <c r="B953" i="12" s="1"/>
  <c r="A441" i="12"/>
  <c r="A953" i="12" s="1"/>
  <c r="N440" i="12"/>
  <c r="M440" i="12"/>
  <c r="F440" i="12"/>
  <c r="H440" i="12" s="1"/>
  <c r="B440" i="12"/>
  <c r="B952" i="12" s="1"/>
  <c r="A440" i="12"/>
  <c r="A952" i="12" s="1"/>
  <c r="N439" i="12"/>
  <c r="M439" i="12" s="1"/>
  <c r="H439" i="12"/>
  <c r="F439" i="12"/>
  <c r="B439" i="12"/>
  <c r="B951" i="12" s="1"/>
  <c r="A439" i="12"/>
  <c r="A951" i="12" s="1"/>
  <c r="N438" i="12"/>
  <c r="M438" i="12"/>
  <c r="H438" i="12"/>
  <c r="F438" i="12"/>
  <c r="B438" i="12"/>
  <c r="B950" i="12" s="1"/>
  <c r="A438" i="12"/>
  <c r="A950" i="12" s="1"/>
  <c r="N437" i="12"/>
  <c r="M437" i="12" s="1"/>
  <c r="F437" i="12"/>
  <c r="H437" i="12" s="1"/>
  <c r="B437" i="12"/>
  <c r="B949" i="12" s="1"/>
  <c r="A437" i="12"/>
  <c r="A949" i="12" s="1"/>
  <c r="N436" i="12"/>
  <c r="M436" i="12" s="1"/>
  <c r="F436" i="12"/>
  <c r="H436" i="12" s="1"/>
  <c r="B436" i="12"/>
  <c r="B948" i="12" s="1"/>
  <c r="A436" i="12"/>
  <c r="A948" i="12" s="1"/>
  <c r="N435" i="12"/>
  <c r="M435" i="12"/>
  <c r="H435" i="12"/>
  <c r="F435" i="12"/>
  <c r="B435" i="12"/>
  <c r="B947" i="12" s="1"/>
  <c r="A435" i="12"/>
  <c r="A947" i="12" s="1"/>
  <c r="N434" i="12"/>
  <c r="M434" i="12"/>
  <c r="F434" i="12"/>
  <c r="H434" i="12" s="1"/>
  <c r="B434" i="12"/>
  <c r="B946" i="12" s="1"/>
  <c r="A434" i="12"/>
  <c r="A946" i="12" s="1"/>
  <c r="N433" i="12"/>
  <c r="M433" i="12" s="1"/>
  <c r="H433" i="12"/>
  <c r="F433" i="12"/>
  <c r="B433" i="12"/>
  <c r="B945" i="12" s="1"/>
  <c r="A433" i="12"/>
  <c r="A945" i="12" s="1"/>
  <c r="N432" i="12"/>
  <c r="M432" i="12"/>
  <c r="F432" i="12"/>
  <c r="H432" i="12" s="1"/>
  <c r="B432" i="12"/>
  <c r="B944" i="12" s="1"/>
  <c r="A432" i="12"/>
  <c r="A944" i="12" s="1"/>
  <c r="N431" i="12"/>
  <c r="M431" i="12" s="1"/>
  <c r="H431" i="12"/>
  <c r="F431" i="12"/>
  <c r="B431" i="12"/>
  <c r="B943" i="12" s="1"/>
  <c r="A431" i="12"/>
  <c r="A943" i="12" s="1"/>
  <c r="N430" i="12"/>
  <c r="M430" i="12"/>
  <c r="H430" i="12"/>
  <c r="F430" i="12"/>
  <c r="B430" i="12"/>
  <c r="B942" i="12" s="1"/>
  <c r="A430" i="12"/>
  <c r="A942" i="12" s="1"/>
  <c r="N429" i="12"/>
  <c r="M429" i="12" s="1"/>
  <c r="F429" i="12"/>
  <c r="H429" i="12" s="1"/>
  <c r="B429" i="12"/>
  <c r="B941" i="12" s="1"/>
  <c r="A429" i="12"/>
  <c r="A941" i="12" s="1"/>
  <c r="N428" i="12"/>
  <c r="M428" i="12" s="1"/>
  <c r="F428" i="12"/>
  <c r="H428" i="12" s="1"/>
  <c r="B428" i="12"/>
  <c r="B940" i="12" s="1"/>
  <c r="A428" i="12"/>
  <c r="A940" i="12" s="1"/>
  <c r="N427" i="12"/>
  <c r="M427" i="12"/>
  <c r="H427" i="12"/>
  <c r="F427" i="12"/>
  <c r="B427" i="12"/>
  <c r="B939" i="12" s="1"/>
  <c r="A427" i="12"/>
  <c r="A939" i="12" s="1"/>
  <c r="N426" i="12"/>
  <c r="M426" i="12"/>
  <c r="F426" i="12"/>
  <c r="H426" i="12" s="1"/>
  <c r="B426" i="12"/>
  <c r="B938" i="12" s="1"/>
  <c r="A426" i="12"/>
  <c r="A938" i="12" s="1"/>
  <c r="AC425" i="12"/>
  <c r="N425" i="12"/>
  <c r="M425" i="12" s="1"/>
  <c r="N424" i="12"/>
  <c r="M424" i="12" s="1"/>
  <c r="H424" i="12"/>
  <c r="F424" i="12"/>
  <c r="B424" i="12"/>
  <c r="B936" i="12" s="1"/>
  <c r="A424" i="12"/>
  <c r="A936" i="12" s="1"/>
  <c r="N423" i="12"/>
  <c r="M423" i="12" s="1"/>
  <c r="F423" i="12"/>
  <c r="H423" i="12" s="1"/>
  <c r="B423" i="12"/>
  <c r="B935" i="12" s="1"/>
  <c r="A423" i="12"/>
  <c r="A935" i="12" s="1"/>
  <c r="N422" i="12"/>
  <c r="M422" i="12" s="1"/>
  <c r="F422" i="12"/>
  <c r="H422" i="12" s="1"/>
  <c r="B422" i="12"/>
  <c r="B934" i="12" s="1"/>
  <c r="A422" i="12"/>
  <c r="N421" i="12"/>
  <c r="M421" i="12"/>
  <c r="H421" i="12"/>
  <c r="F421" i="12"/>
  <c r="B421" i="12"/>
  <c r="B933" i="12" s="1"/>
  <c r="A421" i="12"/>
  <c r="A933" i="12" s="1"/>
  <c r="N420" i="12"/>
  <c r="M420" i="12"/>
  <c r="F420" i="12"/>
  <c r="H420" i="12" s="1"/>
  <c r="B420" i="12"/>
  <c r="B932" i="12" s="1"/>
  <c r="A420" i="12"/>
  <c r="A932" i="12" s="1"/>
  <c r="N419" i="12"/>
  <c r="M419" i="12" s="1"/>
  <c r="F419" i="12"/>
  <c r="H419" i="12" s="1"/>
  <c r="B419" i="12"/>
  <c r="B931" i="12" s="1"/>
  <c r="A419" i="12"/>
  <c r="A931" i="12" s="1"/>
  <c r="N418" i="12"/>
  <c r="M418" i="12"/>
  <c r="H418" i="12"/>
  <c r="F418" i="12"/>
  <c r="B418" i="12"/>
  <c r="B930" i="12" s="1"/>
  <c r="A418" i="12"/>
  <c r="A930" i="12" s="1"/>
  <c r="N417" i="12"/>
  <c r="M417" i="12" s="1"/>
  <c r="H417" i="12"/>
  <c r="F417" i="12"/>
  <c r="B417" i="12"/>
  <c r="B929" i="12" s="1"/>
  <c r="A417" i="12"/>
  <c r="A929" i="12" s="1"/>
  <c r="N416" i="12"/>
  <c r="M416" i="12" s="1"/>
  <c r="H416" i="12"/>
  <c r="F416" i="12"/>
  <c r="B416" i="12"/>
  <c r="B928" i="12" s="1"/>
  <c r="A416" i="12"/>
  <c r="N415" i="12"/>
  <c r="M415" i="12" s="1"/>
  <c r="F415" i="12"/>
  <c r="H415" i="12" s="1"/>
  <c r="B415" i="12"/>
  <c r="B927" i="12" s="1"/>
  <c r="A415" i="12"/>
  <c r="A927" i="12" s="1"/>
  <c r="N414" i="12"/>
  <c r="M414" i="12" s="1"/>
  <c r="F414" i="12"/>
  <c r="H414" i="12" s="1"/>
  <c r="B414" i="12"/>
  <c r="B926" i="12" s="1"/>
  <c r="A414" i="12"/>
  <c r="A926" i="12" s="1"/>
  <c r="N413" i="12"/>
  <c r="M413" i="12"/>
  <c r="H413" i="12"/>
  <c r="F413" i="12"/>
  <c r="B413" i="12"/>
  <c r="B925" i="12" s="1"/>
  <c r="A413" i="12"/>
  <c r="A925" i="12" s="1"/>
  <c r="N412" i="12"/>
  <c r="M412" i="12"/>
  <c r="F412" i="12"/>
  <c r="H412" i="12" s="1"/>
  <c r="B412" i="12"/>
  <c r="B924" i="12" s="1"/>
  <c r="A412" i="12"/>
  <c r="A924" i="12" s="1"/>
  <c r="N411" i="12"/>
  <c r="M411" i="12" s="1"/>
  <c r="F411" i="12"/>
  <c r="H411" i="12" s="1"/>
  <c r="B411" i="12"/>
  <c r="B923" i="12" s="1"/>
  <c r="A411" i="12"/>
  <c r="N410" i="12"/>
  <c r="M410" i="12"/>
  <c r="H410" i="12"/>
  <c r="F410" i="12"/>
  <c r="B410" i="12"/>
  <c r="B922" i="12" s="1"/>
  <c r="A410" i="12"/>
  <c r="A922" i="12" s="1"/>
  <c r="N409" i="12"/>
  <c r="M409" i="12"/>
  <c r="H409" i="12"/>
  <c r="F409" i="12"/>
  <c r="B409" i="12"/>
  <c r="B921" i="12" s="1"/>
  <c r="A409" i="12"/>
  <c r="A921" i="12" s="1"/>
  <c r="N408" i="12"/>
  <c r="M408" i="12" s="1"/>
  <c r="H408" i="12"/>
  <c r="F408" i="12"/>
  <c r="B408" i="12"/>
  <c r="B920" i="12" s="1"/>
  <c r="A408" i="12"/>
  <c r="A920" i="12" s="1"/>
  <c r="N407" i="12"/>
  <c r="M407" i="12" s="1"/>
  <c r="F407" i="12"/>
  <c r="H407" i="12" s="1"/>
  <c r="B407" i="12"/>
  <c r="B919" i="12" s="1"/>
  <c r="A407" i="12"/>
  <c r="N406" i="12"/>
  <c r="M406" i="12" s="1"/>
  <c r="F406" i="12"/>
  <c r="H406" i="12" s="1"/>
  <c r="B406" i="12"/>
  <c r="B918" i="12" s="1"/>
  <c r="A406" i="12"/>
  <c r="A918" i="12" s="1"/>
  <c r="N405" i="12"/>
  <c r="M405" i="12"/>
  <c r="H405" i="12"/>
  <c r="F405" i="12"/>
  <c r="B405" i="12"/>
  <c r="B917" i="12" s="1"/>
  <c r="A405" i="12"/>
  <c r="A917" i="12" s="1"/>
  <c r="N404" i="12"/>
  <c r="M404" i="12"/>
  <c r="F404" i="12"/>
  <c r="H404" i="12" s="1"/>
  <c r="B404" i="12"/>
  <c r="B916" i="12" s="1"/>
  <c r="A404" i="12"/>
  <c r="A916" i="12" s="1"/>
  <c r="N403" i="12"/>
  <c r="M403" i="12" s="1"/>
  <c r="F403" i="12"/>
  <c r="H403" i="12" s="1"/>
  <c r="B403" i="12"/>
  <c r="B915" i="12" s="1"/>
  <c r="A403" i="12"/>
  <c r="A915" i="12" s="1"/>
  <c r="N402" i="12"/>
  <c r="M402" i="12"/>
  <c r="H402" i="12"/>
  <c r="F402" i="12"/>
  <c r="B402" i="12"/>
  <c r="B914" i="12" s="1"/>
  <c r="A402" i="12"/>
  <c r="A914" i="12" s="1"/>
  <c r="N401" i="12"/>
  <c r="M401" i="12"/>
  <c r="H401" i="12"/>
  <c r="F401" i="12"/>
  <c r="B401" i="12"/>
  <c r="B913" i="12" s="1"/>
  <c r="A401" i="12"/>
  <c r="A913" i="12" s="1"/>
  <c r="N400" i="12"/>
  <c r="M400" i="12"/>
  <c r="H400" i="12"/>
  <c r="F400" i="12"/>
  <c r="B400" i="12"/>
  <c r="B912" i="12" s="1"/>
  <c r="A400" i="12"/>
  <c r="A912" i="12" s="1"/>
  <c r="N399" i="12"/>
  <c r="M399" i="12" s="1"/>
  <c r="F399" i="12"/>
  <c r="H399" i="12" s="1"/>
  <c r="B399" i="12"/>
  <c r="B911" i="12" s="1"/>
  <c r="A399" i="12"/>
  <c r="A911" i="12" s="1"/>
  <c r="N398" i="12"/>
  <c r="M398" i="12" s="1"/>
  <c r="F398" i="12"/>
  <c r="H398" i="12" s="1"/>
  <c r="B398" i="12"/>
  <c r="B910" i="12" s="1"/>
  <c r="A398" i="12"/>
  <c r="A910" i="12" s="1"/>
  <c r="N397" i="12"/>
  <c r="M397" i="12"/>
  <c r="H397" i="12"/>
  <c r="F397" i="12"/>
  <c r="B397" i="12"/>
  <c r="B909" i="12" s="1"/>
  <c r="A397" i="12"/>
  <c r="A909" i="12" s="1"/>
  <c r="N396" i="12"/>
  <c r="M396" i="12"/>
  <c r="F396" i="12"/>
  <c r="H396" i="12" s="1"/>
  <c r="B396" i="12"/>
  <c r="B908" i="12" s="1"/>
  <c r="A396" i="12"/>
  <c r="A908" i="12" s="1"/>
  <c r="N395" i="12"/>
  <c r="M395" i="12" s="1"/>
  <c r="F395" i="12"/>
  <c r="H395" i="12" s="1"/>
  <c r="B395" i="12"/>
  <c r="B907" i="12" s="1"/>
  <c r="A395" i="12"/>
  <c r="N394" i="12"/>
  <c r="M394" i="12"/>
  <c r="F394" i="12"/>
  <c r="H394" i="12" s="1"/>
  <c r="B394" i="12"/>
  <c r="B906" i="12" s="1"/>
  <c r="A394" i="12"/>
  <c r="A906" i="12" s="1"/>
  <c r="AC393" i="12"/>
  <c r="N393" i="12"/>
  <c r="M393" i="12" s="1"/>
  <c r="N392" i="12"/>
  <c r="M392" i="12" s="1"/>
  <c r="F392" i="12"/>
  <c r="H392" i="12" s="1"/>
  <c r="B392" i="12"/>
  <c r="B904" i="12" s="1"/>
  <c r="A392" i="12"/>
  <c r="A904" i="12" s="1"/>
  <c r="N391" i="12"/>
  <c r="M391" i="12"/>
  <c r="H391" i="12"/>
  <c r="F391" i="12"/>
  <c r="B391" i="12"/>
  <c r="B903" i="12" s="1"/>
  <c r="A391" i="12"/>
  <c r="A903" i="12" s="1"/>
  <c r="N390" i="12"/>
  <c r="M390" i="12"/>
  <c r="F390" i="12"/>
  <c r="H390" i="12" s="1"/>
  <c r="B390" i="12"/>
  <c r="B902" i="12" s="1"/>
  <c r="A390" i="12"/>
  <c r="A902" i="12" s="1"/>
  <c r="N389" i="12"/>
  <c r="M389" i="12" s="1"/>
  <c r="H389" i="12"/>
  <c r="F389" i="12"/>
  <c r="B389" i="12"/>
  <c r="B901" i="12" s="1"/>
  <c r="A389" i="12"/>
  <c r="A901" i="12" s="1"/>
  <c r="N388" i="12"/>
  <c r="M388" i="12"/>
  <c r="F388" i="12"/>
  <c r="H388" i="12" s="1"/>
  <c r="B388" i="12"/>
  <c r="B900" i="12" s="1"/>
  <c r="A388" i="12"/>
  <c r="A900" i="12" s="1"/>
  <c r="N387" i="12"/>
  <c r="M387" i="12"/>
  <c r="H387" i="12"/>
  <c r="F387" i="12"/>
  <c r="B387" i="12"/>
  <c r="B899" i="12" s="1"/>
  <c r="A387" i="12"/>
  <c r="A899" i="12" s="1"/>
  <c r="N386" i="12"/>
  <c r="M386" i="12" s="1"/>
  <c r="H386" i="12"/>
  <c r="F386" i="12"/>
  <c r="B386" i="12"/>
  <c r="B898" i="12" s="1"/>
  <c r="A386" i="12"/>
  <c r="A898" i="12" s="1"/>
  <c r="H385" i="12"/>
  <c r="F385" i="12"/>
  <c r="B385" i="12"/>
  <c r="B897" i="12" s="1"/>
  <c r="A385" i="12"/>
  <c r="A897" i="12" s="1"/>
  <c r="F384" i="12"/>
  <c r="H384" i="12" s="1"/>
  <c r="B384" i="12"/>
  <c r="B896" i="12" s="1"/>
  <c r="A384" i="12"/>
  <c r="A896" i="12" s="1"/>
  <c r="H383" i="12"/>
  <c r="F383" i="12"/>
  <c r="B383" i="12"/>
  <c r="B895" i="12" s="1"/>
  <c r="A383" i="12"/>
  <c r="A895" i="12" s="1"/>
  <c r="F382" i="12"/>
  <c r="H382" i="12" s="1"/>
  <c r="B382" i="12"/>
  <c r="B894" i="12" s="1"/>
  <c r="A382" i="12"/>
  <c r="A894" i="12" s="1"/>
  <c r="H381" i="12"/>
  <c r="F381" i="12"/>
  <c r="B381" i="12"/>
  <c r="B893" i="12" s="1"/>
  <c r="A381" i="12"/>
  <c r="A893" i="12" s="1"/>
  <c r="F380" i="12"/>
  <c r="H380" i="12" s="1"/>
  <c r="B380" i="12"/>
  <c r="B892" i="12" s="1"/>
  <c r="A380" i="12"/>
  <c r="F379" i="12"/>
  <c r="H379" i="12" s="1"/>
  <c r="B379" i="12"/>
  <c r="B891" i="12" s="1"/>
  <c r="A379" i="12"/>
  <c r="H378" i="12"/>
  <c r="F378" i="12"/>
  <c r="B378" i="12"/>
  <c r="B890" i="12" s="1"/>
  <c r="A378" i="12"/>
  <c r="A890" i="12" s="1"/>
  <c r="H377" i="12"/>
  <c r="F377" i="12"/>
  <c r="B377" i="12"/>
  <c r="B889" i="12" s="1"/>
  <c r="A377" i="12"/>
  <c r="A889" i="12" s="1"/>
  <c r="F376" i="12"/>
  <c r="H376" i="12" s="1"/>
  <c r="B376" i="12"/>
  <c r="B888" i="12" s="1"/>
  <c r="A376" i="12"/>
  <c r="A888" i="12" s="1"/>
  <c r="H375" i="12"/>
  <c r="F375" i="12"/>
  <c r="B375" i="12"/>
  <c r="B887" i="12" s="1"/>
  <c r="A375" i="12"/>
  <c r="F374" i="12"/>
  <c r="H374" i="12" s="1"/>
  <c r="B374" i="12"/>
  <c r="B886" i="12" s="1"/>
  <c r="A374" i="12"/>
  <c r="A886" i="12" s="1"/>
  <c r="H373" i="12"/>
  <c r="F373" i="12"/>
  <c r="B373" i="12"/>
  <c r="B885" i="12" s="1"/>
  <c r="A373" i="12"/>
  <c r="A885" i="12" s="1"/>
  <c r="F372" i="12"/>
  <c r="H372" i="12" s="1"/>
  <c r="B372" i="12"/>
  <c r="B884" i="12" s="1"/>
  <c r="A372" i="12"/>
  <c r="H371" i="12"/>
  <c r="F371" i="12"/>
  <c r="B371" i="12"/>
  <c r="B883" i="12" s="1"/>
  <c r="A371" i="12"/>
  <c r="H370" i="12"/>
  <c r="F370" i="12"/>
  <c r="B370" i="12"/>
  <c r="B882" i="12" s="1"/>
  <c r="A370" i="12"/>
  <c r="A882" i="12" s="1"/>
  <c r="H369" i="12"/>
  <c r="F369" i="12"/>
  <c r="B369" i="12"/>
  <c r="B881" i="12" s="1"/>
  <c r="A369" i="12"/>
  <c r="A881" i="12" s="1"/>
  <c r="F368" i="12"/>
  <c r="H368" i="12" s="1"/>
  <c r="B368" i="12"/>
  <c r="B880" i="12" s="1"/>
  <c r="A368" i="12"/>
  <c r="A880" i="12" s="1"/>
  <c r="F367" i="12"/>
  <c r="H367" i="12" s="1"/>
  <c r="B367" i="12"/>
  <c r="B879" i="12" s="1"/>
  <c r="A367" i="12"/>
  <c r="A879" i="12" s="1"/>
  <c r="F366" i="12"/>
  <c r="H366" i="12" s="1"/>
  <c r="B366" i="12"/>
  <c r="B878" i="12" s="1"/>
  <c r="A366" i="12"/>
  <c r="A878" i="12" s="1"/>
  <c r="H365" i="12"/>
  <c r="F365" i="12"/>
  <c r="B365" i="12"/>
  <c r="B877" i="12" s="1"/>
  <c r="A365" i="12"/>
  <c r="A877" i="12" s="1"/>
  <c r="F364" i="12"/>
  <c r="H364" i="12" s="1"/>
  <c r="B364" i="12"/>
  <c r="B876" i="12" s="1"/>
  <c r="A364" i="12"/>
  <c r="H363" i="12"/>
  <c r="F363" i="12"/>
  <c r="B363" i="12"/>
  <c r="B875" i="12" s="1"/>
  <c r="A363" i="12"/>
  <c r="H362" i="12"/>
  <c r="F362" i="12"/>
  <c r="B362" i="12"/>
  <c r="B874" i="12" s="1"/>
  <c r="A362" i="12"/>
  <c r="A874" i="12" s="1"/>
  <c r="AC361" i="12"/>
  <c r="H360" i="12"/>
  <c r="F360" i="12"/>
  <c r="B360" i="12"/>
  <c r="B872" i="12" s="1"/>
  <c r="A360" i="12"/>
  <c r="A872" i="12" s="1"/>
  <c r="H359" i="12"/>
  <c r="F359" i="12"/>
  <c r="B359" i="12"/>
  <c r="B871" i="12" s="1"/>
  <c r="A359" i="12"/>
  <c r="A871" i="12" s="1"/>
  <c r="H358" i="12"/>
  <c r="F358" i="12"/>
  <c r="B358" i="12"/>
  <c r="B870" i="12" s="1"/>
  <c r="A358" i="12"/>
  <c r="A870" i="12" s="1"/>
  <c r="F357" i="12"/>
  <c r="H357" i="12" s="1"/>
  <c r="B357" i="12"/>
  <c r="B869" i="12" s="1"/>
  <c r="A357" i="12"/>
  <c r="A869" i="12" s="1"/>
  <c r="F356" i="12"/>
  <c r="H356" i="12" s="1"/>
  <c r="D356" i="12"/>
  <c r="D484" i="12" s="1"/>
  <c r="D612" i="12" s="1"/>
  <c r="D740" i="12" s="1"/>
  <c r="D868" i="12" s="1"/>
  <c r="D996" i="12" s="1"/>
  <c r="D1090" i="12" s="1"/>
  <c r="D1183" i="12" s="1"/>
  <c r="D1276" i="12" s="1"/>
  <c r="D1369" i="12" s="1"/>
  <c r="B356" i="12"/>
  <c r="B868" i="12" s="1"/>
  <c r="A356" i="12"/>
  <c r="A868" i="12" s="1"/>
  <c r="H355" i="12"/>
  <c r="F355" i="12"/>
  <c r="B355" i="12"/>
  <c r="B867" i="12" s="1"/>
  <c r="A355" i="12"/>
  <c r="A867" i="12" s="1"/>
  <c r="F354" i="12"/>
  <c r="H354" i="12" s="1"/>
  <c r="B354" i="12"/>
  <c r="B866" i="12" s="1"/>
  <c r="A354" i="12"/>
  <c r="AC353" i="12"/>
  <c r="AC352" i="12"/>
  <c r="AC351" i="12"/>
  <c r="AC350" i="12"/>
  <c r="AC349" i="12"/>
  <c r="AC348" i="12"/>
  <c r="AC347" i="12"/>
  <c r="AC346" i="12"/>
  <c r="AC345" i="12"/>
  <c r="AC344" i="12"/>
  <c r="AC343" i="12"/>
  <c r="AC342" i="12"/>
  <c r="AC341" i="12"/>
  <c r="AC340" i="12"/>
  <c r="AC339" i="12"/>
  <c r="AC338" i="12"/>
  <c r="AC337" i="12"/>
  <c r="AC336" i="12"/>
  <c r="AC335" i="12"/>
  <c r="AC334" i="12"/>
  <c r="AC333" i="12"/>
  <c r="AC332" i="12"/>
  <c r="AC331" i="12"/>
  <c r="AC330" i="12"/>
  <c r="AC329" i="12"/>
  <c r="AC328" i="12"/>
  <c r="AC327" i="12"/>
  <c r="AC326" i="12"/>
  <c r="AC325" i="12"/>
  <c r="AC324" i="12"/>
  <c r="AC323" i="12"/>
  <c r="AC322" i="12"/>
  <c r="H321" i="12"/>
  <c r="F321" i="12"/>
  <c r="B321" i="12"/>
  <c r="B833" i="12" s="1"/>
  <c r="A321" i="12"/>
  <c r="H320" i="12"/>
  <c r="F320" i="12"/>
  <c r="B320" i="12"/>
  <c r="A320" i="12"/>
  <c r="A832" i="12" s="1"/>
  <c r="H319" i="12"/>
  <c r="F319" i="12"/>
  <c r="B319" i="12"/>
  <c r="B831" i="12" s="1"/>
  <c r="A319" i="12"/>
  <c r="A831" i="12" s="1"/>
  <c r="F318" i="12"/>
  <c r="H318" i="12" s="1"/>
  <c r="B318" i="12"/>
  <c r="B830" i="12" s="1"/>
  <c r="A318" i="12"/>
  <c r="A830" i="12" s="1"/>
  <c r="F317" i="12"/>
  <c r="H317" i="12" s="1"/>
  <c r="B317" i="12"/>
  <c r="B829" i="12" s="1"/>
  <c r="A317" i="12"/>
  <c r="A829" i="12" s="1"/>
  <c r="F316" i="12"/>
  <c r="H316" i="12" s="1"/>
  <c r="B316" i="12"/>
  <c r="B828" i="12" s="1"/>
  <c r="A316" i="12"/>
  <c r="A828" i="12" s="1"/>
  <c r="H315" i="12"/>
  <c r="F315" i="12"/>
  <c r="B315" i="12"/>
  <c r="B827" i="12" s="1"/>
  <c r="A315" i="12"/>
  <c r="A827" i="12" s="1"/>
  <c r="F314" i="12"/>
  <c r="H314" i="12" s="1"/>
  <c r="B314" i="12"/>
  <c r="B826" i="12" s="1"/>
  <c r="A314" i="12"/>
  <c r="H313" i="12"/>
  <c r="F313" i="12"/>
  <c r="B313" i="12"/>
  <c r="B825" i="12" s="1"/>
  <c r="A313" i="12"/>
  <c r="H312" i="12"/>
  <c r="F312" i="12"/>
  <c r="B312" i="12"/>
  <c r="B824" i="12" s="1"/>
  <c r="A312" i="12"/>
  <c r="A824" i="12" s="1"/>
  <c r="H311" i="12"/>
  <c r="F311" i="12"/>
  <c r="B311" i="12"/>
  <c r="B823" i="12" s="1"/>
  <c r="A311" i="12"/>
  <c r="A823" i="12" s="1"/>
  <c r="F310" i="12"/>
  <c r="H310" i="12" s="1"/>
  <c r="B310" i="12"/>
  <c r="B822" i="12" s="1"/>
  <c r="A310" i="12"/>
  <c r="A822" i="12" s="1"/>
  <c r="H309" i="12"/>
  <c r="F309" i="12"/>
  <c r="B309" i="12"/>
  <c r="B821" i="12" s="1"/>
  <c r="A309" i="12"/>
  <c r="A821" i="12" s="1"/>
  <c r="F308" i="12"/>
  <c r="H308" i="12" s="1"/>
  <c r="B308" i="12"/>
  <c r="B820" i="12" s="1"/>
  <c r="A308" i="12"/>
  <c r="A820" i="12" s="1"/>
  <c r="H307" i="12"/>
  <c r="F307" i="12"/>
  <c r="B307" i="12"/>
  <c r="B819" i="12" s="1"/>
  <c r="A307" i="12"/>
  <c r="A819" i="12" s="1"/>
  <c r="F306" i="12"/>
  <c r="H306" i="12" s="1"/>
  <c r="B306" i="12"/>
  <c r="B818" i="12" s="1"/>
  <c r="A306" i="12"/>
  <c r="H305" i="12"/>
  <c r="F305" i="12"/>
  <c r="B305" i="12"/>
  <c r="B817" i="12" s="1"/>
  <c r="A305" i="12"/>
  <c r="H304" i="12"/>
  <c r="F304" i="12"/>
  <c r="B304" i="12"/>
  <c r="A304" i="12"/>
  <c r="A816" i="12" s="1"/>
  <c r="H303" i="12"/>
  <c r="F303" i="12"/>
  <c r="B303" i="12"/>
  <c r="B815" i="12" s="1"/>
  <c r="A303" i="12"/>
  <c r="A815" i="12" s="1"/>
  <c r="H302" i="12"/>
  <c r="F302" i="12"/>
  <c r="B302" i="12"/>
  <c r="B814" i="12" s="1"/>
  <c r="A302" i="12"/>
  <c r="A814" i="12" s="1"/>
  <c r="F301" i="12"/>
  <c r="H301" i="12" s="1"/>
  <c r="B301" i="12"/>
  <c r="B813" i="12" s="1"/>
  <c r="A301" i="12"/>
  <c r="A813" i="12" s="1"/>
  <c r="F300" i="12"/>
  <c r="H300" i="12" s="1"/>
  <c r="B300" i="12"/>
  <c r="B812" i="12" s="1"/>
  <c r="A300" i="12"/>
  <c r="A812" i="12" s="1"/>
  <c r="H299" i="12"/>
  <c r="F299" i="12"/>
  <c r="B299" i="12"/>
  <c r="B811" i="12" s="1"/>
  <c r="A299" i="12"/>
  <c r="F298" i="12"/>
  <c r="H298" i="12" s="1"/>
  <c r="B298" i="12"/>
  <c r="B810" i="12" s="1"/>
  <c r="A298" i="12"/>
  <c r="AC297" i="12"/>
  <c r="F296" i="12"/>
  <c r="H296" i="12" s="1"/>
  <c r="B296" i="12"/>
  <c r="B808" i="12" s="1"/>
  <c r="A296" i="12"/>
  <c r="H295" i="12"/>
  <c r="F295" i="12"/>
  <c r="B295" i="12"/>
  <c r="B807" i="12" s="1"/>
  <c r="A295" i="12"/>
  <c r="A807" i="12" s="1"/>
  <c r="H294" i="12"/>
  <c r="F294" i="12"/>
  <c r="B294" i="12"/>
  <c r="B806" i="12" s="1"/>
  <c r="A294" i="12"/>
  <c r="A806" i="12" s="1"/>
  <c r="H293" i="12"/>
  <c r="F293" i="12"/>
  <c r="B293" i="12"/>
  <c r="B805" i="12" s="1"/>
  <c r="A293" i="12"/>
  <c r="A805" i="12" s="1"/>
  <c r="H292" i="12"/>
  <c r="F292" i="12"/>
  <c r="B292" i="12"/>
  <c r="B804" i="12" s="1"/>
  <c r="A292" i="12"/>
  <c r="A804" i="12" s="1"/>
  <c r="F291" i="12"/>
  <c r="H291" i="12" s="1"/>
  <c r="B291" i="12"/>
  <c r="B803" i="12" s="1"/>
  <c r="A291" i="12"/>
  <c r="A803" i="12" s="1"/>
  <c r="F290" i="12"/>
  <c r="H290" i="12" s="1"/>
  <c r="B290" i="12"/>
  <c r="A290" i="12"/>
  <c r="A802" i="12" s="1"/>
  <c r="H289" i="12"/>
  <c r="F289" i="12"/>
  <c r="B289" i="12"/>
  <c r="B801" i="12" s="1"/>
  <c r="A289" i="12"/>
  <c r="F288" i="12"/>
  <c r="H288" i="12" s="1"/>
  <c r="B288" i="12"/>
  <c r="B800" i="12" s="1"/>
  <c r="A288" i="12"/>
  <c r="H287" i="12"/>
  <c r="F287" i="12"/>
  <c r="B287" i="12"/>
  <c r="B799" i="12" s="1"/>
  <c r="A287" i="12"/>
  <c r="A799" i="12" s="1"/>
  <c r="H286" i="12"/>
  <c r="F286" i="12"/>
  <c r="B286" i="12"/>
  <c r="B798" i="12" s="1"/>
  <c r="A286" i="12"/>
  <c r="A798" i="12" s="1"/>
  <c r="F285" i="12"/>
  <c r="H285" i="12" s="1"/>
  <c r="B285" i="12"/>
  <c r="B797" i="12" s="1"/>
  <c r="A285" i="12"/>
  <c r="A797" i="12" s="1"/>
  <c r="F284" i="12"/>
  <c r="H284" i="12" s="1"/>
  <c r="B284" i="12"/>
  <c r="B796" i="12" s="1"/>
  <c r="A284" i="12"/>
  <c r="A796" i="12" s="1"/>
  <c r="F283" i="12"/>
  <c r="H283" i="12" s="1"/>
  <c r="B283" i="12"/>
  <c r="B795" i="12" s="1"/>
  <c r="A283" i="12"/>
  <c r="A795" i="12" s="1"/>
  <c r="F282" i="12"/>
  <c r="H282" i="12" s="1"/>
  <c r="B282" i="12"/>
  <c r="A282" i="12"/>
  <c r="A794" i="12" s="1"/>
  <c r="H281" i="12"/>
  <c r="F281" i="12"/>
  <c r="B281" i="12"/>
  <c r="B793" i="12" s="1"/>
  <c r="A281" i="12"/>
  <c r="F280" i="12"/>
  <c r="H280" i="12" s="1"/>
  <c r="B280" i="12"/>
  <c r="B792" i="12" s="1"/>
  <c r="A280" i="12"/>
  <c r="H279" i="12"/>
  <c r="F279" i="12"/>
  <c r="B279" i="12"/>
  <c r="B791" i="12" s="1"/>
  <c r="A279" i="12"/>
  <c r="H278" i="12"/>
  <c r="F278" i="12"/>
  <c r="B278" i="12"/>
  <c r="B790" i="12" s="1"/>
  <c r="A278" i="12"/>
  <c r="A790" i="12" s="1"/>
  <c r="F277" i="12"/>
  <c r="H277" i="12" s="1"/>
  <c r="B277" i="12"/>
  <c r="A277" i="12"/>
  <c r="A789" i="12" s="1"/>
  <c r="F276" i="12"/>
  <c r="H276" i="12" s="1"/>
  <c r="B276" i="12"/>
  <c r="B788" i="12" s="1"/>
  <c r="A276" i="12"/>
  <c r="A788" i="12" s="1"/>
  <c r="F275" i="12"/>
  <c r="H275" i="12" s="1"/>
  <c r="B275" i="12"/>
  <c r="B787" i="12" s="1"/>
  <c r="A275" i="12"/>
  <c r="A787" i="12" s="1"/>
  <c r="F274" i="12"/>
  <c r="H274" i="12" s="1"/>
  <c r="B274" i="12"/>
  <c r="A274" i="12"/>
  <c r="A786" i="12" s="1"/>
  <c r="H273" i="12"/>
  <c r="F273" i="12"/>
  <c r="B273" i="12"/>
  <c r="B785" i="12" s="1"/>
  <c r="A273" i="12"/>
  <c r="F272" i="12"/>
  <c r="H272" i="12" s="1"/>
  <c r="B272" i="12"/>
  <c r="B784" i="12" s="1"/>
  <c r="A272" i="12"/>
  <c r="H271" i="12"/>
  <c r="F271" i="12"/>
  <c r="B271" i="12"/>
  <c r="B783" i="12" s="1"/>
  <c r="A271" i="12"/>
  <c r="A783" i="12" s="1"/>
  <c r="H270" i="12"/>
  <c r="F270" i="12"/>
  <c r="B270" i="12"/>
  <c r="B782" i="12" s="1"/>
  <c r="A270" i="12"/>
  <c r="A782" i="12" s="1"/>
  <c r="F269" i="12"/>
  <c r="H269" i="12" s="1"/>
  <c r="B269" i="12"/>
  <c r="B781" i="12" s="1"/>
  <c r="A269" i="12"/>
  <c r="A781" i="12" s="1"/>
  <c r="H268" i="12"/>
  <c r="F268" i="12"/>
  <c r="B268" i="12"/>
  <c r="B780" i="12" s="1"/>
  <c r="A268" i="12"/>
  <c r="A780" i="12" s="1"/>
  <c r="H267" i="12"/>
  <c r="F267" i="12"/>
  <c r="B267" i="12"/>
  <c r="B779" i="12" s="1"/>
  <c r="A267" i="12"/>
  <c r="A779" i="12" s="1"/>
  <c r="F266" i="12"/>
  <c r="H266" i="12" s="1"/>
  <c r="B266" i="12"/>
  <c r="A266" i="12"/>
  <c r="A778" i="12" s="1"/>
  <c r="AC265" i="12"/>
  <c r="F264" i="12"/>
  <c r="H264" i="12" s="1"/>
  <c r="B264" i="12"/>
  <c r="A264" i="12"/>
  <c r="A776" i="12" s="1"/>
  <c r="H263" i="12"/>
  <c r="F263" i="12"/>
  <c r="B263" i="12"/>
  <c r="B775" i="12" s="1"/>
  <c r="A263" i="12"/>
  <c r="F262" i="12"/>
  <c r="H262" i="12" s="1"/>
  <c r="B262" i="12"/>
  <c r="B774" i="12" s="1"/>
  <c r="A262" i="12"/>
  <c r="H261" i="12"/>
  <c r="F261" i="12"/>
  <c r="B261" i="12"/>
  <c r="B773" i="12" s="1"/>
  <c r="A261" i="12"/>
  <c r="A773" i="12" s="1"/>
  <c r="H260" i="12"/>
  <c r="F260" i="12"/>
  <c r="B260" i="12"/>
  <c r="B772" i="12" s="1"/>
  <c r="A260" i="12"/>
  <c r="A772" i="12" s="1"/>
  <c r="F259" i="12"/>
  <c r="H259" i="12" s="1"/>
  <c r="B259" i="12"/>
  <c r="B771" i="12" s="1"/>
  <c r="A259" i="12"/>
  <c r="A771" i="12" s="1"/>
  <c r="H258" i="12"/>
  <c r="F258" i="12"/>
  <c r="B258" i="12"/>
  <c r="B770" i="12" s="1"/>
  <c r="A258" i="12"/>
  <c r="A770" i="12" s="1"/>
  <c r="H257" i="12"/>
  <c r="F257" i="12"/>
  <c r="B257" i="12"/>
  <c r="B769" i="12" s="1"/>
  <c r="A257" i="12"/>
  <c r="A769" i="12" s="1"/>
  <c r="F256" i="12"/>
  <c r="H256" i="12" s="1"/>
  <c r="B256" i="12"/>
  <c r="A256" i="12"/>
  <c r="A768" i="12" s="1"/>
  <c r="H255" i="12"/>
  <c r="F255" i="12"/>
  <c r="D255" i="12"/>
  <c r="D383" i="12" s="1"/>
  <c r="D511" i="12" s="1"/>
  <c r="D639" i="12" s="1"/>
  <c r="D767" i="12" s="1"/>
  <c r="D895" i="12" s="1"/>
  <c r="D1023" i="12" s="1"/>
  <c r="D1116" i="12" s="1"/>
  <c r="D1209" i="12" s="1"/>
  <c r="D1302" i="12" s="1"/>
  <c r="D1395" i="12" s="1"/>
  <c r="B255" i="12"/>
  <c r="B767" i="12" s="1"/>
  <c r="A255" i="12"/>
  <c r="F254" i="12"/>
  <c r="H254" i="12" s="1"/>
  <c r="B254" i="12"/>
  <c r="B766" i="12" s="1"/>
  <c r="A254" i="12"/>
  <c r="H253" i="12"/>
  <c r="F253" i="12"/>
  <c r="B253" i="12"/>
  <c r="B765" i="12" s="1"/>
  <c r="A253" i="12"/>
  <c r="A765" i="12" s="1"/>
  <c r="H252" i="12"/>
  <c r="F252" i="12"/>
  <c r="B252" i="12"/>
  <c r="B764" i="12" s="1"/>
  <c r="A252" i="12"/>
  <c r="A764" i="12" s="1"/>
  <c r="H251" i="12"/>
  <c r="F251" i="12"/>
  <c r="B251" i="12"/>
  <c r="B763" i="12" s="1"/>
  <c r="A251" i="12"/>
  <c r="A763" i="12" s="1"/>
  <c r="H250" i="12"/>
  <c r="F250" i="12"/>
  <c r="B250" i="12"/>
  <c r="B762" i="12" s="1"/>
  <c r="A250" i="12"/>
  <c r="A762" i="12" s="1"/>
  <c r="F249" i="12"/>
  <c r="H249" i="12" s="1"/>
  <c r="B249" i="12"/>
  <c r="B761" i="12" s="1"/>
  <c r="A249" i="12"/>
  <c r="A761" i="12" s="1"/>
  <c r="F248" i="12"/>
  <c r="H248" i="12" s="1"/>
  <c r="B248" i="12"/>
  <c r="A248" i="12"/>
  <c r="A760" i="12" s="1"/>
  <c r="H247" i="12"/>
  <c r="F247" i="12"/>
  <c r="B247" i="12"/>
  <c r="B759" i="12" s="1"/>
  <c r="A247" i="12"/>
  <c r="F246" i="12"/>
  <c r="H246" i="12" s="1"/>
  <c r="B246" i="12"/>
  <c r="B758" i="12" s="1"/>
  <c r="A246" i="12"/>
  <c r="H245" i="12"/>
  <c r="F245" i="12"/>
  <c r="B245" i="12"/>
  <c r="B757" i="12" s="1"/>
  <c r="A245" i="12"/>
  <c r="A757" i="12" s="1"/>
  <c r="H244" i="12"/>
  <c r="F244" i="12"/>
  <c r="B244" i="12"/>
  <c r="B756" i="12" s="1"/>
  <c r="A244" i="12"/>
  <c r="A756" i="12" s="1"/>
  <c r="F243" i="12"/>
  <c r="H243" i="12" s="1"/>
  <c r="B243" i="12"/>
  <c r="B755" i="12" s="1"/>
  <c r="A243" i="12"/>
  <c r="A755" i="12" s="1"/>
  <c r="F242" i="12"/>
  <c r="H242" i="12" s="1"/>
  <c r="B242" i="12"/>
  <c r="B754" i="12" s="1"/>
  <c r="A242" i="12"/>
  <c r="A754" i="12" s="1"/>
  <c r="F241" i="12"/>
  <c r="H241" i="12" s="1"/>
  <c r="B241" i="12"/>
  <c r="B753" i="12" s="1"/>
  <c r="A241" i="12"/>
  <c r="A753" i="12" s="1"/>
  <c r="F240" i="12"/>
  <c r="H240" i="12" s="1"/>
  <c r="B240" i="12"/>
  <c r="A240" i="12"/>
  <c r="A752" i="12" s="1"/>
  <c r="H239" i="12"/>
  <c r="F239" i="12"/>
  <c r="B239" i="12"/>
  <c r="B751" i="12" s="1"/>
  <c r="A239" i="12"/>
  <c r="F238" i="12"/>
  <c r="H238" i="12" s="1"/>
  <c r="B238" i="12"/>
  <c r="B750" i="12" s="1"/>
  <c r="A238" i="12"/>
  <c r="H237" i="12"/>
  <c r="F237" i="12"/>
  <c r="B237" i="12"/>
  <c r="B749" i="12" s="1"/>
  <c r="A237" i="12"/>
  <c r="H236" i="12"/>
  <c r="F236" i="12"/>
  <c r="B236" i="12"/>
  <c r="B748" i="12" s="1"/>
  <c r="A236" i="12"/>
  <c r="A748" i="12" s="1"/>
  <c r="F235" i="12"/>
  <c r="H235" i="12" s="1"/>
  <c r="B235" i="12"/>
  <c r="B747" i="12" s="1"/>
  <c r="A235" i="12"/>
  <c r="A747" i="12" s="1"/>
  <c r="F234" i="12"/>
  <c r="H234" i="12" s="1"/>
  <c r="B234" i="12"/>
  <c r="B746" i="12" s="1"/>
  <c r="A234" i="12"/>
  <c r="A746" i="12" s="1"/>
  <c r="AC233" i="12"/>
  <c r="H232" i="12"/>
  <c r="F232" i="12"/>
  <c r="B232" i="12"/>
  <c r="B744" i="12" s="1"/>
  <c r="A232" i="12"/>
  <c r="A744" i="12" s="1"/>
  <c r="H231" i="12"/>
  <c r="F231" i="12"/>
  <c r="B231" i="12"/>
  <c r="B743" i="12" s="1"/>
  <c r="A231" i="12"/>
  <c r="A743" i="12" s="1"/>
  <c r="F230" i="12"/>
  <c r="H230" i="12" s="1"/>
  <c r="B230" i="12"/>
  <c r="A230" i="12"/>
  <c r="A742" i="12" s="1"/>
  <c r="H229" i="12"/>
  <c r="F229" i="12"/>
  <c r="B229" i="12"/>
  <c r="B741" i="12" s="1"/>
  <c r="A229" i="12"/>
  <c r="F228" i="12"/>
  <c r="H228" i="12" s="1"/>
  <c r="B228" i="12"/>
  <c r="B740" i="12" s="1"/>
  <c r="A228" i="12"/>
  <c r="H227" i="12"/>
  <c r="F227" i="12"/>
  <c r="B227" i="12"/>
  <c r="A227" i="12"/>
  <c r="A739" i="12" s="1"/>
  <c r="H226" i="12"/>
  <c r="F226" i="12"/>
  <c r="B226" i="12"/>
  <c r="A226" i="12"/>
  <c r="A738" i="12" s="1"/>
  <c r="AC225" i="12"/>
  <c r="AC224" i="12"/>
  <c r="AC223" i="12"/>
  <c r="AC222" i="12"/>
  <c r="AC221" i="12"/>
  <c r="AC220" i="12"/>
  <c r="AC219" i="12"/>
  <c r="AC218" i="12"/>
  <c r="AC217" i="12"/>
  <c r="AC216" i="12"/>
  <c r="AC215" i="12"/>
  <c r="AC214" i="12"/>
  <c r="AC213" i="12"/>
  <c r="AC212" i="12"/>
  <c r="AC211" i="12"/>
  <c r="AC210" i="12"/>
  <c r="AC209" i="12"/>
  <c r="AC208" i="12"/>
  <c r="AC207" i="12"/>
  <c r="AC206" i="12"/>
  <c r="AC205" i="12"/>
  <c r="AC204" i="12"/>
  <c r="AC203" i="12"/>
  <c r="AC202" i="12"/>
  <c r="AC201" i="12"/>
  <c r="AC200" i="12"/>
  <c r="AC199" i="12"/>
  <c r="AC198" i="12"/>
  <c r="AC197" i="12"/>
  <c r="AC196" i="12"/>
  <c r="AC195" i="12"/>
  <c r="AC194" i="12"/>
  <c r="H193" i="12"/>
  <c r="F193" i="12"/>
  <c r="B193" i="12"/>
  <c r="B705" i="12" s="1"/>
  <c r="A193" i="12"/>
  <c r="A705" i="12" s="1"/>
  <c r="F192" i="12"/>
  <c r="H192" i="12" s="1"/>
  <c r="B192" i="12"/>
  <c r="B704" i="12" s="1"/>
  <c r="A192" i="12"/>
  <c r="A704" i="12" s="1"/>
  <c r="F191" i="12"/>
  <c r="H191" i="12" s="1"/>
  <c r="B191" i="12"/>
  <c r="B703" i="12" s="1"/>
  <c r="A191" i="12"/>
  <c r="F190" i="12"/>
  <c r="H190" i="12" s="1"/>
  <c r="B190" i="12"/>
  <c r="B702" i="12" s="1"/>
  <c r="A190" i="12"/>
  <c r="A702" i="12" s="1"/>
  <c r="H189" i="12"/>
  <c r="F189" i="12"/>
  <c r="B189" i="12"/>
  <c r="B701" i="12" s="1"/>
  <c r="A189" i="12"/>
  <c r="F188" i="12"/>
  <c r="H188" i="12" s="1"/>
  <c r="B188" i="12"/>
  <c r="B700" i="12" s="1"/>
  <c r="A188" i="12"/>
  <c r="H187" i="12"/>
  <c r="F187" i="12"/>
  <c r="B187" i="12"/>
  <c r="B699" i="12" s="1"/>
  <c r="A187" i="12"/>
  <c r="A699" i="12" s="1"/>
  <c r="H186" i="12"/>
  <c r="F186" i="12"/>
  <c r="B186" i="12"/>
  <c r="B698" i="12" s="1"/>
  <c r="A186" i="12"/>
  <c r="A698" i="12" s="1"/>
  <c r="F185" i="12"/>
  <c r="H185" i="12" s="1"/>
  <c r="B185" i="12"/>
  <c r="B697" i="12" s="1"/>
  <c r="A185" i="12"/>
  <c r="A697" i="12" s="1"/>
  <c r="F184" i="12"/>
  <c r="H184" i="12" s="1"/>
  <c r="B184" i="12"/>
  <c r="A184" i="12"/>
  <c r="A696" i="12" s="1"/>
  <c r="F183" i="12"/>
  <c r="H183" i="12" s="1"/>
  <c r="B183" i="12"/>
  <c r="B695" i="12" s="1"/>
  <c r="A183" i="12"/>
  <c r="A695" i="12" s="1"/>
  <c r="F182" i="12"/>
  <c r="H182" i="12" s="1"/>
  <c r="B182" i="12"/>
  <c r="B694" i="12" s="1"/>
  <c r="A182" i="12"/>
  <c r="A694" i="12" s="1"/>
  <c r="H181" i="12"/>
  <c r="F181" i="12"/>
  <c r="B181" i="12"/>
  <c r="B693" i="12" s="1"/>
  <c r="A181" i="12"/>
  <c r="F180" i="12"/>
  <c r="H180" i="12" s="1"/>
  <c r="B180" i="12"/>
  <c r="B692" i="12" s="1"/>
  <c r="A180" i="12"/>
  <c r="H179" i="12"/>
  <c r="F179" i="12"/>
  <c r="B179" i="12"/>
  <c r="B691" i="12" s="1"/>
  <c r="A179" i="12"/>
  <c r="A691" i="12" s="1"/>
  <c r="H178" i="12"/>
  <c r="F178" i="12"/>
  <c r="B178" i="12"/>
  <c r="A178" i="12"/>
  <c r="F177" i="12"/>
  <c r="H177" i="12" s="1"/>
  <c r="B177" i="12"/>
  <c r="B689" i="12" s="1"/>
  <c r="A177" i="12"/>
  <c r="A689" i="12" s="1"/>
  <c r="F176" i="12"/>
  <c r="H176" i="12" s="1"/>
  <c r="B176" i="12"/>
  <c r="B688" i="12" s="1"/>
  <c r="A176" i="12"/>
  <c r="A688" i="12" s="1"/>
  <c r="F175" i="12"/>
  <c r="H175" i="12" s="1"/>
  <c r="B175" i="12"/>
  <c r="B687" i="12" s="1"/>
  <c r="A175" i="12"/>
  <c r="A687" i="12" s="1"/>
  <c r="F174" i="12"/>
  <c r="H174" i="12" s="1"/>
  <c r="B174" i="12"/>
  <c r="B686" i="12" s="1"/>
  <c r="A174" i="12"/>
  <c r="A686" i="12" s="1"/>
  <c r="H173" i="12"/>
  <c r="F173" i="12"/>
  <c r="B173" i="12"/>
  <c r="B685" i="12" s="1"/>
  <c r="A173" i="12"/>
  <c r="F172" i="12"/>
  <c r="H172" i="12" s="1"/>
  <c r="B172" i="12"/>
  <c r="B684" i="12" s="1"/>
  <c r="A172" i="12"/>
  <c r="H171" i="12"/>
  <c r="F171" i="12"/>
  <c r="B171" i="12"/>
  <c r="B683" i="12" s="1"/>
  <c r="A171" i="12"/>
  <c r="H170" i="12"/>
  <c r="F170" i="12"/>
  <c r="B170" i="12"/>
  <c r="B682" i="12" s="1"/>
  <c r="A170" i="12"/>
  <c r="A682" i="12" s="1"/>
  <c r="AC169" i="12"/>
  <c r="H168" i="12"/>
  <c r="F168" i="12"/>
  <c r="B168" i="12"/>
  <c r="B680" i="12" s="1"/>
  <c r="A168" i="12"/>
  <c r="A680" i="12" s="1"/>
  <c r="H167" i="12"/>
  <c r="F167" i="12"/>
  <c r="B167" i="12"/>
  <c r="A167" i="12"/>
  <c r="A679" i="12" s="1"/>
  <c r="H166" i="12"/>
  <c r="F166" i="12"/>
  <c r="B166" i="12"/>
  <c r="B678" i="12" s="1"/>
  <c r="A166" i="12"/>
  <c r="A678" i="12" s="1"/>
  <c r="H165" i="12"/>
  <c r="F165" i="12"/>
  <c r="B165" i="12"/>
  <c r="A165" i="12"/>
  <c r="A677" i="12" s="1"/>
  <c r="F164" i="12"/>
  <c r="H164" i="12" s="1"/>
  <c r="D164" i="12"/>
  <c r="D292" i="12" s="1"/>
  <c r="D420" i="12" s="1"/>
  <c r="D548" i="12" s="1"/>
  <c r="D676" i="12" s="1"/>
  <c r="D804" i="12" s="1"/>
  <c r="D932" i="12" s="1"/>
  <c r="D1059" i="12" s="1"/>
  <c r="D1152" i="12" s="1"/>
  <c r="D1245" i="12" s="1"/>
  <c r="D1338" i="12" s="1"/>
  <c r="B164" i="12"/>
  <c r="B676" i="12" s="1"/>
  <c r="A164" i="12"/>
  <c r="A676" i="12" s="1"/>
  <c r="H163" i="12"/>
  <c r="F163" i="12"/>
  <c r="B163" i="12"/>
  <c r="B675" i="12" s="1"/>
  <c r="A163" i="12"/>
  <c r="A675" i="12" s="1"/>
  <c r="F162" i="12"/>
  <c r="H162" i="12" s="1"/>
  <c r="B162" i="12"/>
  <c r="B674" i="12" s="1"/>
  <c r="A162" i="12"/>
  <c r="H161" i="12"/>
  <c r="F161" i="12"/>
  <c r="B161" i="12"/>
  <c r="B673" i="12" s="1"/>
  <c r="A161" i="12"/>
  <c r="A673" i="12" s="1"/>
  <c r="H160" i="12"/>
  <c r="F160" i="12"/>
  <c r="B160" i="12"/>
  <c r="A160" i="12"/>
  <c r="F159" i="12"/>
  <c r="H159" i="12" s="1"/>
  <c r="B159" i="12"/>
  <c r="B671" i="12" s="1"/>
  <c r="A159" i="12"/>
  <c r="A671" i="12" s="1"/>
  <c r="F158" i="12"/>
  <c r="H158" i="12" s="1"/>
  <c r="B158" i="12"/>
  <c r="B670" i="12" s="1"/>
  <c r="A158" i="12"/>
  <c r="A670" i="12" s="1"/>
  <c r="H157" i="12"/>
  <c r="F157" i="12"/>
  <c r="B157" i="12"/>
  <c r="A157" i="12"/>
  <c r="A669" i="12" s="1"/>
  <c r="J156" i="12"/>
  <c r="H156" i="12"/>
  <c r="F156" i="12"/>
  <c r="B156" i="12"/>
  <c r="B668" i="12" s="1"/>
  <c r="A156" i="12"/>
  <c r="A668" i="12" s="1"/>
  <c r="F155" i="12"/>
  <c r="H155" i="12" s="1"/>
  <c r="B155" i="12"/>
  <c r="B667" i="12" s="1"/>
  <c r="A155" i="12"/>
  <c r="A667" i="12" s="1"/>
  <c r="H154" i="12"/>
  <c r="F154" i="12"/>
  <c r="B154" i="12"/>
  <c r="B666" i="12" s="1"/>
  <c r="A154" i="12"/>
  <c r="F153" i="12"/>
  <c r="H153" i="12" s="1"/>
  <c r="B153" i="12"/>
  <c r="B665" i="12" s="1"/>
  <c r="A153" i="12"/>
  <c r="H152" i="12"/>
  <c r="F152" i="12"/>
  <c r="B152" i="12"/>
  <c r="A152" i="12"/>
  <c r="A664" i="12" s="1"/>
  <c r="H151" i="12"/>
  <c r="F151" i="12"/>
  <c r="B151" i="12"/>
  <c r="A151" i="12"/>
  <c r="A663" i="12" s="1"/>
  <c r="H150" i="12"/>
  <c r="F150" i="12"/>
  <c r="B150" i="12"/>
  <c r="B662" i="12" s="1"/>
  <c r="A150" i="12"/>
  <c r="A662" i="12" s="1"/>
  <c r="F149" i="12"/>
  <c r="H149" i="12" s="1"/>
  <c r="B149" i="12"/>
  <c r="B661" i="12" s="1"/>
  <c r="A149" i="12"/>
  <c r="A661" i="12" s="1"/>
  <c r="H148" i="12"/>
  <c r="F148" i="12"/>
  <c r="B148" i="12"/>
  <c r="B660" i="12" s="1"/>
  <c r="A148" i="12"/>
  <c r="A660" i="12" s="1"/>
  <c r="H147" i="12"/>
  <c r="F147" i="12"/>
  <c r="B147" i="12"/>
  <c r="B659" i="12" s="1"/>
  <c r="A147" i="12"/>
  <c r="A659" i="12" s="1"/>
  <c r="F146" i="12"/>
  <c r="H146" i="12" s="1"/>
  <c r="B146" i="12"/>
  <c r="B658" i="12" s="1"/>
  <c r="A146" i="12"/>
  <c r="A658" i="12" s="1"/>
  <c r="H145" i="12"/>
  <c r="F145" i="12"/>
  <c r="B145" i="12"/>
  <c r="B657" i="12" s="1"/>
  <c r="A145" i="12"/>
  <c r="F144" i="12"/>
  <c r="H144" i="12" s="1"/>
  <c r="B144" i="12"/>
  <c r="B656" i="12" s="1"/>
  <c r="A144" i="12"/>
  <c r="A656" i="12" s="1"/>
  <c r="F143" i="12"/>
  <c r="H143" i="12" s="1"/>
  <c r="B143" i="12"/>
  <c r="B655" i="12" s="1"/>
  <c r="A143" i="12"/>
  <c r="A655" i="12" s="1"/>
  <c r="H142" i="12"/>
  <c r="F142" i="12"/>
  <c r="B142" i="12"/>
  <c r="B654" i="12" s="1"/>
  <c r="A142" i="12"/>
  <c r="F141" i="12"/>
  <c r="H141" i="12" s="1"/>
  <c r="B141" i="12"/>
  <c r="B653" i="12" s="1"/>
  <c r="A141" i="12"/>
  <c r="H140" i="12"/>
  <c r="F140" i="12"/>
  <c r="B140" i="12"/>
  <c r="B652" i="12" s="1"/>
  <c r="A140" i="12"/>
  <c r="A652" i="12" s="1"/>
  <c r="H139" i="12"/>
  <c r="F139" i="12"/>
  <c r="B139" i="12"/>
  <c r="B651" i="12" s="1"/>
  <c r="A139" i="12"/>
  <c r="A651" i="12" s="1"/>
  <c r="H138" i="12"/>
  <c r="F138" i="12"/>
  <c r="B138" i="12"/>
  <c r="B650" i="12" s="1"/>
  <c r="A138" i="12"/>
  <c r="A650" i="12" s="1"/>
  <c r="AC137" i="12"/>
  <c r="H136" i="12"/>
  <c r="F136" i="12"/>
  <c r="B136" i="12"/>
  <c r="B648" i="12" s="1"/>
  <c r="A136" i="12"/>
  <c r="A648" i="12" s="1"/>
  <c r="F135" i="12"/>
  <c r="H135" i="12" s="1"/>
  <c r="B135" i="12"/>
  <c r="B647" i="12" s="1"/>
  <c r="A135" i="12"/>
  <c r="F134" i="12"/>
  <c r="H134" i="12" s="1"/>
  <c r="D134" i="12"/>
  <c r="D262" i="12" s="1"/>
  <c r="D390" i="12" s="1"/>
  <c r="D518" i="12" s="1"/>
  <c r="D646" i="12" s="1"/>
  <c r="D774" i="12" s="1"/>
  <c r="D902" i="12" s="1"/>
  <c r="D1030" i="12" s="1"/>
  <c r="D1123" i="12" s="1"/>
  <c r="D1216" i="12" s="1"/>
  <c r="D1309" i="12" s="1"/>
  <c r="B134" i="12"/>
  <c r="B646" i="12" s="1"/>
  <c r="A134" i="12"/>
  <c r="A646" i="12" s="1"/>
  <c r="F133" i="12"/>
  <c r="H133" i="12" s="1"/>
  <c r="B133" i="12"/>
  <c r="B645" i="12" s="1"/>
  <c r="A133" i="12"/>
  <c r="A645" i="12" s="1"/>
  <c r="H132" i="12"/>
  <c r="F132" i="12"/>
  <c r="B132" i="12"/>
  <c r="B644" i="12" s="1"/>
  <c r="A132" i="12"/>
  <c r="F131" i="12"/>
  <c r="H131" i="12" s="1"/>
  <c r="B131" i="12"/>
  <c r="B643" i="12" s="1"/>
  <c r="A131" i="12"/>
  <c r="H130" i="12"/>
  <c r="F130" i="12"/>
  <c r="B130" i="12"/>
  <c r="B642" i="12" s="1"/>
  <c r="A130" i="12"/>
  <c r="A642" i="12" s="1"/>
  <c r="N129" i="12"/>
  <c r="M129" i="12" s="1"/>
  <c r="F129" i="12"/>
  <c r="H129" i="12" s="1"/>
  <c r="D129" i="12"/>
  <c r="D257" i="12" s="1"/>
  <c r="D385" i="12" s="1"/>
  <c r="D513" i="12" s="1"/>
  <c r="D641" i="12" s="1"/>
  <c r="D769" i="12" s="1"/>
  <c r="D897" i="12" s="1"/>
  <c r="D1025" i="12" s="1"/>
  <c r="D1118" i="12" s="1"/>
  <c r="D1211" i="12" s="1"/>
  <c r="D1304" i="12" s="1"/>
  <c r="D1397" i="12" s="1"/>
  <c r="B129" i="12"/>
  <c r="B641" i="12" s="1"/>
  <c r="A129" i="12"/>
  <c r="A641" i="12" s="1"/>
  <c r="N128" i="12"/>
  <c r="M128" i="12" s="1"/>
  <c r="H128" i="12"/>
  <c r="F128" i="12"/>
  <c r="D128" i="12"/>
  <c r="D256" i="12" s="1"/>
  <c r="D384" i="12" s="1"/>
  <c r="D512" i="12" s="1"/>
  <c r="D640" i="12" s="1"/>
  <c r="D768" i="12" s="1"/>
  <c r="D896" i="12" s="1"/>
  <c r="D1024" i="12" s="1"/>
  <c r="D1117" i="12" s="1"/>
  <c r="D1210" i="12" s="1"/>
  <c r="D1303" i="12" s="1"/>
  <c r="D1396" i="12" s="1"/>
  <c r="B128" i="12"/>
  <c r="B640" i="12" s="1"/>
  <c r="A128" i="12"/>
  <c r="A640" i="12" s="1"/>
  <c r="N127" i="12"/>
  <c r="M127" i="12"/>
  <c r="F127" i="12"/>
  <c r="H127" i="12" s="1"/>
  <c r="D127" i="12"/>
  <c r="B127" i="12"/>
  <c r="B639" i="12" s="1"/>
  <c r="A127" i="12"/>
  <c r="A639" i="12" s="1"/>
  <c r="N126" i="12"/>
  <c r="M126" i="12" s="1"/>
  <c r="F126" i="12"/>
  <c r="H126" i="12" s="1"/>
  <c r="D126" i="12"/>
  <c r="D254" i="12" s="1"/>
  <c r="D382" i="12" s="1"/>
  <c r="D510" i="12" s="1"/>
  <c r="D638" i="12" s="1"/>
  <c r="D766" i="12" s="1"/>
  <c r="D894" i="12" s="1"/>
  <c r="D1022" i="12" s="1"/>
  <c r="D1115" i="12" s="1"/>
  <c r="D1208" i="12" s="1"/>
  <c r="D1301" i="12" s="1"/>
  <c r="D1394" i="12" s="1"/>
  <c r="B126" i="12"/>
  <c r="B638" i="12" s="1"/>
  <c r="A126" i="12"/>
  <c r="A638" i="12" s="1"/>
  <c r="N125" i="12"/>
  <c r="M125" i="12"/>
  <c r="H125" i="12"/>
  <c r="F125" i="12"/>
  <c r="D125" i="12"/>
  <c r="D253" i="12" s="1"/>
  <c r="D381" i="12" s="1"/>
  <c r="D509" i="12" s="1"/>
  <c r="D637" i="12" s="1"/>
  <c r="D765" i="12" s="1"/>
  <c r="D893" i="12" s="1"/>
  <c r="D1021" i="12" s="1"/>
  <c r="D1114" i="12" s="1"/>
  <c r="D1207" i="12" s="1"/>
  <c r="D1300" i="12" s="1"/>
  <c r="D1393" i="12" s="1"/>
  <c r="B125" i="12"/>
  <c r="B637" i="12" s="1"/>
  <c r="A125" i="12"/>
  <c r="A637" i="12" s="1"/>
  <c r="N124" i="12"/>
  <c r="M124" i="12"/>
  <c r="F124" i="12"/>
  <c r="H124" i="12" s="1"/>
  <c r="D124" i="12"/>
  <c r="D252" i="12" s="1"/>
  <c r="D380" i="12" s="1"/>
  <c r="D508" i="12" s="1"/>
  <c r="D636" i="12" s="1"/>
  <c r="D764" i="12" s="1"/>
  <c r="D892" i="12" s="1"/>
  <c r="D1020" i="12" s="1"/>
  <c r="D1113" i="12" s="1"/>
  <c r="D1206" i="12" s="1"/>
  <c r="D1299" i="12" s="1"/>
  <c r="D1392" i="12" s="1"/>
  <c r="B124" i="12"/>
  <c r="B636" i="12" s="1"/>
  <c r="A124" i="12"/>
  <c r="A636" i="12" s="1"/>
  <c r="N123" i="12"/>
  <c r="M123" i="12"/>
  <c r="H123" i="12"/>
  <c r="F123" i="12"/>
  <c r="D123" i="12"/>
  <c r="D251" i="12" s="1"/>
  <c r="D379" i="12" s="1"/>
  <c r="B123" i="12"/>
  <c r="B635" i="12" s="1"/>
  <c r="A123" i="12"/>
  <c r="A635" i="12" s="1"/>
  <c r="N122" i="12"/>
  <c r="M122" i="12" s="1"/>
  <c r="H122" i="12"/>
  <c r="F122" i="12"/>
  <c r="D122" i="12"/>
  <c r="D250" i="12" s="1"/>
  <c r="D378" i="12" s="1"/>
  <c r="D506" i="12" s="1"/>
  <c r="D634" i="12" s="1"/>
  <c r="D762" i="12" s="1"/>
  <c r="D890" i="12" s="1"/>
  <c r="D1018" i="12" s="1"/>
  <c r="D1111" i="12" s="1"/>
  <c r="D1204" i="12" s="1"/>
  <c r="D1297" i="12" s="1"/>
  <c r="D1390" i="12" s="1"/>
  <c r="B122" i="12"/>
  <c r="B634" i="12" s="1"/>
  <c r="A122" i="12"/>
  <c r="A634" i="12" s="1"/>
  <c r="N121" i="12"/>
  <c r="M121" i="12" s="1"/>
  <c r="F121" i="12"/>
  <c r="H121" i="12" s="1"/>
  <c r="D121" i="12"/>
  <c r="D249" i="12" s="1"/>
  <c r="D377" i="12" s="1"/>
  <c r="D505" i="12" s="1"/>
  <c r="D633" i="12" s="1"/>
  <c r="D761" i="12" s="1"/>
  <c r="D889" i="12" s="1"/>
  <c r="D1017" i="12" s="1"/>
  <c r="D1110" i="12" s="1"/>
  <c r="D1203" i="12" s="1"/>
  <c r="D1296" i="12" s="1"/>
  <c r="D1389" i="12" s="1"/>
  <c r="B121" i="12"/>
  <c r="B633" i="12" s="1"/>
  <c r="A121" i="12"/>
  <c r="A633" i="12" s="1"/>
  <c r="N120" i="12"/>
  <c r="M120" i="12" s="1"/>
  <c r="H120" i="12"/>
  <c r="F120" i="12"/>
  <c r="D120" i="12"/>
  <c r="D248" i="12" s="1"/>
  <c r="D376" i="12" s="1"/>
  <c r="D504" i="12" s="1"/>
  <c r="D632" i="12" s="1"/>
  <c r="D760" i="12" s="1"/>
  <c r="D888" i="12" s="1"/>
  <c r="D1016" i="12" s="1"/>
  <c r="D1109" i="12" s="1"/>
  <c r="D1202" i="12" s="1"/>
  <c r="D1295" i="12" s="1"/>
  <c r="D1388" i="12" s="1"/>
  <c r="B120" i="12"/>
  <c r="B632" i="12" s="1"/>
  <c r="A120" i="12"/>
  <c r="A632" i="12" s="1"/>
  <c r="N119" i="12"/>
  <c r="M119" i="12"/>
  <c r="F119" i="12"/>
  <c r="H119" i="12" s="1"/>
  <c r="D119" i="12"/>
  <c r="D247" i="12" s="1"/>
  <c r="D375" i="12" s="1"/>
  <c r="D503" i="12" s="1"/>
  <c r="D631" i="12" s="1"/>
  <c r="D759" i="12" s="1"/>
  <c r="D887" i="12" s="1"/>
  <c r="D1015" i="12" s="1"/>
  <c r="D1108" i="12" s="1"/>
  <c r="D1201" i="12" s="1"/>
  <c r="D1294" i="12" s="1"/>
  <c r="D1387" i="12" s="1"/>
  <c r="B119" i="12"/>
  <c r="B631" i="12" s="1"/>
  <c r="A119" i="12"/>
  <c r="A631" i="12" s="1"/>
  <c r="N118" i="12"/>
  <c r="M118" i="12" s="1"/>
  <c r="F118" i="12"/>
  <c r="H118" i="12" s="1"/>
  <c r="D118" i="12"/>
  <c r="D246" i="12" s="1"/>
  <c r="D374" i="12" s="1"/>
  <c r="D502" i="12" s="1"/>
  <c r="D630" i="12" s="1"/>
  <c r="D758" i="12" s="1"/>
  <c r="D886" i="12" s="1"/>
  <c r="D1014" i="12" s="1"/>
  <c r="D1107" i="12" s="1"/>
  <c r="D1200" i="12" s="1"/>
  <c r="D1293" i="12" s="1"/>
  <c r="D1386" i="12" s="1"/>
  <c r="B118" i="12"/>
  <c r="B630" i="12" s="1"/>
  <c r="A118" i="12"/>
  <c r="A630" i="12" s="1"/>
  <c r="N117" i="12"/>
  <c r="M117" i="12"/>
  <c r="F117" i="12"/>
  <c r="H117" i="12" s="1"/>
  <c r="D117" i="12"/>
  <c r="D245" i="12" s="1"/>
  <c r="D373" i="12" s="1"/>
  <c r="D501" i="12" s="1"/>
  <c r="D629" i="12" s="1"/>
  <c r="D757" i="12" s="1"/>
  <c r="D885" i="12" s="1"/>
  <c r="D1013" i="12" s="1"/>
  <c r="D1106" i="12" s="1"/>
  <c r="D1199" i="12" s="1"/>
  <c r="D1292" i="12" s="1"/>
  <c r="D1385" i="12" s="1"/>
  <c r="B117" i="12"/>
  <c r="B629" i="12" s="1"/>
  <c r="A117" i="12"/>
  <c r="A629" i="12" s="1"/>
  <c r="N116" i="12"/>
  <c r="M116" i="12"/>
  <c r="F116" i="12"/>
  <c r="H116" i="12" s="1"/>
  <c r="D116" i="12"/>
  <c r="D244" i="12" s="1"/>
  <c r="D372" i="12" s="1"/>
  <c r="D500" i="12" s="1"/>
  <c r="D628" i="12" s="1"/>
  <c r="D756" i="12" s="1"/>
  <c r="D884" i="12" s="1"/>
  <c r="D1012" i="12" s="1"/>
  <c r="D1105" i="12" s="1"/>
  <c r="D1198" i="12" s="1"/>
  <c r="D1291" i="12" s="1"/>
  <c r="D1384" i="12" s="1"/>
  <c r="B116" i="12"/>
  <c r="B628" i="12" s="1"/>
  <c r="A116" i="12"/>
  <c r="A628" i="12" s="1"/>
  <c r="N115" i="12"/>
  <c r="M115" i="12"/>
  <c r="F115" i="12"/>
  <c r="H115" i="12" s="1"/>
  <c r="D115" i="12"/>
  <c r="D243" i="12" s="1"/>
  <c r="D371" i="12" s="1"/>
  <c r="D499" i="12" s="1"/>
  <c r="D627" i="12" s="1"/>
  <c r="D755" i="12" s="1"/>
  <c r="D883" i="12" s="1"/>
  <c r="D1011" i="12" s="1"/>
  <c r="D1104" i="12" s="1"/>
  <c r="D1197" i="12" s="1"/>
  <c r="D1290" i="12" s="1"/>
  <c r="D1383" i="12" s="1"/>
  <c r="B115" i="12"/>
  <c r="B627" i="12" s="1"/>
  <c r="A115" i="12"/>
  <c r="A627" i="12" s="1"/>
  <c r="N114" i="12"/>
  <c r="M114" i="12" s="1"/>
  <c r="H114" i="12"/>
  <c r="F114" i="12"/>
  <c r="D114" i="12"/>
  <c r="D242" i="12" s="1"/>
  <c r="D370" i="12" s="1"/>
  <c r="D498" i="12" s="1"/>
  <c r="D626" i="12" s="1"/>
  <c r="D754" i="12" s="1"/>
  <c r="D882" i="12" s="1"/>
  <c r="D1010" i="12" s="1"/>
  <c r="D1103" i="12" s="1"/>
  <c r="D1196" i="12" s="1"/>
  <c r="D1289" i="12" s="1"/>
  <c r="D1382" i="12" s="1"/>
  <c r="B114" i="12"/>
  <c r="B626" i="12" s="1"/>
  <c r="A114" i="12"/>
  <c r="A626" i="12" s="1"/>
  <c r="N113" i="12"/>
  <c r="M113" i="12"/>
  <c r="F113" i="12"/>
  <c r="H113" i="12" s="1"/>
  <c r="D113" i="12"/>
  <c r="D241" i="12" s="1"/>
  <c r="D369" i="12" s="1"/>
  <c r="D497" i="12" s="1"/>
  <c r="D625" i="12" s="1"/>
  <c r="D753" i="12" s="1"/>
  <c r="D881" i="12" s="1"/>
  <c r="D1009" i="12" s="1"/>
  <c r="D1102" i="12" s="1"/>
  <c r="D1195" i="12" s="1"/>
  <c r="D1288" i="12" s="1"/>
  <c r="D1381" i="12" s="1"/>
  <c r="B113" i="12"/>
  <c r="B625" i="12" s="1"/>
  <c r="A113" i="12"/>
  <c r="A625" i="12" s="1"/>
  <c r="N112" i="12"/>
  <c r="M112" i="12" s="1"/>
  <c r="F112" i="12"/>
  <c r="H112" i="12" s="1"/>
  <c r="D112" i="12"/>
  <c r="D240" i="12" s="1"/>
  <c r="D368" i="12" s="1"/>
  <c r="D496" i="12" s="1"/>
  <c r="D624" i="12" s="1"/>
  <c r="D752" i="12" s="1"/>
  <c r="D880" i="12" s="1"/>
  <c r="D1008" i="12" s="1"/>
  <c r="D1101" i="12" s="1"/>
  <c r="D1194" i="12" s="1"/>
  <c r="D1287" i="12" s="1"/>
  <c r="D1380" i="12" s="1"/>
  <c r="B112" i="12"/>
  <c r="B624" i="12" s="1"/>
  <c r="A112" i="12"/>
  <c r="A624" i="12" s="1"/>
  <c r="N111" i="12"/>
  <c r="M111" i="12"/>
  <c r="F111" i="12"/>
  <c r="H111" i="12" s="1"/>
  <c r="D111" i="12"/>
  <c r="D239" i="12" s="1"/>
  <c r="D367" i="12" s="1"/>
  <c r="D495" i="12" s="1"/>
  <c r="D623" i="12" s="1"/>
  <c r="D751" i="12" s="1"/>
  <c r="D879" i="12" s="1"/>
  <c r="D1007" i="12" s="1"/>
  <c r="D1100" i="12" s="1"/>
  <c r="D1193" i="12" s="1"/>
  <c r="D1286" i="12" s="1"/>
  <c r="D1379" i="12" s="1"/>
  <c r="B111" i="12"/>
  <c r="B623" i="12" s="1"/>
  <c r="A111" i="12"/>
  <c r="A623" i="12" s="1"/>
  <c r="N110" i="12"/>
  <c r="M110" i="12"/>
  <c r="F110" i="12"/>
  <c r="H110" i="12" s="1"/>
  <c r="D110" i="12"/>
  <c r="D238" i="12" s="1"/>
  <c r="D366" i="12" s="1"/>
  <c r="D494" i="12" s="1"/>
  <c r="D622" i="12" s="1"/>
  <c r="D750" i="12" s="1"/>
  <c r="D878" i="12" s="1"/>
  <c r="D1006" i="12" s="1"/>
  <c r="D1099" i="12" s="1"/>
  <c r="D1192" i="12" s="1"/>
  <c r="D1285" i="12" s="1"/>
  <c r="D1378" i="12" s="1"/>
  <c r="B110" i="12"/>
  <c r="B622" i="12" s="1"/>
  <c r="A110" i="12"/>
  <c r="A622" i="12" s="1"/>
  <c r="N109" i="12"/>
  <c r="M109" i="12"/>
  <c r="H109" i="12"/>
  <c r="F109" i="12"/>
  <c r="D109" i="12"/>
  <c r="D237" i="12" s="1"/>
  <c r="D365" i="12" s="1"/>
  <c r="D493" i="12" s="1"/>
  <c r="D621" i="12" s="1"/>
  <c r="D749" i="12" s="1"/>
  <c r="D877" i="12" s="1"/>
  <c r="D1005" i="12" s="1"/>
  <c r="D1098" i="12" s="1"/>
  <c r="D1191" i="12" s="1"/>
  <c r="D1284" i="12" s="1"/>
  <c r="D1377" i="12" s="1"/>
  <c r="B109" i="12"/>
  <c r="B621" i="12" s="1"/>
  <c r="A109" i="12"/>
  <c r="A621" i="12" s="1"/>
  <c r="N108" i="12"/>
  <c r="M108" i="12"/>
  <c r="H108" i="12"/>
  <c r="F108" i="12"/>
  <c r="D108" i="12"/>
  <c r="D236" i="12" s="1"/>
  <c r="D364" i="12" s="1"/>
  <c r="D492" i="12" s="1"/>
  <c r="D620" i="12" s="1"/>
  <c r="D748" i="12" s="1"/>
  <c r="D876" i="12" s="1"/>
  <c r="D1004" i="12" s="1"/>
  <c r="D1097" i="12" s="1"/>
  <c r="D1190" i="12" s="1"/>
  <c r="D1283" i="12" s="1"/>
  <c r="D1376" i="12" s="1"/>
  <c r="B108" i="12"/>
  <c r="B620" i="12" s="1"/>
  <c r="A108" i="12"/>
  <c r="A620" i="12" s="1"/>
  <c r="N107" i="12"/>
  <c r="M107" i="12" s="1"/>
  <c r="F107" i="12"/>
  <c r="H107" i="12" s="1"/>
  <c r="D107" i="12"/>
  <c r="D235" i="12" s="1"/>
  <c r="D363" i="12" s="1"/>
  <c r="D491" i="12" s="1"/>
  <c r="D619" i="12" s="1"/>
  <c r="D747" i="12" s="1"/>
  <c r="D875" i="12" s="1"/>
  <c r="D1003" i="12" s="1"/>
  <c r="D1096" i="12" s="1"/>
  <c r="D1189" i="12" s="1"/>
  <c r="D1282" i="12" s="1"/>
  <c r="D1375" i="12" s="1"/>
  <c r="B107" i="12"/>
  <c r="B619" i="12" s="1"/>
  <c r="A107" i="12"/>
  <c r="A619" i="12" s="1"/>
  <c r="N106" i="12"/>
  <c r="M106" i="12" s="1"/>
  <c r="F106" i="12"/>
  <c r="H106" i="12" s="1"/>
  <c r="D106" i="12"/>
  <c r="D234" i="12" s="1"/>
  <c r="D362" i="12" s="1"/>
  <c r="D490" i="12" s="1"/>
  <c r="D618" i="12" s="1"/>
  <c r="D746" i="12" s="1"/>
  <c r="D874" i="12" s="1"/>
  <c r="D1002" i="12" s="1"/>
  <c r="D1095" i="12" s="1"/>
  <c r="D1188" i="12" s="1"/>
  <c r="D1281" i="12" s="1"/>
  <c r="D1374" i="12" s="1"/>
  <c r="B106" i="12"/>
  <c r="B618" i="12" s="1"/>
  <c r="A106" i="12"/>
  <c r="A618" i="12" s="1"/>
  <c r="AC105" i="12"/>
  <c r="N105" i="12"/>
  <c r="M105" i="12"/>
  <c r="N104" i="12"/>
  <c r="M104" i="12" s="1"/>
  <c r="F104" i="12"/>
  <c r="H104" i="12" s="1"/>
  <c r="D104" i="12"/>
  <c r="D232" i="12" s="1"/>
  <c r="D360" i="12" s="1"/>
  <c r="D488" i="12" s="1"/>
  <c r="D616" i="12" s="1"/>
  <c r="D744" i="12" s="1"/>
  <c r="D872" i="12" s="1"/>
  <c r="D1000" i="12" s="1"/>
  <c r="D1094" i="12" s="1"/>
  <c r="D1187" i="12" s="1"/>
  <c r="D1280" i="12" s="1"/>
  <c r="D1373" i="12" s="1"/>
  <c r="B104" i="12"/>
  <c r="B616" i="12" s="1"/>
  <c r="A104" i="12"/>
  <c r="A616" i="12" s="1"/>
  <c r="N103" i="12"/>
  <c r="M103" i="12"/>
  <c r="H103" i="12"/>
  <c r="F103" i="12"/>
  <c r="D103" i="12"/>
  <c r="D231" i="12" s="1"/>
  <c r="D359" i="12" s="1"/>
  <c r="D487" i="12" s="1"/>
  <c r="D615" i="12" s="1"/>
  <c r="D743" i="12" s="1"/>
  <c r="D871" i="12" s="1"/>
  <c r="D999" i="12" s="1"/>
  <c r="D1093" i="12" s="1"/>
  <c r="D1186" i="12" s="1"/>
  <c r="D1279" i="12" s="1"/>
  <c r="D1372" i="12" s="1"/>
  <c r="B103" i="12"/>
  <c r="B615" i="12" s="1"/>
  <c r="A103" i="12"/>
  <c r="A615" i="12" s="1"/>
  <c r="N102" i="12"/>
  <c r="M102" i="12"/>
  <c r="H102" i="12"/>
  <c r="F102" i="12"/>
  <c r="D102" i="12"/>
  <c r="D230" i="12" s="1"/>
  <c r="D358" i="12" s="1"/>
  <c r="D486" i="12" s="1"/>
  <c r="D614" i="12" s="1"/>
  <c r="D742" i="12" s="1"/>
  <c r="D870" i="12" s="1"/>
  <c r="D998" i="12" s="1"/>
  <c r="D1092" i="12" s="1"/>
  <c r="D1185" i="12" s="1"/>
  <c r="D1278" i="12" s="1"/>
  <c r="D1371" i="12" s="1"/>
  <c r="B102" i="12"/>
  <c r="B614" i="12" s="1"/>
  <c r="A102" i="12"/>
  <c r="A614" i="12" s="1"/>
  <c r="N101" i="12"/>
  <c r="M101" i="12" s="1"/>
  <c r="F101" i="12"/>
  <c r="H101" i="12" s="1"/>
  <c r="D101" i="12"/>
  <c r="D229" i="12" s="1"/>
  <c r="D357" i="12" s="1"/>
  <c r="D485" i="12" s="1"/>
  <c r="D613" i="12" s="1"/>
  <c r="D741" i="12" s="1"/>
  <c r="D869" i="12" s="1"/>
  <c r="D997" i="12" s="1"/>
  <c r="D1091" i="12" s="1"/>
  <c r="D1184" i="12" s="1"/>
  <c r="D1277" i="12" s="1"/>
  <c r="D1370" i="12" s="1"/>
  <c r="B101" i="12"/>
  <c r="B613" i="12" s="1"/>
  <c r="A101" i="12"/>
  <c r="A613" i="12" s="1"/>
  <c r="N100" i="12"/>
  <c r="M100" i="12" s="1"/>
  <c r="F100" i="12"/>
  <c r="H100" i="12" s="1"/>
  <c r="D100" i="12"/>
  <c r="D228" i="12" s="1"/>
  <c r="B100" i="12"/>
  <c r="B612" i="12" s="1"/>
  <c r="A100" i="12"/>
  <c r="A612" i="12" s="1"/>
  <c r="N99" i="12"/>
  <c r="M99" i="12"/>
  <c r="H99" i="12"/>
  <c r="F99" i="12"/>
  <c r="D99" i="12"/>
  <c r="D227" i="12" s="1"/>
  <c r="D355" i="12" s="1"/>
  <c r="D483" i="12" s="1"/>
  <c r="D611" i="12" s="1"/>
  <c r="D739" i="12" s="1"/>
  <c r="D867" i="12" s="1"/>
  <c r="D995" i="12" s="1"/>
  <c r="D1089" i="12" s="1"/>
  <c r="D1182" i="12" s="1"/>
  <c r="D1275" i="12" s="1"/>
  <c r="D1368" i="12" s="1"/>
  <c r="B99" i="12"/>
  <c r="B611" i="12" s="1"/>
  <c r="A99" i="12"/>
  <c r="A611" i="12" s="1"/>
  <c r="N98" i="12"/>
  <c r="M98" i="12"/>
  <c r="F98" i="12"/>
  <c r="H98" i="12" s="1"/>
  <c r="D98" i="12"/>
  <c r="D226" i="12" s="1"/>
  <c r="D354" i="12" s="1"/>
  <c r="D482" i="12" s="1"/>
  <c r="D610" i="12" s="1"/>
  <c r="D738" i="12" s="1"/>
  <c r="D866" i="12" s="1"/>
  <c r="D994" i="12" s="1"/>
  <c r="D1088" i="12" s="1"/>
  <c r="D1181" i="12" s="1"/>
  <c r="D1274" i="12" s="1"/>
  <c r="D1367" i="12" s="1"/>
  <c r="B98" i="12"/>
  <c r="B610" i="12" s="1"/>
  <c r="A98" i="12"/>
  <c r="A610" i="12" s="1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H65" i="12"/>
  <c r="F65" i="12"/>
  <c r="D65" i="12"/>
  <c r="D193" i="12" s="1"/>
  <c r="D321" i="12" s="1"/>
  <c r="D449" i="12" s="1"/>
  <c r="D577" i="12" s="1"/>
  <c r="D705" i="12" s="1"/>
  <c r="D833" i="12" s="1"/>
  <c r="D961" i="12" s="1"/>
  <c r="D1087" i="12" s="1"/>
  <c r="D1180" i="12" s="1"/>
  <c r="D1273" i="12" s="1"/>
  <c r="D1366" i="12" s="1"/>
  <c r="B65" i="12"/>
  <c r="B577" i="12" s="1"/>
  <c r="A65" i="12"/>
  <c r="A577" i="12" s="1"/>
  <c r="F64" i="12"/>
  <c r="H64" i="12" s="1"/>
  <c r="D64" i="12"/>
  <c r="D192" i="12" s="1"/>
  <c r="D320" i="12" s="1"/>
  <c r="D448" i="12" s="1"/>
  <c r="D576" i="12" s="1"/>
  <c r="D704" i="12" s="1"/>
  <c r="D832" i="12" s="1"/>
  <c r="D960" i="12" s="1"/>
  <c r="D1086" i="12" s="1"/>
  <c r="D1179" i="12" s="1"/>
  <c r="D1272" i="12" s="1"/>
  <c r="D1365" i="12" s="1"/>
  <c r="B64" i="12"/>
  <c r="B576" i="12" s="1"/>
  <c r="A64" i="12"/>
  <c r="A576" i="12" s="1"/>
  <c r="F63" i="12"/>
  <c r="H63" i="12" s="1"/>
  <c r="D63" i="12"/>
  <c r="D191" i="12" s="1"/>
  <c r="D319" i="12" s="1"/>
  <c r="D447" i="12" s="1"/>
  <c r="D575" i="12" s="1"/>
  <c r="D703" i="12" s="1"/>
  <c r="D831" i="12" s="1"/>
  <c r="D959" i="12" s="1"/>
  <c r="D1085" i="12" s="1"/>
  <c r="D1178" i="12" s="1"/>
  <c r="D1271" i="12" s="1"/>
  <c r="D1364" i="12" s="1"/>
  <c r="B63" i="12"/>
  <c r="B575" i="12" s="1"/>
  <c r="A63" i="12"/>
  <c r="A575" i="12" s="1"/>
  <c r="H62" i="12"/>
  <c r="F62" i="12"/>
  <c r="D62" i="12"/>
  <c r="D190" i="12" s="1"/>
  <c r="D318" i="12" s="1"/>
  <c r="D446" i="12" s="1"/>
  <c r="D574" i="12" s="1"/>
  <c r="D702" i="12" s="1"/>
  <c r="D830" i="12" s="1"/>
  <c r="D958" i="12" s="1"/>
  <c r="D1084" i="12" s="1"/>
  <c r="D1177" i="12" s="1"/>
  <c r="D1270" i="12" s="1"/>
  <c r="D1363" i="12" s="1"/>
  <c r="C62" i="12"/>
  <c r="AC62" i="12" s="1"/>
  <c r="B62" i="12"/>
  <c r="B574" i="12" s="1"/>
  <c r="A62" i="12"/>
  <c r="A574" i="12" s="1"/>
  <c r="H61" i="12"/>
  <c r="F61" i="12"/>
  <c r="D61" i="12"/>
  <c r="D189" i="12" s="1"/>
  <c r="D317" i="12" s="1"/>
  <c r="D445" i="12" s="1"/>
  <c r="D573" i="12" s="1"/>
  <c r="D701" i="12" s="1"/>
  <c r="D829" i="12" s="1"/>
  <c r="D957" i="12" s="1"/>
  <c r="D1083" i="12" s="1"/>
  <c r="D1176" i="12" s="1"/>
  <c r="D1269" i="12" s="1"/>
  <c r="D1362" i="12" s="1"/>
  <c r="B61" i="12"/>
  <c r="B573" i="12" s="1"/>
  <c r="A61" i="12"/>
  <c r="A573" i="12" s="1"/>
  <c r="F60" i="12"/>
  <c r="H60" i="12" s="1"/>
  <c r="D60" i="12"/>
  <c r="D188" i="12" s="1"/>
  <c r="D316" i="12" s="1"/>
  <c r="D444" i="12" s="1"/>
  <c r="D572" i="12" s="1"/>
  <c r="D700" i="12" s="1"/>
  <c r="D828" i="12" s="1"/>
  <c r="D956" i="12" s="1"/>
  <c r="D1082" i="12" s="1"/>
  <c r="D1175" i="12" s="1"/>
  <c r="D1268" i="12" s="1"/>
  <c r="D1361" i="12" s="1"/>
  <c r="B60" i="12"/>
  <c r="B572" i="12" s="1"/>
  <c r="A60" i="12"/>
  <c r="A572" i="12" s="1"/>
  <c r="F59" i="12"/>
  <c r="H59" i="12" s="1"/>
  <c r="D59" i="12"/>
  <c r="D187" i="12" s="1"/>
  <c r="D315" i="12" s="1"/>
  <c r="D443" i="12" s="1"/>
  <c r="D571" i="12" s="1"/>
  <c r="D699" i="12" s="1"/>
  <c r="D827" i="12" s="1"/>
  <c r="D955" i="12" s="1"/>
  <c r="D1081" i="12" s="1"/>
  <c r="D1174" i="12" s="1"/>
  <c r="D1267" i="12" s="1"/>
  <c r="D1360" i="12" s="1"/>
  <c r="B59" i="12"/>
  <c r="B571" i="12" s="1"/>
  <c r="A59" i="12"/>
  <c r="A571" i="12" s="1"/>
  <c r="F58" i="12"/>
  <c r="H58" i="12" s="1"/>
  <c r="D58" i="12"/>
  <c r="D186" i="12" s="1"/>
  <c r="D314" i="12" s="1"/>
  <c r="D442" i="12" s="1"/>
  <c r="D570" i="12" s="1"/>
  <c r="D698" i="12" s="1"/>
  <c r="D826" i="12" s="1"/>
  <c r="D954" i="12" s="1"/>
  <c r="D1080" i="12" s="1"/>
  <c r="D1173" i="12" s="1"/>
  <c r="D1266" i="12" s="1"/>
  <c r="D1359" i="12" s="1"/>
  <c r="B58" i="12"/>
  <c r="B570" i="12" s="1"/>
  <c r="A58" i="12"/>
  <c r="A570" i="12" s="1"/>
  <c r="H57" i="12"/>
  <c r="F57" i="12"/>
  <c r="D57" i="12"/>
  <c r="D185" i="12" s="1"/>
  <c r="D313" i="12" s="1"/>
  <c r="D441" i="12" s="1"/>
  <c r="D569" i="12" s="1"/>
  <c r="D697" i="12" s="1"/>
  <c r="D825" i="12" s="1"/>
  <c r="D953" i="12" s="1"/>
  <c r="D1079" i="12" s="1"/>
  <c r="D1172" i="12" s="1"/>
  <c r="D1265" i="12" s="1"/>
  <c r="D1358" i="12" s="1"/>
  <c r="B57" i="12"/>
  <c r="B569" i="12" s="1"/>
  <c r="A57" i="12"/>
  <c r="A569" i="12" s="1"/>
  <c r="F56" i="12"/>
  <c r="H56" i="12" s="1"/>
  <c r="D56" i="12"/>
  <c r="D184" i="12" s="1"/>
  <c r="D312" i="12" s="1"/>
  <c r="D440" i="12" s="1"/>
  <c r="D568" i="12" s="1"/>
  <c r="D696" i="12" s="1"/>
  <c r="D824" i="12" s="1"/>
  <c r="D952" i="12" s="1"/>
  <c r="D1078" i="12" s="1"/>
  <c r="D1171" i="12" s="1"/>
  <c r="D1264" i="12" s="1"/>
  <c r="D1357" i="12" s="1"/>
  <c r="B56" i="12"/>
  <c r="B568" i="12" s="1"/>
  <c r="A56" i="12"/>
  <c r="A568" i="12" s="1"/>
  <c r="F55" i="12"/>
  <c r="H55" i="12" s="1"/>
  <c r="D55" i="12"/>
  <c r="D183" i="12" s="1"/>
  <c r="D311" i="12" s="1"/>
  <c r="D439" i="12" s="1"/>
  <c r="D567" i="12" s="1"/>
  <c r="D695" i="12" s="1"/>
  <c r="D823" i="12" s="1"/>
  <c r="D951" i="12" s="1"/>
  <c r="D1077" i="12" s="1"/>
  <c r="D1170" i="12" s="1"/>
  <c r="D1263" i="12" s="1"/>
  <c r="D1356" i="12" s="1"/>
  <c r="B55" i="12"/>
  <c r="B567" i="12" s="1"/>
  <c r="A55" i="12"/>
  <c r="A567" i="12" s="1"/>
  <c r="H54" i="12"/>
  <c r="F54" i="12"/>
  <c r="D54" i="12"/>
  <c r="D182" i="12" s="1"/>
  <c r="D310" i="12" s="1"/>
  <c r="D438" i="12" s="1"/>
  <c r="D566" i="12" s="1"/>
  <c r="D694" i="12" s="1"/>
  <c r="D822" i="12" s="1"/>
  <c r="D950" i="12" s="1"/>
  <c r="D1076" i="12" s="1"/>
  <c r="D1169" i="12" s="1"/>
  <c r="D1262" i="12" s="1"/>
  <c r="D1355" i="12" s="1"/>
  <c r="C54" i="12"/>
  <c r="C118" i="12" s="1"/>
  <c r="C150" i="12" s="1"/>
  <c r="C182" i="12" s="1"/>
  <c r="C246" i="12" s="1"/>
  <c r="C278" i="12" s="1"/>
  <c r="C310" i="12" s="1"/>
  <c r="B54" i="12"/>
  <c r="B566" i="12" s="1"/>
  <c r="A54" i="12"/>
  <c r="A566" i="12" s="1"/>
  <c r="H53" i="12"/>
  <c r="F53" i="12"/>
  <c r="D53" i="12"/>
  <c r="D181" i="12" s="1"/>
  <c r="D309" i="12" s="1"/>
  <c r="D437" i="12" s="1"/>
  <c r="D565" i="12" s="1"/>
  <c r="D693" i="12" s="1"/>
  <c r="D821" i="12" s="1"/>
  <c r="D949" i="12" s="1"/>
  <c r="D1075" i="12" s="1"/>
  <c r="D1168" i="12" s="1"/>
  <c r="D1261" i="12" s="1"/>
  <c r="D1354" i="12" s="1"/>
  <c r="B53" i="12"/>
  <c r="B565" i="12" s="1"/>
  <c r="A53" i="12"/>
  <c r="A565" i="12" s="1"/>
  <c r="F52" i="12"/>
  <c r="H52" i="12" s="1"/>
  <c r="D52" i="12"/>
  <c r="D180" i="12" s="1"/>
  <c r="D308" i="12" s="1"/>
  <c r="D436" i="12" s="1"/>
  <c r="D564" i="12" s="1"/>
  <c r="D692" i="12" s="1"/>
  <c r="D820" i="12" s="1"/>
  <c r="D948" i="12" s="1"/>
  <c r="D1074" i="12" s="1"/>
  <c r="D1167" i="12" s="1"/>
  <c r="D1260" i="12" s="1"/>
  <c r="D1353" i="12" s="1"/>
  <c r="B52" i="12"/>
  <c r="B564" i="12" s="1"/>
  <c r="A52" i="12"/>
  <c r="A564" i="12" s="1"/>
  <c r="F51" i="12"/>
  <c r="H51" i="12" s="1"/>
  <c r="D51" i="12"/>
  <c r="D179" i="12" s="1"/>
  <c r="D307" i="12" s="1"/>
  <c r="D435" i="12" s="1"/>
  <c r="D563" i="12" s="1"/>
  <c r="D691" i="12" s="1"/>
  <c r="D819" i="12" s="1"/>
  <c r="D947" i="12" s="1"/>
  <c r="D1073" i="12" s="1"/>
  <c r="D1166" i="12" s="1"/>
  <c r="D1259" i="12" s="1"/>
  <c r="D1352" i="12" s="1"/>
  <c r="B51" i="12"/>
  <c r="B563" i="12" s="1"/>
  <c r="A51" i="12"/>
  <c r="A563" i="12" s="1"/>
  <c r="F50" i="12"/>
  <c r="H50" i="12" s="1"/>
  <c r="D50" i="12"/>
  <c r="D178" i="12" s="1"/>
  <c r="D306" i="12" s="1"/>
  <c r="D434" i="12" s="1"/>
  <c r="D562" i="12" s="1"/>
  <c r="D690" i="12" s="1"/>
  <c r="D818" i="12" s="1"/>
  <c r="D946" i="12" s="1"/>
  <c r="D1072" i="12" s="1"/>
  <c r="D1165" i="12" s="1"/>
  <c r="D1258" i="12" s="1"/>
  <c r="D1351" i="12" s="1"/>
  <c r="B50" i="12"/>
  <c r="B562" i="12" s="1"/>
  <c r="A50" i="12"/>
  <c r="A562" i="12" s="1"/>
  <c r="H49" i="12"/>
  <c r="F49" i="12"/>
  <c r="D49" i="12"/>
  <c r="D177" i="12" s="1"/>
  <c r="D305" i="12" s="1"/>
  <c r="D433" i="12" s="1"/>
  <c r="D561" i="12" s="1"/>
  <c r="D689" i="12" s="1"/>
  <c r="D817" i="12" s="1"/>
  <c r="D945" i="12" s="1"/>
  <c r="D1071" i="12" s="1"/>
  <c r="D1164" i="12" s="1"/>
  <c r="D1257" i="12" s="1"/>
  <c r="D1350" i="12" s="1"/>
  <c r="B49" i="12"/>
  <c r="B561" i="12" s="1"/>
  <c r="A49" i="12"/>
  <c r="A561" i="12" s="1"/>
  <c r="F48" i="12"/>
  <c r="H48" i="12" s="1"/>
  <c r="D48" i="12"/>
  <c r="D176" i="12" s="1"/>
  <c r="D304" i="12" s="1"/>
  <c r="D432" i="12" s="1"/>
  <c r="D560" i="12" s="1"/>
  <c r="D688" i="12" s="1"/>
  <c r="D816" i="12" s="1"/>
  <c r="D944" i="12" s="1"/>
  <c r="D1070" i="12" s="1"/>
  <c r="D1163" i="12" s="1"/>
  <c r="D1256" i="12" s="1"/>
  <c r="D1349" i="12" s="1"/>
  <c r="B48" i="12"/>
  <c r="B560" i="12" s="1"/>
  <c r="A48" i="12"/>
  <c r="A560" i="12" s="1"/>
  <c r="F47" i="12"/>
  <c r="H47" i="12" s="1"/>
  <c r="D47" i="12"/>
  <c r="D175" i="12" s="1"/>
  <c r="D303" i="12" s="1"/>
  <c r="D431" i="12" s="1"/>
  <c r="D559" i="12" s="1"/>
  <c r="D687" i="12" s="1"/>
  <c r="D815" i="12" s="1"/>
  <c r="D943" i="12" s="1"/>
  <c r="D1069" i="12" s="1"/>
  <c r="D1162" i="12" s="1"/>
  <c r="D1255" i="12" s="1"/>
  <c r="D1348" i="12" s="1"/>
  <c r="B47" i="12"/>
  <c r="B559" i="12" s="1"/>
  <c r="A47" i="12"/>
  <c r="A559" i="12" s="1"/>
  <c r="H46" i="12"/>
  <c r="F46" i="12"/>
  <c r="D46" i="12"/>
  <c r="D174" i="12" s="1"/>
  <c r="D302" i="12" s="1"/>
  <c r="D430" i="12" s="1"/>
  <c r="D558" i="12" s="1"/>
  <c r="D686" i="12" s="1"/>
  <c r="D814" i="12" s="1"/>
  <c r="D942" i="12" s="1"/>
  <c r="D1068" i="12" s="1"/>
  <c r="D1161" i="12" s="1"/>
  <c r="D1254" i="12" s="1"/>
  <c r="D1347" i="12" s="1"/>
  <c r="B46" i="12"/>
  <c r="B558" i="12" s="1"/>
  <c r="A46" i="12"/>
  <c r="A558" i="12" s="1"/>
  <c r="F45" i="12"/>
  <c r="H45" i="12" s="1"/>
  <c r="D45" i="12"/>
  <c r="D173" i="12" s="1"/>
  <c r="D301" i="12" s="1"/>
  <c r="D429" i="12" s="1"/>
  <c r="D557" i="12" s="1"/>
  <c r="D685" i="12" s="1"/>
  <c r="D813" i="12" s="1"/>
  <c r="D941" i="12" s="1"/>
  <c r="D1067" i="12" s="1"/>
  <c r="D1160" i="12" s="1"/>
  <c r="D1253" i="12" s="1"/>
  <c r="D1346" i="12" s="1"/>
  <c r="C45" i="12"/>
  <c r="C109" i="12" s="1"/>
  <c r="C141" i="12" s="1"/>
  <c r="C173" i="12" s="1"/>
  <c r="C237" i="12" s="1"/>
  <c r="C269" i="12" s="1"/>
  <c r="B45" i="12"/>
  <c r="B557" i="12" s="1"/>
  <c r="A45" i="12"/>
  <c r="A557" i="12" s="1"/>
  <c r="H44" i="12"/>
  <c r="F44" i="12"/>
  <c r="D44" i="12"/>
  <c r="D172" i="12" s="1"/>
  <c r="D300" i="12" s="1"/>
  <c r="D428" i="12" s="1"/>
  <c r="D556" i="12" s="1"/>
  <c r="D684" i="12" s="1"/>
  <c r="D812" i="12" s="1"/>
  <c r="D940" i="12" s="1"/>
  <c r="D1066" i="12" s="1"/>
  <c r="D1159" i="12" s="1"/>
  <c r="D1252" i="12" s="1"/>
  <c r="D1345" i="12" s="1"/>
  <c r="B44" i="12"/>
  <c r="B556" i="12" s="1"/>
  <c r="A44" i="12"/>
  <c r="A556" i="12" s="1"/>
  <c r="F43" i="12"/>
  <c r="H43" i="12" s="1"/>
  <c r="D43" i="12"/>
  <c r="D171" i="12" s="1"/>
  <c r="D299" i="12" s="1"/>
  <c r="D427" i="12" s="1"/>
  <c r="D555" i="12" s="1"/>
  <c r="D683" i="12" s="1"/>
  <c r="D811" i="12" s="1"/>
  <c r="D939" i="12" s="1"/>
  <c r="D1065" i="12" s="1"/>
  <c r="D1158" i="12" s="1"/>
  <c r="D1251" i="12" s="1"/>
  <c r="D1344" i="12" s="1"/>
  <c r="B43" i="12"/>
  <c r="B555" i="12" s="1"/>
  <c r="A43" i="12"/>
  <c r="A555" i="12" s="1"/>
  <c r="F42" i="12"/>
  <c r="H42" i="12" s="1"/>
  <c r="D42" i="12"/>
  <c r="D170" i="12" s="1"/>
  <c r="D298" i="12" s="1"/>
  <c r="D426" i="12" s="1"/>
  <c r="D554" i="12" s="1"/>
  <c r="D682" i="12" s="1"/>
  <c r="D810" i="12" s="1"/>
  <c r="D938" i="12" s="1"/>
  <c r="D1064" i="12" s="1"/>
  <c r="D1157" i="12" s="1"/>
  <c r="D1250" i="12" s="1"/>
  <c r="D1343" i="12" s="1"/>
  <c r="B42" i="12"/>
  <c r="B554" i="12" s="1"/>
  <c r="A42" i="12"/>
  <c r="A554" i="12" s="1"/>
  <c r="AC41" i="12"/>
  <c r="F40" i="12"/>
  <c r="H40" i="12" s="1"/>
  <c r="D40" i="12"/>
  <c r="D168" i="12" s="1"/>
  <c r="D296" i="12" s="1"/>
  <c r="D424" i="12" s="1"/>
  <c r="D552" i="12" s="1"/>
  <c r="D680" i="12" s="1"/>
  <c r="D808" i="12" s="1"/>
  <c r="D936" i="12" s="1"/>
  <c r="D1063" i="12" s="1"/>
  <c r="D1156" i="12" s="1"/>
  <c r="D1249" i="12" s="1"/>
  <c r="D1342" i="12" s="1"/>
  <c r="B40" i="12"/>
  <c r="B552" i="12" s="1"/>
  <c r="A40" i="12"/>
  <c r="A552" i="12" s="1"/>
  <c r="H39" i="12"/>
  <c r="F39" i="12"/>
  <c r="D39" i="12"/>
  <c r="D167" i="12" s="1"/>
  <c r="D295" i="12" s="1"/>
  <c r="D423" i="12" s="1"/>
  <c r="D551" i="12" s="1"/>
  <c r="D679" i="12" s="1"/>
  <c r="D807" i="12" s="1"/>
  <c r="D935" i="12" s="1"/>
  <c r="D1062" i="12" s="1"/>
  <c r="D1155" i="12" s="1"/>
  <c r="D1248" i="12" s="1"/>
  <c r="D1341" i="12" s="1"/>
  <c r="B39" i="12"/>
  <c r="B551" i="12" s="1"/>
  <c r="A39" i="12"/>
  <c r="A551" i="12" s="1"/>
  <c r="F38" i="12"/>
  <c r="H38" i="12" s="1"/>
  <c r="D38" i="12"/>
  <c r="D166" i="12" s="1"/>
  <c r="D294" i="12" s="1"/>
  <c r="D422" i="12" s="1"/>
  <c r="D550" i="12" s="1"/>
  <c r="D678" i="12" s="1"/>
  <c r="D806" i="12" s="1"/>
  <c r="D934" i="12" s="1"/>
  <c r="D1061" i="12" s="1"/>
  <c r="D1154" i="12" s="1"/>
  <c r="D1247" i="12" s="1"/>
  <c r="D1340" i="12" s="1"/>
  <c r="B38" i="12"/>
  <c r="B550" i="12" s="1"/>
  <c r="A38" i="12"/>
  <c r="A550" i="12" s="1"/>
  <c r="F37" i="12"/>
  <c r="H37" i="12" s="1"/>
  <c r="D37" i="12"/>
  <c r="D165" i="12" s="1"/>
  <c r="D293" i="12" s="1"/>
  <c r="D421" i="12" s="1"/>
  <c r="D549" i="12" s="1"/>
  <c r="D677" i="12" s="1"/>
  <c r="D805" i="12" s="1"/>
  <c r="D933" i="12" s="1"/>
  <c r="D1060" i="12" s="1"/>
  <c r="D1153" i="12" s="1"/>
  <c r="D1246" i="12" s="1"/>
  <c r="D1339" i="12" s="1"/>
  <c r="B37" i="12"/>
  <c r="B549" i="12" s="1"/>
  <c r="A37" i="12"/>
  <c r="A549" i="12" s="1"/>
  <c r="H36" i="12"/>
  <c r="F36" i="12"/>
  <c r="D36" i="12"/>
  <c r="C36" i="12"/>
  <c r="B36" i="12"/>
  <c r="B548" i="12" s="1"/>
  <c r="A36" i="12"/>
  <c r="A548" i="12" s="1"/>
  <c r="F35" i="12"/>
  <c r="H35" i="12" s="1"/>
  <c r="D35" i="12"/>
  <c r="D163" i="12" s="1"/>
  <c r="D291" i="12" s="1"/>
  <c r="D419" i="12" s="1"/>
  <c r="D547" i="12" s="1"/>
  <c r="D675" i="12" s="1"/>
  <c r="D803" i="12" s="1"/>
  <c r="D931" i="12" s="1"/>
  <c r="D1058" i="12" s="1"/>
  <c r="D1151" i="12" s="1"/>
  <c r="D1244" i="12" s="1"/>
  <c r="D1337" i="12" s="1"/>
  <c r="C35" i="12"/>
  <c r="C99" i="12" s="1"/>
  <c r="C131" i="12" s="1"/>
  <c r="C163" i="12" s="1"/>
  <c r="C227" i="12" s="1"/>
  <c r="C259" i="12" s="1"/>
  <c r="B35" i="12"/>
  <c r="A35" i="12"/>
  <c r="A547" i="12" s="1"/>
  <c r="H34" i="12"/>
  <c r="F34" i="12"/>
  <c r="D34" i="12"/>
  <c r="D162" i="12" s="1"/>
  <c r="D290" i="12" s="1"/>
  <c r="D418" i="12" s="1"/>
  <c r="D546" i="12" s="1"/>
  <c r="D674" i="12" s="1"/>
  <c r="D802" i="12" s="1"/>
  <c r="D930" i="12" s="1"/>
  <c r="D1057" i="12" s="1"/>
  <c r="D1150" i="12" s="1"/>
  <c r="D1243" i="12" s="1"/>
  <c r="D1336" i="12" s="1"/>
  <c r="B34" i="12"/>
  <c r="B546" i="12" s="1"/>
  <c r="A34" i="12"/>
  <c r="N33" i="12"/>
  <c r="M33" i="12"/>
  <c r="F33" i="12"/>
  <c r="H33" i="12" s="1"/>
  <c r="D33" i="12"/>
  <c r="D161" i="12" s="1"/>
  <c r="D289" i="12" s="1"/>
  <c r="D417" i="12" s="1"/>
  <c r="D545" i="12" s="1"/>
  <c r="D673" i="12" s="1"/>
  <c r="D801" i="12" s="1"/>
  <c r="D929" i="12" s="1"/>
  <c r="D1056" i="12" s="1"/>
  <c r="D1149" i="12" s="1"/>
  <c r="D1242" i="12" s="1"/>
  <c r="D1335" i="12" s="1"/>
  <c r="C33" i="12"/>
  <c r="C65" i="12" s="1"/>
  <c r="B33" i="12"/>
  <c r="B545" i="12" s="1"/>
  <c r="A33" i="12"/>
  <c r="A545" i="12" s="1"/>
  <c r="N32" i="12"/>
  <c r="M32" i="12" s="1"/>
  <c r="H32" i="12"/>
  <c r="F32" i="12"/>
  <c r="D32" i="12"/>
  <c r="D160" i="12" s="1"/>
  <c r="D288" i="12" s="1"/>
  <c r="D416" i="12" s="1"/>
  <c r="D544" i="12" s="1"/>
  <c r="D672" i="12" s="1"/>
  <c r="D800" i="12" s="1"/>
  <c r="D928" i="12" s="1"/>
  <c r="D1055" i="12" s="1"/>
  <c r="D1148" i="12" s="1"/>
  <c r="D1241" i="12" s="1"/>
  <c r="D1334" i="12" s="1"/>
  <c r="C32" i="12"/>
  <c r="C64" i="12" s="1"/>
  <c r="C128" i="12" s="1"/>
  <c r="C160" i="12" s="1"/>
  <c r="B32" i="12"/>
  <c r="B544" i="12" s="1"/>
  <c r="A32" i="12"/>
  <c r="A544" i="12" s="1"/>
  <c r="N31" i="12"/>
  <c r="M31" i="12"/>
  <c r="J31" i="12"/>
  <c r="F31" i="12"/>
  <c r="H31" i="12" s="1"/>
  <c r="D31" i="12"/>
  <c r="D159" i="12" s="1"/>
  <c r="D287" i="12" s="1"/>
  <c r="D415" i="12" s="1"/>
  <c r="D543" i="12" s="1"/>
  <c r="D671" i="12" s="1"/>
  <c r="D799" i="12" s="1"/>
  <c r="D927" i="12" s="1"/>
  <c r="D1054" i="12" s="1"/>
  <c r="D1147" i="12" s="1"/>
  <c r="D1240" i="12" s="1"/>
  <c r="D1333" i="12" s="1"/>
  <c r="C31" i="12"/>
  <c r="C63" i="12" s="1"/>
  <c r="B31" i="12"/>
  <c r="B543" i="12" s="1"/>
  <c r="A31" i="12"/>
  <c r="A543" i="12" s="1"/>
  <c r="N30" i="12"/>
  <c r="M30" i="12"/>
  <c r="K30" i="12"/>
  <c r="F30" i="12" s="1"/>
  <c r="H30" i="12" s="1"/>
  <c r="J30" i="12"/>
  <c r="D30" i="12"/>
  <c r="D158" i="12" s="1"/>
  <c r="D286" i="12" s="1"/>
  <c r="D414" i="12" s="1"/>
  <c r="D542" i="12" s="1"/>
  <c r="D670" i="12" s="1"/>
  <c r="D798" i="12" s="1"/>
  <c r="D926" i="12" s="1"/>
  <c r="D1053" i="12" s="1"/>
  <c r="D1146" i="12" s="1"/>
  <c r="D1239" i="12" s="1"/>
  <c r="D1332" i="12" s="1"/>
  <c r="C30" i="12"/>
  <c r="B30" i="12"/>
  <c r="B542" i="12" s="1"/>
  <c r="A30" i="12"/>
  <c r="A542" i="12" s="1"/>
  <c r="AC29" i="12"/>
  <c r="N29" i="12"/>
  <c r="M29" i="12" s="1"/>
  <c r="J29" i="12"/>
  <c r="F29" i="12"/>
  <c r="H29" i="12" s="1"/>
  <c r="D29" i="12"/>
  <c r="D157" i="12" s="1"/>
  <c r="D285" i="12" s="1"/>
  <c r="D413" i="12" s="1"/>
  <c r="D541" i="12" s="1"/>
  <c r="D669" i="12" s="1"/>
  <c r="D797" i="12" s="1"/>
  <c r="D925" i="12" s="1"/>
  <c r="D1052" i="12" s="1"/>
  <c r="D1145" i="12" s="1"/>
  <c r="D1238" i="12" s="1"/>
  <c r="D1331" i="12" s="1"/>
  <c r="C29" i="12"/>
  <c r="C61" i="12" s="1"/>
  <c r="C125" i="12" s="1"/>
  <c r="B29" i="12"/>
  <c r="B541" i="12" s="1"/>
  <c r="A29" i="12"/>
  <c r="A541" i="12" s="1"/>
  <c r="N28" i="12"/>
  <c r="M28" i="12" s="1"/>
  <c r="H28" i="12"/>
  <c r="F28" i="12"/>
  <c r="D28" i="12"/>
  <c r="D156" i="12" s="1"/>
  <c r="D284" i="12" s="1"/>
  <c r="D412" i="12" s="1"/>
  <c r="D540" i="12" s="1"/>
  <c r="D668" i="12" s="1"/>
  <c r="D796" i="12" s="1"/>
  <c r="D924" i="12" s="1"/>
  <c r="D1051" i="12" s="1"/>
  <c r="D1144" i="12" s="1"/>
  <c r="D1237" i="12" s="1"/>
  <c r="D1330" i="12" s="1"/>
  <c r="C28" i="12"/>
  <c r="C60" i="12" s="1"/>
  <c r="C124" i="12" s="1"/>
  <c r="C156" i="12" s="1"/>
  <c r="B28" i="12"/>
  <c r="B540" i="12" s="1"/>
  <c r="A28" i="12"/>
  <c r="A540" i="12" s="1"/>
  <c r="N27" i="12"/>
  <c r="M27" i="12"/>
  <c r="F27" i="12"/>
  <c r="H27" i="12" s="1"/>
  <c r="D27" i="12"/>
  <c r="D155" i="12" s="1"/>
  <c r="D283" i="12" s="1"/>
  <c r="D411" i="12" s="1"/>
  <c r="D539" i="12" s="1"/>
  <c r="D667" i="12" s="1"/>
  <c r="D795" i="12" s="1"/>
  <c r="D923" i="12" s="1"/>
  <c r="D1050" i="12" s="1"/>
  <c r="D1143" i="12" s="1"/>
  <c r="D1236" i="12" s="1"/>
  <c r="D1329" i="12" s="1"/>
  <c r="C27" i="12"/>
  <c r="C59" i="12" s="1"/>
  <c r="C123" i="12" s="1"/>
  <c r="C155" i="12" s="1"/>
  <c r="B27" i="12"/>
  <c r="B539" i="12" s="1"/>
  <c r="A27" i="12"/>
  <c r="A539" i="12" s="1"/>
  <c r="N26" i="12"/>
  <c r="M26" i="12" s="1"/>
  <c r="F26" i="12"/>
  <c r="H26" i="12" s="1"/>
  <c r="D26" i="12"/>
  <c r="D154" i="12" s="1"/>
  <c r="D282" i="12" s="1"/>
  <c r="D410" i="12" s="1"/>
  <c r="D538" i="12" s="1"/>
  <c r="D666" i="12" s="1"/>
  <c r="D794" i="12" s="1"/>
  <c r="D922" i="12" s="1"/>
  <c r="D1049" i="12" s="1"/>
  <c r="D1142" i="12" s="1"/>
  <c r="D1235" i="12" s="1"/>
  <c r="D1328" i="12" s="1"/>
  <c r="C26" i="12"/>
  <c r="C58" i="12" s="1"/>
  <c r="B26" i="12"/>
  <c r="B538" i="12" s="1"/>
  <c r="A26" i="12"/>
  <c r="A538" i="12" s="1"/>
  <c r="N25" i="12"/>
  <c r="M25" i="12"/>
  <c r="J25" i="12"/>
  <c r="F25" i="12" s="1"/>
  <c r="H25" i="12" s="1"/>
  <c r="D25" i="12"/>
  <c r="D153" i="12" s="1"/>
  <c r="D281" i="12" s="1"/>
  <c r="D409" i="12" s="1"/>
  <c r="D537" i="12" s="1"/>
  <c r="D665" i="12" s="1"/>
  <c r="D793" i="12" s="1"/>
  <c r="D921" i="12" s="1"/>
  <c r="D1048" i="12" s="1"/>
  <c r="D1141" i="12" s="1"/>
  <c r="D1234" i="12" s="1"/>
  <c r="D1327" i="12" s="1"/>
  <c r="C25" i="12"/>
  <c r="C57" i="12" s="1"/>
  <c r="B25" i="12"/>
  <c r="B537" i="12" s="1"/>
  <c r="A25" i="12"/>
  <c r="A537" i="12" s="1"/>
  <c r="N24" i="12"/>
  <c r="M24" i="12" s="1"/>
  <c r="F24" i="12"/>
  <c r="H24" i="12" s="1"/>
  <c r="D24" i="12"/>
  <c r="D152" i="12" s="1"/>
  <c r="D280" i="12" s="1"/>
  <c r="D408" i="12" s="1"/>
  <c r="D536" i="12" s="1"/>
  <c r="D664" i="12" s="1"/>
  <c r="D792" i="12" s="1"/>
  <c r="D920" i="12" s="1"/>
  <c r="D1047" i="12" s="1"/>
  <c r="D1140" i="12" s="1"/>
  <c r="D1233" i="12" s="1"/>
  <c r="D1326" i="12" s="1"/>
  <c r="C24" i="12"/>
  <c r="C56" i="12" s="1"/>
  <c r="C120" i="12" s="1"/>
  <c r="C152" i="12" s="1"/>
  <c r="C184" i="12" s="1"/>
  <c r="C248" i="12" s="1"/>
  <c r="C280" i="12" s="1"/>
  <c r="C312" i="12" s="1"/>
  <c r="C376" i="12" s="1"/>
  <c r="B24" i="12"/>
  <c r="B536" i="12" s="1"/>
  <c r="A24" i="12"/>
  <c r="A536" i="12" s="1"/>
  <c r="AC23" i="12"/>
  <c r="N23" i="12"/>
  <c r="M23" i="12" s="1"/>
  <c r="H23" i="12"/>
  <c r="F23" i="12"/>
  <c r="D23" i="12"/>
  <c r="D151" i="12" s="1"/>
  <c r="D279" i="12" s="1"/>
  <c r="D407" i="12" s="1"/>
  <c r="D535" i="12" s="1"/>
  <c r="D663" i="12" s="1"/>
  <c r="D791" i="12" s="1"/>
  <c r="D919" i="12" s="1"/>
  <c r="D1046" i="12" s="1"/>
  <c r="D1139" i="12" s="1"/>
  <c r="D1232" i="12" s="1"/>
  <c r="D1325" i="12" s="1"/>
  <c r="C23" i="12"/>
  <c r="C55" i="12" s="1"/>
  <c r="B23" i="12"/>
  <c r="B535" i="12" s="1"/>
  <c r="A23" i="12"/>
  <c r="A535" i="12" s="1"/>
  <c r="N22" i="12"/>
  <c r="M22" i="12"/>
  <c r="F22" i="12"/>
  <c r="H22" i="12" s="1"/>
  <c r="D22" i="12"/>
  <c r="D150" i="12" s="1"/>
  <c r="D278" i="12" s="1"/>
  <c r="D406" i="12" s="1"/>
  <c r="D534" i="12" s="1"/>
  <c r="D662" i="12" s="1"/>
  <c r="D790" i="12" s="1"/>
  <c r="D918" i="12" s="1"/>
  <c r="D1045" i="12" s="1"/>
  <c r="D1138" i="12" s="1"/>
  <c r="D1231" i="12" s="1"/>
  <c r="D1324" i="12" s="1"/>
  <c r="C22" i="12"/>
  <c r="B22" i="12"/>
  <c r="B534" i="12" s="1"/>
  <c r="A22" i="12"/>
  <c r="A534" i="12" s="1"/>
  <c r="N21" i="12"/>
  <c r="M21" i="12" s="1"/>
  <c r="H21" i="12"/>
  <c r="F21" i="12"/>
  <c r="D21" i="12"/>
  <c r="D149" i="12" s="1"/>
  <c r="D277" i="12" s="1"/>
  <c r="D405" i="12" s="1"/>
  <c r="D533" i="12" s="1"/>
  <c r="D661" i="12" s="1"/>
  <c r="D789" i="12" s="1"/>
  <c r="D917" i="12" s="1"/>
  <c r="D1044" i="12" s="1"/>
  <c r="D1137" i="12" s="1"/>
  <c r="D1230" i="12" s="1"/>
  <c r="D1323" i="12" s="1"/>
  <c r="C21" i="12"/>
  <c r="C53" i="12" s="1"/>
  <c r="C117" i="12" s="1"/>
  <c r="C149" i="12" s="1"/>
  <c r="C181" i="12" s="1"/>
  <c r="C245" i="12" s="1"/>
  <c r="C277" i="12" s="1"/>
  <c r="B21" i="12"/>
  <c r="B533" i="12" s="1"/>
  <c r="A21" i="12"/>
  <c r="A533" i="12" s="1"/>
  <c r="N20" i="12"/>
  <c r="M20" i="12"/>
  <c r="F20" i="12"/>
  <c r="H20" i="12" s="1"/>
  <c r="D20" i="12"/>
  <c r="D148" i="12" s="1"/>
  <c r="D276" i="12" s="1"/>
  <c r="D404" i="12" s="1"/>
  <c r="D532" i="12" s="1"/>
  <c r="D660" i="12" s="1"/>
  <c r="D788" i="12" s="1"/>
  <c r="D916" i="12" s="1"/>
  <c r="D1043" i="12" s="1"/>
  <c r="D1136" i="12" s="1"/>
  <c r="D1229" i="12" s="1"/>
  <c r="D1322" i="12" s="1"/>
  <c r="C20" i="12"/>
  <c r="C52" i="12" s="1"/>
  <c r="C116" i="12" s="1"/>
  <c r="C148" i="12" s="1"/>
  <c r="B20" i="12"/>
  <c r="B532" i="12" s="1"/>
  <c r="A20" i="12"/>
  <c r="A532" i="12" s="1"/>
  <c r="N19" i="12"/>
  <c r="M19" i="12" s="1"/>
  <c r="J19" i="12"/>
  <c r="F19" i="12" s="1"/>
  <c r="H19" i="12"/>
  <c r="D19" i="12"/>
  <c r="D147" i="12" s="1"/>
  <c r="D275" i="12" s="1"/>
  <c r="D403" i="12" s="1"/>
  <c r="D531" i="12" s="1"/>
  <c r="D659" i="12" s="1"/>
  <c r="D787" i="12" s="1"/>
  <c r="D915" i="12" s="1"/>
  <c r="D1042" i="12" s="1"/>
  <c r="D1135" i="12" s="1"/>
  <c r="D1228" i="12" s="1"/>
  <c r="D1321" i="12" s="1"/>
  <c r="C19" i="12"/>
  <c r="C51" i="12" s="1"/>
  <c r="C115" i="12" s="1"/>
  <c r="C147" i="12" s="1"/>
  <c r="B19" i="12"/>
  <c r="B531" i="12" s="1"/>
  <c r="A19" i="12"/>
  <c r="A531" i="12" s="1"/>
  <c r="N18" i="12"/>
  <c r="M18" i="12"/>
  <c r="F18" i="12"/>
  <c r="H18" i="12" s="1"/>
  <c r="D18" i="12"/>
  <c r="D146" i="12" s="1"/>
  <c r="D274" i="12" s="1"/>
  <c r="D402" i="12" s="1"/>
  <c r="D530" i="12" s="1"/>
  <c r="D658" i="12" s="1"/>
  <c r="D786" i="12" s="1"/>
  <c r="D914" i="12" s="1"/>
  <c r="D1041" i="12" s="1"/>
  <c r="D1134" i="12" s="1"/>
  <c r="D1227" i="12" s="1"/>
  <c r="D1320" i="12" s="1"/>
  <c r="C18" i="12"/>
  <c r="C50" i="12" s="1"/>
  <c r="B18" i="12"/>
  <c r="B530" i="12" s="1"/>
  <c r="A18" i="12"/>
  <c r="A530" i="12" s="1"/>
  <c r="N17" i="12"/>
  <c r="M17" i="12" s="1"/>
  <c r="F17" i="12"/>
  <c r="H17" i="12" s="1"/>
  <c r="D17" i="12"/>
  <c r="D145" i="12" s="1"/>
  <c r="D273" i="12" s="1"/>
  <c r="D401" i="12" s="1"/>
  <c r="D529" i="12" s="1"/>
  <c r="D657" i="12" s="1"/>
  <c r="D785" i="12" s="1"/>
  <c r="D913" i="12" s="1"/>
  <c r="D1040" i="12" s="1"/>
  <c r="D1133" i="12" s="1"/>
  <c r="D1226" i="12" s="1"/>
  <c r="D1319" i="12" s="1"/>
  <c r="C17" i="12"/>
  <c r="C49" i="12" s="1"/>
  <c r="B17" i="12"/>
  <c r="B529" i="12" s="1"/>
  <c r="A17" i="12"/>
  <c r="A529" i="12" s="1"/>
  <c r="N16" i="12"/>
  <c r="M16" i="12"/>
  <c r="H16" i="12"/>
  <c r="F16" i="12"/>
  <c r="D16" i="12"/>
  <c r="D144" i="12" s="1"/>
  <c r="D272" i="12" s="1"/>
  <c r="D400" i="12" s="1"/>
  <c r="D528" i="12" s="1"/>
  <c r="D656" i="12" s="1"/>
  <c r="D784" i="12" s="1"/>
  <c r="D912" i="12" s="1"/>
  <c r="D1039" i="12" s="1"/>
  <c r="D1132" i="12" s="1"/>
  <c r="D1225" i="12" s="1"/>
  <c r="D1318" i="12" s="1"/>
  <c r="C16" i="12"/>
  <c r="C48" i="12" s="1"/>
  <c r="C112" i="12" s="1"/>
  <c r="B16" i="12"/>
  <c r="B528" i="12" s="1"/>
  <c r="A16" i="12"/>
  <c r="A528" i="12" s="1"/>
  <c r="N15" i="12"/>
  <c r="M15" i="12"/>
  <c r="F15" i="12"/>
  <c r="H15" i="12" s="1"/>
  <c r="D15" i="12"/>
  <c r="D143" i="12" s="1"/>
  <c r="D271" i="12" s="1"/>
  <c r="D399" i="12" s="1"/>
  <c r="D527" i="12" s="1"/>
  <c r="D655" i="12" s="1"/>
  <c r="D783" i="12" s="1"/>
  <c r="D911" i="12" s="1"/>
  <c r="D1038" i="12" s="1"/>
  <c r="D1131" i="12" s="1"/>
  <c r="D1224" i="12" s="1"/>
  <c r="D1317" i="12" s="1"/>
  <c r="C15" i="12"/>
  <c r="C47" i="12" s="1"/>
  <c r="B15" i="12"/>
  <c r="B527" i="12" s="1"/>
  <c r="A15" i="12"/>
  <c r="A527" i="12" s="1"/>
  <c r="N14" i="12"/>
  <c r="M14" i="12" s="1"/>
  <c r="H14" i="12"/>
  <c r="F14" i="12"/>
  <c r="D14" i="12"/>
  <c r="D142" i="12" s="1"/>
  <c r="D270" i="12" s="1"/>
  <c r="D398" i="12" s="1"/>
  <c r="D526" i="12" s="1"/>
  <c r="D654" i="12" s="1"/>
  <c r="D782" i="12" s="1"/>
  <c r="D910" i="12" s="1"/>
  <c r="D1037" i="12" s="1"/>
  <c r="D1130" i="12" s="1"/>
  <c r="D1223" i="12" s="1"/>
  <c r="D1316" i="12" s="1"/>
  <c r="C14" i="12"/>
  <c r="C46" i="12" s="1"/>
  <c r="B14" i="12"/>
  <c r="B526" i="12" s="1"/>
  <c r="A14" i="12"/>
  <c r="A526" i="12" s="1"/>
  <c r="N13" i="12"/>
  <c r="M13" i="12"/>
  <c r="K13" i="12"/>
  <c r="F13" i="12"/>
  <c r="H13" i="12" s="1"/>
  <c r="D13" i="12"/>
  <c r="D141" i="12" s="1"/>
  <c r="D269" i="12" s="1"/>
  <c r="D397" i="12" s="1"/>
  <c r="D525" i="12" s="1"/>
  <c r="D653" i="12" s="1"/>
  <c r="D781" i="12" s="1"/>
  <c r="D909" i="12" s="1"/>
  <c r="D1036" i="12" s="1"/>
  <c r="D1129" i="12" s="1"/>
  <c r="D1222" i="12" s="1"/>
  <c r="D1315" i="12" s="1"/>
  <c r="C13" i="12"/>
  <c r="B13" i="12"/>
  <c r="B525" i="12" s="1"/>
  <c r="A13" i="12"/>
  <c r="A525" i="12" s="1"/>
  <c r="N12" i="12"/>
  <c r="M12" i="12"/>
  <c r="H12" i="12"/>
  <c r="F12" i="12"/>
  <c r="D12" i="12"/>
  <c r="D140" i="12" s="1"/>
  <c r="D268" i="12" s="1"/>
  <c r="D396" i="12" s="1"/>
  <c r="D524" i="12" s="1"/>
  <c r="D652" i="12" s="1"/>
  <c r="D780" i="12" s="1"/>
  <c r="D908" i="12" s="1"/>
  <c r="D1035" i="12" s="1"/>
  <c r="D1128" i="12" s="1"/>
  <c r="D1221" i="12" s="1"/>
  <c r="D1314" i="12" s="1"/>
  <c r="C12" i="12"/>
  <c r="C44" i="12" s="1"/>
  <c r="C108" i="12" s="1"/>
  <c r="C140" i="12" s="1"/>
  <c r="C172" i="12" s="1"/>
  <c r="C236" i="12" s="1"/>
  <c r="C268" i="12" s="1"/>
  <c r="B12" i="12"/>
  <c r="B524" i="12" s="1"/>
  <c r="A12" i="12"/>
  <c r="A524" i="12" s="1"/>
  <c r="N11" i="12"/>
  <c r="M11" i="12"/>
  <c r="H11" i="12"/>
  <c r="F11" i="12"/>
  <c r="D11" i="12"/>
  <c r="D139" i="12" s="1"/>
  <c r="D267" i="12" s="1"/>
  <c r="D395" i="12" s="1"/>
  <c r="D523" i="12" s="1"/>
  <c r="D651" i="12" s="1"/>
  <c r="D779" i="12" s="1"/>
  <c r="D907" i="12" s="1"/>
  <c r="D1034" i="12" s="1"/>
  <c r="D1127" i="12" s="1"/>
  <c r="D1220" i="12" s="1"/>
  <c r="D1313" i="12" s="1"/>
  <c r="C11" i="12"/>
  <c r="C43" i="12" s="1"/>
  <c r="C107" i="12" s="1"/>
  <c r="C139" i="12" s="1"/>
  <c r="B11" i="12"/>
  <c r="B523" i="12" s="1"/>
  <c r="A11" i="12"/>
  <c r="A523" i="12" s="1"/>
  <c r="N10" i="12"/>
  <c r="M10" i="12" s="1"/>
  <c r="F10" i="12"/>
  <c r="H10" i="12" s="1"/>
  <c r="D10" i="12"/>
  <c r="D138" i="12" s="1"/>
  <c r="D266" i="12" s="1"/>
  <c r="D394" i="12" s="1"/>
  <c r="D522" i="12" s="1"/>
  <c r="D650" i="12" s="1"/>
  <c r="D778" i="12" s="1"/>
  <c r="D906" i="12" s="1"/>
  <c r="D1033" i="12" s="1"/>
  <c r="D1126" i="12" s="1"/>
  <c r="D1219" i="12" s="1"/>
  <c r="D1312" i="12" s="1"/>
  <c r="C10" i="12"/>
  <c r="C42" i="12" s="1"/>
  <c r="B10" i="12"/>
  <c r="B522" i="12" s="1"/>
  <c r="A10" i="12"/>
  <c r="A522" i="12" s="1"/>
  <c r="AC9" i="12"/>
  <c r="N9" i="12"/>
  <c r="M9" i="12" s="1"/>
  <c r="N8" i="12"/>
  <c r="M8" i="12" s="1"/>
  <c r="F8" i="12"/>
  <c r="H8" i="12" s="1"/>
  <c r="D8" i="12"/>
  <c r="D136" i="12" s="1"/>
  <c r="D264" i="12" s="1"/>
  <c r="D392" i="12" s="1"/>
  <c r="D520" i="12" s="1"/>
  <c r="D648" i="12" s="1"/>
  <c r="D776" i="12" s="1"/>
  <c r="D904" i="12" s="1"/>
  <c r="D1032" i="12" s="1"/>
  <c r="D1125" i="12" s="1"/>
  <c r="D1218" i="12" s="1"/>
  <c r="D1311" i="12" s="1"/>
  <c r="C8" i="12"/>
  <c r="C40" i="12" s="1"/>
  <c r="C104" i="12" s="1"/>
  <c r="C136" i="12" s="1"/>
  <c r="C168" i="12" s="1"/>
  <c r="B8" i="12"/>
  <c r="B520" i="12" s="1"/>
  <c r="A8" i="12"/>
  <c r="A520" i="12" s="1"/>
  <c r="N7" i="12"/>
  <c r="M7" i="12" s="1"/>
  <c r="F7" i="12"/>
  <c r="H7" i="12" s="1"/>
  <c r="D7" i="12"/>
  <c r="D135" i="12" s="1"/>
  <c r="D263" i="12" s="1"/>
  <c r="D391" i="12" s="1"/>
  <c r="D519" i="12" s="1"/>
  <c r="D647" i="12" s="1"/>
  <c r="D775" i="12" s="1"/>
  <c r="D903" i="12" s="1"/>
  <c r="D1031" i="12" s="1"/>
  <c r="D1124" i="12" s="1"/>
  <c r="D1217" i="12" s="1"/>
  <c r="D1310" i="12" s="1"/>
  <c r="C7" i="12"/>
  <c r="C39" i="12" s="1"/>
  <c r="B7" i="12"/>
  <c r="B519" i="12" s="1"/>
  <c r="A7" i="12"/>
  <c r="A519" i="12" s="1"/>
  <c r="N6" i="12"/>
  <c r="M6" i="12"/>
  <c r="H6" i="12"/>
  <c r="F6" i="12"/>
  <c r="D6" i="12"/>
  <c r="C6" i="12"/>
  <c r="C38" i="12" s="1"/>
  <c r="C102" i="12" s="1"/>
  <c r="C134" i="12" s="1"/>
  <c r="B6" i="12"/>
  <c r="B518" i="12" s="1"/>
  <c r="A6" i="12"/>
  <c r="A518" i="12" s="1"/>
  <c r="N5" i="12"/>
  <c r="M5" i="12"/>
  <c r="H5" i="12"/>
  <c r="F5" i="12"/>
  <c r="D5" i="12"/>
  <c r="D133" i="12" s="1"/>
  <c r="D261" i="12" s="1"/>
  <c r="D389" i="12" s="1"/>
  <c r="D517" i="12" s="1"/>
  <c r="D645" i="12" s="1"/>
  <c r="D773" i="12" s="1"/>
  <c r="D901" i="12" s="1"/>
  <c r="D1029" i="12" s="1"/>
  <c r="D1122" i="12" s="1"/>
  <c r="D1215" i="12" s="1"/>
  <c r="D1308" i="12" s="1"/>
  <c r="C5" i="12"/>
  <c r="C37" i="12" s="1"/>
  <c r="C101" i="12" s="1"/>
  <c r="C133" i="12" s="1"/>
  <c r="C165" i="12" s="1"/>
  <c r="C229" i="12" s="1"/>
  <c r="C261" i="12" s="1"/>
  <c r="B5" i="12"/>
  <c r="B517" i="12" s="1"/>
  <c r="A5" i="12"/>
  <c r="A517" i="12" s="1"/>
  <c r="N4" i="12"/>
  <c r="M4" i="12" s="1"/>
  <c r="F4" i="12"/>
  <c r="H4" i="12" s="1"/>
  <c r="D4" i="12"/>
  <c r="D132" i="12" s="1"/>
  <c r="D260" i="12" s="1"/>
  <c r="D388" i="12" s="1"/>
  <c r="D516" i="12" s="1"/>
  <c r="D644" i="12" s="1"/>
  <c r="D772" i="12" s="1"/>
  <c r="D900" i="12" s="1"/>
  <c r="D1028" i="12" s="1"/>
  <c r="D1121" i="12" s="1"/>
  <c r="D1214" i="12" s="1"/>
  <c r="D1307" i="12" s="1"/>
  <c r="C4" i="12"/>
  <c r="B4" i="12"/>
  <c r="B516" i="12" s="1"/>
  <c r="A4" i="12"/>
  <c r="A516" i="12" s="1"/>
  <c r="N3" i="12"/>
  <c r="M3" i="12" s="1"/>
  <c r="F3" i="12"/>
  <c r="H3" i="12" s="1"/>
  <c r="D3" i="12"/>
  <c r="D131" i="12" s="1"/>
  <c r="D259" i="12" s="1"/>
  <c r="D387" i="12" s="1"/>
  <c r="D515" i="12" s="1"/>
  <c r="D643" i="12" s="1"/>
  <c r="D771" i="12" s="1"/>
  <c r="D899" i="12" s="1"/>
  <c r="D1027" i="12" s="1"/>
  <c r="D1120" i="12" s="1"/>
  <c r="D1213" i="12" s="1"/>
  <c r="D1306" i="12" s="1"/>
  <c r="C3" i="12"/>
  <c r="B3" i="12"/>
  <c r="B515" i="12" s="1"/>
  <c r="A3" i="12"/>
  <c r="A515" i="12" s="1"/>
  <c r="N2" i="12"/>
  <c r="M2" i="12"/>
  <c r="J2" i="12"/>
  <c r="F2" i="12" s="1"/>
  <c r="H2" i="12" s="1"/>
  <c r="D2" i="12"/>
  <c r="D130" i="12" s="1"/>
  <c r="D258" i="12" s="1"/>
  <c r="D386" i="12" s="1"/>
  <c r="D514" i="12" s="1"/>
  <c r="D642" i="12" s="1"/>
  <c r="D770" i="12" s="1"/>
  <c r="D898" i="12" s="1"/>
  <c r="D1026" i="12" s="1"/>
  <c r="D1119" i="12" s="1"/>
  <c r="D1212" i="12" s="1"/>
  <c r="D1305" i="12" s="1"/>
  <c r="C2" i="12"/>
  <c r="C34" i="12" s="1"/>
  <c r="C98" i="12" s="1"/>
  <c r="C130" i="12" s="1"/>
  <c r="C162" i="12" s="1"/>
  <c r="C226" i="12" s="1"/>
  <c r="C258" i="12" s="1"/>
  <c r="B2" i="12"/>
  <c r="B514" i="12" s="1"/>
  <c r="A2" i="12"/>
  <c r="A514" i="12" s="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AM38" i="11"/>
  <c r="G38" i="11"/>
  <c r="AM37" i="11"/>
  <c r="G37" i="11"/>
  <c r="AM36" i="11"/>
  <c r="G36" i="11"/>
  <c r="AM35" i="11"/>
  <c r="G35" i="11"/>
  <c r="AM34" i="11"/>
  <c r="G34" i="11"/>
  <c r="AM33" i="11"/>
  <c r="G33" i="11"/>
  <c r="BC32" i="11"/>
  <c r="AU32" i="11"/>
  <c r="AM32" i="11"/>
  <c r="G32" i="11"/>
  <c r="BC31" i="11"/>
  <c r="AU31" i="11"/>
  <c r="AM31" i="11"/>
  <c r="G31" i="11"/>
  <c r="BC30" i="11"/>
  <c r="AU30" i="11"/>
  <c r="AM30" i="11"/>
  <c r="G30" i="11"/>
  <c r="BC29" i="11"/>
  <c r="AU29" i="11"/>
  <c r="AM29" i="11"/>
  <c r="G29" i="11"/>
  <c r="BC28" i="11"/>
  <c r="AU28" i="11"/>
  <c r="AM28" i="11"/>
  <c r="G28" i="11"/>
  <c r="BC27" i="11"/>
  <c r="AU27" i="11"/>
  <c r="AM27" i="11"/>
  <c r="W27" i="11"/>
  <c r="G27" i="11"/>
  <c r="BC26" i="11"/>
  <c r="AU26" i="11"/>
  <c r="AM26" i="11"/>
  <c r="W26" i="11"/>
  <c r="G26" i="11"/>
  <c r="BC25" i="11"/>
  <c r="AU25" i="11"/>
  <c r="AM25" i="11"/>
  <c r="W25" i="11"/>
  <c r="G25" i="11"/>
  <c r="BC24" i="11"/>
  <c r="AU24" i="11"/>
  <c r="AM24" i="11"/>
  <c r="W24" i="11"/>
  <c r="G24" i="11"/>
  <c r="BC23" i="11"/>
  <c r="AU23" i="11"/>
  <c r="AM23" i="11"/>
  <c r="W23" i="11"/>
  <c r="G23" i="11"/>
  <c r="BC22" i="11"/>
  <c r="AU22" i="11"/>
  <c r="AM22" i="11"/>
  <c r="W22" i="11"/>
  <c r="G22" i="11"/>
  <c r="BC21" i="11"/>
  <c r="AU21" i="11"/>
  <c r="AM21" i="11"/>
  <c r="W21" i="11"/>
  <c r="G21" i="11"/>
  <c r="BC20" i="11"/>
  <c r="AU20" i="11"/>
  <c r="AM20" i="11"/>
  <c r="W20" i="11"/>
  <c r="G20" i="11"/>
  <c r="BC19" i="11"/>
  <c r="AU19" i="11"/>
  <c r="AM19" i="11"/>
  <c r="AK19" i="11"/>
  <c r="W19" i="11"/>
  <c r="E19" i="11"/>
  <c r="G19" i="11" s="1"/>
  <c r="BC18" i="11"/>
  <c r="AU18" i="11"/>
  <c r="AM18" i="11"/>
  <c r="W18" i="11"/>
  <c r="G18" i="11"/>
  <c r="BC17" i="11"/>
  <c r="AU17" i="11"/>
  <c r="AM17" i="11"/>
  <c r="AE17" i="11"/>
  <c r="W17" i="11"/>
  <c r="O17" i="11"/>
  <c r="G17" i="11"/>
  <c r="BC16" i="11"/>
  <c r="AU16" i="11"/>
  <c r="AM16" i="11"/>
  <c r="AE16" i="11"/>
  <c r="W16" i="11"/>
  <c r="O16" i="11"/>
  <c r="G16" i="11"/>
  <c r="BC15" i="11"/>
  <c r="AU15" i="11"/>
  <c r="AM15" i="11"/>
  <c r="AE15" i="11"/>
  <c r="W15" i="11"/>
  <c r="O15" i="11"/>
  <c r="G15" i="11"/>
  <c r="BC14" i="11"/>
  <c r="AU14" i="11"/>
  <c r="AM14" i="11"/>
  <c r="AE14" i="11"/>
  <c r="W14" i="11"/>
  <c r="O14" i="11"/>
  <c r="G14" i="11"/>
  <c r="BC13" i="11"/>
  <c r="AU13" i="11"/>
  <c r="AM13" i="11"/>
  <c r="AE13" i="11"/>
  <c r="W13" i="11"/>
  <c r="O13" i="11"/>
  <c r="G13" i="11"/>
  <c r="BC12" i="11"/>
  <c r="AU12" i="11"/>
  <c r="AM12" i="11"/>
  <c r="AE12" i="11"/>
  <c r="W12" i="11"/>
  <c r="O12" i="11"/>
  <c r="G12" i="11"/>
  <c r="BC11" i="11"/>
  <c r="AU11" i="11"/>
  <c r="AM11" i="11"/>
  <c r="AE11" i="11"/>
  <c r="W11" i="11"/>
  <c r="O11" i="11"/>
  <c r="G11" i="11"/>
  <c r="BC10" i="11"/>
  <c r="AU10" i="11"/>
  <c r="AM10" i="11"/>
  <c r="AE10" i="11"/>
  <c r="W10" i="11"/>
  <c r="O10" i="11"/>
  <c r="G10" i="11"/>
  <c r="BC9" i="11"/>
  <c r="AU9" i="11"/>
  <c r="AM9" i="11"/>
  <c r="AE9" i="11"/>
  <c r="W9" i="11"/>
  <c r="O9" i="11"/>
  <c r="G9" i="11"/>
  <c r="BC8" i="11"/>
  <c r="AU8" i="11"/>
  <c r="AM8" i="11"/>
  <c r="AE8" i="11"/>
  <c r="W8" i="11"/>
  <c r="O8" i="11"/>
  <c r="G8" i="11"/>
  <c r="BC7" i="11"/>
  <c r="AU7" i="11"/>
  <c r="AM7" i="11"/>
  <c r="AE7" i="11"/>
  <c r="W7" i="11"/>
  <c r="O7" i="11"/>
  <c r="G7" i="11"/>
  <c r="BC6" i="11"/>
  <c r="AU6" i="11"/>
  <c r="AM6" i="11"/>
  <c r="AE6" i="11"/>
  <c r="W6" i="11"/>
  <c r="O6" i="11"/>
  <c r="G6" i="11"/>
  <c r="BC5" i="11"/>
  <c r="AU5" i="11"/>
  <c r="AM5" i="11"/>
  <c r="AE5" i="11"/>
  <c r="W5" i="11"/>
  <c r="O5" i="11"/>
  <c r="G5" i="11"/>
  <c r="BC4" i="11"/>
  <c r="AU4" i="11"/>
  <c r="AM4" i="11"/>
  <c r="AE4" i="11"/>
  <c r="W4" i="11"/>
  <c r="O4" i="11"/>
  <c r="G4" i="11"/>
  <c r="BC3" i="11"/>
  <c r="AU3" i="11"/>
  <c r="AM3" i="11"/>
  <c r="AE3" i="11"/>
  <c r="W3" i="11"/>
  <c r="O3" i="11"/>
  <c r="G3" i="11"/>
  <c r="AZ1" i="11"/>
  <c r="T1" i="11"/>
  <c r="D1" i="11"/>
  <c r="G1" i="11" s="1"/>
  <c r="C4" i="10"/>
  <c r="F4" i="10" s="1"/>
  <c r="C3" i="10"/>
  <c r="F3" i="10" s="1"/>
  <c r="C2" i="10"/>
  <c r="F2" i="10" s="1"/>
  <c r="G19" i="2"/>
  <c r="M17" i="2"/>
  <c r="G10" i="2"/>
  <c r="F10" i="2"/>
  <c r="F19" i="2" s="1"/>
  <c r="G5" i="2"/>
  <c r="F5" i="2"/>
  <c r="E3" i="2"/>
  <c r="D3" i="2"/>
  <c r="C3" i="2"/>
  <c r="B3" i="2"/>
  <c r="O2" i="2"/>
  <c r="N2" i="2"/>
  <c r="M2" i="2"/>
  <c r="L2" i="2"/>
  <c r="K2" i="2"/>
  <c r="J2" i="2"/>
  <c r="I2" i="2"/>
  <c r="H2" i="2"/>
  <c r="H3" i="2" s="1"/>
  <c r="G2" i="2"/>
  <c r="F2" i="2"/>
  <c r="E2" i="2"/>
  <c r="D2" i="2"/>
  <c r="C2" i="2"/>
  <c r="B2" i="2"/>
  <c r="N2" i="17" l="1"/>
  <c r="AD2" i="17"/>
  <c r="P2" i="17"/>
  <c r="AZ2" i="17"/>
  <c r="R2" i="17"/>
  <c r="AH2" i="17"/>
  <c r="BB2" i="17"/>
  <c r="AF2" i="17"/>
  <c r="D2" i="17"/>
  <c r="T2" i="17"/>
  <c r="AJ2" i="17"/>
  <c r="AL2" i="17"/>
  <c r="H2" i="17"/>
  <c r="F2" i="17"/>
  <c r="BF2" i="17"/>
  <c r="BH2" i="17"/>
  <c r="J2" i="17"/>
  <c r="Z2" i="17"/>
  <c r="AP2" i="17"/>
  <c r="BJ2" i="17"/>
  <c r="V2" i="17"/>
  <c r="L2" i="17"/>
  <c r="AB2" i="17"/>
  <c r="AR2" i="17"/>
  <c r="AX2" i="17"/>
  <c r="AT2" i="17"/>
  <c r="AV2" i="17"/>
  <c r="X2" i="17"/>
  <c r="AN2" i="17"/>
  <c r="BD2" i="17"/>
  <c r="AM1" i="11"/>
  <c r="AU1" i="11"/>
  <c r="AC47" i="12"/>
  <c r="C111" i="12"/>
  <c r="C143" i="12" s="1"/>
  <c r="C113" i="12"/>
  <c r="AC49" i="12"/>
  <c r="C301" i="12"/>
  <c r="C365" i="12" s="1"/>
  <c r="C397" i="12" s="1"/>
  <c r="C429" i="12" s="1"/>
  <c r="C493" i="12" s="1"/>
  <c r="C525" i="12" s="1"/>
  <c r="C557" i="12" s="1"/>
  <c r="C621" i="12" s="1"/>
  <c r="C653" i="12" s="1"/>
  <c r="C685" i="12" s="1"/>
  <c r="C749" i="12" s="1"/>
  <c r="C781" i="12" s="1"/>
  <c r="C813" i="12" s="1"/>
  <c r="C877" i="12" s="1"/>
  <c r="C909" i="12" s="1"/>
  <c r="C941" i="12" s="1"/>
  <c r="C1005" i="12" s="1"/>
  <c r="C1036" i="12" s="1"/>
  <c r="AC269" i="12"/>
  <c r="AC310" i="12"/>
  <c r="C374" i="12"/>
  <c r="C406" i="12" s="1"/>
  <c r="C438" i="12" s="1"/>
  <c r="C502" i="12" s="1"/>
  <c r="C534" i="12" s="1"/>
  <c r="C566" i="12" s="1"/>
  <c r="C630" i="12" s="1"/>
  <c r="C662" i="12" s="1"/>
  <c r="C694" i="12" s="1"/>
  <c r="C758" i="12" s="1"/>
  <c r="C790" i="12" s="1"/>
  <c r="C822" i="12" s="1"/>
  <c r="C886" i="12" s="1"/>
  <c r="C918" i="12" s="1"/>
  <c r="C950" i="12" s="1"/>
  <c r="C1014" i="12" s="1"/>
  <c r="C1045" i="12" s="1"/>
  <c r="C290" i="12"/>
  <c r="C354" i="12" s="1"/>
  <c r="C386" i="12" s="1"/>
  <c r="AC258" i="12"/>
  <c r="C171" i="12"/>
  <c r="C235" i="12" s="1"/>
  <c r="AC139" i="12"/>
  <c r="AC268" i="12"/>
  <c r="C300" i="12"/>
  <c r="C364" i="12" s="1"/>
  <c r="C396" i="12" s="1"/>
  <c r="C428" i="12" s="1"/>
  <c r="AC46" i="12"/>
  <c r="C110" i="12"/>
  <c r="C142" i="12" s="1"/>
  <c r="C174" i="12" s="1"/>
  <c r="C238" i="12" s="1"/>
  <c r="C270" i="12" s="1"/>
  <c r="AC55" i="12"/>
  <c r="C119" i="12"/>
  <c r="C151" i="12" s="1"/>
  <c r="C408" i="12"/>
  <c r="C440" i="12" s="1"/>
  <c r="C504" i="12" s="1"/>
  <c r="C536" i="12" s="1"/>
  <c r="C568" i="12" s="1"/>
  <c r="C632" i="12" s="1"/>
  <c r="C664" i="12" s="1"/>
  <c r="C696" i="12" s="1"/>
  <c r="C760" i="12" s="1"/>
  <c r="C792" i="12" s="1"/>
  <c r="C824" i="12" s="1"/>
  <c r="C888" i="12" s="1"/>
  <c r="C920" i="12" s="1"/>
  <c r="C952" i="12" s="1"/>
  <c r="C1016" i="12" s="1"/>
  <c r="C1047" i="12" s="1"/>
  <c r="C1078" i="12" s="1"/>
  <c r="AC376" i="12"/>
  <c r="C129" i="12"/>
  <c r="AC65" i="12"/>
  <c r="C157" i="12"/>
  <c r="C189" i="12" s="1"/>
  <c r="C253" i="12" s="1"/>
  <c r="AC125" i="12"/>
  <c r="C127" i="12"/>
  <c r="C159" i="12" s="1"/>
  <c r="AC63" i="12"/>
  <c r="C192" i="12"/>
  <c r="C256" i="12" s="1"/>
  <c r="C288" i="12" s="1"/>
  <c r="C320" i="12" s="1"/>
  <c r="C384" i="12" s="1"/>
  <c r="AC160" i="12"/>
  <c r="C100" i="12"/>
  <c r="C132" i="12" s="1"/>
  <c r="C164" i="12" s="1"/>
  <c r="AC36" i="12"/>
  <c r="BC1" i="11"/>
  <c r="C232" i="12"/>
  <c r="AC168" i="12"/>
  <c r="C106" i="12"/>
  <c r="C138" i="12" s="1"/>
  <c r="AC42" i="12"/>
  <c r="C309" i="12"/>
  <c r="C373" i="12" s="1"/>
  <c r="C405" i="12" s="1"/>
  <c r="C437" i="12" s="1"/>
  <c r="AC277" i="12"/>
  <c r="C188" i="12"/>
  <c r="C252" i="12" s="1"/>
  <c r="AC156" i="12"/>
  <c r="W1" i="11"/>
  <c r="AC3" i="12"/>
  <c r="C180" i="12"/>
  <c r="C244" i="12" s="1"/>
  <c r="C276" i="12" s="1"/>
  <c r="AC148" i="12"/>
  <c r="C187" i="12"/>
  <c r="AC155" i="12"/>
  <c r="B547" i="12"/>
  <c r="AC35" i="12"/>
  <c r="C293" i="12"/>
  <c r="AC261" i="12"/>
  <c r="C166" i="12"/>
  <c r="C230" i="12" s="1"/>
  <c r="C262" i="12" s="1"/>
  <c r="C294" i="12" s="1"/>
  <c r="AC134" i="12"/>
  <c r="C103" i="12"/>
  <c r="C135" i="12" s="1"/>
  <c r="C167" i="12" s="1"/>
  <c r="C231" i="12" s="1"/>
  <c r="C263" i="12" s="1"/>
  <c r="C295" i="12" s="1"/>
  <c r="AC39" i="12"/>
  <c r="AC16" i="12"/>
  <c r="C179" i="12"/>
  <c r="C243" i="12" s="1"/>
  <c r="AC147" i="12"/>
  <c r="C291" i="12"/>
  <c r="C355" i="12" s="1"/>
  <c r="C387" i="12" s="1"/>
  <c r="C419" i="12" s="1"/>
  <c r="C483" i="12" s="1"/>
  <c r="C515" i="12" s="1"/>
  <c r="C547" i="12" s="1"/>
  <c r="C611" i="12" s="1"/>
  <c r="C643" i="12" s="1"/>
  <c r="C675" i="12" s="1"/>
  <c r="C739" i="12" s="1"/>
  <c r="C771" i="12" s="1"/>
  <c r="C803" i="12" s="1"/>
  <c r="C867" i="12" s="1"/>
  <c r="C899" i="12" s="1"/>
  <c r="C931" i="12" s="1"/>
  <c r="C995" i="12" s="1"/>
  <c r="C1027" i="12" s="1"/>
  <c r="C1058" i="12" s="1"/>
  <c r="AC259" i="12"/>
  <c r="O1" i="11"/>
  <c r="AC515" i="12"/>
  <c r="C114" i="12"/>
  <c r="C146" i="12" s="1"/>
  <c r="AC50" i="12"/>
  <c r="C122" i="12"/>
  <c r="AC58" i="12"/>
  <c r="A546" i="12"/>
  <c r="AC34" i="12"/>
  <c r="AE1" i="11"/>
  <c r="C144" i="12"/>
  <c r="AC112" i="12"/>
  <c r="C121" i="12"/>
  <c r="C153" i="12" s="1"/>
  <c r="C185" i="12" s="1"/>
  <c r="C249" i="12" s="1"/>
  <c r="C281" i="12" s="1"/>
  <c r="C313" i="12" s="1"/>
  <c r="C377" i="12" s="1"/>
  <c r="AC57" i="12"/>
  <c r="AC40" i="12"/>
  <c r="AC104" i="12"/>
  <c r="AC111" i="12"/>
  <c r="AC632" i="12"/>
  <c r="C126" i="12"/>
  <c r="C158" i="12" s="1"/>
  <c r="C190" i="12" s="1"/>
  <c r="A690" i="12"/>
  <c r="B794" i="12"/>
  <c r="AC4" i="12"/>
  <c r="AC10" i="12"/>
  <c r="AC17" i="12"/>
  <c r="AC536" i="12"/>
  <c r="AC24" i="12"/>
  <c r="AC114" i="12"/>
  <c r="AC117" i="12"/>
  <c r="A654" i="12"/>
  <c r="A657" i="12"/>
  <c r="AC675" i="12"/>
  <c r="AC171" i="12"/>
  <c r="B739" i="12"/>
  <c r="AC227" i="12"/>
  <c r="A934" i="12"/>
  <c r="AC5" i="12"/>
  <c r="AC11" i="12"/>
  <c r="AC18" i="12"/>
  <c r="AC38" i="12"/>
  <c r="AC48" i="12"/>
  <c r="AC56" i="12"/>
  <c r="AC64" i="12"/>
  <c r="AC98" i="12"/>
  <c r="AC128" i="12"/>
  <c r="A644" i="12"/>
  <c r="AC132" i="12"/>
  <c r="A647" i="12"/>
  <c r="AC135" i="12"/>
  <c r="A749" i="12"/>
  <c r="AC749" i="12" s="1"/>
  <c r="AC237" i="12"/>
  <c r="A928" i="12"/>
  <c r="AC6" i="12"/>
  <c r="AC12" i="12"/>
  <c r="AC25" i="12"/>
  <c r="AC30" i="12"/>
  <c r="AC37" i="12"/>
  <c r="AC611" i="12"/>
  <c r="AC99" i="12"/>
  <c r="AC136" i="12"/>
  <c r="A876" i="12"/>
  <c r="AC7" i="12"/>
  <c r="AC525" i="12"/>
  <c r="AC19" i="12"/>
  <c r="AC26" i="12"/>
  <c r="AC54" i="12"/>
  <c r="AC568" i="12"/>
  <c r="AC100" i="12"/>
  <c r="AC106" i="12"/>
  <c r="AC133" i="12"/>
  <c r="B664" i="12"/>
  <c r="AC152" i="12"/>
  <c r="B679" i="12"/>
  <c r="AC167" i="12"/>
  <c r="A693" i="12"/>
  <c r="AC181" i="12"/>
  <c r="A791" i="12"/>
  <c r="A919" i="12"/>
  <c r="AC8" i="12"/>
  <c r="AC13" i="12"/>
  <c r="AC20" i="12"/>
  <c r="AC27" i="12"/>
  <c r="AC31" i="12"/>
  <c r="AC45" i="12"/>
  <c r="AC53" i="12"/>
  <c r="AC61" i="12"/>
  <c r="AC101" i="12"/>
  <c r="AC107" i="12"/>
  <c r="AC140" i="12"/>
  <c r="AC150" i="12"/>
  <c r="A996" i="12"/>
  <c r="AC14" i="12"/>
  <c r="AC21" i="12"/>
  <c r="AC28" i="12"/>
  <c r="AC32" i="12"/>
  <c r="AC44" i="12"/>
  <c r="AC52" i="12"/>
  <c r="AC566" i="12"/>
  <c r="AC60" i="12"/>
  <c r="AC102" i="12"/>
  <c r="AC108" i="12"/>
  <c r="AC121" i="12"/>
  <c r="AC130" i="12"/>
  <c r="A653" i="12"/>
  <c r="AC653" i="12" s="1"/>
  <c r="AC141" i="12"/>
  <c r="A674" i="12"/>
  <c r="AC162" i="12"/>
  <c r="B752" i="12"/>
  <c r="A825" i="12"/>
  <c r="AC313" i="12"/>
  <c r="AC2" i="12"/>
  <c r="AC15" i="12"/>
  <c r="AC22" i="12"/>
  <c r="AC33" i="12"/>
  <c r="AC547" i="12"/>
  <c r="AC43" i="12"/>
  <c r="AC557" i="12"/>
  <c r="AC51" i="12"/>
  <c r="AC59" i="12"/>
  <c r="AC103" i="12"/>
  <c r="AC621" i="12"/>
  <c r="AC109" i="12"/>
  <c r="AC119" i="12"/>
  <c r="AC120" i="12"/>
  <c r="A643" i="12"/>
  <c r="AC643" i="12" s="1"/>
  <c r="AC131" i="12"/>
  <c r="A665" i="12"/>
  <c r="AC153" i="12"/>
  <c r="A741" i="12"/>
  <c r="AC229" i="12"/>
  <c r="AC877" i="12"/>
  <c r="A700" i="12"/>
  <c r="AC188" i="12"/>
  <c r="A751" i="12"/>
  <c r="AC244" i="12"/>
  <c r="A766" i="12"/>
  <c r="A793" i="12"/>
  <c r="AC281" i="12"/>
  <c r="A808" i="12"/>
  <c r="A817" i="12"/>
  <c r="AC941" i="12"/>
  <c r="AC950" i="12"/>
  <c r="A1018" i="12"/>
  <c r="AC696" i="12"/>
  <c r="B760" i="12"/>
  <c r="AC760" i="12" s="1"/>
  <c r="AC248" i="12"/>
  <c r="B802" i="12"/>
  <c r="AC290" i="12"/>
  <c r="A811" i="12"/>
  <c r="A891" i="12"/>
  <c r="H1179" i="12"/>
  <c r="AC115" i="12"/>
  <c r="AC123" i="12"/>
  <c r="A685" i="12"/>
  <c r="AC685" i="12" s="1"/>
  <c r="AC173" i="12"/>
  <c r="AC179" i="12"/>
  <c r="AC182" i="12"/>
  <c r="A759" i="12"/>
  <c r="A774" i="12"/>
  <c r="AC262" i="12"/>
  <c r="A784" i="12"/>
  <c r="A801" i="12"/>
  <c r="AC824" i="12"/>
  <c r="A866" i="12"/>
  <c r="AC354" i="12"/>
  <c r="A883" i="12"/>
  <c r="AC408" i="12"/>
  <c r="A683" i="12"/>
  <c r="AC116" i="12"/>
  <c r="AC124" i="12"/>
  <c r="AC664" i="12"/>
  <c r="B669" i="12"/>
  <c r="AC157" i="12"/>
  <c r="B677" i="12"/>
  <c r="AC165" i="12"/>
  <c r="A692" i="12"/>
  <c r="AC180" i="12"/>
  <c r="AC185" i="12"/>
  <c r="AC192" i="12"/>
  <c r="A740" i="12"/>
  <c r="B768" i="12"/>
  <c r="AC256" i="12"/>
  <c r="B778" i="12"/>
  <c r="A826" i="12"/>
  <c r="A875" i="12"/>
  <c r="AC189" i="12"/>
  <c r="A701" i="12"/>
  <c r="A750" i="12"/>
  <c r="AC238" i="12"/>
  <c r="A767" i="12"/>
  <c r="A792" i="12"/>
  <c r="AC792" i="12" s="1"/>
  <c r="AC280" i="12"/>
  <c r="AC813" i="12"/>
  <c r="A818" i="12"/>
  <c r="A892" i="12"/>
  <c r="AC920" i="12"/>
  <c r="AC429" i="12"/>
  <c r="AC110" i="12"/>
  <c r="AC118" i="12"/>
  <c r="AC166" i="12"/>
  <c r="AC174" i="12"/>
  <c r="AC226" i="12"/>
  <c r="AC245" i="12"/>
  <c r="B776" i="12"/>
  <c r="B786" i="12"/>
  <c r="A810" i="12"/>
  <c r="AC320" i="12"/>
  <c r="A1022" i="12"/>
  <c r="AC127" i="12"/>
  <c r="AC149" i="12"/>
  <c r="A666" i="12"/>
  <c r="AC158" i="12"/>
  <c r="AC163" i="12"/>
  <c r="A684" i="12"/>
  <c r="AC172" i="12"/>
  <c r="AC184" i="12"/>
  <c r="AC739" i="12"/>
  <c r="B742" i="12"/>
  <c r="AC230" i="12"/>
  <c r="AC236" i="12"/>
  <c r="A758" i="12"/>
  <c r="AC246" i="12"/>
  <c r="A775" i="12"/>
  <c r="AC263" i="12"/>
  <c r="A785" i="12"/>
  <c r="AC278" i="12"/>
  <c r="A800" i="12"/>
  <c r="AC288" i="12"/>
  <c r="AC312" i="12"/>
  <c r="A833" i="12"/>
  <c r="A884" i="12"/>
  <c r="AC438" i="12"/>
  <c r="AC231" i="12"/>
  <c r="AC249" i="12"/>
  <c r="AC771" i="12"/>
  <c r="AC781" i="12"/>
  <c r="AC291" i="12"/>
  <c r="AC301" i="12"/>
  <c r="AC309" i="12"/>
  <c r="AC899" i="12"/>
  <c r="AC387" i="12"/>
  <c r="AC888" i="12"/>
  <c r="AC952" i="12"/>
  <c r="AC440" i="12"/>
  <c r="AC803" i="12"/>
  <c r="AC355" i="12"/>
  <c r="AC365" i="12"/>
  <c r="AC373" i="12"/>
  <c r="AC931" i="12"/>
  <c r="AC419" i="12"/>
  <c r="AC886" i="12"/>
  <c r="G1379" i="12"/>
  <c r="H1193" i="12"/>
  <c r="AC867" i="12"/>
  <c r="AC909" i="12"/>
  <c r="AC397" i="12"/>
  <c r="AC405" i="12"/>
  <c r="AC995" i="12"/>
  <c r="AC483" i="12"/>
  <c r="G1339" i="12"/>
  <c r="H1153" i="12"/>
  <c r="AC1005" i="12"/>
  <c r="AC493" i="12"/>
  <c r="G1248" i="12"/>
  <c r="H1248" i="12" s="1"/>
  <c r="G1155" i="12"/>
  <c r="G1341" i="12" s="1"/>
  <c r="H1341" i="12" s="1"/>
  <c r="G1335" i="12"/>
  <c r="H1335" i="12" s="1"/>
  <c r="H1149" i="12"/>
  <c r="G1170" i="12"/>
  <c r="G1356" i="12" s="1"/>
  <c r="H1356" i="12" s="1"/>
  <c r="AC1047" i="12"/>
  <c r="G1244" i="12"/>
  <c r="H1244" i="12" s="1"/>
  <c r="G1151" i="12"/>
  <c r="H1077" i="12"/>
  <c r="AC1016" i="12"/>
  <c r="AC504" i="12"/>
  <c r="G1351" i="12"/>
  <c r="H1165" i="12"/>
  <c r="G1243" i="12"/>
  <c r="H1243" i="12" s="1"/>
  <c r="G1150" i="12"/>
  <c r="G1336" i="12" s="1"/>
  <c r="H1336" i="12" s="1"/>
  <c r="G1272" i="12"/>
  <c r="H1272" i="12" s="1"/>
  <c r="G1179" i="12"/>
  <c r="G1365" i="12" s="1"/>
  <c r="H1365" i="12" s="1"/>
  <c r="H1173" i="12"/>
  <c r="G1359" i="12"/>
  <c r="H1057" i="12"/>
  <c r="G1319" i="12"/>
  <c r="H1319" i="12" s="1"/>
  <c r="H1133" i="12"/>
  <c r="G1343" i="12"/>
  <c r="H1343" i="12" s="1"/>
  <c r="H1157" i="12"/>
  <c r="H1166" i="12"/>
  <c r="AC1027" i="12"/>
  <c r="G1154" i="12"/>
  <c r="G1340" i="12" s="1"/>
  <c r="H1340" i="12" s="1"/>
  <c r="G1384" i="12"/>
  <c r="H1384" i="12" s="1"/>
  <c r="H1198" i="12"/>
  <c r="G1152" i="12"/>
  <c r="G1245" i="12"/>
  <c r="G1323" i="12"/>
  <c r="H1323" i="12" s="1"/>
  <c r="H1137" i="12"/>
  <c r="G1355" i="12"/>
  <c r="H1355" i="12" s="1"/>
  <c r="H1169" i="12"/>
  <c r="G1383" i="12"/>
  <c r="H1383" i="12" s="1"/>
  <c r="H1197" i="12"/>
  <c r="G1259" i="12"/>
  <c r="H1259" i="12" s="1"/>
  <c r="G1166" i="12"/>
  <c r="G1352" i="12" s="1"/>
  <c r="H1352" i="12" s="1"/>
  <c r="G1260" i="12"/>
  <c r="H1260" i="12" s="1"/>
  <c r="G1167" i="12"/>
  <c r="G1267" i="12"/>
  <c r="G1174" i="12"/>
  <c r="G1360" i="12" s="1"/>
  <c r="H1360" i="12" s="1"/>
  <c r="G1268" i="12"/>
  <c r="H1268" i="12" s="1"/>
  <c r="G1175" i="12"/>
  <c r="G1361" i="12" s="1"/>
  <c r="H1361" i="12" s="1"/>
  <c r="H1175" i="12"/>
  <c r="H1339" i="12"/>
  <c r="H1072" i="12"/>
  <c r="H1081" i="12"/>
  <c r="H1086" i="12"/>
  <c r="H1155" i="12"/>
  <c r="H1162" i="12"/>
  <c r="H1171" i="12"/>
  <c r="H1249" i="12"/>
  <c r="H1254" i="12"/>
  <c r="H1351" i="12"/>
  <c r="H1067" i="12"/>
  <c r="G1256" i="12"/>
  <c r="G1163" i="12"/>
  <c r="G1349" i="12" s="1"/>
  <c r="H1349" i="12" s="1"/>
  <c r="H1130" i="12"/>
  <c r="G1178" i="12"/>
  <c r="G1364" i="12" s="1"/>
  <c r="H1364" i="12" s="1"/>
  <c r="G1367" i="12"/>
  <c r="H1367" i="12" s="1"/>
  <c r="H1181" i="12"/>
  <c r="G1253" i="12"/>
  <c r="H1253" i="12" s="1"/>
  <c r="G1160" i="12"/>
  <c r="H1078" i="12"/>
  <c r="H1194" i="12"/>
  <c r="H1307" i="12"/>
  <c r="H1059" i="12"/>
  <c r="H1062" i="12"/>
  <c r="G1251" i="12"/>
  <c r="H1251" i="12" s="1"/>
  <c r="G1158" i="12"/>
  <c r="G1344" i="12" s="1"/>
  <c r="H1344" i="12" s="1"/>
  <c r="G1252" i="12"/>
  <c r="H1252" i="12" s="1"/>
  <c r="G1159" i="12"/>
  <c r="G1264" i="12"/>
  <c r="G1171" i="12"/>
  <c r="G1357" i="12" s="1"/>
  <c r="H1357" i="12" s="1"/>
  <c r="G1311" i="12"/>
  <c r="H1125" i="12"/>
  <c r="H1138" i="12"/>
  <c r="H1154" i="12"/>
  <c r="H1163" i="12"/>
  <c r="G1375" i="12"/>
  <c r="H1375" i="12" s="1"/>
  <c r="H1189" i="12"/>
  <c r="H1255" i="12"/>
  <c r="G1327" i="12"/>
  <c r="H1327" i="12" s="1"/>
  <c r="H1245" i="12"/>
  <c r="H1258" i="12"/>
  <c r="G1164" i="12"/>
  <c r="G1172" i="12"/>
  <c r="G1180" i="12"/>
  <c r="H1208" i="12"/>
  <c r="B1398" i="12"/>
  <c r="AC1398" i="12" s="1"/>
  <c r="H1241" i="12"/>
  <c r="H1271" i="12"/>
  <c r="H1247" i="12"/>
  <c r="H1250" i="12"/>
  <c r="H1270" i="12"/>
  <c r="H1371" i="12"/>
  <c r="G1168" i="12"/>
  <c r="G1176" i="12"/>
  <c r="H1291" i="12"/>
  <c r="H1256" i="12"/>
  <c r="H1331" i="12"/>
  <c r="H1363" i="12"/>
  <c r="H1311" i="12"/>
  <c r="H1263" i="12"/>
  <c r="H1264" i="12"/>
  <c r="H1267" i="12"/>
  <c r="H1389" i="12"/>
  <c r="G1396" i="12"/>
  <c r="H1396" i="12" s="1"/>
  <c r="H1368" i="12"/>
  <c r="H1275" i="12"/>
  <c r="H1295" i="12"/>
  <c r="H1315" i="12"/>
  <c r="H1347" i="12"/>
  <c r="H1379" i="12"/>
  <c r="H1380" i="12"/>
  <c r="H1393" i="12"/>
  <c r="H1359" i="12"/>
  <c r="H1385" i="12"/>
  <c r="H1395" i="12"/>
  <c r="H1391" i="12"/>
  <c r="H1387" i="12"/>
  <c r="A2" i="17" l="1"/>
  <c r="G1358" i="12"/>
  <c r="H1358" i="12" s="1"/>
  <c r="H1172" i="12"/>
  <c r="G1353" i="12"/>
  <c r="H1353" i="12" s="1"/>
  <c r="H1167" i="12"/>
  <c r="AC126" i="12"/>
  <c r="C284" i="12"/>
  <c r="AC252" i="12"/>
  <c r="C416" i="12"/>
  <c r="AC384" i="12"/>
  <c r="C175" i="12"/>
  <c r="AC143" i="12"/>
  <c r="C176" i="12"/>
  <c r="AC144" i="12"/>
  <c r="C501" i="12"/>
  <c r="AC437" i="12"/>
  <c r="AC159" i="12"/>
  <c r="C191" i="12"/>
  <c r="C161" i="12"/>
  <c r="AC129" i="12"/>
  <c r="C254" i="12"/>
  <c r="AC190" i="12"/>
  <c r="C359" i="12"/>
  <c r="AC295" i="12"/>
  <c r="AC276" i="12"/>
  <c r="C308" i="12"/>
  <c r="G1346" i="12"/>
  <c r="H1346" i="12" s="1"/>
  <c r="H1160" i="12"/>
  <c r="H1158" i="12"/>
  <c r="AC502" i="12"/>
  <c r="AC822" i="12"/>
  <c r="C154" i="12"/>
  <c r="AC122" i="12"/>
  <c r="C170" i="12"/>
  <c r="AC138" i="12"/>
  <c r="C285" i="12"/>
  <c r="AC253" i="12"/>
  <c r="C1109" i="12"/>
  <c r="AC1078" i="12"/>
  <c r="C267" i="12"/>
  <c r="AC235" i="12"/>
  <c r="C1067" i="12"/>
  <c r="AC1036" i="12"/>
  <c r="G1350" i="12"/>
  <c r="H1350" i="12" s="1"/>
  <c r="H1164" i="12"/>
  <c r="G1362" i="12"/>
  <c r="H1362" i="12" s="1"/>
  <c r="H1176" i="12"/>
  <c r="H1174" i="12"/>
  <c r="AC694" i="12"/>
  <c r="G1354" i="12"/>
  <c r="H1354" i="12" s="1"/>
  <c r="H1168" i="12"/>
  <c r="H1150" i="12"/>
  <c r="AD1" i="12" s="1"/>
  <c r="H1178" i="12"/>
  <c r="AC1014" i="12"/>
  <c r="AC396" i="12"/>
  <c r="AC406" i="12"/>
  <c r="AC630" i="12"/>
  <c r="AC918" i="12"/>
  <c r="G1337" i="12"/>
  <c r="H1337" i="12" s="1"/>
  <c r="H1151" i="12"/>
  <c r="AC374" i="12"/>
  <c r="AC790" i="12"/>
  <c r="AC142" i="12"/>
  <c r="C1089" i="12"/>
  <c r="AC1058" i="12"/>
  <c r="C358" i="12"/>
  <c r="AC294" i="12"/>
  <c r="C183" i="12"/>
  <c r="AC151" i="12"/>
  <c r="C1076" i="12"/>
  <c r="AC1045" i="12"/>
  <c r="H1170" i="12"/>
  <c r="G1345" i="12"/>
  <c r="H1345" i="12" s="1"/>
  <c r="H1159" i="12"/>
  <c r="G1338" i="12"/>
  <c r="H1338" i="12" s="1"/>
  <c r="H1152" i="12"/>
  <c r="AC758" i="12"/>
  <c r="AC364" i="12"/>
  <c r="C178" i="12"/>
  <c r="AC146" i="12"/>
  <c r="C264" i="12"/>
  <c r="AC232" i="12"/>
  <c r="C228" i="12"/>
  <c r="AC164" i="12"/>
  <c r="C418" i="12"/>
  <c r="AC386" i="12"/>
  <c r="C251" i="12"/>
  <c r="AC187" i="12"/>
  <c r="C492" i="12"/>
  <c r="AC428" i="12"/>
  <c r="G1366" i="12"/>
  <c r="H1366" i="12" s="1"/>
  <c r="H1180" i="12"/>
  <c r="AC300" i="12"/>
  <c r="AC534" i="12"/>
  <c r="AC662" i="12"/>
  <c r="C409" i="12"/>
  <c r="AC377" i="12"/>
  <c r="C275" i="12"/>
  <c r="AC243" i="12"/>
  <c r="C357" i="12"/>
  <c r="AC293" i="12"/>
  <c r="C302" i="12"/>
  <c r="AC270" i="12"/>
  <c r="C145" i="12"/>
  <c r="AC113" i="12"/>
  <c r="C193" i="12" l="1"/>
  <c r="AC161" i="12"/>
  <c r="C239" i="12"/>
  <c r="AC175" i="12"/>
  <c r="C389" i="12"/>
  <c r="AC357" i="12"/>
  <c r="C1140" i="12"/>
  <c r="AC1109" i="12"/>
  <c r="C372" i="12"/>
  <c r="AC308" i="12"/>
  <c r="C286" i="12"/>
  <c r="AC254" i="12"/>
  <c r="C255" i="12"/>
  <c r="AC191" i="12"/>
  <c r="C296" i="12"/>
  <c r="AC264" i="12"/>
  <c r="C247" i="12"/>
  <c r="AC183" i="12"/>
  <c r="C391" i="12"/>
  <c r="AC359" i="12"/>
  <c r="C533" i="12"/>
  <c r="AC501" i="12"/>
  <c r="C448" i="12"/>
  <c r="AC416" i="12"/>
  <c r="C242" i="12"/>
  <c r="AC178" i="12"/>
  <c r="C177" i="12"/>
  <c r="AC145" i="12"/>
  <c r="C441" i="12"/>
  <c r="AC409" i="12"/>
  <c r="AC1067" i="12"/>
  <c r="C1098" i="12"/>
  <c r="C234" i="12"/>
  <c r="AC170" i="12"/>
  <c r="C524" i="12"/>
  <c r="AC492" i="12"/>
  <c r="C283" i="12"/>
  <c r="AC251" i="12"/>
  <c r="C307" i="12"/>
  <c r="AC275" i="12"/>
  <c r="C317" i="12"/>
  <c r="AC285" i="12"/>
  <c r="C482" i="12"/>
  <c r="AC418" i="12"/>
  <c r="C1107" i="12"/>
  <c r="AC1076" i="12"/>
  <c r="C390" i="12"/>
  <c r="AC358" i="12"/>
  <c r="C260" i="12"/>
  <c r="AC228" i="12"/>
  <c r="C1120" i="12"/>
  <c r="AC1089" i="12"/>
  <c r="AC284" i="12"/>
  <c r="C316" i="12"/>
  <c r="AC302" i="12"/>
  <c r="C366" i="12"/>
  <c r="C299" i="12"/>
  <c r="AC267" i="12"/>
  <c r="C186" i="12"/>
  <c r="AC154" i="12"/>
  <c r="AC176" i="12"/>
  <c r="C240" i="12"/>
  <c r="C556" i="12" l="1"/>
  <c r="AC524" i="12"/>
  <c r="C287" i="12"/>
  <c r="AC255" i="12"/>
  <c r="C292" i="12"/>
  <c r="AC260" i="12"/>
  <c r="C381" i="12"/>
  <c r="AC317" i="12"/>
  <c r="C266" i="12"/>
  <c r="AC234" i="12"/>
  <c r="C274" i="12"/>
  <c r="AC242" i="12"/>
  <c r="C318" i="12"/>
  <c r="AC286" i="12"/>
  <c r="C271" i="12"/>
  <c r="AC239" i="12"/>
  <c r="C363" i="12"/>
  <c r="AC299" i="12"/>
  <c r="AC177" i="12"/>
  <c r="C241" i="12"/>
  <c r="C421" i="12"/>
  <c r="AC389" i="12"/>
  <c r="C398" i="12"/>
  <c r="AC366" i="12"/>
  <c r="C272" i="12"/>
  <c r="AC240" i="12"/>
  <c r="AC1098" i="12"/>
  <c r="C1129" i="12"/>
  <c r="C422" i="12"/>
  <c r="AC390" i="12"/>
  <c r="C371" i="12"/>
  <c r="AC307" i="12"/>
  <c r="C512" i="12"/>
  <c r="AC448" i="12"/>
  <c r="C279" i="12"/>
  <c r="AC247" i="12"/>
  <c r="C404" i="12"/>
  <c r="AC372" i="12"/>
  <c r="AC1120" i="12"/>
  <c r="C1151" i="12"/>
  <c r="C514" i="12"/>
  <c r="AC482" i="12"/>
  <c r="C423" i="12"/>
  <c r="AC391" i="12"/>
  <c r="C380" i="12"/>
  <c r="AC316" i="12"/>
  <c r="C250" i="12"/>
  <c r="AC186" i="12"/>
  <c r="C1138" i="12"/>
  <c r="AC1107" i="12"/>
  <c r="C315" i="12"/>
  <c r="AC283" i="12"/>
  <c r="C505" i="12"/>
  <c r="AC441" i="12"/>
  <c r="C565" i="12"/>
  <c r="AC533" i="12"/>
  <c r="C360" i="12"/>
  <c r="AC296" i="12"/>
  <c r="AC1140" i="12"/>
  <c r="C1171" i="12"/>
  <c r="C257" i="12"/>
  <c r="AC193" i="12"/>
  <c r="C303" i="12" l="1"/>
  <c r="AC271" i="12"/>
  <c r="C629" i="12"/>
  <c r="AC565" i="12"/>
  <c r="C403" i="12"/>
  <c r="AC371" i="12"/>
  <c r="C413" i="12"/>
  <c r="AC381" i="12"/>
  <c r="C289" i="12"/>
  <c r="AC257" i="12"/>
  <c r="C537" i="12"/>
  <c r="AC505" i="12"/>
  <c r="C412" i="12"/>
  <c r="AC380" i="12"/>
  <c r="C436" i="12"/>
  <c r="AC404" i="12"/>
  <c r="C486" i="12"/>
  <c r="AC422" i="12"/>
  <c r="C485" i="12"/>
  <c r="AC421" i="12"/>
  <c r="AC318" i="12"/>
  <c r="C382" i="12"/>
  <c r="C356" i="12"/>
  <c r="AC292" i="12"/>
  <c r="C282" i="12"/>
  <c r="AC250" i="12"/>
  <c r="C430" i="12"/>
  <c r="AC398" i="12"/>
  <c r="AC1171" i="12"/>
  <c r="C1202" i="12"/>
  <c r="C1160" i="12"/>
  <c r="AC1129" i="12"/>
  <c r="C273" i="12"/>
  <c r="AC241" i="12"/>
  <c r="C379" i="12"/>
  <c r="AC315" i="12"/>
  <c r="C487" i="12"/>
  <c r="AC423" i="12"/>
  <c r="C311" i="12"/>
  <c r="AC279" i="12"/>
  <c r="C306" i="12"/>
  <c r="AC274" i="12"/>
  <c r="C319" i="12"/>
  <c r="AC287" i="12"/>
  <c r="AC1151" i="12"/>
  <c r="C1182" i="12"/>
  <c r="C392" i="12"/>
  <c r="AC360" i="12"/>
  <c r="AC1138" i="12"/>
  <c r="C1169" i="12"/>
  <c r="C546" i="12"/>
  <c r="AC514" i="12"/>
  <c r="C544" i="12"/>
  <c r="AC512" i="12"/>
  <c r="C304" i="12"/>
  <c r="AC272" i="12"/>
  <c r="C395" i="12"/>
  <c r="AC363" i="12"/>
  <c r="C298" i="12"/>
  <c r="AC266" i="12"/>
  <c r="C620" i="12"/>
  <c r="AC556" i="12"/>
  <c r="C424" i="12" l="1"/>
  <c r="AC392" i="12"/>
  <c r="AC1160" i="12"/>
  <c r="C1191" i="12"/>
  <c r="C445" i="12"/>
  <c r="AC413" i="12"/>
  <c r="C519" i="12"/>
  <c r="AC487" i="12"/>
  <c r="C444" i="12"/>
  <c r="AC412" i="12"/>
  <c r="C435" i="12"/>
  <c r="AC403" i="12"/>
  <c r="C414" i="12"/>
  <c r="AC382" i="12"/>
  <c r="C375" i="12"/>
  <c r="AC311" i="12"/>
  <c r="C500" i="12"/>
  <c r="AC436" i="12"/>
  <c r="C1213" i="12"/>
  <c r="AC1182" i="12"/>
  <c r="C1233" i="12"/>
  <c r="AC1202" i="12"/>
  <c r="C652" i="12"/>
  <c r="AC620" i="12"/>
  <c r="C576" i="12"/>
  <c r="AC544" i="12"/>
  <c r="C362" i="12"/>
  <c r="AC298" i="12"/>
  <c r="C610" i="12"/>
  <c r="AC546" i="12"/>
  <c r="C383" i="12"/>
  <c r="AC319" i="12"/>
  <c r="C411" i="12"/>
  <c r="AC379" i="12"/>
  <c r="C494" i="12"/>
  <c r="AC430" i="12"/>
  <c r="C517" i="12"/>
  <c r="AC485" i="12"/>
  <c r="C569" i="12"/>
  <c r="AC537" i="12"/>
  <c r="C661" i="12"/>
  <c r="AC629" i="12"/>
  <c r="C368" i="12"/>
  <c r="AC304" i="12"/>
  <c r="C388" i="12"/>
  <c r="AC356" i="12"/>
  <c r="AC1169" i="12"/>
  <c r="C1200" i="12"/>
  <c r="C427" i="12"/>
  <c r="AC395" i="12"/>
  <c r="C370" i="12"/>
  <c r="AC306" i="12"/>
  <c r="C305" i="12"/>
  <c r="AC273" i="12"/>
  <c r="C314" i="12"/>
  <c r="AC282" i="12"/>
  <c r="C518" i="12"/>
  <c r="AC486" i="12"/>
  <c r="C321" i="12"/>
  <c r="AC289" i="12"/>
  <c r="C367" i="12"/>
  <c r="AC303" i="12"/>
  <c r="C633" i="12" l="1"/>
  <c r="AC569" i="12"/>
  <c r="C407" i="12"/>
  <c r="AC375" i="12"/>
  <c r="C684" i="12"/>
  <c r="AC652" i="12"/>
  <c r="C551" i="12"/>
  <c r="AC519" i="12"/>
  <c r="C399" i="12"/>
  <c r="AC367" i="12"/>
  <c r="C369" i="12"/>
  <c r="AC305" i="12"/>
  <c r="C420" i="12"/>
  <c r="AC388" i="12"/>
  <c r="C549" i="12"/>
  <c r="AC517" i="12"/>
  <c r="C642" i="12"/>
  <c r="AC610" i="12"/>
  <c r="C1264" i="12"/>
  <c r="AC1233" i="12"/>
  <c r="C446" i="12"/>
  <c r="AC414" i="12"/>
  <c r="C509" i="12"/>
  <c r="AC445" i="12"/>
  <c r="C1231" i="12"/>
  <c r="AC1200" i="12"/>
  <c r="C1222" i="12"/>
  <c r="AC1191" i="12"/>
  <c r="C385" i="12"/>
  <c r="AC321" i="12"/>
  <c r="C402" i="12"/>
  <c r="AC370" i="12"/>
  <c r="C400" i="12"/>
  <c r="AC368" i="12"/>
  <c r="C526" i="12"/>
  <c r="AC494" i="12"/>
  <c r="C394" i="12"/>
  <c r="AC362" i="12"/>
  <c r="C1244" i="12"/>
  <c r="AC1213" i="12"/>
  <c r="C499" i="12"/>
  <c r="AC435" i="12"/>
  <c r="C378" i="12"/>
  <c r="AC314" i="12"/>
  <c r="C415" i="12"/>
  <c r="AC383" i="12"/>
  <c r="C550" i="12"/>
  <c r="AC518" i="12"/>
  <c r="C491" i="12"/>
  <c r="AC427" i="12"/>
  <c r="C693" i="12"/>
  <c r="AC661" i="12"/>
  <c r="C443" i="12"/>
  <c r="AC411" i="12"/>
  <c r="C640" i="12"/>
  <c r="AC576" i="12"/>
  <c r="C532" i="12"/>
  <c r="AC500" i="12"/>
  <c r="C508" i="12"/>
  <c r="AC444" i="12"/>
  <c r="C488" i="12"/>
  <c r="AC424" i="12"/>
  <c r="C1275" i="12" l="1"/>
  <c r="AC1244" i="12"/>
  <c r="C613" i="12"/>
  <c r="AC549" i="12"/>
  <c r="C426" i="12"/>
  <c r="AC394" i="12"/>
  <c r="C672" i="12"/>
  <c r="AC640" i="12"/>
  <c r="C541" i="12"/>
  <c r="AC509" i="12"/>
  <c r="C447" i="12"/>
  <c r="AC415" i="12"/>
  <c r="C484" i="12"/>
  <c r="AC420" i="12"/>
  <c r="C434" i="12"/>
  <c r="AC402" i="12"/>
  <c r="C520" i="12"/>
  <c r="AC488" i="12"/>
  <c r="C507" i="12"/>
  <c r="AC443" i="12"/>
  <c r="C417" i="12"/>
  <c r="AC385" i="12"/>
  <c r="C510" i="12"/>
  <c r="AC446" i="12"/>
  <c r="C748" i="12"/>
  <c r="AC684" i="12"/>
  <c r="C540" i="12"/>
  <c r="AC508" i="12"/>
  <c r="C757" i="12"/>
  <c r="AC693" i="12"/>
  <c r="C410" i="12"/>
  <c r="AC378" i="12"/>
  <c r="C558" i="12"/>
  <c r="AC526" i="12"/>
  <c r="C1253" i="12"/>
  <c r="AC1222" i="12"/>
  <c r="C1295" i="12"/>
  <c r="AC1264" i="12"/>
  <c r="C401" i="12"/>
  <c r="AC369" i="12"/>
  <c r="C439" i="12"/>
  <c r="AC407" i="12"/>
  <c r="C614" i="12"/>
  <c r="AC550" i="12"/>
  <c r="C615" i="12"/>
  <c r="AC551" i="12"/>
  <c r="C564" i="12"/>
  <c r="AC532" i="12"/>
  <c r="C523" i="12"/>
  <c r="AC491" i="12"/>
  <c r="C531" i="12"/>
  <c r="AC499" i="12"/>
  <c r="C432" i="12"/>
  <c r="AC400" i="12"/>
  <c r="C1262" i="12"/>
  <c r="AC1231" i="12"/>
  <c r="C674" i="12"/>
  <c r="AC642" i="12"/>
  <c r="C431" i="12"/>
  <c r="AC399" i="12"/>
  <c r="C665" i="12"/>
  <c r="AC633" i="12"/>
  <c r="C1293" i="12" l="1"/>
  <c r="AC1262" i="12"/>
  <c r="C442" i="12"/>
  <c r="AC410" i="12"/>
  <c r="C433" i="12"/>
  <c r="AC401" i="12"/>
  <c r="C704" i="12"/>
  <c r="AC672" i="12"/>
  <c r="C697" i="12"/>
  <c r="AC665" i="12"/>
  <c r="C496" i="12"/>
  <c r="AC432" i="12"/>
  <c r="C647" i="12"/>
  <c r="AC615" i="12"/>
  <c r="C1326" i="12"/>
  <c r="AC1295" i="12"/>
  <c r="C789" i="12"/>
  <c r="AC757" i="12"/>
  <c r="C449" i="12"/>
  <c r="AC417" i="12"/>
  <c r="C516" i="12"/>
  <c r="AC484" i="12"/>
  <c r="C490" i="12"/>
  <c r="AC426" i="12"/>
  <c r="C495" i="12"/>
  <c r="AC431" i="12"/>
  <c r="C563" i="12"/>
  <c r="AC531" i="12"/>
  <c r="C646" i="12"/>
  <c r="AC614" i="12"/>
  <c r="C1284" i="12"/>
  <c r="AC1253" i="12"/>
  <c r="C572" i="12"/>
  <c r="AC540" i="12"/>
  <c r="C539" i="12"/>
  <c r="AC507" i="12"/>
  <c r="C511" i="12"/>
  <c r="AC447" i="12"/>
  <c r="C645" i="12"/>
  <c r="AC613" i="12"/>
  <c r="C542" i="12"/>
  <c r="AC510" i="12"/>
  <c r="C628" i="12"/>
  <c r="AC564" i="12"/>
  <c r="C498" i="12"/>
  <c r="AC434" i="12"/>
  <c r="C738" i="12"/>
  <c r="AC674" i="12"/>
  <c r="C555" i="12"/>
  <c r="AC523" i="12"/>
  <c r="C503" i="12"/>
  <c r="AC439" i="12"/>
  <c r="C622" i="12"/>
  <c r="AC558" i="12"/>
  <c r="C780" i="12"/>
  <c r="AC748" i="12"/>
  <c r="C552" i="12"/>
  <c r="AC520" i="12"/>
  <c r="C573" i="12"/>
  <c r="AC541" i="12"/>
  <c r="C1306" i="12"/>
  <c r="AC1275" i="12"/>
  <c r="C770" i="12" l="1"/>
  <c r="AC738" i="12"/>
  <c r="AC1326" i="12"/>
  <c r="C1357" i="12"/>
  <c r="AC1306" i="12"/>
  <c r="C1337" i="12"/>
  <c r="C654" i="12"/>
  <c r="AC622" i="12"/>
  <c r="C530" i="12"/>
  <c r="AC498" i="12"/>
  <c r="C543" i="12"/>
  <c r="AC511" i="12"/>
  <c r="C678" i="12"/>
  <c r="AC646" i="12"/>
  <c r="C548" i="12"/>
  <c r="AC516" i="12"/>
  <c r="C679" i="12"/>
  <c r="AC647" i="12"/>
  <c r="C497" i="12"/>
  <c r="AC433" i="12"/>
  <c r="C812" i="12"/>
  <c r="AC780" i="12"/>
  <c r="C522" i="12"/>
  <c r="AC490" i="12"/>
  <c r="C637" i="12"/>
  <c r="AC573" i="12"/>
  <c r="C535" i="12"/>
  <c r="AC503" i="12"/>
  <c r="C660" i="12"/>
  <c r="AC628" i="12"/>
  <c r="C571" i="12"/>
  <c r="AC539" i="12"/>
  <c r="C627" i="12"/>
  <c r="AC563" i="12"/>
  <c r="C513" i="12"/>
  <c r="AC449" i="12"/>
  <c r="C528" i="12"/>
  <c r="AC496" i="12"/>
  <c r="C506" i="12"/>
  <c r="AC442" i="12"/>
  <c r="C1315" i="12"/>
  <c r="AC1284" i="12"/>
  <c r="C677" i="12"/>
  <c r="AC645" i="12"/>
  <c r="C768" i="12"/>
  <c r="AC704" i="12"/>
  <c r="C616" i="12"/>
  <c r="AC552" i="12"/>
  <c r="C619" i="12"/>
  <c r="AC555" i="12"/>
  <c r="C574" i="12"/>
  <c r="AC542" i="12"/>
  <c r="C636" i="12"/>
  <c r="AC572" i="12"/>
  <c r="C527" i="12"/>
  <c r="AC495" i="12"/>
  <c r="C821" i="12"/>
  <c r="AC789" i="12"/>
  <c r="C761" i="12"/>
  <c r="AC697" i="12"/>
  <c r="C1324" i="12"/>
  <c r="AC1293" i="12"/>
  <c r="C559" i="12" l="1"/>
  <c r="AC527" i="12"/>
  <c r="C612" i="12"/>
  <c r="AC548" i="12"/>
  <c r="C1368" i="12"/>
  <c r="AC1368" i="12" s="1"/>
  <c r="AC1337" i="12"/>
  <c r="C538" i="12"/>
  <c r="AC506" i="12"/>
  <c r="C554" i="12"/>
  <c r="AC522" i="12"/>
  <c r="C1355" i="12"/>
  <c r="AC1324" i="12"/>
  <c r="C668" i="12"/>
  <c r="AC636" i="12"/>
  <c r="C800" i="12"/>
  <c r="AC768" i="12"/>
  <c r="C560" i="12"/>
  <c r="AC528" i="12"/>
  <c r="C692" i="12"/>
  <c r="AC660" i="12"/>
  <c r="C876" i="12"/>
  <c r="AC812" i="12"/>
  <c r="C742" i="12"/>
  <c r="AC678" i="12"/>
  <c r="C635" i="12"/>
  <c r="AC571" i="12"/>
  <c r="C686" i="12"/>
  <c r="AC654" i="12"/>
  <c r="C1388" i="12"/>
  <c r="AC1388" i="12" s="1"/>
  <c r="AC1357" i="12"/>
  <c r="C793" i="12"/>
  <c r="AC761" i="12"/>
  <c r="C638" i="12"/>
  <c r="AC574" i="12"/>
  <c r="C741" i="12"/>
  <c r="AC677" i="12"/>
  <c r="C545" i="12"/>
  <c r="AC513" i="12"/>
  <c r="C567" i="12"/>
  <c r="AC535" i="12"/>
  <c r="C529" i="12"/>
  <c r="AC497" i="12"/>
  <c r="C575" i="12"/>
  <c r="AC543" i="12"/>
  <c r="C648" i="12"/>
  <c r="AC616" i="12"/>
  <c r="C885" i="12"/>
  <c r="AC821" i="12"/>
  <c r="C651" i="12"/>
  <c r="AC619" i="12"/>
  <c r="C1346" i="12"/>
  <c r="AC1315" i="12"/>
  <c r="C659" i="12"/>
  <c r="AC627" i="12"/>
  <c r="C669" i="12"/>
  <c r="AC637" i="12"/>
  <c r="C743" i="12"/>
  <c r="AC679" i="12"/>
  <c r="C562" i="12"/>
  <c r="AC530" i="12"/>
  <c r="C802" i="12"/>
  <c r="AC770" i="12"/>
  <c r="C701" i="12" l="1"/>
  <c r="AC669" i="12"/>
  <c r="C917" i="12"/>
  <c r="AC885" i="12"/>
  <c r="C631" i="12"/>
  <c r="AC567" i="12"/>
  <c r="C825" i="12"/>
  <c r="AC793" i="12"/>
  <c r="C774" i="12"/>
  <c r="AC742" i="12"/>
  <c r="C832" i="12"/>
  <c r="AC800" i="12"/>
  <c r="C570" i="12"/>
  <c r="AC538" i="12"/>
  <c r="C691" i="12"/>
  <c r="AC659" i="12"/>
  <c r="C908" i="12"/>
  <c r="AC876" i="12"/>
  <c r="C700" i="12"/>
  <c r="AC668" i="12"/>
  <c r="C680" i="12"/>
  <c r="AC648" i="12"/>
  <c r="C866" i="12"/>
  <c r="AC802" i="12"/>
  <c r="C577" i="12"/>
  <c r="AC545" i="12"/>
  <c r="C626" i="12"/>
  <c r="AC562" i="12"/>
  <c r="AC1346" i="12"/>
  <c r="C1377" i="12"/>
  <c r="AC1377" i="12" s="1"/>
  <c r="C639" i="12"/>
  <c r="AC575" i="12"/>
  <c r="C773" i="12"/>
  <c r="AC741" i="12"/>
  <c r="C750" i="12"/>
  <c r="AC686" i="12"/>
  <c r="C756" i="12"/>
  <c r="AC692" i="12"/>
  <c r="C1386" i="12"/>
  <c r="AC1386" i="12" s="1"/>
  <c r="AC1355" i="12"/>
  <c r="C644" i="12"/>
  <c r="AC612" i="12"/>
  <c r="C775" i="12"/>
  <c r="AC743" i="12"/>
  <c r="C683" i="12"/>
  <c r="AC651" i="12"/>
  <c r="C561" i="12"/>
  <c r="AC529" i="12"/>
  <c r="C670" i="12"/>
  <c r="AC638" i="12"/>
  <c r="C667" i="12"/>
  <c r="AC635" i="12"/>
  <c r="C624" i="12"/>
  <c r="AC560" i="12"/>
  <c r="C618" i="12"/>
  <c r="AC554" i="12"/>
  <c r="C623" i="12"/>
  <c r="AC559" i="12"/>
  <c r="C898" i="12" l="1"/>
  <c r="AC866" i="12"/>
  <c r="C889" i="12"/>
  <c r="AC825" i="12"/>
  <c r="C656" i="12"/>
  <c r="AC624" i="12"/>
  <c r="C747" i="12"/>
  <c r="AC683" i="12"/>
  <c r="C788" i="12"/>
  <c r="AC756" i="12"/>
  <c r="C744" i="12"/>
  <c r="AC680" i="12"/>
  <c r="C634" i="12"/>
  <c r="AC570" i="12"/>
  <c r="C663" i="12"/>
  <c r="AC631" i="12"/>
  <c r="C625" i="12"/>
  <c r="AC561" i="12"/>
  <c r="C755" i="12"/>
  <c r="AC691" i="12"/>
  <c r="C671" i="12"/>
  <c r="AC639" i="12"/>
  <c r="C699" i="12"/>
  <c r="AC667" i="12"/>
  <c r="C807" i="12"/>
  <c r="AC775" i="12"/>
  <c r="C782" i="12"/>
  <c r="AC750" i="12"/>
  <c r="C658" i="12"/>
  <c r="AC626" i="12"/>
  <c r="C764" i="12"/>
  <c r="AC700" i="12"/>
  <c r="C896" i="12"/>
  <c r="AC832" i="12"/>
  <c r="C949" i="12"/>
  <c r="AC917" i="12"/>
  <c r="C650" i="12"/>
  <c r="AC618" i="12"/>
  <c r="C655" i="12"/>
  <c r="AC623" i="12"/>
  <c r="C702" i="12"/>
  <c r="AC670" i="12"/>
  <c r="C676" i="12"/>
  <c r="AC644" i="12"/>
  <c r="C805" i="12"/>
  <c r="AC773" i="12"/>
  <c r="C641" i="12"/>
  <c r="AC577" i="12"/>
  <c r="C940" i="12"/>
  <c r="AC908" i="12"/>
  <c r="C806" i="12"/>
  <c r="AC774" i="12"/>
  <c r="C765" i="12"/>
  <c r="AC701" i="12"/>
  <c r="C687" i="12" l="1"/>
  <c r="AC655" i="12"/>
  <c r="C763" i="12"/>
  <c r="AC699" i="12"/>
  <c r="C779" i="12"/>
  <c r="AC747" i="12"/>
  <c r="C673" i="12"/>
  <c r="AC641" i="12"/>
  <c r="C796" i="12"/>
  <c r="AC764" i="12"/>
  <c r="C695" i="12"/>
  <c r="AC663" i="12"/>
  <c r="C797" i="12"/>
  <c r="AC765" i="12"/>
  <c r="C869" i="12"/>
  <c r="AC805" i="12"/>
  <c r="C682" i="12"/>
  <c r="AC650" i="12"/>
  <c r="C690" i="12"/>
  <c r="AC658" i="12"/>
  <c r="C703" i="12"/>
  <c r="AC671" i="12"/>
  <c r="C666" i="12"/>
  <c r="AC634" i="12"/>
  <c r="C688" i="12"/>
  <c r="AC656" i="12"/>
  <c r="C870" i="12"/>
  <c r="AC806" i="12"/>
  <c r="C740" i="12"/>
  <c r="AC676" i="12"/>
  <c r="C1013" i="12"/>
  <c r="AC949" i="12"/>
  <c r="C814" i="12"/>
  <c r="AC782" i="12"/>
  <c r="C787" i="12"/>
  <c r="AC755" i="12"/>
  <c r="C776" i="12"/>
  <c r="AC744" i="12"/>
  <c r="C921" i="12"/>
  <c r="AC889" i="12"/>
  <c r="C1004" i="12"/>
  <c r="AC940" i="12"/>
  <c r="C766" i="12"/>
  <c r="AC702" i="12"/>
  <c r="C928" i="12"/>
  <c r="AC896" i="12"/>
  <c r="C871" i="12"/>
  <c r="AC807" i="12"/>
  <c r="C657" i="12"/>
  <c r="AC625" i="12"/>
  <c r="C820" i="12"/>
  <c r="AC788" i="12"/>
  <c r="C930" i="12"/>
  <c r="AC898" i="12"/>
  <c r="C1044" i="12" l="1"/>
  <c r="AC1013" i="12"/>
  <c r="C705" i="12"/>
  <c r="AC673" i="12"/>
  <c r="C994" i="12"/>
  <c r="AC930" i="12"/>
  <c r="C960" i="12"/>
  <c r="AC928" i="12"/>
  <c r="C808" i="12"/>
  <c r="AC776" i="12"/>
  <c r="C772" i="12"/>
  <c r="AC740" i="12"/>
  <c r="C767" i="12"/>
  <c r="AC703" i="12"/>
  <c r="C829" i="12"/>
  <c r="AC797" i="12"/>
  <c r="C811" i="12"/>
  <c r="AC779" i="12"/>
  <c r="C698" i="12"/>
  <c r="AC666" i="12"/>
  <c r="C953" i="12"/>
  <c r="AC921" i="12"/>
  <c r="C901" i="12"/>
  <c r="AC869" i="12"/>
  <c r="C884" i="12"/>
  <c r="AC820" i="12"/>
  <c r="C798" i="12"/>
  <c r="AC766" i="12"/>
  <c r="C819" i="12"/>
  <c r="AC787" i="12"/>
  <c r="C902" i="12"/>
  <c r="AC870" i="12"/>
  <c r="C754" i="12"/>
  <c r="AC690" i="12"/>
  <c r="C759" i="12"/>
  <c r="AC695" i="12"/>
  <c r="C795" i="12"/>
  <c r="AC763" i="12"/>
  <c r="C903" i="12"/>
  <c r="AC871" i="12"/>
  <c r="C689" i="12"/>
  <c r="AC657" i="12"/>
  <c r="C1035" i="12"/>
  <c r="AC1004" i="12"/>
  <c r="C878" i="12"/>
  <c r="AC814" i="12"/>
  <c r="C752" i="12"/>
  <c r="AC688" i="12"/>
  <c r="C746" i="12"/>
  <c r="AC682" i="12"/>
  <c r="C828" i="12"/>
  <c r="AC796" i="12"/>
  <c r="C751" i="12"/>
  <c r="AC687" i="12"/>
  <c r="C933" i="12" l="1"/>
  <c r="AC901" i="12"/>
  <c r="C1024" i="12"/>
  <c r="AC960" i="12"/>
  <c r="C784" i="12"/>
  <c r="AC752" i="12"/>
  <c r="C934" i="12"/>
  <c r="AC902" i="12"/>
  <c r="C893" i="12"/>
  <c r="AC829" i="12"/>
  <c r="C783" i="12"/>
  <c r="AC751" i="12"/>
  <c r="C910" i="12"/>
  <c r="AC878" i="12"/>
  <c r="C827" i="12"/>
  <c r="AC795" i="12"/>
  <c r="C883" i="12"/>
  <c r="AC819" i="12"/>
  <c r="C1017" i="12"/>
  <c r="AC953" i="12"/>
  <c r="C799" i="12"/>
  <c r="AC767" i="12"/>
  <c r="C1026" i="12"/>
  <c r="AC994" i="12"/>
  <c r="C892" i="12"/>
  <c r="AC828" i="12"/>
  <c r="C1066" i="12"/>
  <c r="AC1035" i="12"/>
  <c r="C791" i="12"/>
  <c r="AC759" i="12"/>
  <c r="C830" i="12"/>
  <c r="AC798" i="12"/>
  <c r="C762" i="12"/>
  <c r="AC698" i="12"/>
  <c r="C804" i="12"/>
  <c r="AC772" i="12"/>
  <c r="C769" i="12"/>
  <c r="AC705" i="12"/>
  <c r="C935" i="12"/>
  <c r="AC903" i="12"/>
  <c r="C778" i="12"/>
  <c r="AC746" i="12"/>
  <c r="C753" i="12"/>
  <c r="AC689" i="12"/>
  <c r="C786" i="12"/>
  <c r="AC754" i="12"/>
  <c r="C916" i="12"/>
  <c r="AC884" i="12"/>
  <c r="C875" i="12"/>
  <c r="AC811" i="12"/>
  <c r="C872" i="12"/>
  <c r="AC808" i="12"/>
  <c r="C1075" i="12"/>
  <c r="AC1044" i="12"/>
  <c r="AC1026" i="12" l="1"/>
  <c r="C1057" i="12"/>
  <c r="AC1075" i="12"/>
  <c r="C1106" i="12"/>
  <c r="C818" i="12"/>
  <c r="AC786" i="12"/>
  <c r="C801" i="12"/>
  <c r="AC769" i="12"/>
  <c r="C823" i="12"/>
  <c r="AC791" i="12"/>
  <c r="C831" i="12"/>
  <c r="AC799" i="12"/>
  <c r="C942" i="12"/>
  <c r="AC910" i="12"/>
  <c r="C816" i="12"/>
  <c r="AC784" i="12"/>
  <c r="C948" i="12"/>
  <c r="AC916" i="12"/>
  <c r="C891" i="12"/>
  <c r="AC827" i="12"/>
  <c r="C904" i="12"/>
  <c r="AC872" i="12"/>
  <c r="C785" i="12"/>
  <c r="AC753" i="12"/>
  <c r="C868" i="12"/>
  <c r="AC804" i="12"/>
  <c r="C1097" i="12"/>
  <c r="AC1066" i="12"/>
  <c r="C1048" i="12"/>
  <c r="AC1017" i="12"/>
  <c r="C815" i="12"/>
  <c r="AC783" i="12"/>
  <c r="C1055" i="12"/>
  <c r="AC1024" i="12"/>
  <c r="C999" i="12"/>
  <c r="AC935" i="12"/>
  <c r="C894" i="12"/>
  <c r="AC830" i="12"/>
  <c r="C998" i="12"/>
  <c r="AC934" i="12"/>
  <c r="C907" i="12"/>
  <c r="AC875" i="12"/>
  <c r="C810" i="12"/>
  <c r="AC778" i="12"/>
  <c r="C794" i="12"/>
  <c r="AC762" i="12"/>
  <c r="C924" i="12"/>
  <c r="AC892" i="12"/>
  <c r="C915" i="12"/>
  <c r="AC883" i="12"/>
  <c r="C925" i="12"/>
  <c r="AC893" i="12"/>
  <c r="C997" i="12"/>
  <c r="AC933" i="12"/>
  <c r="C1030" i="12" l="1"/>
  <c r="AC998" i="12"/>
  <c r="C817" i="12"/>
  <c r="AC785" i="12"/>
  <c r="C833" i="12"/>
  <c r="AC801" i="12"/>
  <c r="C1029" i="12"/>
  <c r="AC997" i="12"/>
  <c r="C826" i="12"/>
  <c r="AC794" i="12"/>
  <c r="C926" i="12"/>
  <c r="AC894" i="12"/>
  <c r="C1079" i="12"/>
  <c r="AC1048" i="12"/>
  <c r="C936" i="12"/>
  <c r="AC904" i="12"/>
  <c r="C1006" i="12"/>
  <c r="AC942" i="12"/>
  <c r="C882" i="12"/>
  <c r="AC818" i="12"/>
  <c r="AC1106" i="12"/>
  <c r="C1137" i="12"/>
  <c r="C956" i="12"/>
  <c r="AC924" i="12"/>
  <c r="C957" i="12"/>
  <c r="AC925" i="12"/>
  <c r="C874" i="12"/>
  <c r="AC810" i="12"/>
  <c r="C1031" i="12"/>
  <c r="AC999" i="12"/>
  <c r="C1128" i="12"/>
  <c r="AC1097" i="12"/>
  <c r="C923" i="12"/>
  <c r="AC891" i="12"/>
  <c r="C895" i="12"/>
  <c r="AC831" i="12"/>
  <c r="C879" i="12"/>
  <c r="AC815" i="12"/>
  <c r="C1088" i="12"/>
  <c r="AC1057" i="12"/>
  <c r="C880" i="12"/>
  <c r="AC816" i="12"/>
  <c r="C947" i="12"/>
  <c r="AC915" i="12"/>
  <c r="C939" i="12"/>
  <c r="AC907" i="12"/>
  <c r="C1086" i="12"/>
  <c r="AC1055" i="12"/>
  <c r="C900" i="12"/>
  <c r="AC868" i="12"/>
  <c r="C1012" i="12"/>
  <c r="AC948" i="12"/>
  <c r="C887" i="12"/>
  <c r="AC823" i="12"/>
  <c r="C919" i="12" l="1"/>
  <c r="AC887" i="12"/>
  <c r="C1110" i="12"/>
  <c r="AC1079" i="12"/>
  <c r="C897" i="12"/>
  <c r="AC833" i="12"/>
  <c r="C1119" i="12"/>
  <c r="AC1088" i="12"/>
  <c r="C1117" i="12"/>
  <c r="AC1086" i="12"/>
  <c r="C1020" i="12"/>
  <c r="AC956" i="12"/>
  <c r="C1060" i="12"/>
  <c r="AC1029" i="12"/>
  <c r="AC1031" i="12"/>
  <c r="C1062" i="12"/>
  <c r="C1043" i="12"/>
  <c r="AC1012" i="12"/>
  <c r="C1011" i="12"/>
  <c r="AC947" i="12"/>
  <c r="C927" i="12"/>
  <c r="AC895" i="12"/>
  <c r="C906" i="12"/>
  <c r="AC874" i="12"/>
  <c r="C914" i="12"/>
  <c r="AC882" i="12"/>
  <c r="C958" i="12"/>
  <c r="AC926" i="12"/>
  <c r="C881" i="12"/>
  <c r="AC817" i="12"/>
  <c r="C911" i="12"/>
  <c r="AC879" i="12"/>
  <c r="AC1128" i="12"/>
  <c r="C1159" i="12"/>
  <c r="C1000" i="12"/>
  <c r="AC936" i="12"/>
  <c r="C1168" i="12"/>
  <c r="AC1137" i="12"/>
  <c r="C1003" i="12"/>
  <c r="AC939" i="12"/>
  <c r="C932" i="12"/>
  <c r="AC900" i="12"/>
  <c r="C912" i="12"/>
  <c r="AC880" i="12"/>
  <c r="C955" i="12"/>
  <c r="AC923" i="12"/>
  <c r="C1021" i="12"/>
  <c r="AC957" i="12"/>
  <c r="C1037" i="12"/>
  <c r="AC1006" i="12"/>
  <c r="C890" i="12"/>
  <c r="AC826" i="12"/>
  <c r="C1061" i="12"/>
  <c r="AC1030" i="12"/>
  <c r="C1052" i="12" l="1"/>
  <c r="AC1021" i="12"/>
  <c r="C1034" i="12"/>
  <c r="AC1003" i="12"/>
  <c r="C943" i="12"/>
  <c r="AC911" i="12"/>
  <c r="C938" i="12"/>
  <c r="AC906" i="12"/>
  <c r="AC1119" i="12"/>
  <c r="C1150" i="12"/>
  <c r="C1093" i="12"/>
  <c r="AC1062" i="12"/>
  <c r="C1092" i="12"/>
  <c r="AC1061" i="12"/>
  <c r="C1019" i="12"/>
  <c r="AC955" i="12"/>
  <c r="AC1168" i="12"/>
  <c r="C1199" i="12"/>
  <c r="C913" i="12"/>
  <c r="AC881" i="12"/>
  <c r="C959" i="12"/>
  <c r="AC927" i="12"/>
  <c r="C1091" i="12"/>
  <c r="AC1060" i="12"/>
  <c r="C929" i="12"/>
  <c r="AC897" i="12"/>
  <c r="C922" i="12"/>
  <c r="AC890" i="12"/>
  <c r="C944" i="12"/>
  <c r="AC912" i="12"/>
  <c r="C1032" i="12"/>
  <c r="AC1000" i="12"/>
  <c r="C1022" i="12"/>
  <c r="AC958" i="12"/>
  <c r="C1042" i="12"/>
  <c r="AC1011" i="12"/>
  <c r="C1051" i="12"/>
  <c r="AC1020" i="12"/>
  <c r="AC1110" i="12"/>
  <c r="C1141" i="12"/>
  <c r="AC1159" i="12"/>
  <c r="C1190" i="12"/>
  <c r="C1068" i="12"/>
  <c r="AC1037" i="12"/>
  <c r="C996" i="12"/>
  <c r="AC932" i="12"/>
  <c r="C946" i="12"/>
  <c r="AC914" i="12"/>
  <c r="C1074" i="12"/>
  <c r="AC1043" i="12"/>
  <c r="C1148" i="12"/>
  <c r="AC1117" i="12"/>
  <c r="C951" i="12"/>
  <c r="AC919" i="12"/>
  <c r="C1002" i="12" l="1"/>
  <c r="AC938" i="12"/>
  <c r="C1015" i="12"/>
  <c r="AC951" i="12"/>
  <c r="C1028" i="12"/>
  <c r="AC996" i="12"/>
  <c r="C1082" i="12"/>
  <c r="AC1051" i="12"/>
  <c r="C1008" i="12"/>
  <c r="AC944" i="12"/>
  <c r="C1023" i="12"/>
  <c r="AC959" i="12"/>
  <c r="C1123" i="12"/>
  <c r="AC1092" i="12"/>
  <c r="C1007" i="12"/>
  <c r="AC943" i="12"/>
  <c r="AC1032" i="12"/>
  <c r="C1063" i="12"/>
  <c r="C1122" i="12"/>
  <c r="AC1091" i="12"/>
  <c r="AC1148" i="12"/>
  <c r="C1179" i="12"/>
  <c r="C1099" i="12"/>
  <c r="AC1068" i="12"/>
  <c r="C1073" i="12"/>
  <c r="AC1042" i="12"/>
  <c r="C954" i="12"/>
  <c r="AC922" i="12"/>
  <c r="C945" i="12"/>
  <c r="AC913" i="12"/>
  <c r="C1124" i="12"/>
  <c r="AC1093" i="12"/>
  <c r="C1065" i="12"/>
  <c r="AC1034" i="12"/>
  <c r="C1172" i="12"/>
  <c r="AC1141" i="12"/>
  <c r="C1050" i="12"/>
  <c r="AC1019" i="12"/>
  <c r="C1221" i="12"/>
  <c r="AC1190" i="12"/>
  <c r="C1230" i="12"/>
  <c r="AC1199" i="12"/>
  <c r="AC1150" i="12"/>
  <c r="C1181" i="12"/>
  <c r="C1010" i="12"/>
  <c r="AC946" i="12"/>
  <c r="C1105" i="12"/>
  <c r="AC1074" i="12"/>
  <c r="C1053" i="12"/>
  <c r="AC1022" i="12"/>
  <c r="C961" i="12"/>
  <c r="AC929" i="12"/>
  <c r="C1083" i="12"/>
  <c r="AC1052" i="12"/>
  <c r="C1252" i="12" l="1"/>
  <c r="AC1221" i="12"/>
  <c r="C1130" i="12"/>
  <c r="AC1099" i="12"/>
  <c r="AC1179" i="12"/>
  <c r="C1210" i="12"/>
  <c r="C1041" i="12"/>
  <c r="AC1010" i="12"/>
  <c r="C1081" i="12"/>
  <c r="AC1050" i="12"/>
  <c r="C1009" i="12"/>
  <c r="AC945" i="12"/>
  <c r="AC1123" i="12"/>
  <c r="C1154" i="12"/>
  <c r="C1059" i="12"/>
  <c r="AC1028" i="12"/>
  <c r="AC1124" i="12"/>
  <c r="C1155" i="12"/>
  <c r="C1025" i="12"/>
  <c r="AC961" i="12"/>
  <c r="AC1172" i="12"/>
  <c r="C1203" i="12"/>
  <c r="C1018" i="12"/>
  <c r="AC954" i="12"/>
  <c r="AC1122" i="12"/>
  <c r="C1153" i="12"/>
  <c r="C1054" i="12"/>
  <c r="AC1023" i="12"/>
  <c r="C1046" i="12"/>
  <c r="AC1015" i="12"/>
  <c r="C1136" i="12"/>
  <c r="AC1105" i="12"/>
  <c r="C1113" i="12"/>
  <c r="AC1082" i="12"/>
  <c r="C1094" i="12"/>
  <c r="AC1063" i="12"/>
  <c r="C1038" i="12"/>
  <c r="AC1007" i="12"/>
  <c r="AC1083" i="12"/>
  <c r="C1114" i="12"/>
  <c r="C1212" i="12"/>
  <c r="AC1181" i="12"/>
  <c r="C1084" i="12"/>
  <c r="AC1053" i="12"/>
  <c r="C1261" i="12"/>
  <c r="AC1230" i="12"/>
  <c r="C1096" i="12"/>
  <c r="AC1065" i="12"/>
  <c r="C1104" i="12"/>
  <c r="AC1073" i="12"/>
  <c r="C1039" i="12"/>
  <c r="AC1008" i="12"/>
  <c r="C1033" i="12"/>
  <c r="AC1002" i="12"/>
  <c r="C1127" i="12" l="1"/>
  <c r="AC1096" i="12"/>
  <c r="C1072" i="12"/>
  <c r="AC1041" i="12"/>
  <c r="C1234" i="12"/>
  <c r="AC1203" i="12"/>
  <c r="AC1154" i="12"/>
  <c r="C1185" i="12"/>
  <c r="C1241" i="12"/>
  <c r="AC1210" i="12"/>
  <c r="C1049" i="12"/>
  <c r="AC1018" i="12"/>
  <c r="C1064" i="12"/>
  <c r="AC1033" i="12"/>
  <c r="C1069" i="12"/>
  <c r="AC1038" i="12"/>
  <c r="C1077" i="12"/>
  <c r="AC1046" i="12"/>
  <c r="AC1114" i="12"/>
  <c r="C1145" i="12"/>
  <c r="C1070" i="12"/>
  <c r="AC1039" i="12"/>
  <c r="AC1084" i="12"/>
  <c r="C1115" i="12"/>
  <c r="AC1094" i="12"/>
  <c r="C1125" i="12"/>
  <c r="C1085" i="12"/>
  <c r="AC1054" i="12"/>
  <c r="C1056" i="12"/>
  <c r="AC1025" i="12"/>
  <c r="C1040" i="12"/>
  <c r="AC1009" i="12"/>
  <c r="AC1130" i="12"/>
  <c r="C1161" i="12"/>
  <c r="AC1155" i="12"/>
  <c r="C1186" i="12"/>
  <c r="AC1136" i="12"/>
  <c r="C1167" i="12"/>
  <c r="AC1059" i="12"/>
  <c r="C1090" i="12"/>
  <c r="C1292" i="12"/>
  <c r="AC1261" i="12"/>
  <c r="C1184" i="12"/>
  <c r="AC1153" i="12"/>
  <c r="C1135" i="12"/>
  <c r="AC1104" i="12"/>
  <c r="C1243" i="12"/>
  <c r="AC1212" i="12"/>
  <c r="C1144" i="12"/>
  <c r="AC1113" i="12"/>
  <c r="C1112" i="12"/>
  <c r="AC1081" i="12"/>
  <c r="C1283" i="12"/>
  <c r="AC1252" i="12"/>
  <c r="AC1090" i="12" l="1"/>
  <c r="C1121" i="12"/>
  <c r="C1216" i="12"/>
  <c r="AC1185" i="12"/>
  <c r="AC1167" i="12"/>
  <c r="C1198" i="12"/>
  <c r="C1100" i="12"/>
  <c r="AC1069" i="12"/>
  <c r="C1314" i="12"/>
  <c r="AC1283" i="12"/>
  <c r="AC1135" i="12"/>
  <c r="C1166" i="12"/>
  <c r="C1087" i="12"/>
  <c r="AC1056" i="12"/>
  <c r="C1101" i="12"/>
  <c r="AC1070" i="12"/>
  <c r="C1095" i="12"/>
  <c r="AC1064" i="12"/>
  <c r="C1265" i="12"/>
  <c r="AC1234" i="12"/>
  <c r="C1143" i="12"/>
  <c r="AC1112" i="12"/>
  <c r="C1215" i="12"/>
  <c r="AC1184" i="12"/>
  <c r="C1116" i="12"/>
  <c r="AC1085" i="12"/>
  <c r="C1080" i="12"/>
  <c r="AC1049" i="12"/>
  <c r="C1103" i="12"/>
  <c r="AC1072" i="12"/>
  <c r="C1146" i="12"/>
  <c r="AC1115" i="12"/>
  <c r="C1274" i="12"/>
  <c r="AC1243" i="12"/>
  <c r="C1071" i="12"/>
  <c r="AC1040" i="12"/>
  <c r="C1217" i="12"/>
  <c r="AC1186" i="12"/>
  <c r="C1176" i="12"/>
  <c r="AC1145" i="12"/>
  <c r="C1192" i="12"/>
  <c r="AC1161" i="12"/>
  <c r="C1156" i="12"/>
  <c r="AC1125" i="12"/>
  <c r="AC1144" i="12"/>
  <c r="C1175" i="12"/>
  <c r="C1323" i="12"/>
  <c r="AC1292" i="12"/>
  <c r="C1108" i="12"/>
  <c r="AC1077" i="12"/>
  <c r="C1272" i="12"/>
  <c r="AC1241" i="12"/>
  <c r="AC1127" i="12"/>
  <c r="C1158" i="12"/>
  <c r="C1139" i="12" l="1"/>
  <c r="AC1108" i="12"/>
  <c r="C1354" i="12"/>
  <c r="AC1323" i="12"/>
  <c r="C1246" i="12"/>
  <c r="AC1215" i="12"/>
  <c r="C1131" i="12"/>
  <c r="AC1100" i="12"/>
  <c r="C1229" i="12"/>
  <c r="AC1198" i="12"/>
  <c r="C1223" i="12"/>
  <c r="AC1192" i="12"/>
  <c r="AC1146" i="12"/>
  <c r="C1177" i="12"/>
  <c r="C1132" i="12"/>
  <c r="AC1101" i="12"/>
  <c r="AC1158" i="12"/>
  <c r="C1189" i="12"/>
  <c r="C1206" i="12"/>
  <c r="AC1175" i="12"/>
  <c r="C1248" i="12"/>
  <c r="AC1217" i="12"/>
  <c r="AC1103" i="12"/>
  <c r="C1134" i="12"/>
  <c r="AC1143" i="12"/>
  <c r="C1174" i="12"/>
  <c r="C1118" i="12"/>
  <c r="AC1087" i="12"/>
  <c r="AC1274" i="12"/>
  <c r="C1305" i="12"/>
  <c r="AC1095" i="12"/>
  <c r="C1126" i="12"/>
  <c r="C1197" i="12"/>
  <c r="AC1166" i="12"/>
  <c r="C1303" i="12"/>
  <c r="AC1272" i="12"/>
  <c r="AC1156" i="12"/>
  <c r="C1187" i="12"/>
  <c r="C1102" i="12"/>
  <c r="AC1071" i="12"/>
  <c r="C1111" i="12"/>
  <c r="AC1080" i="12"/>
  <c r="C1296" i="12"/>
  <c r="AC1265" i="12"/>
  <c r="C1247" i="12"/>
  <c r="AC1216" i="12"/>
  <c r="C1147" i="12"/>
  <c r="AC1116" i="12"/>
  <c r="AC1314" i="12"/>
  <c r="C1345" i="12"/>
  <c r="C1207" i="12"/>
  <c r="AC1176" i="12"/>
  <c r="C1152" i="12"/>
  <c r="AC1121" i="12"/>
  <c r="AC1147" i="12" l="1"/>
  <c r="C1178" i="12"/>
  <c r="C1218" i="12"/>
  <c r="AC1187" i="12"/>
  <c r="C1327" i="12"/>
  <c r="AC1296" i="12"/>
  <c r="C1237" i="12"/>
  <c r="AC1206" i="12"/>
  <c r="C1385" i="12"/>
  <c r="AC1385" i="12" s="1"/>
  <c r="AC1354" i="12"/>
  <c r="AC1345" i="12"/>
  <c r="C1376" i="12"/>
  <c r="AC1376" i="12" s="1"/>
  <c r="AC1126" i="12"/>
  <c r="C1157" i="12"/>
  <c r="C1165" i="12"/>
  <c r="AC1134" i="12"/>
  <c r="C1336" i="12"/>
  <c r="AC1305" i="12"/>
  <c r="AC1177" i="12"/>
  <c r="C1208" i="12"/>
  <c r="AC1152" i="12"/>
  <c r="C1183" i="12"/>
  <c r="C1278" i="12"/>
  <c r="AC1247" i="12"/>
  <c r="C1279" i="12"/>
  <c r="AC1248" i="12"/>
  <c r="C1277" i="12"/>
  <c r="AC1246" i="12"/>
  <c r="AC1102" i="12"/>
  <c r="C1133" i="12"/>
  <c r="AC1132" i="12"/>
  <c r="C1163" i="12"/>
  <c r="C1238" i="12"/>
  <c r="AC1207" i="12"/>
  <c r="AC1118" i="12"/>
  <c r="C1149" i="12"/>
  <c r="C1205" i="12"/>
  <c r="AC1174" i="12"/>
  <c r="C1220" i="12"/>
  <c r="AC1189" i="12"/>
  <c r="AC1131" i="12"/>
  <c r="C1162" i="12"/>
  <c r="C1334" i="12"/>
  <c r="AC1303" i="12"/>
  <c r="C1254" i="12"/>
  <c r="AC1223" i="12"/>
  <c r="AC1111" i="12"/>
  <c r="C1142" i="12"/>
  <c r="C1228" i="12"/>
  <c r="AC1197" i="12"/>
  <c r="C1260" i="12"/>
  <c r="AC1229" i="12"/>
  <c r="AC1139" i="12"/>
  <c r="C1170" i="12"/>
  <c r="C1180" i="12" l="1"/>
  <c r="AC1149" i="12"/>
  <c r="AC1142" i="12"/>
  <c r="C1173" i="12"/>
  <c r="AC1163" i="12"/>
  <c r="C1194" i="12"/>
  <c r="C1251" i="12"/>
  <c r="AC1220" i="12"/>
  <c r="AC1278" i="12"/>
  <c r="C1309" i="12"/>
  <c r="C1196" i="12"/>
  <c r="AC1165" i="12"/>
  <c r="C1268" i="12"/>
  <c r="AC1237" i="12"/>
  <c r="AC1208" i="12"/>
  <c r="C1239" i="12"/>
  <c r="C1164" i="12"/>
  <c r="AC1133" i="12"/>
  <c r="C1214" i="12"/>
  <c r="AC1183" i="12"/>
  <c r="C1188" i="12"/>
  <c r="AC1157" i="12"/>
  <c r="C1291" i="12"/>
  <c r="AC1260" i="12"/>
  <c r="AC1334" i="12"/>
  <c r="C1365" i="12"/>
  <c r="C1308" i="12"/>
  <c r="AC1277" i="12"/>
  <c r="AC1170" i="12"/>
  <c r="C1201" i="12"/>
  <c r="C1285" i="12"/>
  <c r="AC1254" i="12"/>
  <c r="C1236" i="12"/>
  <c r="AC1205" i="12"/>
  <c r="C1358" i="12"/>
  <c r="AC1327" i="12"/>
  <c r="C1249" i="12"/>
  <c r="AC1218" i="12"/>
  <c r="C1209" i="12"/>
  <c r="AC1178" i="12"/>
  <c r="AC1162" i="12"/>
  <c r="C1193" i="12"/>
  <c r="C1259" i="12"/>
  <c r="AC1228" i="12"/>
  <c r="C1269" i="12"/>
  <c r="AC1238" i="12"/>
  <c r="C1310" i="12"/>
  <c r="AC1279" i="12"/>
  <c r="C1367" i="12"/>
  <c r="AC1367" i="12" s="1"/>
  <c r="AC1336" i="12"/>
  <c r="AC1173" i="12" l="1"/>
  <c r="C1204" i="12"/>
  <c r="AC1196" i="12"/>
  <c r="C1227" i="12"/>
  <c r="C1270" i="12"/>
  <c r="AC1239" i="12"/>
  <c r="AC1310" i="12"/>
  <c r="C1341" i="12"/>
  <c r="C1316" i="12"/>
  <c r="AC1285" i="12"/>
  <c r="C1322" i="12"/>
  <c r="AC1291" i="12"/>
  <c r="C1282" i="12"/>
  <c r="AC1251" i="12"/>
  <c r="C1232" i="12"/>
  <c r="AC1201" i="12"/>
  <c r="C1225" i="12"/>
  <c r="AC1194" i="12"/>
  <c r="AC1209" i="12"/>
  <c r="C1240" i="12"/>
  <c r="C1300" i="12"/>
  <c r="AC1269" i="12"/>
  <c r="C1280" i="12"/>
  <c r="AC1249" i="12"/>
  <c r="AC1188" i="12"/>
  <c r="C1219" i="12"/>
  <c r="C1299" i="12"/>
  <c r="AC1268" i="12"/>
  <c r="C1389" i="12"/>
  <c r="AC1389" i="12" s="1"/>
  <c r="AC1358" i="12"/>
  <c r="C1245" i="12"/>
  <c r="AC1214" i="12"/>
  <c r="C1224" i="12"/>
  <c r="AC1193" i="12"/>
  <c r="C1396" i="12"/>
  <c r="AC1396" i="12" s="1"/>
  <c r="AC1365" i="12"/>
  <c r="C1340" i="12"/>
  <c r="AC1309" i="12"/>
  <c r="C1290" i="12"/>
  <c r="AC1259" i="12"/>
  <c r="C1339" i="12"/>
  <c r="AC1308" i="12"/>
  <c r="C1267" i="12"/>
  <c r="AC1236" i="12"/>
  <c r="AC1164" i="12"/>
  <c r="C1195" i="12"/>
  <c r="AC1180" i="12"/>
  <c r="C1211" i="12"/>
  <c r="C1226" i="12" l="1"/>
  <c r="AC1195" i="12"/>
  <c r="C1372" i="12"/>
  <c r="AC1372" i="12" s="1"/>
  <c r="AC1341" i="12"/>
  <c r="C1276" i="12"/>
  <c r="AC1245" i="12"/>
  <c r="C1371" i="12"/>
  <c r="AC1371" i="12" s="1"/>
  <c r="AC1340" i="12"/>
  <c r="C1331" i="12"/>
  <c r="AC1300" i="12"/>
  <c r="AC1282" i="12"/>
  <c r="C1313" i="12"/>
  <c r="AC1270" i="12"/>
  <c r="C1301" i="12"/>
  <c r="AC1290" i="12"/>
  <c r="C1321" i="12"/>
  <c r="C1263" i="12"/>
  <c r="AC1232" i="12"/>
  <c r="C1330" i="12"/>
  <c r="AC1299" i="12"/>
  <c r="AC1322" i="12"/>
  <c r="C1353" i="12"/>
  <c r="C1298" i="12"/>
  <c r="AC1267" i="12"/>
  <c r="C1250" i="12"/>
  <c r="AC1219" i="12"/>
  <c r="C1235" i="12"/>
  <c r="AC1204" i="12"/>
  <c r="C1242" i="12"/>
  <c r="AC1211" i="12"/>
  <c r="C1311" i="12"/>
  <c r="AC1280" i="12"/>
  <c r="C1271" i="12"/>
  <c r="AC1240" i="12"/>
  <c r="C1258" i="12"/>
  <c r="AC1227" i="12"/>
  <c r="C1370" i="12"/>
  <c r="AC1370" i="12" s="1"/>
  <c r="AC1339" i="12"/>
  <c r="C1255" i="12"/>
  <c r="AC1224" i="12"/>
  <c r="C1256" i="12"/>
  <c r="AC1225" i="12"/>
  <c r="C1347" i="12"/>
  <c r="AC1316" i="12"/>
  <c r="C1286" i="12" l="1"/>
  <c r="AC1255" i="12"/>
  <c r="C1384" i="12"/>
  <c r="AC1384" i="12" s="1"/>
  <c r="AC1353" i="12"/>
  <c r="C1332" i="12"/>
  <c r="AC1301" i="12"/>
  <c r="C1273" i="12"/>
  <c r="AC1242" i="12"/>
  <c r="C1307" i="12"/>
  <c r="AC1276" i="12"/>
  <c r="C1378" i="12"/>
  <c r="AC1378" i="12" s="1"/>
  <c r="AC1347" i="12"/>
  <c r="C1289" i="12"/>
  <c r="AC1258" i="12"/>
  <c r="C1266" i="12"/>
  <c r="AC1235" i="12"/>
  <c r="AC1330" i="12"/>
  <c r="C1361" i="12"/>
  <c r="C1342" i="12"/>
  <c r="AC1311" i="12"/>
  <c r="C1352" i="12"/>
  <c r="AC1321" i="12"/>
  <c r="AC1298" i="12"/>
  <c r="C1329" i="12"/>
  <c r="AC1313" i="12"/>
  <c r="C1344" i="12"/>
  <c r="C1287" i="12"/>
  <c r="AC1256" i="12"/>
  <c r="C1302" i="12"/>
  <c r="AC1271" i="12"/>
  <c r="C1281" i="12"/>
  <c r="AC1250" i="12"/>
  <c r="C1294" i="12"/>
  <c r="AC1263" i="12"/>
  <c r="C1362" i="12"/>
  <c r="AC1331" i="12"/>
  <c r="C1257" i="12"/>
  <c r="AC1226" i="12"/>
  <c r="C1297" i="12" l="1"/>
  <c r="AC1266" i="12"/>
  <c r="C1288" i="12"/>
  <c r="AC1257" i="12"/>
  <c r="AC1302" i="12"/>
  <c r="C1333" i="12"/>
  <c r="C1383" i="12"/>
  <c r="AC1383" i="12" s="1"/>
  <c r="AC1352" i="12"/>
  <c r="C1320" i="12"/>
  <c r="AC1289" i="12"/>
  <c r="C1363" i="12"/>
  <c r="AC1332" i="12"/>
  <c r="C1360" i="12"/>
  <c r="AC1329" i="12"/>
  <c r="C1304" i="12"/>
  <c r="AC1273" i="12"/>
  <c r="C1318" i="12"/>
  <c r="AC1287" i="12"/>
  <c r="AC1342" i="12"/>
  <c r="C1373" i="12"/>
  <c r="AC1373" i="12" s="1"/>
  <c r="C1312" i="12"/>
  <c r="AC1281" i="12"/>
  <c r="C1375" i="12"/>
  <c r="AC1375" i="12" s="1"/>
  <c r="AC1344" i="12"/>
  <c r="C1392" i="12"/>
  <c r="AC1392" i="12" s="1"/>
  <c r="AC1361" i="12"/>
  <c r="C1393" i="12"/>
  <c r="AC1393" i="12" s="1"/>
  <c r="AC1362" i="12"/>
  <c r="AC1294" i="12"/>
  <c r="C1325" i="12"/>
  <c r="C1338" i="12"/>
  <c r="AC1307" i="12"/>
  <c r="AC1286" i="12"/>
  <c r="C1317" i="12"/>
  <c r="C1364" i="12" l="1"/>
  <c r="AC1333" i="12"/>
  <c r="C1356" i="12"/>
  <c r="AC1325" i="12"/>
  <c r="C1343" i="12"/>
  <c r="AC1312" i="12"/>
  <c r="C1391" i="12"/>
  <c r="AC1391" i="12" s="1"/>
  <c r="AC1360" i="12"/>
  <c r="C1394" i="12"/>
  <c r="AC1394" i="12" s="1"/>
  <c r="AC1363" i="12"/>
  <c r="C1319" i="12"/>
  <c r="AC1288" i="12"/>
  <c r="C1335" i="12"/>
  <c r="AC1304" i="12"/>
  <c r="AC1338" i="12"/>
  <c r="C1369" i="12"/>
  <c r="AC1369" i="12" s="1"/>
  <c r="C1348" i="12"/>
  <c r="AC1317" i="12"/>
  <c r="AC1318" i="12"/>
  <c r="C1349" i="12"/>
  <c r="C1351" i="12"/>
  <c r="AC1320" i="12"/>
  <c r="C1328" i="12"/>
  <c r="AC1297" i="12"/>
  <c r="C1359" i="12" l="1"/>
  <c r="AC1328" i="12"/>
  <c r="C1382" i="12"/>
  <c r="AC1382" i="12" s="1"/>
  <c r="AC1351" i="12"/>
  <c r="C1366" i="12"/>
  <c r="AC1335" i="12"/>
  <c r="C1374" i="12"/>
  <c r="AC1374" i="12" s="1"/>
  <c r="AC1343" i="12"/>
  <c r="C1380" i="12"/>
  <c r="AC1380" i="12" s="1"/>
  <c r="AC1349" i="12"/>
  <c r="C1350" i="12"/>
  <c r="AC1319" i="12"/>
  <c r="C1387" i="12"/>
  <c r="AC1387" i="12" s="1"/>
  <c r="AC1356" i="12"/>
  <c r="C1379" i="12"/>
  <c r="AC1379" i="12" s="1"/>
  <c r="AC1348" i="12"/>
  <c r="C1395" i="12"/>
  <c r="AC1395" i="12" s="1"/>
  <c r="AC1364" i="12"/>
  <c r="C1397" i="12" l="1"/>
  <c r="AC1397" i="12" s="1"/>
  <c r="AC1366" i="12"/>
  <c r="AC1350" i="12"/>
  <c r="C1381" i="12"/>
  <c r="AC1381" i="12" s="1"/>
  <c r="C1390" i="12"/>
  <c r="AC1390" i="12" s="1"/>
  <c r="AC1359" i="12"/>
</calcChain>
</file>

<file path=xl/sharedStrings.xml><?xml version="1.0" encoding="utf-8"?>
<sst xmlns="http://schemas.openxmlformats.org/spreadsheetml/2006/main" count="3158" uniqueCount="183">
  <si>
    <t>общее</t>
  </si>
  <si>
    <t>наименование</t>
  </si>
  <si>
    <t>отсев/песок нижний слой, кг</t>
  </si>
  <si>
    <t>цемент м600, кг</t>
  </si>
  <si>
    <t>вибропласт нижкний слой, мл</t>
  </si>
  <si>
    <t>отсев, песок верхний слой, кг</t>
  </si>
  <si>
    <t>цемент м500, кг</t>
  </si>
  <si>
    <t>цемент белый, кг</t>
  </si>
  <si>
    <t>пластификатор верхнего слоя, мл</t>
  </si>
  <si>
    <t>пигмент желтый, кг</t>
  </si>
  <si>
    <t>пигмент красный, кг</t>
  </si>
  <si>
    <t>пигмент оражевый,кг</t>
  </si>
  <si>
    <t>пигмент коричневый, кг</t>
  </si>
  <si>
    <t>пигмент белый,кг</t>
  </si>
  <si>
    <t>пигмент черный,кг</t>
  </si>
  <si>
    <t>пигмент антрацит,кг</t>
  </si>
  <si>
    <t>коэффицент</t>
  </si>
  <si>
    <t>Каир</t>
  </si>
  <si>
    <t>Янтарь</t>
  </si>
  <si>
    <t>Серо-белая</t>
  </si>
  <si>
    <t>Степь</t>
  </si>
  <si>
    <t>Клинкер</t>
  </si>
  <si>
    <t>Осень</t>
  </si>
  <si>
    <t>Меланж</t>
  </si>
  <si>
    <t>Аляска</t>
  </si>
  <si>
    <t>Арабская ночь</t>
  </si>
  <si>
    <t>Джафар</t>
  </si>
  <si>
    <t>Джамбулани</t>
  </si>
  <si>
    <t>Яшма</t>
  </si>
  <si>
    <t>Сорренто</t>
  </si>
  <si>
    <t>Красный агат</t>
  </si>
  <si>
    <t>Антрацит</t>
  </si>
  <si>
    <t>Хаски</t>
  </si>
  <si>
    <t>Черная ночь</t>
  </si>
  <si>
    <t>Мустанг</t>
  </si>
  <si>
    <t>Гончар</t>
  </si>
  <si>
    <t>Кармен</t>
  </si>
  <si>
    <t>Агат коричневый</t>
  </si>
  <si>
    <t>Агат оранжевый</t>
  </si>
  <si>
    <t>Агат желтый</t>
  </si>
  <si>
    <t>Танго</t>
  </si>
  <si>
    <t>Столбец1</t>
  </si>
  <si>
    <t>Столбец2</t>
  </si>
  <si>
    <t xml:space="preserve">Думикян Михаил </t>
  </si>
  <si>
    <t xml:space="preserve">Маритросян Тигран </t>
  </si>
  <si>
    <t xml:space="preserve">Ведь Виктор </t>
  </si>
  <si>
    <t>Антонян Арег</t>
  </si>
  <si>
    <t>Кудинов Алексей</t>
  </si>
  <si>
    <t>Сидякин Владимир</t>
  </si>
  <si>
    <t>Никифорова Любовь</t>
  </si>
  <si>
    <t>Джураев Собир</t>
  </si>
  <si>
    <t>Мурадов Сафар-Бек</t>
  </si>
  <si>
    <t>Галустян Арсен</t>
  </si>
  <si>
    <t>Прохоров Александр</t>
  </si>
  <si>
    <t>Дулян Григорий</t>
  </si>
  <si>
    <t>Асеев Алексей</t>
  </si>
  <si>
    <t>Кысса Иван</t>
  </si>
  <si>
    <t>g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</si>
  <si>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</si>
  <si>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</si>
  <si>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</si>
  <si>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</si>
  <si>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</si>
  <si>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</si>
  <si>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</si>
  <si>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пришёл</t>
  </si>
  <si>
    <t>ушёл</t>
  </si>
  <si>
    <t>обед</t>
  </si>
  <si>
    <t>сумма</t>
  </si>
  <si>
    <t>цена</t>
  </si>
  <si>
    <t>ночь</t>
  </si>
  <si>
    <t>красный</t>
  </si>
  <si>
    <t>коричневый</t>
  </si>
  <si>
    <t>черный</t>
  </si>
  <si>
    <t>белый</t>
  </si>
  <si>
    <t>желтый</t>
  </si>
  <si>
    <t>оранжевый</t>
  </si>
  <si>
    <t>Сборка и производство тротуарной плитки и бордюров за</t>
  </si>
  <si>
    <t>станок №</t>
  </si>
  <si>
    <t>ФИО сборщика</t>
  </si>
  <si>
    <t>кол-во</t>
  </si>
  <si>
    <t>форма</t>
  </si>
  <si>
    <t>толщина</t>
  </si>
  <si>
    <t>цвет или № цвета</t>
  </si>
  <si>
    <t>факутрный слой</t>
  </si>
  <si>
    <t>сорт</t>
  </si>
  <si>
    <t>№ ЗАКАЗА</t>
  </si>
  <si>
    <t>кол-во поддонов</t>
  </si>
  <si>
    <t>класс поддона</t>
  </si>
  <si>
    <t>Оператор РБУ</t>
  </si>
  <si>
    <t>Оператор станка</t>
  </si>
  <si>
    <t>Оператор верхнего слоя</t>
  </si>
  <si>
    <t>На подхвате</t>
  </si>
  <si>
    <t>часы</t>
  </si>
  <si>
    <t>дата</t>
  </si>
  <si>
    <t>сафар</t>
  </si>
  <si>
    <t>да</t>
  </si>
  <si>
    <t>нет</t>
  </si>
  <si>
    <t>бункер</t>
  </si>
  <si>
    <t>косторный</t>
  </si>
  <si>
    <t>Люба</t>
  </si>
  <si>
    <t>Дети Вити</t>
  </si>
  <si>
    <t>люба папа муж</t>
  </si>
  <si>
    <t>Соколов</t>
  </si>
  <si>
    <t>Галустян</t>
  </si>
  <si>
    <t>дата н</t>
  </si>
  <si>
    <t>за кв.м</t>
  </si>
  <si>
    <t>дата д</t>
  </si>
  <si>
    <t>день</t>
  </si>
  <si>
    <t>за кв.м2</t>
  </si>
  <si>
    <t>Дата н</t>
  </si>
  <si>
    <t>Дата д</t>
  </si>
  <si>
    <t>Форма</t>
  </si>
  <si>
    <t>толщина / вид покраски</t>
  </si>
  <si>
    <t>цвет</t>
  </si>
  <si>
    <t>Фактура 0-3 слой</t>
  </si>
  <si>
    <t>количество</t>
  </si>
  <si>
    <t>произвели</t>
  </si>
  <si>
    <t>отгрузили</t>
  </si>
  <si>
    <t>отсев нижний слой, кг</t>
  </si>
  <si>
    <t>песок нижний слой, кг2</t>
  </si>
  <si>
    <t>отсев верхний слой, кг2</t>
  </si>
  <si>
    <t>песок верхний слой, кг</t>
  </si>
  <si>
    <t>1 сорт</t>
  </si>
  <si>
    <t>Лендхаус</t>
  </si>
  <si>
    <t>4см</t>
  </si>
  <si>
    <t>Мокко</t>
  </si>
  <si>
    <t>гладкий</t>
  </si>
  <si>
    <t>Фактура 0-3</t>
  </si>
  <si>
    <t>серый</t>
  </si>
  <si>
    <t>Фактура 3-5</t>
  </si>
  <si>
    <t>№1 Каир</t>
  </si>
  <si>
    <t>№2 Янтарь</t>
  </si>
  <si>
    <t>№3 Серо-белый</t>
  </si>
  <si>
    <t>№4 Степь</t>
  </si>
  <si>
    <t>№5 Клинкер</t>
  </si>
  <si>
    <t>№6 Осень</t>
  </si>
  <si>
    <t>№7 Меланж</t>
  </si>
  <si>
    <t>№8 Аляска</t>
  </si>
  <si>
    <t>№9 Арабская ночь</t>
  </si>
  <si>
    <t>№10 Джафар</t>
  </si>
  <si>
    <t>№11 Джамбулани</t>
  </si>
  <si>
    <t>№12 Яшма</t>
  </si>
  <si>
    <t>№13 Сорренто</t>
  </si>
  <si>
    <t>№14 Красный агат</t>
  </si>
  <si>
    <t>№15 Антрацит</t>
  </si>
  <si>
    <t>№16 Хаски</t>
  </si>
  <si>
    <t>№17 Черная ночь</t>
  </si>
  <si>
    <t>№18 Мустанг</t>
  </si>
  <si>
    <t>№19 Гончар</t>
  </si>
  <si>
    <t>№20 Кармен</t>
  </si>
  <si>
    <t>№21 Агат коричневый</t>
  </si>
  <si>
    <t>№22 Агат оранжевый</t>
  </si>
  <si>
    <t>№23 Жёлтый агат</t>
  </si>
  <si>
    <t>№24 Танго</t>
  </si>
  <si>
    <t>Мрамор</t>
  </si>
  <si>
    <t>Брусчатка</t>
  </si>
  <si>
    <t>старый город</t>
  </si>
  <si>
    <t>6см</t>
  </si>
  <si>
    <t>2 сорт</t>
  </si>
  <si>
    <t>верх</t>
  </si>
  <si>
    <t>Поребрик</t>
  </si>
  <si>
    <t>полноцвет</t>
  </si>
  <si>
    <t>Дорождный</t>
  </si>
  <si>
    <t>Лоток</t>
  </si>
  <si>
    <t>маленький бордюр</t>
  </si>
  <si>
    <t>вид поркраски</t>
  </si>
  <si>
    <t>Старый город</t>
  </si>
  <si>
    <t>Дорожный</t>
  </si>
  <si>
    <t>Лэнд</t>
  </si>
  <si>
    <t>Брус</t>
  </si>
  <si>
    <t>Старый</t>
  </si>
  <si>
    <t>фактурный слой</t>
  </si>
  <si>
    <t>№ станка</t>
  </si>
  <si>
    <t>0-3</t>
  </si>
  <si>
    <t>3-5</t>
  </si>
  <si>
    <t>стандарт</t>
  </si>
  <si>
    <t>пропресс</t>
  </si>
  <si>
    <t>цена за кв.м</t>
  </si>
  <si>
    <t>форма&amp;толщина</t>
  </si>
  <si>
    <t>форма$толщина</t>
  </si>
  <si>
    <t>мокко</t>
  </si>
  <si>
    <t>№ (название)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</si>
</sst>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₽&quot;_-;\-* #,##0.00\ &quot;₽&quot;_-;_-* &quot;-&quot;??\ &quot;₽&quot;_-;_-@_-"/>
    <numFmt numFmtId="164" formatCode="_-* #,##0&quot;р.&quot;_-;\-* #,##0&quot;р.&quot;_-;_-* &quot;-&quot;??&quot;р.&quot;_-;_-@"/>
    <numFmt numFmtId="165" formatCode="0.0"/>
    <numFmt numFmtId="166" formatCode="0.000"/>
    <numFmt numFmtId="167" formatCode="d\.m\.yyyy"/>
    <numFmt numFmtId="168" formatCode="_-* #,##0.00&quot;р.&quot;_-;\-* #,##0.00&quot;р.&quot;_-;_-* &quot;-&quot;??&quot;р.&quot;_-;_-@_-"/>
    <numFmt numFmtId="169" formatCode="_-* #,##0&quot;р.&quot;_-;\-* #,##0&quot;р.&quot;_-;_-* &quot;-&quot;??&quot;р.&quot;_-;_-@_-"/>
  </numFmts>
  <fonts count="24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4"/>
      <color theme="1"/>
      <name val="Calibri"/>
    </font>
    <font>
      <sz val="11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theme="0"/>
      <name val="Calibri"/>
    </font>
    <font>
      <sz val="11"/>
      <color theme="1"/>
      <name val="Arial"/>
    </font>
    <font>
      <b/>
      <sz val="12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  <bgColor rgb="FFC6EFCE"/>
      </patternFill>
    </fill>
    <fill>
      <patternFill patternType="solid">
        <fgColor theme="5"/>
        <bgColor theme="5"/>
      </patternFill>
    </fill>
    <fill>
      <patternFill patternType="solid">
        <fgColor rgb="FFC00000"/>
        <bgColor indexed="64"/>
      </patternFill>
    </fill>
    <fill>
      <patternFill patternType="solid">
        <fgColor rgb="FFCCC1D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6C0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6" fillId="0" borderId="0" applyFont="0" applyFill="0" applyBorder="0" applyAlignment="0" applyProtection="0"/>
    <xf numFmtId="168" fontId="22" fillId="0" borderId="13" applyFont="0" applyFill="0" applyBorder="0" applyAlignment="0" applyProtection="0"/>
    <xf numFmtId="0" fontId="22" fillId="0" borderId="13"/>
  </cellStyleXfs>
  <cellXfs count="138">
    <xf numFmtId="0" fontId="0" fillId="0" borderId="0" xfId="0" applyFont="1" applyAlignment="1"/>
    <xf numFmtId="164" fontId="1" fillId="0" borderId="0" xfId="0" applyNumberFormat="1" applyFont="1"/>
    <xf numFmtId="0" fontId="5" fillId="0" borderId="0" xfId="0" applyFont="1"/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/>
    <xf numFmtId="0" fontId="1" fillId="0" borderId="3" xfId="0" applyFont="1" applyBorder="1"/>
    <xf numFmtId="165" fontId="1" fillId="0" borderId="1" xfId="0" applyNumberFormat="1" applyFont="1" applyBorder="1"/>
    <xf numFmtId="1" fontId="1" fillId="0" borderId="1" xfId="0" applyNumberFormat="1" applyFont="1" applyBorder="1"/>
    <xf numFmtId="2" fontId="1" fillId="0" borderId="1" xfId="0" applyNumberFormat="1" applyFont="1" applyBorder="1"/>
    <xf numFmtId="166" fontId="1" fillId="0" borderId="1" xfId="0" applyNumberFormat="1" applyFont="1" applyBorder="1"/>
    <xf numFmtId="0" fontId="5" fillId="0" borderId="0" xfId="0" applyFont="1"/>
    <xf numFmtId="0" fontId="1" fillId="0" borderId="10" xfId="0" applyFont="1" applyBorder="1" applyAlignment="1">
      <alignment horizontal="left" vertical="top"/>
    </xf>
    <xf numFmtId="165" fontId="1" fillId="0" borderId="11" xfId="0" applyNumberFormat="1" applyFont="1" applyBorder="1"/>
    <xf numFmtId="1" fontId="1" fillId="0" borderId="11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7" fillId="0" borderId="0" xfId="0" applyFont="1"/>
    <xf numFmtId="0" fontId="7" fillId="2" borderId="1" xfId="0" applyFont="1" applyFill="1" applyBorder="1" applyAlignment="1"/>
    <xf numFmtId="0" fontId="5" fillId="0" borderId="1" xfId="0" applyFont="1" applyBorder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3" fillId="2" borderId="1" xfId="0" applyFont="1" applyFill="1" applyBorder="1" applyAlignment="1"/>
    <xf numFmtId="0" fontId="5" fillId="0" borderId="1" xfId="0" applyFont="1" applyBorder="1" applyAlignment="1"/>
    <xf numFmtId="0" fontId="3" fillId="4" borderId="8" xfId="0" applyFont="1" applyFill="1" applyBorder="1" applyAlignment="1"/>
    <xf numFmtId="0" fontId="3" fillId="2" borderId="1" xfId="0" applyFont="1" applyFill="1" applyBorder="1" applyAlignment="1"/>
    <xf numFmtId="0" fontId="3" fillId="4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 applyAlignment="1"/>
    <xf numFmtId="164" fontId="1" fillId="0" borderId="1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0" fontId="1" fillId="0" borderId="5" xfId="0" applyFont="1" applyBorder="1"/>
    <xf numFmtId="164" fontId="1" fillId="0" borderId="11" xfId="0" applyNumberFormat="1" applyFont="1" applyBorder="1"/>
    <xf numFmtId="0" fontId="5" fillId="0" borderId="0" xfId="0" applyFont="1" applyAlignment="1">
      <alignment wrapText="1"/>
    </xf>
    <xf numFmtId="0" fontId="11" fillId="0" borderId="7" xfId="0" applyFont="1" applyBorder="1" applyAlignment="1"/>
    <xf numFmtId="0" fontId="11" fillId="0" borderId="6" xfId="0" applyFont="1" applyBorder="1" applyAlignment="1"/>
    <xf numFmtId="0" fontId="11" fillId="0" borderId="9" xfId="0" applyFont="1" applyBorder="1" applyAlignment="1"/>
    <xf numFmtId="20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0" fontId="6" fillId="0" borderId="0" xfId="0" applyFont="1"/>
    <xf numFmtId="164" fontId="6" fillId="0" borderId="0" xfId="0" applyNumberFormat="1" applyFont="1"/>
    <xf numFmtId="14" fontId="6" fillId="0" borderId="0" xfId="0" applyNumberFormat="1" applyFont="1"/>
    <xf numFmtId="164" fontId="10" fillId="0" borderId="0" xfId="0" applyNumberFormat="1" applyFont="1"/>
    <xf numFmtId="14" fontId="1" fillId="0" borderId="0" xfId="0" applyNumberFormat="1" applyFont="1"/>
    <xf numFmtId="164" fontId="6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2" fontId="1" fillId="0" borderId="8" xfId="0" applyNumberFormat="1" applyFont="1" applyBorder="1" applyAlignment="1">
      <alignment wrapText="1"/>
    </xf>
    <xf numFmtId="2" fontId="1" fillId="0" borderId="8" xfId="0" applyNumberFormat="1" applyFont="1" applyBorder="1"/>
    <xf numFmtId="166" fontId="15" fillId="5" borderId="15" xfId="0" applyNumberFormat="1" applyFont="1" applyFill="1" applyBorder="1" applyAlignment="1">
      <alignment horizontal="center" wrapText="1"/>
    </xf>
    <xf numFmtId="166" fontId="15" fillId="5" borderId="15" xfId="0" applyNumberFormat="1" applyFont="1" applyFill="1" applyBorder="1" applyAlignment="1">
      <alignment wrapText="1"/>
    </xf>
    <xf numFmtId="164" fontId="4" fillId="3" borderId="2" xfId="0" applyNumberFormat="1" applyFont="1" applyFill="1" applyBorder="1"/>
    <xf numFmtId="2" fontId="1" fillId="0" borderId="9" xfId="0" applyNumberFormat="1" applyFont="1" applyBorder="1"/>
    <xf numFmtId="2" fontId="1" fillId="0" borderId="0" xfId="0" applyNumberFormat="1" applyFont="1"/>
    <xf numFmtId="166" fontId="1" fillId="0" borderId="0" xfId="0" applyNumberFormat="1" applyFont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wrapText="1"/>
    </xf>
    <xf numFmtId="0" fontId="1" fillId="0" borderId="10" xfId="0" applyFont="1" applyBorder="1"/>
    <xf numFmtId="2" fontId="1" fillId="0" borderId="11" xfId="0" applyNumberFormat="1" applyFont="1" applyBorder="1"/>
    <xf numFmtId="2" fontId="1" fillId="0" borderId="1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166" fontId="1" fillId="0" borderId="0" xfId="0" applyNumberFormat="1" applyFont="1"/>
    <xf numFmtId="0" fontId="0" fillId="0" borderId="0" xfId="0" applyFont="1" applyAlignment="1"/>
    <xf numFmtId="0" fontId="11" fillId="0" borderId="17" xfId="0" applyFont="1" applyBorder="1" applyAlignment="1"/>
    <xf numFmtId="0" fontId="13" fillId="6" borderId="15" xfId="0" applyFont="1" applyFill="1" applyBorder="1" applyAlignment="1"/>
    <xf numFmtId="0" fontId="11" fillId="6" borderId="17" xfId="0" applyFont="1" applyFill="1" applyBorder="1" applyAlignment="1"/>
    <xf numFmtId="0" fontId="13" fillId="0" borderId="18" xfId="0" applyFont="1" applyBorder="1" applyAlignment="1"/>
    <xf numFmtId="0" fontId="11" fillId="0" borderId="19" xfId="0" applyFont="1" applyBorder="1" applyAlignment="1"/>
    <xf numFmtId="0" fontId="11" fillId="0" borderId="18" xfId="0" applyFont="1" applyBorder="1" applyAlignment="1"/>
    <xf numFmtId="0" fontId="14" fillId="0" borderId="18" xfId="0" applyFont="1" applyBorder="1" applyAlignment="1"/>
    <xf numFmtId="0" fontId="21" fillId="0" borderId="10" xfId="0" applyFont="1" applyBorder="1" applyAlignment="1">
      <alignment horizontal="center" wrapText="1"/>
    </xf>
    <xf numFmtId="0" fontId="2" fillId="0" borderId="19" xfId="0" applyFont="1" applyBorder="1" applyAlignment="1"/>
    <xf numFmtId="0" fontId="11" fillId="6" borderId="13" xfId="0" applyFont="1" applyFill="1" applyBorder="1" applyAlignment="1"/>
    <xf numFmtId="0" fontId="11" fillId="6" borderId="16" xfId="0" applyFont="1" applyFill="1" applyBorder="1" applyAlignment="1"/>
    <xf numFmtId="0" fontId="13" fillId="0" borderId="19" xfId="0" applyFont="1" applyBorder="1" applyAlignment="1">
      <alignment horizontal="center"/>
    </xf>
    <xf numFmtId="0" fontId="17" fillId="0" borderId="3" xfId="0" applyFont="1" applyBorder="1" applyAlignment="1">
      <alignment wrapText="1"/>
    </xf>
    <xf numFmtId="167" fontId="17" fillId="0" borderId="22" xfId="0" applyNumberFormat="1" applyFont="1" applyBorder="1" applyAlignment="1"/>
    <xf numFmtId="0" fontId="11" fillId="0" borderId="23" xfId="0" applyFont="1" applyBorder="1" applyAlignment="1"/>
    <xf numFmtId="0" fontId="11" fillId="0" borderId="15" xfId="0" applyFont="1" applyBorder="1" applyAlignment="1"/>
    <xf numFmtId="0" fontId="12" fillId="0" borderId="19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19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44" fontId="0" fillId="0" borderId="19" xfId="1" applyFont="1" applyBorder="1"/>
    <xf numFmtId="44" fontId="19" fillId="0" borderId="19" xfId="1" applyFont="1" applyBorder="1"/>
    <xf numFmtId="0" fontId="0" fillId="0" borderId="19" xfId="1" applyNumberFormat="1" applyFont="1" applyBorder="1"/>
    <xf numFmtId="0" fontId="19" fillId="0" borderId="19" xfId="0" applyFont="1" applyBorder="1" applyAlignment="1"/>
    <xf numFmtId="0" fontId="0" fillId="0" borderId="19" xfId="1" applyNumberFormat="1" applyFont="1" applyFill="1" applyBorder="1" applyAlignment="1"/>
    <xf numFmtId="0" fontId="0" fillId="0" borderId="19" xfId="0" applyNumberFormat="1" applyFont="1" applyBorder="1" applyAlignment="1"/>
    <xf numFmtId="0" fontId="19" fillId="0" borderId="19" xfId="0" applyFont="1" applyBorder="1" applyAlignment="1">
      <alignment wrapText="1"/>
    </xf>
    <xf numFmtId="0" fontId="0" fillId="0" borderId="19" xfId="0" applyFont="1" applyBorder="1" applyAlignment="1"/>
    <xf numFmtId="49" fontId="19" fillId="0" borderId="19" xfId="0" applyNumberFormat="1" applyFont="1" applyBorder="1" applyAlignment="1"/>
    <xf numFmtId="0" fontId="20" fillId="0" borderId="19" xfId="0" applyFont="1" applyBorder="1" applyAlignment="1">
      <alignment wrapText="1"/>
    </xf>
    <xf numFmtId="44" fontId="0" fillId="0" borderId="19" xfId="1" applyFont="1" applyBorder="1" applyAlignment="1"/>
    <xf numFmtId="167" fontId="17" fillId="0" borderId="13" xfId="0" applyNumberFormat="1" applyFont="1" applyBorder="1" applyAlignment="1"/>
    <xf numFmtId="0" fontId="13" fillId="0" borderId="13" xfId="0" applyFont="1" applyBorder="1" applyAlignment="1">
      <alignment horizontal="left" wrapText="1"/>
    </xf>
    <xf numFmtId="0" fontId="11" fillId="0" borderId="13" xfId="0" applyFont="1" applyBorder="1" applyAlignment="1"/>
    <xf numFmtId="0" fontId="21" fillId="0" borderId="13" xfId="0" applyFont="1" applyBorder="1" applyAlignment="1">
      <alignment horizontal="center" wrapText="1"/>
    </xf>
    <xf numFmtId="0" fontId="2" fillId="0" borderId="13" xfId="0" applyFont="1" applyBorder="1" applyAlignment="1"/>
    <xf numFmtId="167" fontId="0" fillId="0" borderId="0" xfId="0" applyNumberFormat="1" applyFont="1" applyAlignment="1"/>
    <xf numFmtId="169" fontId="0" fillId="7" borderId="19" xfId="2" applyNumberFormat="1" applyFont="1" applyFill="1" applyBorder="1"/>
    <xf numFmtId="0" fontId="22" fillId="8" borderId="21" xfId="3" applyFill="1" applyBorder="1"/>
    <xf numFmtId="14" fontId="22" fillId="0" borderId="19" xfId="3" applyNumberFormat="1" applyBorder="1"/>
    <xf numFmtId="14" fontId="22" fillId="9" borderId="19" xfId="3" applyNumberFormat="1" applyFill="1" applyBorder="1"/>
    <xf numFmtId="0" fontId="22" fillId="0" borderId="19" xfId="3" applyBorder="1"/>
    <xf numFmtId="169" fontId="0" fillId="10" borderId="23" xfId="2" applyNumberFormat="1" applyFont="1" applyFill="1" applyBorder="1"/>
    <xf numFmtId="0" fontId="22" fillId="8" borderId="24" xfId="3" applyFill="1" applyBorder="1"/>
    <xf numFmtId="0" fontId="22" fillId="0" borderId="23" xfId="3" applyBorder="1"/>
    <xf numFmtId="0" fontId="22" fillId="10" borderId="23" xfId="3" applyFill="1" applyBorder="1"/>
    <xf numFmtId="0" fontId="22" fillId="10" borderId="25" xfId="3" applyFill="1" applyBorder="1"/>
    <xf numFmtId="169" fontId="0" fillId="0" borderId="19" xfId="2" applyNumberFormat="1" applyFont="1" applyBorder="1"/>
    <xf numFmtId="169" fontId="0" fillId="0" borderId="13" xfId="2" applyNumberFormat="1" applyFont="1"/>
    <xf numFmtId="0" fontId="22" fillId="8" borderId="13" xfId="3" applyFill="1"/>
    <xf numFmtId="0" fontId="22" fillId="0" borderId="13" xfId="3"/>
    <xf numFmtId="0" fontId="18" fillId="0" borderId="14" xfId="0" applyFont="1" applyBorder="1" applyAlignment="1"/>
    <xf numFmtId="0" fontId="18" fillId="0" borderId="13" xfId="0" applyFont="1" applyBorder="1" applyAlignment="1"/>
    <xf numFmtId="0" fontId="22" fillId="0" borderId="19" xfId="3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ont="1" applyAlignment="1"/>
    <xf numFmtId="14" fontId="22" fillId="0" borderId="21" xfId="3" applyNumberFormat="1" applyBorder="1" applyAlignment="1">
      <alignment horizontal="center"/>
    </xf>
    <xf numFmtId="14" fontId="22" fillId="0" borderId="20" xfId="3" applyNumberFormat="1" applyBorder="1" applyAlignment="1">
      <alignment horizontal="center"/>
    </xf>
    <xf numFmtId="0" fontId="8" fillId="0" borderId="3" xfId="0" applyFont="1" applyBorder="1" applyAlignment="1"/>
    <xf numFmtId="0" fontId="2" fillId="0" borderId="4" xfId="0" applyFont="1" applyBorder="1"/>
    <xf numFmtId="0" fontId="2" fillId="0" borderId="5" xfId="0" applyFont="1" applyBorder="1"/>
    <xf numFmtId="0" fontId="14" fillId="0" borderId="19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4">
    <cellStyle name="Денежный" xfId="1" builtinId="4"/>
    <cellStyle name="Денежный 2" xfId="2" xr:uid="{20C202B5-5F6E-497C-9629-794D1311B1CD}"/>
    <cellStyle name="Обычный" xfId="0" builtinId="0"/>
    <cellStyle name="Обычный 2" xfId="3" xr:uid="{B034816D-74BE-436A-9FDE-B1CD4F36FF28}"/>
  </cellStyles>
  <dxfs count="54">
    <dxf>
      <fill>
        <patternFill patternType="solid">
          <fgColor rgb="FFDBE5F1"/>
          <bgColor rgb="FFDBE5F1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5"/>
          <bgColor theme="5"/>
        </patternFill>
      </fill>
    </dxf>
  </dxfs>
  <tableStyles count="18">
    <tableStyle name="в кг и мл-style" pivot="0" count="3" xr9:uid="{00000000-0011-0000-FFFF-FFFF00000000}">
      <tableStyleElement type="headerRow" dxfId="53"/>
      <tableStyleElement type="firstRowStripe" dxfId="52"/>
      <tableStyleElement type="secondRowStripe" dxfId="51"/>
    </tableStyle>
    <tableStyle name="сборщики-style" pivot="0" count="3" xr9:uid="{00000000-0011-0000-FFFF-FFFF01000000}">
      <tableStyleElement type="headerRow" dxfId="50"/>
      <tableStyleElement type="firstRowStripe" dxfId="49"/>
      <tableStyleElement type="secondRowStripe" dxfId="48"/>
    </tableStyle>
    <tableStyle name="молоток-пропресс-style" pivot="0" count="3" xr9:uid="{00000000-0011-0000-FFFF-FFFF02000000}">
      <tableStyleElement type="headerRow" dxfId="47"/>
      <tableStyleElement type="firstRowStripe" dxfId="46"/>
      <tableStyleElement type="secondRowStripe" dxfId="45"/>
    </tableStyle>
    <tableStyle name="сборщики первое-style" pivot="0" count="3" xr9:uid="{00000000-0011-0000-FFFF-FFFF03000000}">
      <tableStyleElement type="headerRow" dxfId="44"/>
      <tableStyleElement type="firstRowStripe" dxfId="43"/>
      <tableStyleElement type="secondRowStripe" dxfId="42"/>
    </tableStyle>
    <tableStyle name="сборщики первое-style 2" pivot="0" count="3" xr9:uid="{00000000-0011-0000-FFFF-FFFF04000000}">
      <tableStyleElement type="headerRow" dxfId="41"/>
      <tableStyleElement type="firstRowStripe" dxfId="40"/>
      <tableStyleElement type="secondRowStripe" dxfId="39"/>
    </tableStyle>
    <tableStyle name="сборщики первое-style 3" pivot="0" count="3" xr9:uid="{00000000-0011-0000-FFFF-FFFF05000000}">
      <tableStyleElement type="headerRow" dxfId="38"/>
      <tableStyleElement type="firstRowStripe" dxfId="37"/>
      <tableStyleElement type="secondRowStripe" dxfId="36"/>
    </tableStyle>
    <tableStyle name="сборщики первое-style 4" pivot="0" count="3" xr9:uid="{00000000-0011-0000-FFFF-FFFF06000000}">
      <tableStyleElement type="headerRow" dxfId="35"/>
      <tableStyleElement type="firstRowStripe" dxfId="34"/>
      <tableStyleElement type="secondRowStripe" dxfId="33"/>
    </tableStyle>
    <tableStyle name="сборщики первое-style 5" pivot="0" count="3" xr9:uid="{00000000-0011-0000-FFFF-FFFF07000000}">
      <tableStyleElement type="headerRow" dxfId="32"/>
      <tableStyleElement type="firstRowStripe" dxfId="31"/>
      <tableStyleElement type="secondRowStripe" dxfId="30"/>
    </tableStyle>
    <tableStyle name="сборщики первое-style 6" pivot="0" count="3" xr9:uid="{00000000-0011-0000-FFFF-FFFF08000000}">
      <tableStyleElement type="headerRow" dxfId="29"/>
      <tableStyleElement type="firstRowStripe" dxfId="28"/>
      <tableStyleElement type="secondRowStripe" dxfId="27"/>
    </tableStyle>
    <tableStyle name="сборщики первое-style 7" pivot="0" count="3" xr9:uid="{00000000-0011-0000-FFFF-FFFF09000000}">
      <tableStyleElement type="headerRow" dxfId="26"/>
      <tableStyleElement type="firstRowStripe" dxfId="25"/>
      <tableStyleElement type="secondRowStripe" dxfId="24"/>
    </tableStyle>
    <tableStyle name="учет продукции-style" pivot="0" count="3" xr9:uid="{00000000-0011-0000-FFFF-FFFF0A000000}">
      <tableStyleElement type="headerRow" dxfId="23"/>
      <tableStyleElement type="firstRowStripe" dxfId="22"/>
      <tableStyleElement type="secondRowStripe" dxfId="21"/>
    </tableStyle>
    <tableStyle name="Табель часовой-style" pivot="0" count="3" xr9:uid="{00000000-0011-0000-FFFF-FFFF0B000000}">
      <tableStyleElement type="headerRow" dxfId="20"/>
      <tableStyleElement type="firstRowStripe" dxfId="19"/>
      <tableStyleElement type="secondRowStripe" dxfId="18"/>
    </tableStyle>
    <tableStyle name="вариации продукты-style" pivot="0" count="3" xr9:uid="{00000000-0011-0000-FFFF-FFFF0C000000}">
      <tableStyleElement type="headerRow" dxfId="17"/>
      <tableStyleElement type="firstRowStripe" dxfId="16"/>
      <tableStyleElement type="secondRowStripe" dxfId="15"/>
    </tableStyle>
    <tableStyle name="вариации продукты-style 2" pivot="0" count="3" xr9:uid="{00000000-0011-0000-FFFF-FFFF0D000000}">
      <tableStyleElement type="headerRow" dxfId="14"/>
      <tableStyleElement type="firstRowStripe" dxfId="13"/>
      <tableStyleElement type="secondRowStripe" dxfId="12"/>
    </tableStyle>
    <tableStyle name="вариации продукты-style 3" pivot="0" count="3" xr9:uid="{00000000-0011-0000-FFFF-FFFF0E000000}">
      <tableStyleElement type="headerRow" dxfId="11"/>
      <tableStyleElement type="firstRowStripe" dxfId="10"/>
      <tableStyleElement type="secondRowStripe" dxfId="9"/>
    </tableStyle>
    <tableStyle name="вариации продукты-style 4" pivot="0" count="3" xr9:uid="{00000000-0011-0000-FFFF-FFFF0F000000}">
      <tableStyleElement type="headerRow" dxfId="8"/>
      <tableStyleElement type="firstRowStripe" dxfId="7"/>
      <tableStyleElement type="secondRowStripe" dxfId="6"/>
    </tableStyle>
    <tableStyle name="вариации продукты-style 5" pivot="0" count="3" xr9:uid="{00000000-0011-0000-FFFF-FFFF10000000}">
      <tableStyleElement type="headerRow" dxfId="5"/>
      <tableStyleElement type="firstRowStripe" dxfId="4"/>
      <tableStyleElement type="secondRowStripe" dxfId="3"/>
    </tableStyle>
    <tableStyle name="вариации продукты-style 6" pivot="0" count="3" xr9:uid="{00000000-0011-0000-FFFF-FFFF1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awei/Google%20&#1044;&#1080;&#1089;&#1082;/&#1084;&#1086;&#1083;&#1086;&#1090;&#1086;&#1082;/&#1050;&#1057;&#1062;-&#1073;&#1077;&#1090;&#1086;&#1085;%202018-2020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работе"/>
      <sheetName val="номера заказов"/>
      <sheetName val="расходы"/>
      <sheetName val="Транспортный лист"/>
      <sheetName val="график"/>
      <sheetName val="склад"/>
      <sheetName val="приход"/>
      <sheetName val="касса, авансы на руках"/>
      <sheetName val="васюринка моя"/>
      <sheetName val="олег"/>
      <sheetName val="васюринка на 14.08"/>
      <sheetName val="от 24.4 до 24.6"/>
      <sheetName val="Лист1"/>
    </sheetNames>
    <sheetDataSet>
      <sheetData sheetId="0">
        <row r="4">
          <cell r="Z4" t="str">
            <v>2018</v>
          </cell>
          <cell r="AA4"/>
          <cell r="AB4"/>
          <cell r="AC4"/>
          <cell r="AD4"/>
          <cell r="AE4"/>
          <cell r="AF4"/>
          <cell r="AG4"/>
          <cell r="AH4"/>
        </row>
        <row r="5">
          <cell r="Z5" t="str">
            <v>январь</v>
          </cell>
          <cell r="AA5"/>
          <cell r="AB5"/>
          <cell r="AC5"/>
          <cell r="AD5"/>
          <cell r="AE5"/>
          <cell r="AF5"/>
          <cell r="AG5"/>
          <cell r="AH5"/>
        </row>
        <row r="6">
          <cell r="Z6" t="str">
            <v>февраль</v>
          </cell>
          <cell r="AA6"/>
          <cell r="AB6"/>
          <cell r="AC6"/>
          <cell r="AD6"/>
          <cell r="AE6"/>
          <cell r="AF6"/>
          <cell r="AG6"/>
          <cell r="AH6"/>
        </row>
        <row r="7">
          <cell r="Z7" t="str">
            <v/>
          </cell>
          <cell r="AA7"/>
          <cell r="AB7"/>
          <cell r="AC7"/>
          <cell r="AD7"/>
          <cell r="AE7"/>
          <cell r="AF7"/>
          <cell r="AG7"/>
          <cell r="AH7"/>
        </row>
        <row r="8">
          <cell r="Z8" t="str">
            <v/>
          </cell>
          <cell r="AA8"/>
          <cell r="AB8"/>
          <cell r="AC8"/>
          <cell r="AD8"/>
          <cell r="AE8"/>
          <cell r="AF8"/>
          <cell r="AG8"/>
          <cell r="AH8"/>
        </row>
        <row r="9">
          <cell r="Z9" t="str">
            <v>март</v>
          </cell>
          <cell r="AA9"/>
          <cell r="AB9"/>
          <cell r="AC9"/>
          <cell r="AD9"/>
          <cell r="AE9"/>
          <cell r="AF9"/>
          <cell r="AG9"/>
          <cell r="AH9"/>
        </row>
        <row r="10">
          <cell r="Z10" t="str">
            <v/>
          </cell>
          <cell r="AA10"/>
          <cell r="AB10"/>
          <cell r="AC10"/>
          <cell r="AD10"/>
          <cell r="AE10"/>
          <cell r="AF10"/>
          <cell r="AG10"/>
          <cell r="AH10"/>
        </row>
        <row r="11">
          <cell r="Z11" t="str">
            <v>апрель</v>
          </cell>
          <cell r="AA11"/>
          <cell r="AB11"/>
          <cell r="AC11"/>
          <cell r="AD11"/>
          <cell r="AE11"/>
          <cell r="AF11"/>
          <cell r="AG11"/>
          <cell r="AH11"/>
        </row>
        <row r="12">
          <cell r="Z12" t="str">
            <v>май</v>
          </cell>
          <cell r="AA12"/>
          <cell r="AB12"/>
          <cell r="AC12"/>
          <cell r="AD12"/>
          <cell r="AE12"/>
          <cell r="AF12"/>
          <cell r="AG12"/>
          <cell r="AH12"/>
        </row>
        <row r="13">
          <cell r="Z13" t="str">
            <v>кирпич128</v>
          </cell>
          <cell r="AA13">
            <v>43248</v>
          </cell>
          <cell r="AB13">
            <v>74240</v>
          </cell>
          <cell r="AC13"/>
          <cell r="AD13"/>
          <cell r="AE13"/>
          <cell r="AF13"/>
          <cell r="AG13"/>
          <cell r="AH13"/>
        </row>
        <row r="14">
          <cell r="Z14" t="str">
            <v>бордюр154</v>
          </cell>
          <cell r="AA14">
            <v>43239</v>
          </cell>
          <cell r="AB14">
            <v>20000</v>
          </cell>
          <cell r="AC14"/>
          <cell r="AD14"/>
          <cell r="AE14"/>
          <cell r="AF14"/>
          <cell r="AG14"/>
          <cell r="AH14"/>
        </row>
        <row r="15">
          <cell r="Z15" t="str">
            <v>асфальт162</v>
          </cell>
          <cell r="AA15">
            <v>43245</v>
          </cell>
          <cell r="AB15">
            <v>40000</v>
          </cell>
          <cell r="AC15"/>
          <cell r="AD15"/>
          <cell r="AE15"/>
          <cell r="AF15"/>
          <cell r="AG15"/>
          <cell r="AH15"/>
        </row>
        <row r="16">
          <cell r="Z16" t="str">
            <v>асфальт191</v>
          </cell>
          <cell r="AA16">
            <v>43245</v>
          </cell>
          <cell r="AB16">
            <v>30000</v>
          </cell>
          <cell r="AC16"/>
          <cell r="AD16"/>
          <cell r="AE16"/>
          <cell r="AF16"/>
          <cell r="AG16"/>
          <cell r="AH16"/>
        </row>
        <row r="17">
          <cell r="Z17" t="str">
            <v/>
          </cell>
          <cell r="AA17"/>
          <cell r="AB17"/>
          <cell r="AC17"/>
          <cell r="AD17"/>
          <cell r="AE17"/>
          <cell r="AF17"/>
          <cell r="AG17"/>
          <cell r="AH17"/>
        </row>
        <row r="18">
          <cell r="Z18" t="str">
            <v>июнь</v>
          </cell>
          <cell r="AA18"/>
          <cell r="AB18"/>
          <cell r="AC18"/>
          <cell r="AD18"/>
          <cell r="AE18"/>
          <cell r="AF18"/>
          <cell r="AG18"/>
          <cell r="AH18"/>
        </row>
        <row r="19">
          <cell r="Z19" t="str">
            <v>асфальт227</v>
          </cell>
          <cell r="AA19">
            <v>43257</v>
          </cell>
          <cell r="AB19">
            <v>480000</v>
          </cell>
          <cell r="AC19"/>
          <cell r="AD19"/>
          <cell r="AE19"/>
          <cell r="AF19"/>
          <cell r="AG19"/>
          <cell r="AH19"/>
        </row>
        <row r="20">
          <cell r="Z20"/>
          <cell r="AA20"/>
          <cell r="AB20"/>
          <cell r="AC20"/>
          <cell r="AD20"/>
          <cell r="AE20"/>
          <cell r="AF20"/>
          <cell r="AG20"/>
          <cell r="AH20"/>
        </row>
        <row r="21">
          <cell r="Z21" t="str">
            <v>поребрик305</v>
          </cell>
          <cell r="AA21">
            <v>43262</v>
          </cell>
          <cell r="AB21">
            <v>4500</v>
          </cell>
          <cell r="AC21"/>
          <cell r="AD21"/>
          <cell r="AE21"/>
          <cell r="AF21"/>
          <cell r="AG21"/>
          <cell r="AH21"/>
        </row>
        <row r="22">
          <cell r="Z22" t="str">
            <v>асфальт371</v>
          </cell>
          <cell r="AA22">
            <v>43270</v>
          </cell>
          <cell r="AB22">
            <v>24900</v>
          </cell>
          <cell r="AC22"/>
          <cell r="AD22"/>
          <cell r="AE22"/>
          <cell r="AF22"/>
          <cell r="AG22"/>
          <cell r="AH22"/>
        </row>
        <row r="23">
          <cell r="Z23"/>
          <cell r="AA23"/>
          <cell r="AB23"/>
          <cell r="AC23"/>
          <cell r="AD23"/>
          <cell r="AE23"/>
          <cell r="AF23"/>
          <cell r="AG23"/>
          <cell r="AH23"/>
        </row>
        <row r="24">
          <cell r="Z24"/>
          <cell r="AA24"/>
          <cell r="AB24"/>
          <cell r="AC24"/>
          <cell r="AD24"/>
          <cell r="AE24"/>
          <cell r="AF24"/>
          <cell r="AG24"/>
          <cell r="AH24"/>
        </row>
        <row r="25">
          <cell r="Z25" t="str">
            <v>кирпич375</v>
          </cell>
          <cell r="AA25">
            <v>43274</v>
          </cell>
          <cell r="AB25">
            <v>70114</v>
          </cell>
          <cell r="AC25"/>
          <cell r="AD25"/>
          <cell r="AE25"/>
          <cell r="AF25"/>
          <cell r="AG25"/>
          <cell r="AH25"/>
        </row>
        <row r="26">
          <cell r="Z26" t="str">
            <v>литье0428</v>
          </cell>
          <cell r="AA26">
            <v>43275</v>
          </cell>
          <cell r="AB26">
            <v>6320</v>
          </cell>
          <cell r="AC26"/>
          <cell r="AD26"/>
          <cell r="AE26"/>
          <cell r="AF26"/>
          <cell r="AG26"/>
          <cell r="AH26"/>
        </row>
        <row r="27">
          <cell r="Z27" t="str">
            <v>кирпич376</v>
          </cell>
          <cell r="AA27">
            <v>43276</v>
          </cell>
          <cell r="AB27">
            <v>11300</v>
          </cell>
          <cell r="AC27"/>
          <cell r="AD27"/>
          <cell r="AE27"/>
          <cell r="AF27"/>
          <cell r="AG27"/>
          <cell r="AH27"/>
        </row>
        <row r="28">
          <cell r="Z28" t="str">
            <v>старый273</v>
          </cell>
          <cell r="AA28">
            <v>43278</v>
          </cell>
          <cell r="AB28">
            <v>8800</v>
          </cell>
          <cell r="AC28"/>
          <cell r="AD28"/>
          <cell r="AE28"/>
          <cell r="AF28"/>
          <cell r="AG28"/>
          <cell r="AH28"/>
        </row>
        <row r="29">
          <cell r="Z29"/>
          <cell r="AA29"/>
          <cell r="AB29"/>
          <cell r="AC29"/>
          <cell r="AD29"/>
          <cell r="AE29"/>
          <cell r="AF29"/>
          <cell r="AG29"/>
          <cell r="AH29"/>
        </row>
        <row r="30">
          <cell r="Z30"/>
          <cell r="AA30"/>
          <cell r="AB30"/>
          <cell r="AC30"/>
          <cell r="AD30"/>
          <cell r="AE30"/>
          <cell r="AF30"/>
          <cell r="AG30"/>
          <cell r="AH30"/>
        </row>
        <row r="31">
          <cell r="Z31" t="str">
            <v/>
          </cell>
          <cell r="AA31"/>
          <cell r="AB31"/>
          <cell r="AC31"/>
          <cell r="AD31"/>
          <cell r="AE31"/>
          <cell r="AF31"/>
          <cell r="AG31"/>
          <cell r="AH31"/>
        </row>
        <row r="32">
          <cell r="Z32" t="str">
            <v>июль</v>
          </cell>
          <cell r="AA32"/>
          <cell r="AB32"/>
          <cell r="AC32"/>
          <cell r="AD32"/>
          <cell r="AE32"/>
          <cell r="AF32"/>
          <cell r="AG32"/>
          <cell r="AH32"/>
        </row>
        <row r="33">
          <cell r="Z33" t="str">
            <v>бордюр0532</v>
          </cell>
          <cell r="AA33">
            <v>43282</v>
          </cell>
          <cell r="AB33">
            <v>6250</v>
          </cell>
          <cell r="AC33"/>
          <cell r="AD33"/>
          <cell r="AE33"/>
          <cell r="AF33"/>
          <cell r="AG33"/>
          <cell r="AH33"/>
        </row>
        <row r="34">
          <cell r="Z34" t="str">
            <v>ремонт0538</v>
          </cell>
          <cell r="AA34">
            <v>43285</v>
          </cell>
          <cell r="AB34">
            <v>10000</v>
          </cell>
          <cell r="AC34">
            <v>43308</v>
          </cell>
          <cell r="AD34">
            <v>10000</v>
          </cell>
          <cell r="AE34">
            <v>43309</v>
          </cell>
          <cell r="AF34">
            <v>10000</v>
          </cell>
          <cell r="AG34"/>
          <cell r="AH34"/>
        </row>
        <row r="35">
          <cell r="Z35" t="str">
            <v>бордюр0709</v>
          </cell>
          <cell r="AA35">
            <v>43287</v>
          </cell>
          <cell r="AB35">
            <v>4590</v>
          </cell>
          <cell r="AC35"/>
          <cell r="AD35"/>
          <cell r="AE35"/>
          <cell r="AF35"/>
          <cell r="AG35"/>
          <cell r="AH35"/>
        </row>
        <row r="36">
          <cell r="Z36" t="str">
            <v>кирпич0706</v>
          </cell>
          <cell r="AA36">
            <v>43289</v>
          </cell>
          <cell r="AB36">
            <v>40000</v>
          </cell>
          <cell r="AC36">
            <v>43322</v>
          </cell>
          <cell r="AD36">
            <v>26500</v>
          </cell>
          <cell r="AE36"/>
          <cell r="AF36"/>
          <cell r="AG36"/>
          <cell r="AH36"/>
        </row>
        <row r="37">
          <cell r="Z37" t="str">
            <v>литье0735</v>
          </cell>
          <cell r="AA37">
            <v>43288</v>
          </cell>
          <cell r="AB37">
            <v>8360</v>
          </cell>
          <cell r="AC37"/>
          <cell r="AD37"/>
          <cell r="AE37"/>
          <cell r="AF37"/>
          <cell r="AG37"/>
          <cell r="AH37"/>
        </row>
        <row r="38">
          <cell r="Z38" t="str">
            <v>кирпич0744</v>
          </cell>
          <cell r="AA38">
            <v>43291</v>
          </cell>
          <cell r="AB38">
            <v>26000</v>
          </cell>
          <cell r="AC38"/>
          <cell r="AD38"/>
          <cell r="AE38"/>
          <cell r="AF38"/>
          <cell r="AG38"/>
          <cell r="AH38"/>
        </row>
        <row r="39">
          <cell r="Z39" t="str">
            <v>старый0658</v>
          </cell>
          <cell r="AA39">
            <v>43290</v>
          </cell>
          <cell r="AB39">
            <v>21000</v>
          </cell>
          <cell r="AC39"/>
          <cell r="AD39"/>
          <cell r="AE39"/>
          <cell r="AF39"/>
          <cell r="AG39"/>
          <cell r="AH39"/>
        </row>
        <row r="40">
          <cell r="Z40" t="str">
            <v>поребрик0658</v>
          </cell>
          <cell r="AA40">
            <v>43290</v>
          </cell>
          <cell r="AB40">
            <v>2000</v>
          </cell>
          <cell r="AC40"/>
          <cell r="AD40"/>
          <cell r="AE40"/>
          <cell r="AF40"/>
          <cell r="AG40"/>
          <cell r="AH40"/>
        </row>
        <row r="41">
          <cell r="Z41" t="str">
            <v>старый0747</v>
          </cell>
          <cell r="AA41">
            <v>43290</v>
          </cell>
          <cell r="AB41">
            <v>10000</v>
          </cell>
          <cell r="AC41"/>
          <cell r="AD41"/>
          <cell r="AE41"/>
          <cell r="AF41"/>
          <cell r="AG41"/>
          <cell r="AH41"/>
        </row>
        <row r="42">
          <cell r="Z42"/>
          <cell r="AA42"/>
          <cell r="AB42"/>
          <cell r="AC42"/>
          <cell r="AD42"/>
          <cell r="AE42"/>
          <cell r="AF42"/>
          <cell r="AG42"/>
          <cell r="AH42"/>
        </row>
        <row r="43">
          <cell r="Z43"/>
          <cell r="AA43"/>
          <cell r="AB43"/>
          <cell r="AC43"/>
          <cell r="AD43"/>
          <cell r="AE43"/>
          <cell r="AF43"/>
          <cell r="AG43"/>
          <cell r="AH43"/>
        </row>
        <row r="44">
          <cell r="Z44" t="str">
            <v>поребрик0777</v>
          </cell>
          <cell r="AA44">
            <v>43293</v>
          </cell>
          <cell r="AB44">
            <v>1900</v>
          </cell>
          <cell r="AC44"/>
          <cell r="AD44"/>
          <cell r="AE44"/>
          <cell r="AF44"/>
          <cell r="AG44"/>
          <cell r="AH44"/>
        </row>
        <row r="45">
          <cell r="Z45"/>
          <cell r="AA45"/>
          <cell r="AB45"/>
          <cell r="AC45"/>
          <cell r="AD45"/>
          <cell r="AE45"/>
          <cell r="AF45"/>
          <cell r="AG45"/>
          <cell r="AH45"/>
        </row>
        <row r="46">
          <cell r="Z46" t="str">
            <v>демонт0815</v>
          </cell>
          <cell r="AA46">
            <v>43297</v>
          </cell>
          <cell r="AB46">
            <v>140000</v>
          </cell>
          <cell r="AC46"/>
          <cell r="AD46"/>
          <cell r="AE46"/>
          <cell r="AF46"/>
          <cell r="AG46"/>
          <cell r="AH46"/>
        </row>
        <row r="47">
          <cell r="Z47" t="str">
            <v>кирпич0847</v>
          </cell>
          <cell r="AA47">
            <v>43298</v>
          </cell>
          <cell r="AB47">
            <v>16000</v>
          </cell>
          <cell r="AC47"/>
          <cell r="AD47"/>
          <cell r="AE47"/>
          <cell r="AF47"/>
          <cell r="AG47"/>
          <cell r="AH47"/>
        </row>
        <row r="48">
          <cell r="Z48"/>
          <cell r="AA48"/>
          <cell r="AB48"/>
          <cell r="AC48"/>
          <cell r="AD48"/>
          <cell r="AE48"/>
          <cell r="AF48"/>
          <cell r="AG48"/>
          <cell r="AH48"/>
        </row>
        <row r="49">
          <cell r="Z49"/>
          <cell r="AA49"/>
          <cell r="AB49"/>
          <cell r="AC49"/>
          <cell r="AD49"/>
          <cell r="AE49"/>
          <cell r="AF49"/>
          <cell r="AG49"/>
          <cell r="AH49"/>
        </row>
        <row r="50">
          <cell r="Z50" t="str">
            <v>поребрик0896</v>
          </cell>
          <cell r="AA50">
            <v>43302</v>
          </cell>
          <cell r="AB50">
            <v>14300</v>
          </cell>
          <cell r="AC50"/>
          <cell r="AD50"/>
          <cell r="AE50"/>
          <cell r="AF50"/>
          <cell r="AG50"/>
          <cell r="AH50"/>
        </row>
        <row r="51">
          <cell r="Z51" t="str">
            <v>поребрик0912</v>
          </cell>
          <cell r="AA51">
            <v>43304</v>
          </cell>
          <cell r="AB51">
            <v>10800</v>
          </cell>
          <cell r="AC51"/>
          <cell r="AD51"/>
          <cell r="AE51"/>
          <cell r="AF51"/>
          <cell r="AG51"/>
          <cell r="AH51"/>
        </row>
        <row r="52">
          <cell r="Z52" t="str">
            <v>старый0916</v>
          </cell>
          <cell r="AA52">
            <v>43305</v>
          </cell>
          <cell r="AB52">
            <v>10000</v>
          </cell>
          <cell r="AC52">
            <v>43337</v>
          </cell>
          <cell r="AD52">
            <v>77750</v>
          </cell>
          <cell r="AE52"/>
          <cell r="AF52"/>
          <cell r="AG52"/>
          <cell r="AH52"/>
        </row>
        <row r="53">
          <cell r="Z53" t="str">
            <v>литье0829</v>
          </cell>
          <cell r="AA53">
            <v>43297</v>
          </cell>
          <cell r="AB53">
            <v>9800</v>
          </cell>
          <cell r="AC53"/>
          <cell r="AD53"/>
          <cell r="AE53"/>
          <cell r="AF53"/>
          <cell r="AG53"/>
          <cell r="AH53"/>
        </row>
        <row r="54">
          <cell r="Z54"/>
          <cell r="AA54"/>
          <cell r="AB54"/>
          <cell r="AC54"/>
          <cell r="AD54"/>
          <cell r="AE54"/>
          <cell r="AF54"/>
          <cell r="AG54"/>
          <cell r="AH54"/>
        </row>
        <row r="55">
          <cell r="Z55" t="str">
            <v>старый0935</v>
          </cell>
          <cell r="AA55">
            <v>43310</v>
          </cell>
          <cell r="AB55">
            <v>35100</v>
          </cell>
          <cell r="AC55">
            <v>43313</v>
          </cell>
          <cell r="AD55">
            <v>43740</v>
          </cell>
          <cell r="AE55"/>
          <cell r="AF55"/>
          <cell r="AG55"/>
          <cell r="AH55"/>
        </row>
        <row r="56">
          <cell r="Z56"/>
          <cell r="AA56"/>
          <cell r="AB56"/>
          <cell r="AC56"/>
          <cell r="AD56"/>
          <cell r="AE56"/>
          <cell r="AF56"/>
          <cell r="AG56"/>
          <cell r="AH56"/>
        </row>
        <row r="57">
          <cell r="Z57" t="str">
            <v>литье0983</v>
          </cell>
          <cell r="AA57">
            <v>43312</v>
          </cell>
          <cell r="AB57">
            <v>32100</v>
          </cell>
          <cell r="AC57"/>
          <cell r="AD57"/>
          <cell r="AE57"/>
          <cell r="AF57"/>
          <cell r="AG57"/>
          <cell r="AH57"/>
        </row>
        <row r="58">
          <cell r="Z58" t="str">
            <v>асфальт0851</v>
          </cell>
          <cell r="AA58">
            <v>43312</v>
          </cell>
          <cell r="AB58">
            <v>680000</v>
          </cell>
          <cell r="AC58"/>
          <cell r="AD58"/>
          <cell r="AE58"/>
          <cell r="AF58"/>
          <cell r="AG58"/>
          <cell r="AH58"/>
        </row>
        <row r="59">
          <cell r="Z59" t="str">
            <v/>
          </cell>
          <cell r="AA59"/>
          <cell r="AB59"/>
          <cell r="AC59"/>
          <cell r="AD59"/>
          <cell r="AE59"/>
          <cell r="AF59"/>
          <cell r="AG59"/>
          <cell r="AH59"/>
        </row>
        <row r="60">
          <cell r="Z60" t="str">
            <v>август</v>
          </cell>
          <cell r="AA60"/>
          <cell r="AB60"/>
          <cell r="AC60"/>
          <cell r="AD60"/>
          <cell r="AE60"/>
          <cell r="AF60"/>
          <cell r="AG60"/>
          <cell r="AH60"/>
        </row>
        <row r="61">
          <cell r="Z61"/>
          <cell r="AA61"/>
          <cell r="AB61"/>
          <cell r="AC61"/>
          <cell r="AD61"/>
          <cell r="AE61"/>
          <cell r="AF61"/>
          <cell r="AG61"/>
          <cell r="AH61"/>
        </row>
        <row r="62">
          <cell r="Z62" t="str">
            <v>поребрик1007</v>
          </cell>
          <cell r="AA62">
            <v>43315</v>
          </cell>
          <cell r="AB62">
            <v>20800</v>
          </cell>
          <cell r="AC62"/>
          <cell r="AD62"/>
          <cell r="AE62"/>
          <cell r="AF62"/>
          <cell r="AG62"/>
          <cell r="AH62"/>
        </row>
        <row r="63">
          <cell r="Z63"/>
          <cell r="AA63"/>
          <cell r="AB63"/>
          <cell r="AC63"/>
          <cell r="AD63"/>
          <cell r="AE63"/>
          <cell r="AF63"/>
          <cell r="AG63"/>
          <cell r="AH63"/>
        </row>
        <row r="64">
          <cell r="Z64" t="str">
            <v>поребрик831</v>
          </cell>
          <cell r="AA64">
            <v>43318</v>
          </cell>
          <cell r="AB64">
            <v>59000</v>
          </cell>
          <cell r="AC64"/>
          <cell r="AD64"/>
          <cell r="AE64"/>
          <cell r="AF64"/>
          <cell r="AG64"/>
          <cell r="AH64"/>
        </row>
        <row r="65">
          <cell r="Z65" t="str">
            <v>бордюр831</v>
          </cell>
          <cell r="AA65">
            <v>43683</v>
          </cell>
          <cell r="AB65">
            <v>100970</v>
          </cell>
          <cell r="AC65"/>
          <cell r="AD65"/>
          <cell r="AE65"/>
          <cell r="AF65"/>
          <cell r="AG65"/>
          <cell r="AH65"/>
        </row>
        <row r="66">
          <cell r="Z66" t="str">
            <v>поребрик1030</v>
          </cell>
          <cell r="AA66">
            <v>43318</v>
          </cell>
          <cell r="AB66">
            <v>3200</v>
          </cell>
          <cell r="AC66"/>
          <cell r="AD66"/>
          <cell r="AE66"/>
          <cell r="AF66"/>
          <cell r="AG66"/>
          <cell r="AH66"/>
        </row>
        <row r="67">
          <cell r="Z67" t="str">
            <v>бордюр1035</v>
          </cell>
          <cell r="AA67">
            <v>43318</v>
          </cell>
          <cell r="AB67">
            <v>47280</v>
          </cell>
          <cell r="AC67"/>
          <cell r="AD67"/>
          <cell r="AE67"/>
          <cell r="AF67"/>
          <cell r="AG67"/>
          <cell r="AH67"/>
        </row>
        <row r="68">
          <cell r="Z68" t="str">
            <v>бордюр1053</v>
          </cell>
          <cell r="AA68">
            <v>43319</v>
          </cell>
          <cell r="AB68">
            <v>1750</v>
          </cell>
          <cell r="AC68"/>
          <cell r="AD68"/>
          <cell r="AE68"/>
          <cell r="AF68"/>
          <cell r="AG68"/>
          <cell r="AH68"/>
        </row>
        <row r="69">
          <cell r="Z69" t="str">
            <v>асфальт1031</v>
          </cell>
          <cell r="AA69">
            <v>43320</v>
          </cell>
          <cell r="AB69">
            <v>243000</v>
          </cell>
          <cell r="AC69"/>
          <cell r="AD69"/>
          <cell r="AE69"/>
          <cell r="AF69"/>
          <cell r="AG69"/>
          <cell r="AH69"/>
        </row>
        <row r="70">
          <cell r="Z70" t="str">
            <v>литье1072</v>
          </cell>
          <cell r="AA70">
            <v>43320</v>
          </cell>
          <cell r="AB70">
            <v>12000</v>
          </cell>
          <cell r="AC70"/>
          <cell r="AD70"/>
          <cell r="AE70"/>
          <cell r="AF70"/>
          <cell r="AG70"/>
          <cell r="AH70"/>
        </row>
        <row r="71">
          <cell r="Z71" t="str">
            <v>бордюр1097</v>
          </cell>
          <cell r="AA71">
            <v>43322</v>
          </cell>
          <cell r="AB71">
            <v>6480</v>
          </cell>
          <cell r="AC71"/>
          <cell r="AD71"/>
          <cell r="AE71"/>
          <cell r="AF71"/>
          <cell r="AG71"/>
          <cell r="AH71"/>
        </row>
        <row r="72">
          <cell r="Z72" t="str">
            <v>литье1064</v>
          </cell>
          <cell r="AA72">
            <v>43342</v>
          </cell>
          <cell r="AB72">
            <v>19600</v>
          </cell>
          <cell r="AC72"/>
          <cell r="AD72"/>
          <cell r="AE72"/>
          <cell r="AF72"/>
          <cell r="AG72"/>
          <cell r="AH72"/>
        </row>
        <row r="73">
          <cell r="Z73"/>
          <cell r="AA73"/>
          <cell r="AB73"/>
          <cell r="AC73"/>
          <cell r="AD73"/>
          <cell r="AE73"/>
          <cell r="AF73"/>
          <cell r="AG73"/>
          <cell r="AH73"/>
        </row>
        <row r="74">
          <cell r="Z74"/>
          <cell r="AA74"/>
          <cell r="AB74"/>
          <cell r="AC74"/>
          <cell r="AD74"/>
          <cell r="AE74"/>
          <cell r="AF74"/>
          <cell r="AG74"/>
          <cell r="AH74"/>
        </row>
        <row r="75">
          <cell r="Z75" t="str">
            <v>старый1236</v>
          </cell>
          <cell r="AA75">
            <v>43343</v>
          </cell>
          <cell r="AB75">
            <v>27000</v>
          </cell>
          <cell r="AC75">
            <v>43363</v>
          </cell>
          <cell r="AD75">
            <v>27340</v>
          </cell>
          <cell r="AE75"/>
          <cell r="AF75"/>
          <cell r="AG75"/>
          <cell r="AH75"/>
        </row>
        <row r="76">
          <cell r="Z76"/>
          <cell r="AA76"/>
          <cell r="AB76"/>
          <cell r="AC76"/>
          <cell r="AD76"/>
          <cell r="AE76"/>
          <cell r="AF76"/>
          <cell r="AG76"/>
          <cell r="AH76"/>
        </row>
        <row r="77">
          <cell r="Z77" t="str">
            <v/>
          </cell>
          <cell r="AA77"/>
          <cell r="AB77"/>
          <cell r="AC77"/>
          <cell r="AD77"/>
          <cell r="AE77"/>
          <cell r="AF77"/>
          <cell r="AG77"/>
          <cell r="AH77"/>
        </row>
        <row r="78">
          <cell r="Z78" t="str">
            <v>сентябрь</v>
          </cell>
          <cell r="AA78"/>
          <cell r="AB78"/>
          <cell r="AC78"/>
          <cell r="AD78"/>
          <cell r="AE78"/>
          <cell r="AF78"/>
          <cell r="AG78"/>
          <cell r="AH78"/>
        </row>
        <row r="79">
          <cell r="Z79" t="str">
            <v>литье1252</v>
          </cell>
          <cell r="AA79">
            <v>43345</v>
          </cell>
          <cell r="AB79">
            <v>9500</v>
          </cell>
          <cell r="AC79">
            <v>43358</v>
          </cell>
          <cell r="AD79">
            <v>9500</v>
          </cell>
          <cell r="AE79"/>
          <cell r="AF79"/>
          <cell r="AG79"/>
          <cell r="AH79"/>
        </row>
        <row r="80">
          <cell r="Z80" t="str">
            <v>асфальт1076</v>
          </cell>
          <cell r="AA80">
            <v>43353</v>
          </cell>
          <cell r="AB80">
            <v>148000</v>
          </cell>
          <cell r="AC80"/>
          <cell r="AD80"/>
          <cell r="AE80"/>
          <cell r="AF80"/>
          <cell r="AG80"/>
          <cell r="AH80"/>
        </row>
        <row r="81">
          <cell r="Z81" t="str">
            <v>бордюр1282</v>
          </cell>
          <cell r="AA81">
            <v>43349</v>
          </cell>
          <cell r="AB81">
            <v>15504</v>
          </cell>
          <cell r="AC81"/>
          <cell r="AD81"/>
          <cell r="AE81"/>
          <cell r="AF81"/>
          <cell r="AG81"/>
          <cell r="AH81"/>
        </row>
        <row r="82">
          <cell r="Z82"/>
          <cell r="AA82"/>
          <cell r="AB82"/>
          <cell r="AC82"/>
          <cell r="AD82"/>
          <cell r="AE82"/>
          <cell r="AF82"/>
          <cell r="AG82"/>
          <cell r="AH82"/>
        </row>
        <row r="83">
          <cell r="Z83"/>
          <cell r="AA83"/>
          <cell r="AB83"/>
          <cell r="AC83"/>
          <cell r="AD83"/>
          <cell r="AE83"/>
          <cell r="AF83"/>
          <cell r="AG83"/>
          <cell r="AH83"/>
        </row>
        <row r="84">
          <cell r="Z84"/>
          <cell r="AA84"/>
          <cell r="AB84"/>
          <cell r="AC84"/>
          <cell r="AD84"/>
          <cell r="AE84"/>
          <cell r="AF84"/>
          <cell r="AG84"/>
          <cell r="AH84"/>
        </row>
        <row r="85">
          <cell r="Z85" t="str">
            <v>литье1346</v>
          </cell>
          <cell r="AA85">
            <v>43358</v>
          </cell>
          <cell r="AB85">
            <v>29403</v>
          </cell>
          <cell r="AC85"/>
          <cell r="AD85"/>
          <cell r="AE85"/>
          <cell r="AF85"/>
          <cell r="AG85"/>
          <cell r="AH85"/>
        </row>
        <row r="86">
          <cell r="Z86"/>
          <cell r="AA86"/>
          <cell r="AB86"/>
          <cell r="AC86"/>
          <cell r="AD86"/>
          <cell r="AE86"/>
          <cell r="AF86"/>
          <cell r="AG86"/>
          <cell r="AH86"/>
        </row>
        <row r="87">
          <cell r="Z87" t="str">
            <v>асфальт1374</v>
          </cell>
          <cell r="AA87">
            <v>43363</v>
          </cell>
          <cell r="AB87">
            <v>740000</v>
          </cell>
          <cell r="AC87"/>
          <cell r="AD87"/>
          <cell r="AE87"/>
          <cell r="AF87"/>
          <cell r="AG87"/>
          <cell r="AH87"/>
        </row>
        <row r="88">
          <cell r="Z88" t="str">
            <v>бордюр1361</v>
          </cell>
          <cell r="AA88">
            <v>43363</v>
          </cell>
          <cell r="AB88">
            <v>66525</v>
          </cell>
          <cell r="AC88"/>
          <cell r="AD88"/>
          <cell r="AE88"/>
          <cell r="AF88"/>
          <cell r="AG88"/>
          <cell r="AH88"/>
        </row>
        <row r="89">
          <cell r="Z89" t="str">
            <v>литье1391</v>
          </cell>
          <cell r="AA89">
            <v>43366</v>
          </cell>
          <cell r="AB89">
            <v>11500</v>
          </cell>
          <cell r="AC89">
            <v>43387</v>
          </cell>
          <cell r="AD89">
            <v>11500</v>
          </cell>
          <cell r="AE89"/>
          <cell r="AF89"/>
          <cell r="AG89"/>
          <cell r="AH89"/>
        </row>
        <row r="90">
          <cell r="Z90" t="str">
            <v>старый1400</v>
          </cell>
          <cell r="AA90">
            <v>43368</v>
          </cell>
          <cell r="AB90">
            <v>10000</v>
          </cell>
          <cell r="AC90">
            <v>43387</v>
          </cell>
          <cell r="AD90">
            <v>10550</v>
          </cell>
          <cell r="AE90"/>
          <cell r="AF90"/>
          <cell r="AG90"/>
          <cell r="AH90"/>
        </row>
        <row r="91">
          <cell r="Z91"/>
          <cell r="AA91"/>
          <cell r="AB91"/>
          <cell r="AC91"/>
          <cell r="AD91"/>
          <cell r="AE91"/>
          <cell r="AF91"/>
          <cell r="AG91"/>
          <cell r="AH91"/>
        </row>
        <row r="92">
          <cell r="Z92"/>
          <cell r="AA92"/>
          <cell r="AB92"/>
          <cell r="AC92"/>
          <cell r="AD92"/>
          <cell r="AE92"/>
          <cell r="AF92"/>
          <cell r="AG92"/>
          <cell r="AH92"/>
        </row>
        <row r="93">
          <cell r="Z93" t="str">
            <v>малыш1434</v>
          </cell>
          <cell r="AA93">
            <v>43373</v>
          </cell>
          <cell r="AB93">
            <v>5600</v>
          </cell>
          <cell r="AC93"/>
          <cell r="AD93"/>
          <cell r="AE93"/>
          <cell r="AF93"/>
          <cell r="AG93"/>
          <cell r="AH93"/>
        </row>
        <row r="94">
          <cell r="Z94" t="str">
            <v>октябрь</v>
          </cell>
          <cell r="AA94"/>
          <cell r="AB94"/>
          <cell r="AC94"/>
          <cell r="AD94"/>
          <cell r="AE94"/>
          <cell r="AF94"/>
          <cell r="AG94"/>
          <cell r="AH94"/>
        </row>
        <row r="95">
          <cell r="Z95" t="str">
            <v>кирпич1443</v>
          </cell>
          <cell r="AA95">
            <v>43374</v>
          </cell>
          <cell r="AB95">
            <v>35000</v>
          </cell>
          <cell r="AC95"/>
          <cell r="AD95"/>
          <cell r="AE95"/>
          <cell r="AF95"/>
          <cell r="AG95"/>
          <cell r="AH95"/>
        </row>
        <row r="96">
          <cell r="Z96"/>
          <cell r="AA96"/>
          <cell r="AB96"/>
          <cell r="AC96"/>
          <cell r="AD96"/>
          <cell r="AE96"/>
          <cell r="AF96"/>
          <cell r="AG96"/>
          <cell r="AH96"/>
        </row>
        <row r="97">
          <cell r="Z97" t="str">
            <v>поребрик1475</v>
          </cell>
          <cell r="AA97">
            <v>43376</v>
          </cell>
          <cell r="AB97">
            <v>18200</v>
          </cell>
          <cell r="AC97"/>
          <cell r="AD97"/>
          <cell r="AE97"/>
          <cell r="AF97"/>
          <cell r="AG97"/>
          <cell r="AH97"/>
        </row>
        <row r="98">
          <cell r="Z98" t="str">
            <v>поребрик1476</v>
          </cell>
          <cell r="AA98">
            <v>43377</v>
          </cell>
          <cell r="AB98">
            <v>5100</v>
          </cell>
          <cell r="AC98"/>
          <cell r="AD98"/>
          <cell r="AE98"/>
          <cell r="AF98"/>
          <cell r="AG98"/>
          <cell r="AH98"/>
        </row>
        <row r="99">
          <cell r="Z99"/>
          <cell r="AA99"/>
          <cell r="AB99"/>
          <cell r="AC99"/>
          <cell r="AD99"/>
          <cell r="AE99"/>
          <cell r="AF99"/>
          <cell r="AG99"/>
          <cell r="AH99"/>
        </row>
        <row r="100">
          <cell r="Z100"/>
          <cell r="AA100"/>
          <cell r="AB100"/>
          <cell r="AC100"/>
          <cell r="AD100"/>
          <cell r="AE100"/>
          <cell r="AF100"/>
          <cell r="AG100"/>
          <cell r="AH100"/>
        </row>
        <row r="101">
          <cell r="Z101" t="str">
            <v>поребрик1484</v>
          </cell>
          <cell r="AA101">
            <v>43381</v>
          </cell>
          <cell r="AB101">
            <v>8500</v>
          </cell>
          <cell r="AC101"/>
          <cell r="AD101"/>
          <cell r="AE101"/>
          <cell r="AF101"/>
          <cell r="AG101"/>
          <cell r="AH101"/>
        </row>
        <row r="102">
          <cell r="Z102" t="str">
            <v>кирпич1509</v>
          </cell>
          <cell r="AA102">
            <v>43382</v>
          </cell>
          <cell r="AB102">
            <v>49500</v>
          </cell>
          <cell r="AC102"/>
          <cell r="AD102"/>
          <cell r="AE102"/>
          <cell r="AF102"/>
          <cell r="AG102"/>
          <cell r="AH102"/>
        </row>
        <row r="103">
          <cell r="Z103" t="str">
            <v>поребрик1516</v>
          </cell>
          <cell r="AA103">
            <v>43383</v>
          </cell>
          <cell r="AB103">
            <v>12000</v>
          </cell>
          <cell r="AC103"/>
          <cell r="AD103"/>
          <cell r="AE103"/>
          <cell r="AF103"/>
          <cell r="AG103"/>
          <cell r="AH103"/>
        </row>
        <row r="104">
          <cell r="Z104" t="str">
            <v>поребрик1497</v>
          </cell>
          <cell r="AA104">
            <v>43389</v>
          </cell>
          <cell r="AB104">
            <v>352500</v>
          </cell>
          <cell r="AC104"/>
          <cell r="AD104"/>
          <cell r="AE104"/>
          <cell r="AF104"/>
          <cell r="AG104"/>
          <cell r="AH104"/>
        </row>
        <row r="105">
          <cell r="Z105" t="str">
            <v>бордюр1497</v>
          </cell>
          <cell r="AA105">
            <v>43389</v>
          </cell>
          <cell r="AB105">
            <v>191500</v>
          </cell>
          <cell r="AC105"/>
          <cell r="AD105"/>
          <cell r="AE105"/>
          <cell r="AF105"/>
          <cell r="AG105"/>
          <cell r="AH105"/>
        </row>
        <row r="106">
          <cell r="Z106" t="str">
            <v>старый1541</v>
          </cell>
          <cell r="AA106">
            <v>43393</v>
          </cell>
          <cell r="AB106">
            <v>117900</v>
          </cell>
          <cell r="AC106"/>
          <cell r="AD106"/>
          <cell r="AE106"/>
          <cell r="AF106"/>
          <cell r="AG106"/>
          <cell r="AH106"/>
        </row>
        <row r="107">
          <cell r="Z107" t="str">
            <v>старый1566</v>
          </cell>
          <cell r="AA107">
            <v>43395</v>
          </cell>
          <cell r="AB107">
            <v>65500</v>
          </cell>
          <cell r="AC107"/>
          <cell r="AD107"/>
          <cell r="AE107"/>
          <cell r="AF107"/>
          <cell r="AG107"/>
          <cell r="AH107"/>
        </row>
        <row r="108">
          <cell r="Z108" t="str">
            <v>кирпич1572</v>
          </cell>
          <cell r="AA108">
            <v>43396</v>
          </cell>
          <cell r="AB108">
            <v>9000</v>
          </cell>
          <cell r="AC108"/>
          <cell r="AD108"/>
          <cell r="AE108"/>
          <cell r="AF108"/>
          <cell r="AG108"/>
          <cell r="AH108"/>
        </row>
        <row r="109">
          <cell r="Z109" t="str">
            <v>поребрик1576</v>
          </cell>
          <cell r="AA109">
            <v>43400</v>
          </cell>
          <cell r="AB109">
            <v>145800</v>
          </cell>
          <cell r="AC109"/>
          <cell r="AD109"/>
          <cell r="AE109"/>
          <cell r="AF109"/>
          <cell r="AG109"/>
          <cell r="AH109"/>
        </row>
        <row r="110">
          <cell r="Z110" t="str">
            <v>бордюр1576</v>
          </cell>
          <cell r="AA110">
            <v>43400</v>
          </cell>
          <cell r="AB110">
            <v>406980</v>
          </cell>
          <cell r="AC110"/>
          <cell r="AD110"/>
          <cell r="AE110"/>
          <cell r="AF110"/>
          <cell r="AG110"/>
          <cell r="AH110"/>
        </row>
        <row r="111">
          <cell r="Z111" t="str">
            <v>кирпич1585</v>
          </cell>
          <cell r="AA111">
            <v>43399</v>
          </cell>
          <cell r="AB111">
            <v>107500</v>
          </cell>
          <cell r="AC111"/>
          <cell r="AD111"/>
          <cell r="AE111"/>
          <cell r="AF111"/>
          <cell r="AG111"/>
          <cell r="AH111"/>
        </row>
        <row r="112">
          <cell r="Z112" t="str">
            <v>кирпич1575</v>
          </cell>
          <cell r="AA112">
            <v>43389</v>
          </cell>
          <cell r="AB112">
            <v>500000</v>
          </cell>
          <cell r="AC112">
            <v>43435</v>
          </cell>
          <cell r="AD112">
            <v>358660</v>
          </cell>
          <cell r="AE112"/>
          <cell r="AF112"/>
          <cell r="AG112"/>
          <cell r="AH112"/>
        </row>
        <row r="113">
          <cell r="Z113"/>
          <cell r="AA113"/>
          <cell r="AB113"/>
          <cell r="AC113"/>
          <cell r="AD113"/>
          <cell r="AE113"/>
          <cell r="AF113"/>
          <cell r="AG113"/>
          <cell r="AH113"/>
        </row>
        <row r="114">
          <cell r="Z114" t="str">
            <v>поребрик1634</v>
          </cell>
          <cell r="AA114">
            <v>43397</v>
          </cell>
          <cell r="AB114">
            <v>7020</v>
          </cell>
          <cell r="AC114"/>
          <cell r="AD114"/>
          <cell r="AE114"/>
          <cell r="AF114"/>
          <cell r="AG114"/>
          <cell r="AH114"/>
        </row>
        <row r="115">
          <cell r="Z115"/>
          <cell r="AA115"/>
          <cell r="AB115"/>
          <cell r="AC115"/>
          <cell r="AD115"/>
          <cell r="AE115"/>
          <cell r="AF115"/>
          <cell r="AG115"/>
          <cell r="AH115"/>
        </row>
        <row r="116">
          <cell r="Z116"/>
          <cell r="AA116"/>
          <cell r="AB116"/>
          <cell r="AC116"/>
          <cell r="AD116"/>
          <cell r="AE116"/>
          <cell r="AF116"/>
          <cell r="AG116"/>
          <cell r="AH116"/>
        </row>
        <row r="117">
          <cell r="Z117"/>
          <cell r="AA117"/>
          <cell r="AB117"/>
          <cell r="AC117"/>
          <cell r="AD117"/>
          <cell r="AE117"/>
          <cell r="AF117"/>
          <cell r="AG117"/>
          <cell r="AH117"/>
        </row>
        <row r="118">
          <cell r="Z118" t="str">
            <v/>
          </cell>
          <cell r="AA118"/>
          <cell r="AB118"/>
          <cell r="AC118"/>
          <cell r="AD118"/>
          <cell r="AE118"/>
          <cell r="AF118"/>
          <cell r="AG118"/>
          <cell r="AH118"/>
        </row>
        <row r="119">
          <cell r="Z119" t="str">
            <v>ноябрь</v>
          </cell>
          <cell r="AA119"/>
          <cell r="AB119"/>
          <cell r="AC119"/>
          <cell r="AD119"/>
          <cell r="AE119"/>
          <cell r="AF119"/>
          <cell r="AG119"/>
          <cell r="AH119"/>
        </row>
        <row r="120">
          <cell r="Z120" t="str">
            <v>поребрик1718</v>
          </cell>
          <cell r="AA120">
            <v>43407</v>
          </cell>
          <cell r="AB120">
            <v>6720</v>
          </cell>
          <cell r="AC120"/>
          <cell r="AD120"/>
          <cell r="AE120"/>
          <cell r="AF120"/>
          <cell r="AG120"/>
          <cell r="AH120"/>
        </row>
        <row r="121">
          <cell r="Z121" t="str">
            <v>кирпич1703</v>
          </cell>
          <cell r="AA121">
            <v>43406</v>
          </cell>
          <cell r="AB121">
            <v>50000</v>
          </cell>
          <cell r="AC121">
            <v>43436</v>
          </cell>
          <cell r="AD121">
            <v>56425</v>
          </cell>
          <cell r="AE121"/>
          <cell r="AF121"/>
          <cell r="AG121"/>
          <cell r="AH121"/>
        </row>
        <row r="122">
          <cell r="Z122" t="str">
            <v>старый1755</v>
          </cell>
          <cell r="AA122">
            <v>43413</v>
          </cell>
          <cell r="AB122">
            <v>50000</v>
          </cell>
          <cell r="AC122">
            <v>43435</v>
          </cell>
          <cell r="AD122">
            <v>94000</v>
          </cell>
          <cell r="AE122"/>
          <cell r="AF122"/>
          <cell r="AG122"/>
          <cell r="AH122"/>
        </row>
        <row r="123">
          <cell r="Z123" t="str">
            <v>асфальт1609</v>
          </cell>
          <cell r="AA123">
            <v>43405</v>
          </cell>
          <cell r="AB123">
            <v>100000</v>
          </cell>
          <cell r="AC123">
            <v>43424</v>
          </cell>
          <cell r="AD123">
            <v>44000</v>
          </cell>
          <cell r="AE123"/>
          <cell r="AF123"/>
          <cell r="AG123"/>
          <cell r="AH123"/>
        </row>
        <row r="124">
          <cell r="Z124" t="str">
            <v>поребрик1780</v>
          </cell>
          <cell r="AA124">
            <v>43405</v>
          </cell>
          <cell r="AB124">
            <v>14850</v>
          </cell>
          <cell r="AC124"/>
          <cell r="AD124"/>
          <cell r="AE124"/>
          <cell r="AF124"/>
          <cell r="AG124"/>
          <cell r="AH124"/>
        </row>
        <row r="125">
          <cell r="Z125" t="str">
            <v>поребрик1708</v>
          </cell>
          <cell r="AA125">
            <v>43416</v>
          </cell>
          <cell r="AB125">
            <v>67500</v>
          </cell>
          <cell r="AC125"/>
          <cell r="AD125"/>
          <cell r="AE125"/>
          <cell r="AF125"/>
          <cell r="AG125"/>
          <cell r="AH125"/>
        </row>
        <row r="126">
          <cell r="Z126" t="str">
            <v>бордюр1708</v>
          </cell>
          <cell r="AA126">
            <v>43417</v>
          </cell>
          <cell r="AB126">
            <v>53500</v>
          </cell>
          <cell r="AC126"/>
          <cell r="AD126"/>
          <cell r="AE126"/>
          <cell r="AF126"/>
          <cell r="AG126"/>
          <cell r="AH126"/>
        </row>
        <row r="127">
          <cell r="Z127" t="str">
            <v>поребрик1698</v>
          </cell>
          <cell r="AA127">
            <v>43419</v>
          </cell>
          <cell r="AB127">
            <v>11400</v>
          </cell>
          <cell r="AC127"/>
          <cell r="AD127"/>
          <cell r="AE127"/>
          <cell r="AF127"/>
          <cell r="AG127"/>
          <cell r="AH127"/>
        </row>
        <row r="128">
          <cell r="Z128" t="str">
            <v>кирпич1726</v>
          </cell>
          <cell r="AA128">
            <v>43784</v>
          </cell>
          <cell r="AB128">
            <v>20000</v>
          </cell>
          <cell r="AC128"/>
          <cell r="AD128"/>
          <cell r="AE128"/>
          <cell r="AF128"/>
          <cell r="AG128"/>
          <cell r="AH128"/>
        </row>
        <row r="129">
          <cell r="Z129" t="str">
            <v>старый1854</v>
          </cell>
          <cell r="AA129">
            <v>43421</v>
          </cell>
          <cell r="AB129">
            <v>49800</v>
          </cell>
          <cell r="AC129"/>
          <cell r="AD129"/>
          <cell r="AE129"/>
          <cell r="AF129"/>
          <cell r="AG129"/>
          <cell r="AH129"/>
        </row>
        <row r="130">
          <cell r="Z130" t="str">
            <v>поребрик1855</v>
          </cell>
          <cell r="AA130">
            <v>43429</v>
          </cell>
          <cell r="AB130">
            <v>56250</v>
          </cell>
          <cell r="AC130"/>
          <cell r="AD130"/>
          <cell r="AE130"/>
          <cell r="AF130"/>
          <cell r="AG130"/>
          <cell r="AH130"/>
        </row>
        <row r="131">
          <cell r="Z131" t="str">
            <v>бордюр1855</v>
          </cell>
          <cell r="AA131">
            <v>43430</v>
          </cell>
          <cell r="AB131">
            <v>134750</v>
          </cell>
          <cell r="AC131"/>
          <cell r="AD131"/>
          <cell r="AE131"/>
          <cell r="AF131"/>
          <cell r="AG131"/>
          <cell r="AH131"/>
        </row>
        <row r="132">
          <cell r="Z132" t="str">
            <v>старый1756</v>
          </cell>
          <cell r="AA132">
            <v>43784</v>
          </cell>
          <cell r="AB132">
            <v>106425</v>
          </cell>
          <cell r="AC132"/>
          <cell r="AD132"/>
          <cell r="AE132"/>
          <cell r="AF132"/>
          <cell r="AG132"/>
          <cell r="AH132"/>
        </row>
        <row r="133">
          <cell r="Z133" t="str">
            <v/>
          </cell>
          <cell r="AA133"/>
          <cell r="AB133"/>
          <cell r="AC133"/>
          <cell r="AD133"/>
          <cell r="AE133"/>
          <cell r="AF133"/>
          <cell r="AG133"/>
          <cell r="AH133"/>
        </row>
        <row r="134">
          <cell r="Z134" t="str">
            <v/>
          </cell>
          <cell r="AA134"/>
          <cell r="AB134"/>
          <cell r="AC134"/>
          <cell r="AD134"/>
          <cell r="AE134"/>
          <cell r="AF134"/>
          <cell r="AG134"/>
          <cell r="AH134"/>
        </row>
        <row r="135">
          <cell r="Z135" t="str">
            <v>декабрь</v>
          </cell>
          <cell r="AA135"/>
          <cell r="AB135"/>
          <cell r="AC135"/>
          <cell r="AD135"/>
          <cell r="AE135"/>
          <cell r="AF135"/>
          <cell r="AG135"/>
          <cell r="AH135"/>
        </row>
        <row r="136">
          <cell r="Z136" t="str">
            <v>кирпич1779</v>
          </cell>
          <cell r="AA136">
            <v>43441</v>
          </cell>
          <cell r="AB136">
            <v>53900</v>
          </cell>
          <cell r="AC136"/>
          <cell r="AD136"/>
          <cell r="AE136"/>
          <cell r="AF136"/>
          <cell r="AG136"/>
          <cell r="AH136"/>
        </row>
        <row r="137">
          <cell r="Z137" t="str">
            <v>поребрик1779</v>
          </cell>
          <cell r="AA137">
            <v>43441</v>
          </cell>
          <cell r="AB137">
            <v>9135</v>
          </cell>
          <cell r="AC137">
            <v>43906</v>
          </cell>
          <cell r="AD137">
            <v>315</v>
          </cell>
          <cell r="AE137"/>
          <cell r="AF137"/>
          <cell r="AG137"/>
          <cell r="AH137"/>
        </row>
        <row r="138">
          <cell r="Z138" t="str">
            <v>бордюр1884</v>
          </cell>
          <cell r="AA138">
            <v>43442</v>
          </cell>
          <cell r="AB138">
            <v>16250</v>
          </cell>
          <cell r="AC138"/>
          <cell r="AD138"/>
          <cell r="AE138"/>
          <cell r="AF138"/>
          <cell r="AG138"/>
          <cell r="AH138"/>
        </row>
        <row r="139">
          <cell r="Z139" t="str">
            <v>асфальт1856</v>
          </cell>
          <cell r="AA139">
            <v>43446</v>
          </cell>
          <cell r="AB139">
            <v>152000</v>
          </cell>
          <cell r="AC139"/>
          <cell r="AD139"/>
          <cell r="AE139"/>
          <cell r="AF139"/>
          <cell r="AG139"/>
          <cell r="AH139"/>
        </row>
        <row r="140">
          <cell r="Z140" t="str">
            <v>литье1136</v>
          </cell>
          <cell r="AA140">
            <v>43459</v>
          </cell>
          <cell r="AB140">
            <v>15000</v>
          </cell>
          <cell r="AC140">
            <v>43497</v>
          </cell>
          <cell r="AD140">
            <v>7200</v>
          </cell>
          <cell r="AE140"/>
          <cell r="AF140"/>
          <cell r="AG140"/>
          <cell r="AH140"/>
        </row>
        <row r="141">
          <cell r="Z141" t="str">
            <v>старый1945</v>
          </cell>
          <cell r="AA141">
            <v>43459</v>
          </cell>
          <cell r="AB141">
            <v>24552</v>
          </cell>
          <cell r="AC141"/>
          <cell r="AD141"/>
          <cell r="AE141"/>
          <cell r="AF141"/>
          <cell r="AG141"/>
          <cell r="AH141"/>
        </row>
        <row r="142">
          <cell r="Z142" t="str">
            <v>поребрик1945</v>
          </cell>
          <cell r="AA142">
            <v>43459</v>
          </cell>
          <cell r="AB142">
            <v>7480</v>
          </cell>
          <cell r="AC142"/>
          <cell r="AD142"/>
          <cell r="AE142"/>
          <cell r="AF142"/>
          <cell r="AG142"/>
          <cell r="AH142"/>
        </row>
        <row r="143">
          <cell r="Z143" t="str">
            <v>2019</v>
          </cell>
          <cell r="AA143"/>
          <cell r="AB143"/>
          <cell r="AC143"/>
          <cell r="AD143"/>
          <cell r="AE143"/>
          <cell r="AF143"/>
          <cell r="AG143"/>
          <cell r="AH143"/>
        </row>
        <row r="144">
          <cell r="Z144" t="str">
            <v>январь</v>
          </cell>
          <cell r="AA144"/>
          <cell r="AB144"/>
          <cell r="AC144"/>
          <cell r="AD144"/>
          <cell r="AE144"/>
          <cell r="AF144"/>
          <cell r="AG144"/>
          <cell r="AH144"/>
        </row>
        <row r="145">
          <cell r="Z145" t="str">
            <v>старый1711</v>
          </cell>
          <cell r="AA145">
            <v>43476</v>
          </cell>
          <cell r="AB145">
            <v>173130</v>
          </cell>
          <cell r="AC145"/>
          <cell r="AD145"/>
          <cell r="AE145"/>
          <cell r="AF145"/>
          <cell r="AG145"/>
          <cell r="AH145"/>
        </row>
        <row r="146">
          <cell r="Z146" t="str">
            <v>поребрик1711</v>
          </cell>
          <cell r="AA146">
            <v>43476</v>
          </cell>
          <cell r="AB146">
            <v>25802</v>
          </cell>
          <cell r="AC146"/>
          <cell r="AD146"/>
          <cell r="AE146"/>
          <cell r="AF146"/>
          <cell r="AG146"/>
          <cell r="AH146"/>
        </row>
        <row r="147">
          <cell r="Z147" t="str">
            <v>бордюр1711</v>
          </cell>
          <cell r="AA147">
            <v>43476</v>
          </cell>
          <cell r="AB147">
            <v>11425</v>
          </cell>
          <cell r="AC147"/>
          <cell r="AD147"/>
          <cell r="AE147"/>
          <cell r="AF147"/>
          <cell r="AG147"/>
          <cell r="AH147"/>
        </row>
        <row r="148">
          <cell r="Z148" t="str">
            <v>поребрик1993</v>
          </cell>
          <cell r="AA148">
            <v>43479</v>
          </cell>
          <cell r="AB148">
            <v>14700</v>
          </cell>
          <cell r="AC148"/>
          <cell r="AD148"/>
          <cell r="AE148"/>
          <cell r="AF148"/>
          <cell r="AG148"/>
          <cell r="AH148"/>
        </row>
        <row r="149">
          <cell r="Z149"/>
          <cell r="AA149"/>
          <cell r="AB149"/>
          <cell r="AC149"/>
          <cell r="AD149"/>
          <cell r="AE149"/>
          <cell r="AF149"/>
          <cell r="AG149"/>
          <cell r="AH149"/>
        </row>
        <row r="150">
          <cell r="Z150" t="str">
            <v>кирпич1993</v>
          </cell>
          <cell r="AA150">
            <v>43480</v>
          </cell>
          <cell r="AB150">
            <v>10000</v>
          </cell>
          <cell r="AC150">
            <v>43490</v>
          </cell>
          <cell r="AD150">
            <v>58900</v>
          </cell>
          <cell r="AE150"/>
          <cell r="AF150"/>
          <cell r="AG150"/>
          <cell r="AH150"/>
        </row>
        <row r="151">
          <cell r="Z151"/>
          <cell r="AA151"/>
          <cell r="AB151"/>
          <cell r="AC151"/>
          <cell r="AD151"/>
          <cell r="AE151"/>
          <cell r="AF151"/>
          <cell r="AG151"/>
          <cell r="AH151"/>
        </row>
        <row r="152">
          <cell r="Z152" t="str">
            <v>поребрик2023</v>
          </cell>
          <cell r="AA152">
            <v>43482</v>
          </cell>
          <cell r="AB152">
            <v>950</v>
          </cell>
          <cell r="AC152"/>
          <cell r="AD152"/>
          <cell r="AE152"/>
          <cell r="AF152"/>
          <cell r="AG152"/>
          <cell r="AH152"/>
        </row>
        <row r="153">
          <cell r="Z153" t="str">
            <v>бордюр2023</v>
          </cell>
          <cell r="AA153">
            <v>43482</v>
          </cell>
          <cell r="AB153">
            <v>4800</v>
          </cell>
          <cell r="AC153"/>
          <cell r="AD153"/>
          <cell r="AE153"/>
          <cell r="AF153"/>
          <cell r="AG153"/>
          <cell r="AH153"/>
        </row>
        <row r="154">
          <cell r="Z154" t="str">
            <v>старый2035</v>
          </cell>
          <cell r="AA154">
            <v>43483</v>
          </cell>
          <cell r="AB154">
            <v>10000</v>
          </cell>
          <cell r="AC154">
            <v>43486</v>
          </cell>
          <cell r="AD154">
            <v>35500</v>
          </cell>
          <cell r="AE154"/>
          <cell r="AF154"/>
          <cell r="AG154"/>
          <cell r="AH154"/>
        </row>
        <row r="155">
          <cell r="Z155"/>
          <cell r="AA155"/>
          <cell r="AB155"/>
          <cell r="AC155"/>
          <cell r="AD155"/>
          <cell r="AE155"/>
          <cell r="AF155"/>
          <cell r="AG155"/>
          <cell r="AH155"/>
        </row>
        <row r="156">
          <cell r="Z156"/>
          <cell r="AA156"/>
          <cell r="AB156"/>
          <cell r="AC156"/>
          <cell r="AD156"/>
          <cell r="AE156"/>
          <cell r="AF156"/>
          <cell r="AG156"/>
          <cell r="AH156"/>
        </row>
        <row r="157">
          <cell r="Z157"/>
          <cell r="AA157"/>
          <cell r="AB157"/>
          <cell r="AC157"/>
          <cell r="AD157"/>
          <cell r="AE157"/>
          <cell r="AF157"/>
          <cell r="AG157"/>
          <cell r="AH157"/>
        </row>
        <row r="158">
          <cell r="Z158"/>
          <cell r="AA158"/>
          <cell r="AB158"/>
          <cell r="AC158"/>
          <cell r="AD158"/>
          <cell r="AE158"/>
          <cell r="AF158"/>
          <cell r="AG158"/>
          <cell r="AH158"/>
        </row>
        <row r="159">
          <cell r="Z159"/>
          <cell r="AA159"/>
          <cell r="AB159"/>
          <cell r="AC159"/>
          <cell r="AD159"/>
          <cell r="AE159"/>
          <cell r="AF159"/>
          <cell r="AG159"/>
          <cell r="AH159"/>
        </row>
        <row r="160">
          <cell r="Z160" t="str">
            <v/>
          </cell>
          <cell r="AA160"/>
          <cell r="AB160"/>
          <cell r="AC160"/>
          <cell r="AD160"/>
          <cell r="AE160"/>
          <cell r="AF160"/>
          <cell r="AG160"/>
          <cell r="AH160"/>
        </row>
        <row r="161">
          <cell r="Z161" t="str">
            <v>февраль</v>
          </cell>
          <cell r="AA161"/>
          <cell r="AB161"/>
          <cell r="AC161"/>
          <cell r="AD161"/>
          <cell r="AE161"/>
          <cell r="AF161"/>
          <cell r="AG161"/>
          <cell r="AH161"/>
        </row>
        <row r="162">
          <cell r="Z162" t="str">
            <v>бордюр2524</v>
          </cell>
          <cell r="AA162">
            <v>43512</v>
          </cell>
          <cell r="AB162">
            <v>6500</v>
          </cell>
          <cell r="AC162"/>
          <cell r="AD162"/>
          <cell r="AE162"/>
          <cell r="AF162"/>
          <cell r="AG162"/>
          <cell r="AH162"/>
        </row>
        <row r="163">
          <cell r="Z163" t="str">
            <v>поребрик2090</v>
          </cell>
          <cell r="AA163">
            <v>43513</v>
          </cell>
          <cell r="AB163">
            <v>14000</v>
          </cell>
          <cell r="AC163"/>
          <cell r="AD163"/>
          <cell r="AE163"/>
          <cell r="AF163"/>
          <cell r="AG163"/>
          <cell r="AH163"/>
        </row>
        <row r="164">
          <cell r="Z164" t="str">
            <v>старый2525</v>
          </cell>
          <cell r="AA164">
            <v>43524</v>
          </cell>
          <cell r="AB164">
            <v>43900</v>
          </cell>
          <cell r="AC164"/>
          <cell r="AD164"/>
          <cell r="AE164"/>
          <cell r="AF164"/>
          <cell r="AG164"/>
          <cell r="AH164"/>
        </row>
        <row r="165">
          <cell r="Z165" t="str">
            <v>поребрик2525</v>
          </cell>
          <cell r="AA165">
            <v>43518</v>
          </cell>
          <cell r="AB165">
            <v>11200</v>
          </cell>
          <cell r="AC165">
            <v>43524</v>
          </cell>
          <cell r="AD165">
            <v>1920</v>
          </cell>
          <cell r="AE165"/>
          <cell r="AF165"/>
          <cell r="AG165"/>
          <cell r="AH165"/>
        </row>
        <row r="166">
          <cell r="Z166" t="str">
            <v>поребрик2494</v>
          </cell>
          <cell r="AA166">
            <v>43518</v>
          </cell>
          <cell r="AB166">
            <v>10500</v>
          </cell>
          <cell r="AC166"/>
          <cell r="AD166"/>
          <cell r="AE166"/>
          <cell r="AF166"/>
          <cell r="AG166"/>
          <cell r="AH166"/>
        </row>
        <row r="167">
          <cell r="Z167" t="str">
            <v>кирпич2540</v>
          </cell>
          <cell r="AA167">
            <v>43516</v>
          </cell>
          <cell r="AB167">
            <v>10000</v>
          </cell>
          <cell r="AC167">
            <v>43519</v>
          </cell>
          <cell r="AD167">
            <v>23000</v>
          </cell>
          <cell r="AE167"/>
          <cell r="AF167"/>
          <cell r="AG167"/>
          <cell r="AH167"/>
        </row>
        <row r="168">
          <cell r="Z168" t="str">
            <v>бордюр2053</v>
          </cell>
          <cell r="AA168">
            <v>43519</v>
          </cell>
          <cell r="AB168">
            <v>18550</v>
          </cell>
          <cell r="AC168"/>
          <cell r="AD168"/>
          <cell r="AE168"/>
          <cell r="AF168"/>
          <cell r="AG168"/>
          <cell r="AH168"/>
        </row>
        <row r="169">
          <cell r="Z169" t="str">
            <v>поребрик2556</v>
          </cell>
          <cell r="AA169">
            <v>43518</v>
          </cell>
          <cell r="AB169">
            <v>7500</v>
          </cell>
          <cell r="AC169"/>
          <cell r="AD169"/>
          <cell r="AE169"/>
          <cell r="AF169"/>
          <cell r="AG169"/>
          <cell r="AH169"/>
        </row>
        <row r="170">
          <cell r="Z170" t="str">
            <v>асфальт2593</v>
          </cell>
          <cell r="AA170">
            <v>43547</v>
          </cell>
          <cell r="AB170">
            <v>135000</v>
          </cell>
          <cell r="AC170"/>
          <cell r="AD170"/>
          <cell r="AE170"/>
          <cell r="AF170"/>
          <cell r="AG170"/>
          <cell r="AH170"/>
        </row>
        <row r="171">
          <cell r="Z171" t="str">
            <v/>
          </cell>
          <cell r="AA171"/>
          <cell r="AB171"/>
          <cell r="AC171"/>
          <cell r="AD171"/>
          <cell r="AE171"/>
          <cell r="AF171"/>
          <cell r="AG171"/>
          <cell r="AH171"/>
        </row>
        <row r="172">
          <cell r="Z172" t="str">
            <v/>
          </cell>
          <cell r="AA172"/>
          <cell r="AB172"/>
          <cell r="AC172"/>
          <cell r="AD172"/>
          <cell r="AE172"/>
          <cell r="AF172"/>
          <cell r="AG172"/>
          <cell r="AH172"/>
        </row>
        <row r="173">
          <cell r="Z173" t="str">
            <v>март</v>
          </cell>
          <cell r="AA173"/>
          <cell r="AB173"/>
          <cell r="AC173"/>
          <cell r="AD173"/>
          <cell r="AE173"/>
          <cell r="AF173"/>
          <cell r="AG173"/>
          <cell r="AH173"/>
        </row>
        <row r="174">
          <cell r="Z174" t="str">
            <v>бордюр2594</v>
          </cell>
          <cell r="AA174">
            <v>43525</v>
          </cell>
          <cell r="AB174">
            <v>10920</v>
          </cell>
          <cell r="AC174"/>
          <cell r="AD174"/>
          <cell r="AE174"/>
          <cell r="AF174"/>
          <cell r="AG174"/>
          <cell r="AH174"/>
        </row>
        <row r="175">
          <cell r="Z175" t="str">
            <v>поребрик2596</v>
          </cell>
          <cell r="AA175">
            <v>43526</v>
          </cell>
          <cell r="AB175">
            <v>9350</v>
          </cell>
          <cell r="AC175"/>
          <cell r="AD175"/>
          <cell r="AE175"/>
          <cell r="AF175"/>
          <cell r="AG175"/>
          <cell r="AH175"/>
        </row>
        <row r="176">
          <cell r="Z176" t="str">
            <v>поребрик2604</v>
          </cell>
          <cell r="AA176">
            <v>43528</v>
          </cell>
          <cell r="AB176">
            <v>7245</v>
          </cell>
          <cell r="AC176"/>
          <cell r="AD176"/>
          <cell r="AE176"/>
          <cell r="AF176"/>
          <cell r="AG176"/>
          <cell r="AH176"/>
        </row>
        <row r="177">
          <cell r="Z177" t="str">
            <v>старый2604</v>
          </cell>
          <cell r="AA177">
            <v>43530</v>
          </cell>
          <cell r="AB177">
            <v>33750</v>
          </cell>
          <cell r="AC177"/>
          <cell r="AD177"/>
          <cell r="AE177"/>
          <cell r="AF177"/>
          <cell r="AG177"/>
          <cell r="AH177"/>
        </row>
        <row r="178">
          <cell r="Z178" t="str">
            <v>поребрик2625</v>
          </cell>
          <cell r="AA178">
            <v>43532</v>
          </cell>
          <cell r="AB178">
            <v>2250</v>
          </cell>
          <cell r="AC178"/>
          <cell r="AD178"/>
          <cell r="AE178"/>
          <cell r="AF178"/>
          <cell r="AG178"/>
          <cell r="AH178"/>
        </row>
        <row r="179">
          <cell r="Z179" t="str">
            <v>поребрик2626</v>
          </cell>
          <cell r="AA179">
            <v>43532</v>
          </cell>
          <cell r="AB179">
            <v>10200</v>
          </cell>
          <cell r="AC179"/>
          <cell r="AD179"/>
          <cell r="AE179"/>
          <cell r="AF179"/>
          <cell r="AG179"/>
          <cell r="AH179"/>
        </row>
        <row r="180">
          <cell r="Z180" t="str">
            <v>поребрик2627</v>
          </cell>
          <cell r="AA180">
            <v>43533</v>
          </cell>
          <cell r="AB180">
            <v>4500</v>
          </cell>
          <cell r="AC180"/>
          <cell r="AD180"/>
          <cell r="AE180"/>
          <cell r="AF180"/>
          <cell r="AG180"/>
          <cell r="AH180"/>
        </row>
        <row r="181">
          <cell r="Z181" t="str">
            <v>поребрик2628</v>
          </cell>
          <cell r="AA181">
            <v>43534</v>
          </cell>
          <cell r="AB181">
            <v>5950</v>
          </cell>
          <cell r="AC181"/>
          <cell r="AD181"/>
          <cell r="AE181"/>
          <cell r="AF181"/>
          <cell r="AG181"/>
          <cell r="AH181"/>
        </row>
        <row r="182">
          <cell r="Z182" t="str">
            <v>поребрик2641</v>
          </cell>
          <cell r="AA182">
            <v>43535</v>
          </cell>
          <cell r="AB182">
            <v>1080</v>
          </cell>
          <cell r="AC182"/>
          <cell r="AD182"/>
          <cell r="AE182"/>
          <cell r="AF182"/>
          <cell r="AG182"/>
          <cell r="AH182"/>
        </row>
        <row r="183">
          <cell r="Z183" t="str">
            <v>поребрик2642</v>
          </cell>
          <cell r="AA183">
            <v>43535</v>
          </cell>
          <cell r="AB183">
            <v>510</v>
          </cell>
          <cell r="AC183"/>
          <cell r="AD183"/>
          <cell r="AE183"/>
          <cell r="AF183"/>
          <cell r="AG183"/>
          <cell r="AH183"/>
        </row>
        <row r="184">
          <cell r="Z184" t="str">
            <v>бордюр0787</v>
          </cell>
          <cell r="AA184">
            <v>43535</v>
          </cell>
          <cell r="AB184">
            <v>13260</v>
          </cell>
          <cell r="AC184"/>
          <cell r="AD184"/>
          <cell r="AE184"/>
          <cell r="AF184"/>
          <cell r="AG184"/>
          <cell r="AH184"/>
        </row>
        <row r="185">
          <cell r="Z185" t="str">
            <v>бордюр2667</v>
          </cell>
          <cell r="AA185">
            <v>43538</v>
          </cell>
          <cell r="AB185">
            <v>280</v>
          </cell>
          <cell r="AC185"/>
          <cell r="AD185"/>
          <cell r="AE185"/>
          <cell r="AF185"/>
          <cell r="AG185"/>
          <cell r="AH185"/>
        </row>
        <row r="186">
          <cell r="Z186" t="str">
            <v>малыш2675</v>
          </cell>
          <cell r="AA186">
            <v>43539</v>
          </cell>
          <cell r="AB186">
            <v>4550</v>
          </cell>
          <cell r="AC186"/>
          <cell r="AD186"/>
          <cell r="AE186"/>
          <cell r="AF186"/>
          <cell r="AG186"/>
          <cell r="AH186"/>
        </row>
        <row r="187">
          <cell r="Z187" t="str">
            <v>малыш2678</v>
          </cell>
          <cell r="AA187">
            <v>43540</v>
          </cell>
          <cell r="AB187">
            <v>400</v>
          </cell>
          <cell r="AC187"/>
          <cell r="AD187"/>
          <cell r="AE187"/>
          <cell r="AF187"/>
          <cell r="AG187"/>
          <cell r="AH187"/>
        </row>
        <row r="188">
          <cell r="Z188" t="str">
            <v>старый2668</v>
          </cell>
          <cell r="AA188">
            <v>43542</v>
          </cell>
          <cell r="AB188">
            <v>26000</v>
          </cell>
          <cell r="AC188">
            <v>43549</v>
          </cell>
          <cell r="AD188">
            <v>8700</v>
          </cell>
          <cell r="AE188"/>
          <cell r="AF188"/>
          <cell r="AG188"/>
          <cell r="AH188"/>
        </row>
        <row r="189">
          <cell r="Z189" t="str">
            <v>бордюр2679</v>
          </cell>
          <cell r="AA189">
            <v>43543</v>
          </cell>
          <cell r="AB189">
            <v>2800</v>
          </cell>
          <cell r="AC189"/>
          <cell r="AD189"/>
          <cell r="AE189"/>
          <cell r="AF189"/>
          <cell r="AG189"/>
          <cell r="AH189"/>
        </row>
        <row r="190">
          <cell r="Z190" t="str">
            <v>кирпич2639</v>
          </cell>
          <cell r="AA190">
            <v>43545</v>
          </cell>
          <cell r="AB190">
            <v>10800</v>
          </cell>
          <cell r="AC190"/>
          <cell r="AD190"/>
          <cell r="AE190"/>
          <cell r="AF190"/>
          <cell r="AG190"/>
          <cell r="AH190"/>
        </row>
        <row r="191">
          <cell r="Z191" t="str">
            <v>поребрик2639</v>
          </cell>
          <cell r="AA191">
            <v>43545</v>
          </cell>
          <cell r="AB191">
            <v>14450</v>
          </cell>
          <cell r="AC191"/>
          <cell r="AD191"/>
          <cell r="AE191"/>
          <cell r="AF191"/>
          <cell r="AG191"/>
          <cell r="AH191"/>
        </row>
        <row r="192">
          <cell r="Z192" t="str">
            <v>малыш2639</v>
          </cell>
          <cell r="AA192">
            <v>43545</v>
          </cell>
          <cell r="AB192">
            <v>1000</v>
          </cell>
          <cell r="AC192"/>
          <cell r="AD192"/>
          <cell r="AE192"/>
          <cell r="AF192"/>
          <cell r="AG192"/>
          <cell r="AH192"/>
        </row>
        <row r="193">
          <cell r="Z193" t="str">
            <v>поребрик2692</v>
          </cell>
          <cell r="AA193">
            <v>43544</v>
          </cell>
          <cell r="AB193">
            <v>5000</v>
          </cell>
          <cell r="AC193"/>
          <cell r="AD193"/>
          <cell r="AE193"/>
          <cell r="AF193"/>
          <cell r="AG193"/>
          <cell r="AH193"/>
        </row>
        <row r="194">
          <cell r="Z194" t="str">
            <v>бордюр2692</v>
          </cell>
          <cell r="AA194">
            <v>43544</v>
          </cell>
          <cell r="AB194">
            <v>6000</v>
          </cell>
          <cell r="AC194"/>
          <cell r="AD194"/>
          <cell r="AE194"/>
          <cell r="AF194"/>
          <cell r="AG194"/>
          <cell r="AH194"/>
        </row>
        <row r="195">
          <cell r="Z195" t="str">
            <v>поребрик2695</v>
          </cell>
          <cell r="AA195">
            <v>43545</v>
          </cell>
          <cell r="AB195">
            <v>1280</v>
          </cell>
          <cell r="AC195"/>
          <cell r="AD195"/>
          <cell r="AE195"/>
          <cell r="AF195"/>
          <cell r="AG195"/>
          <cell r="AH195"/>
        </row>
        <row r="196">
          <cell r="Z196" t="str">
            <v>кирпич2693</v>
          </cell>
          <cell r="AA196">
            <v>43545</v>
          </cell>
          <cell r="AB196">
            <v>50000</v>
          </cell>
          <cell r="AC196"/>
          <cell r="AD196"/>
          <cell r="AE196"/>
          <cell r="AF196"/>
          <cell r="AG196"/>
          <cell r="AH196"/>
        </row>
        <row r="197">
          <cell r="Z197" t="str">
            <v>поребрик2693</v>
          </cell>
          <cell r="AA197">
            <v>43545</v>
          </cell>
          <cell r="AB197">
            <v>12600</v>
          </cell>
          <cell r="AC197"/>
          <cell r="AD197"/>
          <cell r="AE197"/>
          <cell r="AF197"/>
          <cell r="AG197"/>
          <cell r="AH197"/>
        </row>
        <row r="198">
          <cell r="Z198" t="str">
            <v>бордюр2703</v>
          </cell>
          <cell r="AA198">
            <v>43546</v>
          </cell>
          <cell r="AB198">
            <v>4320</v>
          </cell>
          <cell r="AC198"/>
          <cell r="AD198"/>
          <cell r="AE198"/>
          <cell r="AF198"/>
          <cell r="AG198"/>
          <cell r="AH198"/>
        </row>
        <row r="199">
          <cell r="Z199" t="str">
            <v>бордюр2704</v>
          </cell>
          <cell r="AA199">
            <v>43546</v>
          </cell>
          <cell r="AB199">
            <v>5400</v>
          </cell>
          <cell r="AC199"/>
          <cell r="AD199"/>
          <cell r="AE199"/>
          <cell r="AF199"/>
          <cell r="AG199"/>
          <cell r="AH199"/>
        </row>
        <row r="200">
          <cell r="Z200" t="str">
            <v>поребрик2733</v>
          </cell>
          <cell r="AA200">
            <v>43549</v>
          </cell>
          <cell r="AB200">
            <v>3200</v>
          </cell>
          <cell r="AC200"/>
          <cell r="AD200"/>
          <cell r="AE200"/>
          <cell r="AF200"/>
          <cell r="AG200"/>
          <cell r="AH200"/>
        </row>
        <row r="201">
          <cell r="Z201" t="str">
            <v>поребрик2738</v>
          </cell>
          <cell r="AA201">
            <v>43549</v>
          </cell>
          <cell r="AB201">
            <v>960</v>
          </cell>
          <cell r="AC201"/>
          <cell r="AD201"/>
          <cell r="AE201"/>
          <cell r="AF201"/>
          <cell r="AG201"/>
          <cell r="AH201"/>
        </row>
        <row r="202">
          <cell r="Z202" t="str">
            <v>поребрик2737</v>
          </cell>
          <cell r="AA202">
            <v>43549</v>
          </cell>
          <cell r="AB202">
            <v>5120</v>
          </cell>
          <cell r="AC202"/>
          <cell r="AD202"/>
          <cell r="AE202"/>
          <cell r="AF202"/>
          <cell r="AG202"/>
          <cell r="AH202"/>
        </row>
        <row r="203">
          <cell r="Z203" t="str">
            <v>поребрик2739</v>
          </cell>
          <cell r="AA203">
            <v>43549</v>
          </cell>
          <cell r="AB203">
            <v>3200</v>
          </cell>
          <cell r="AC203"/>
          <cell r="AD203"/>
          <cell r="AE203"/>
          <cell r="AF203"/>
          <cell r="AG203"/>
          <cell r="AH203"/>
        </row>
        <row r="204">
          <cell r="Z204"/>
          <cell r="AA204"/>
          <cell r="AB204"/>
          <cell r="AC204"/>
          <cell r="AD204"/>
          <cell r="AE204"/>
          <cell r="AF204"/>
          <cell r="AG204"/>
          <cell r="AH204"/>
        </row>
        <row r="205">
          <cell r="Z205"/>
          <cell r="AA205"/>
          <cell r="AB205"/>
          <cell r="AC205"/>
          <cell r="AD205"/>
          <cell r="AE205"/>
          <cell r="AF205"/>
          <cell r="AG205"/>
          <cell r="AH205"/>
        </row>
        <row r="206">
          <cell r="Z206" t="str">
            <v>поребрик2751</v>
          </cell>
          <cell r="AA206">
            <v>43551</v>
          </cell>
          <cell r="AB206">
            <v>4500</v>
          </cell>
          <cell r="AC206"/>
          <cell r="AD206"/>
          <cell r="AE206"/>
          <cell r="AF206"/>
          <cell r="AG206"/>
          <cell r="AH206"/>
        </row>
        <row r="207">
          <cell r="Z207" t="str">
            <v>бордюр2054</v>
          </cell>
          <cell r="AA207">
            <v>43552</v>
          </cell>
          <cell r="AB207">
            <v>33000</v>
          </cell>
          <cell r="AC207"/>
          <cell r="AD207"/>
          <cell r="AE207"/>
          <cell r="AF207"/>
          <cell r="AG207"/>
          <cell r="AH207"/>
        </row>
        <row r="208">
          <cell r="Z208"/>
          <cell r="AA208"/>
          <cell r="AB208"/>
          <cell r="AC208"/>
          <cell r="AD208"/>
          <cell r="AE208"/>
          <cell r="AF208"/>
          <cell r="AG208"/>
          <cell r="AH208"/>
        </row>
        <row r="209">
          <cell r="Z209" t="str">
            <v>поребрик2772</v>
          </cell>
          <cell r="AA209">
            <v>43554</v>
          </cell>
          <cell r="AB209">
            <v>7250</v>
          </cell>
          <cell r="AC209"/>
          <cell r="AD209"/>
          <cell r="AE209"/>
          <cell r="AF209"/>
          <cell r="AG209"/>
          <cell r="AH209"/>
        </row>
        <row r="210">
          <cell r="Z210" t="str">
            <v>поребрик2773</v>
          </cell>
          <cell r="AA210">
            <v>43554</v>
          </cell>
          <cell r="AB210">
            <v>6750</v>
          </cell>
          <cell r="AC210"/>
          <cell r="AD210"/>
          <cell r="AE210"/>
          <cell r="AF210"/>
          <cell r="AG210"/>
          <cell r="AH210"/>
        </row>
        <row r="211">
          <cell r="Z211" t="str">
            <v>поребрик2774</v>
          </cell>
          <cell r="AA211">
            <v>43554</v>
          </cell>
          <cell r="AB211">
            <v>14700</v>
          </cell>
          <cell r="AC211"/>
          <cell r="AD211"/>
          <cell r="AE211"/>
          <cell r="AF211"/>
          <cell r="AG211"/>
          <cell r="AH211"/>
        </row>
        <row r="212">
          <cell r="Z212" t="str">
            <v>старый2717</v>
          </cell>
          <cell r="AA212">
            <v>43554</v>
          </cell>
          <cell r="AB212">
            <v>33000</v>
          </cell>
          <cell r="AC212"/>
          <cell r="AD212"/>
          <cell r="AE212"/>
          <cell r="AF212"/>
          <cell r="AG212"/>
          <cell r="AH212"/>
        </row>
        <row r="213">
          <cell r="Z213" t="str">
            <v/>
          </cell>
          <cell r="AA213"/>
          <cell r="AB213"/>
          <cell r="AC213"/>
          <cell r="AD213"/>
          <cell r="AE213"/>
          <cell r="AF213"/>
          <cell r="AG213"/>
          <cell r="AH213"/>
        </row>
        <row r="214">
          <cell r="Z214" t="str">
            <v/>
          </cell>
          <cell r="AA214"/>
          <cell r="AB214"/>
          <cell r="AC214"/>
          <cell r="AD214"/>
          <cell r="AE214"/>
          <cell r="AF214"/>
          <cell r="AG214"/>
          <cell r="AH214"/>
        </row>
        <row r="215">
          <cell r="Z215" t="str">
            <v/>
          </cell>
          <cell r="AA215"/>
          <cell r="AB215"/>
          <cell r="AC215"/>
          <cell r="AD215"/>
          <cell r="AE215"/>
          <cell r="AF215"/>
          <cell r="AG215"/>
          <cell r="AH215"/>
        </row>
        <row r="216">
          <cell r="Z216" t="str">
            <v/>
          </cell>
          <cell r="AA216"/>
          <cell r="AB216"/>
          <cell r="AC216"/>
          <cell r="AD216"/>
          <cell r="AE216"/>
          <cell r="AF216"/>
          <cell r="AG216"/>
          <cell r="AH216"/>
        </row>
        <row r="217">
          <cell r="Z217" t="str">
            <v/>
          </cell>
          <cell r="AA217"/>
          <cell r="AB217"/>
          <cell r="AC217"/>
          <cell r="AD217"/>
          <cell r="AE217"/>
          <cell r="AF217"/>
          <cell r="AG217"/>
          <cell r="AH217"/>
        </row>
        <row r="218">
          <cell r="Z218" t="str">
            <v>апрель</v>
          </cell>
          <cell r="AA218"/>
          <cell r="AB218"/>
          <cell r="AC218"/>
          <cell r="AD218"/>
          <cell r="AE218"/>
          <cell r="AF218"/>
          <cell r="AG218"/>
          <cell r="AH218"/>
        </row>
        <row r="219">
          <cell r="Z219"/>
          <cell r="AA219"/>
          <cell r="AB219"/>
          <cell r="AC219"/>
          <cell r="AD219"/>
          <cell r="AE219"/>
          <cell r="AF219"/>
          <cell r="AG219"/>
          <cell r="AH219"/>
        </row>
        <row r="220">
          <cell r="Z220"/>
          <cell r="AA220"/>
          <cell r="AB220"/>
          <cell r="AC220"/>
          <cell r="AD220"/>
          <cell r="AE220"/>
          <cell r="AF220"/>
          <cell r="AG220"/>
          <cell r="AH220"/>
        </row>
        <row r="221">
          <cell r="Z221"/>
          <cell r="AA221"/>
          <cell r="AB221"/>
          <cell r="AC221"/>
          <cell r="AD221"/>
          <cell r="AE221"/>
          <cell r="AF221"/>
          <cell r="AG221"/>
          <cell r="AH221"/>
        </row>
        <row r="222">
          <cell r="Z222" t="str">
            <v>поребрик2818</v>
          </cell>
          <cell r="AA222">
            <v>43560</v>
          </cell>
          <cell r="AB222">
            <v>16320</v>
          </cell>
          <cell r="AC222"/>
          <cell r="AD222"/>
          <cell r="AE222"/>
          <cell r="AF222"/>
          <cell r="AG222"/>
          <cell r="AH222"/>
        </row>
        <row r="223">
          <cell r="Z223" t="str">
            <v>поребрик2850</v>
          </cell>
          <cell r="AA223">
            <v>43564</v>
          </cell>
          <cell r="AB223">
            <v>5780</v>
          </cell>
          <cell r="AC223"/>
          <cell r="AD223"/>
          <cell r="AE223"/>
          <cell r="AF223"/>
          <cell r="AG223"/>
          <cell r="AH223"/>
        </row>
        <row r="224">
          <cell r="Z224" t="str">
            <v>асфальт0776</v>
          </cell>
          <cell r="AA224">
            <v>43565</v>
          </cell>
          <cell r="AB224">
            <v>50000</v>
          </cell>
          <cell r="AC224"/>
          <cell r="AD224"/>
          <cell r="AE224"/>
          <cell r="AF224"/>
          <cell r="AG224"/>
          <cell r="AH224"/>
        </row>
        <row r="225">
          <cell r="Z225" t="str">
            <v>бордюр2819</v>
          </cell>
          <cell r="AA225">
            <v>43559</v>
          </cell>
          <cell r="AB225">
            <v>16750</v>
          </cell>
          <cell r="AC225"/>
          <cell r="AD225"/>
          <cell r="AE225"/>
          <cell r="AF225"/>
          <cell r="AG225"/>
          <cell r="AH225"/>
        </row>
        <row r="226">
          <cell r="Z226" t="str">
            <v>бордюр2818</v>
          </cell>
          <cell r="AA226">
            <v>43560</v>
          </cell>
          <cell r="AB226">
            <v>21060</v>
          </cell>
          <cell r="AC226"/>
          <cell r="AD226"/>
          <cell r="AE226"/>
          <cell r="AF226"/>
          <cell r="AG226"/>
          <cell r="AH226"/>
        </row>
        <row r="227">
          <cell r="Z227" t="str">
            <v>бордюр2894</v>
          </cell>
          <cell r="AA227">
            <v>43570</v>
          </cell>
          <cell r="AB227">
            <v>60000</v>
          </cell>
          <cell r="AC227"/>
          <cell r="AD227"/>
          <cell r="AE227"/>
          <cell r="AF227"/>
          <cell r="AG227"/>
          <cell r="AH227"/>
        </row>
        <row r="228">
          <cell r="Z228"/>
          <cell r="AA228"/>
          <cell r="AB228"/>
          <cell r="AC228"/>
          <cell r="AD228"/>
          <cell r="AE228"/>
          <cell r="AF228"/>
          <cell r="AG228"/>
          <cell r="AH228"/>
        </row>
        <row r="229">
          <cell r="Z229"/>
          <cell r="AA229"/>
          <cell r="AB229"/>
          <cell r="AC229"/>
          <cell r="AD229"/>
          <cell r="AE229"/>
          <cell r="AF229"/>
          <cell r="AG229"/>
          <cell r="AH229"/>
        </row>
        <row r="230">
          <cell r="Z230" t="str">
            <v>старый2863</v>
          </cell>
          <cell r="AA230">
            <v>43570</v>
          </cell>
          <cell r="AB230">
            <v>40000</v>
          </cell>
          <cell r="AC230"/>
          <cell r="AD230"/>
          <cell r="AE230"/>
          <cell r="AF230"/>
          <cell r="AG230"/>
          <cell r="AH230"/>
        </row>
        <row r="231">
          <cell r="Z231" t="str">
            <v>бордюр2906</v>
          </cell>
          <cell r="AA231">
            <v>43573</v>
          </cell>
          <cell r="AB231">
            <v>19500</v>
          </cell>
          <cell r="AC231"/>
          <cell r="AD231"/>
          <cell r="AE231"/>
          <cell r="AF231"/>
          <cell r="AG231"/>
          <cell r="AH231"/>
        </row>
        <row r="232">
          <cell r="Z232" t="str">
            <v>поребрик2917</v>
          </cell>
          <cell r="AA232">
            <v>43575</v>
          </cell>
          <cell r="AB232">
            <v>6000</v>
          </cell>
          <cell r="AC232"/>
          <cell r="AD232"/>
          <cell r="AE232"/>
          <cell r="AF232"/>
          <cell r="AG232"/>
          <cell r="AH232"/>
        </row>
        <row r="233">
          <cell r="Z233"/>
          <cell r="AA233"/>
          <cell r="AB233"/>
          <cell r="AC233"/>
          <cell r="AD233"/>
          <cell r="AE233"/>
          <cell r="AF233"/>
          <cell r="AG233"/>
          <cell r="AH233"/>
        </row>
        <row r="234">
          <cell r="Z234" t="str">
            <v>бордюр1024</v>
          </cell>
          <cell r="AA234">
            <v>43578</v>
          </cell>
          <cell r="AB234">
            <v>13500</v>
          </cell>
          <cell r="AC234"/>
          <cell r="AD234"/>
          <cell r="AE234"/>
          <cell r="AF234"/>
          <cell r="AG234"/>
          <cell r="AH234"/>
        </row>
        <row r="235">
          <cell r="Z235"/>
          <cell r="AA235"/>
          <cell r="AB235"/>
          <cell r="AC235"/>
          <cell r="AD235"/>
          <cell r="AE235"/>
          <cell r="AF235"/>
          <cell r="AG235"/>
          <cell r="AH235"/>
        </row>
        <row r="236">
          <cell r="Z236" t="str">
            <v>литье2917</v>
          </cell>
          <cell r="AA236">
            <v>43580</v>
          </cell>
          <cell r="AB236">
            <v>14000</v>
          </cell>
          <cell r="AC236"/>
          <cell r="AD236"/>
          <cell r="AE236"/>
          <cell r="AF236"/>
          <cell r="AG236"/>
          <cell r="AH236"/>
        </row>
        <row r="237">
          <cell r="Z237" t="str">
            <v>бордюр2812</v>
          </cell>
          <cell r="AA237">
            <v>43580</v>
          </cell>
          <cell r="AB237">
            <v>13000</v>
          </cell>
          <cell r="AC237"/>
          <cell r="AD237"/>
          <cell r="AE237"/>
          <cell r="AF237"/>
          <cell r="AG237"/>
          <cell r="AH237"/>
        </row>
        <row r="238">
          <cell r="Z238" t="str">
            <v>асфальт2940</v>
          </cell>
          <cell r="AA238">
            <v>43580</v>
          </cell>
          <cell r="AB238">
            <v>143000</v>
          </cell>
          <cell r="AC238"/>
          <cell r="AD238"/>
          <cell r="AE238"/>
          <cell r="AF238"/>
          <cell r="AG238"/>
          <cell r="AH238"/>
        </row>
        <row r="239">
          <cell r="Z239" t="str">
            <v>брук2613</v>
          </cell>
          <cell r="AA239">
            <v>43586</v>
          </cell>
          <cell r="AB239">
            <v>155290</v>
          </cell>
          <cell r="AC239">
            <v>43600</v>
          </cell>
          <cell r="AD239">
            <v>30210</v>
          </cell>
          <cell r="AE239"/>
          <cell r="AF239"/>
          <cell r="AG239"/>
          <cell r="AH239"/>
        </row>
        <row r="240">
          <cell r="Z240" t="str">
            <v>поребрик2943</v>
          </cell>
          <cell r="AA240">
            <v>43585</v>
          </cell>
          <cell r="AB240">
            <v>26325</v>
          </cell>
          <cell r="AC240"/>
          <cell r="AD240"/>
          <cell r="AE240"/>
          <cell r="AF240"/>
          <cell r="AG240"/>
          <cell r="AH240"/>
        </row>
        <row r="241">
          <cell r="Z241" t="str">
            <v>поребрик2954</v>
          </cell>
          <cell r="AA241">
            <v>43585</v>
          </cell>
          <cell r="AB241">
            <v>5440</v>
          </cell>
          <cell r="AC241"/>
          <cell r="AD241"/>
          <cell r="AE241"/>
          <cell r="AF241"/>
          <cell r="AG241"/>
          <cell r="AH241"/>
        </row>
        <row r="242">
          <cell r="Z242" t="str">
            <v/>
          </cell>
          <cell r="AA242"/>
          <cell r="AB242"/>
          <cell r="AC242"/>
          <cell r="AD242"/>
          <cell r="AE242"/>
          <cell r="AF242"/>
          <cell r="AG242"/>
          <cell r="AH242"/>
        </row>
        <row r="243">
          <cell r="Z243" t="str">
            <v/>
          </cell>
          <cell r="AA243"/>
          <cell r="AB243"/>
          <cell r="AC243"/>
          <cell r="AD243"/>
          <cell r="AE243"/>
          <cell r="AF243"/>
          <cell r="AG243"/>
          <cell r="AH243"/>
        </row>
        <row r="244">
          <cell r="Z244" t="str">
            <v>май</v>
          </cell>
          <cell r="AA244"/>
          <cell r="AB244"/>
          <cell r="AC244"/>
          <cell r="AD244"/>
          <cell r="AE244"/>
          <cell r="AF244"/>
          <cell r="AG244"/>
          <cell r="AH244"/>
        </row>
        <row r="245">
          <cell r="Z245" t="str">
            <v>поребрик2956</v>
          </cell>
          <cell r="AA245">
            <v>43586</v>
          </cell>
          <cell r="AB245">
            <v>5600</v>
          </cell>
          <cell r="AC245"/>
          <cell r="AD245"/>
          <cell r="AE245"/>
          <cell r="AF245"/>
          <cell r="AG245"/>
          <cell r="AH245"/>
        </row>
        <row r="246">
          <cell r="Z246" t="str">
            <v>поребрик2959</v>
          </cell>
          <cell r="AA246">
            <v>43587</v>
          </cell>
          <cell r="AB246">
            <v>4800</v>
          </cell>
          <cell r="AC246"/>
          <cell r="AD246"/>
          <cell r="AE246"/>
          <cell r="AF246"/>
          <cell r="AG246"/>
          <cell r="AH246"/>
        </row>
        <row r="247">
          <cell r="Z247" t="str">
            <v>бордюр2959</v>
          </cell>
          <cell r="AA247">
            <v>43588</v>
          </cell>
          <cell r="AB247">
            <v>13000</v>
          </cell>
          <cell r="AC247"/>
          <cell r="AD247"/>
          <cell r="AE247"/>
          <cell r="AF247"/>
          <cell r="AG247"/>
          <cell r="AH247"/>
        </row>
        <row r="248">
          <cell r="Z248" t="str">
            <v>брук2950</v>
          </cell>
          <cell r="AA248">
            <v>43587</v>
          </cell>
          <cell r="AB248">
            <v>75000</v>
          </cell>
          <cell r="AC248">
            <v>43603</v>
          </cell>
          <cell r="AD248">
            <v>63750</v>
          </cell>
          <cell r="AE248"/>
          <cell r="AF248"/>
          <cell r="AG248"/>
          <cell r="AH248"/>
        </row>
        <row r="249">
          <cell r="Z249" t="str">
            <v>бордюр2950</v>
          </cell>
          <cell r="AA249">
            <v>43603</v>
          </cell>
          <cell r="AB249">
            <v>21390</v>
          </cell>
          <cell r="AC249"/>
          <cell r="AD249"/>
          <cell r="AE249"/>
          <cell r="AF249"/>
          <cell r="AG249"/>
          <cell r="AH249"/>
        </row>
        <row r="250">
          <cell r="Z250" t="str">
            <v>поребрик2963</v>
          </cell>
          <cell r="AA250">
            <v>43588</v>
          </cell>
          <cell r="AB250">
            <v>3520</v>
          </cell>
          <cell r="AC250"/>
          <cell r="AD250"/>
          <cell r="AE250"/>
          <cell r="AF250"/>
          <cell r="AG250"/>
          <cell r="AH250"/>
        </row>
        <row r="251">
          <cell r="Z251" t="str">
            <v>поребрик2964</v>
          </cell>
          <cell r="AA251">
            <v>43588</v>
          </cell>
          <cell r="AB251">
            <v>2250</v>
          </cell>
          <cell r="AC251"/>
          <cell r="AD251"/>
          <cell r="AE251"/>
          <cell r="AF251"/>
          <cell r="AG251"/>
          <cell r="AH251"/>
        </row>
        <row r="252">
          <cell r="Z252" t="str">
            <v>поребрик2965</v>
          </cell>
          <cell r="AA252">
            <v>43589</v>
          </cell>
          <cell r="AB252">
            <v>3520</v>
          </cell>
          <cell r="AC252"/>
          <cell r="AD252"/>
          <cell r="AE252"/>
          <cell r="AF252"/>
          <cell r="AG252"/>
          <cell r="AH252"/>
        </row>
        <row r="253">
          <cell r="Z253" t="str">
            <v>поребрик2966</v>
          </cell>
          <cell r="AA253">
            <v>43589</v>
          </cell>
          <cell r="AB253">
            <v>7260</v>
          </cell>
          <cell r="AC253"/>
          <cell r="AD253"/>
          <cell r="AE253"/>
          <cell r="AF253"/>
          <cell r="AG253"/>
          <cell r="AH253"/>
        </row>
        <row r="254">
          <cell r="Z254" t="str">
            <v>поребрик2971</v>
          </cell>
          <cell r="AA254">
            <v>43590</v>
          </cell>
          <cell r="AB254">
            <v>4800</v>
          </cell>
          <cell r="AC254"/>
          <cell r="AD254"/>
          <cell r="AE254"/>
          <cell r="AF254"/>
          <cell r="AG254"/>
          <cell r="AH254"/>
        </row>
        <row r="255">
          <cell r="Z255" t="str">
            <v>поребрик2923</v>
          </cell>
          <cell r="AA255">
            <v>43590</v>
          </cell>
          <cell r="AB255">
            <v>17640</v>
          </cell>
          <cell r="AC255"/>
          <cell r="AD255"/>
          <cell r="AE255"/>
          <cell r="AF255"/>
          <cell r="AG255"/>
          <cell r="AH255"/>
        </row>
        <row r="256">
          <cell r="Z256" t="str">
            <v>поребрик2040</v>
          </cell>
          <cell r="AA256">
            <v>43591</v>
          </cell>
          <cell r="AB256">
            <v>19500</v>
          </cell>
          <cell r="AC256"/>
          <cell r="AD256"/>
          <cell r="AE256"/>
          <cell r="AF256"/>
          <cell r="AG256"/>
          <cell r="AH256"/>
        </row>
        <row r="257">
          <cell r="Z257" t="str">
            <v>старый2943</v>
          </cell>
          <cell r="AA257">
            <v>43591</v>
          </cell>
          <cell r="AB257">
            <v>64625</v>
          </cell>
          <cell r="AC257">
            <v>43603</v>
          </cell>
          <cell r="AD257">
            <v>64625</v>
          </cell>
          <cell r="AE257"/>
          <cell r="AF257"/>
          <cell r="AG257"/>
          <cell r="AH257"/>
        </row>
        <row r="258">
          <cell r="Z258" t="str">
            <v>старый2972</v>
          </cell>
          <cell r="AA258">
            <v>43593</v>
          </cell>
          <cell r="AB258">
            <v>10000</v>
          </cell>
          <cell r="AC258">
            <v>43603</v>
          </cell>
          <cell r="AD258">
            <v>9000</v>
          </cell>
          <cell r="AE258"/>
          <cell r="AF258"/>
          <cell r="AG258"/>
          <cell r="AH258"/>
        </row>
        <row r="259">
          <cell r="Z259" t="str">
            <v>литье2975</v>
          </cell>
          <cell r="AA259">
            <v>43593</v>
          </cell>
          <cell r="AB259">
            <v>10610</v>
          </cell>
          <cell r="AC259">
            <v>43603</v>
          </cell>
          <cell r="AD259">
            <v>1640</v>
          </cell>
          <cell r="AE259"/>
          <cell r="AF259"/>
          <cell r="AG259"/>
          <cell r="AH259"/>
        </row>
        <row r="260">
          <cell r="Z260" t="str">
            <v>поребрик2975</v>
          </cell>
          <cell r="AA260">
            <v>43603</v>
          </cell>
          <cell r="AB260">
            <v>3360</v>
          </cell>
          <cell r="AC260"/>
          <cell r="AD260"/>
          <cell r="AE260"/>
          <cell r="AF260"/>
          <cell r="AG260"/>
          <cell r="AH260"/>
        </row>
        <row r="261">
          <cell r="Z261" t="str">
            <v>старый2019</v>
          </cell>
          <cell r="AA261">
            <v>43593</v>
          </cell>
          <cell r="AB261">
            <v>80000</v>
          </cell>
          <cell r="AC261">
            <v>43623</v>
          </cell>
          <cell r="AD261">
            <v>73870</v>
          </cell>
          <cell r="AE261"/>
          <cell r="AF261"/>
          <cell r="AG261"/>
          <cell r="AH261"/>
        </row>
        <row r="262">
          <cell r="Z262" t="str">
            <v>литье2967</v>
          </cell>
          <cell r="AA262">
            <v>43596</v>
          </cell>
          <cell r="AB262">
            <v>30000</v>
          </cell>
          <cell r="AC262">
            <v>43607</v>
          </cell>
          <cell r="AD262">
            <v>13000</v>
          </cell>
          <cell r="AE262"/>
          <cell r="AF262"/>
          <cell r="AG262"/>
          <cell r="AH262"/>
        </row>
        <row r="263">
          <cell r="Z263" t="str">
            <v>поребрик2990</v>
          </cell>
          <cell r="AA263">
            <v>43596</v>
          </cell>
          <cell r="AB263">
            <v>7360</v>
          </cell>
          <cell r="AC263"/>
          <cell r="AD263"/>
          <cell r="AE263"/>
          <cell r="AF263"/>
          <cell r="AG263"/>
          <cell r="AH263"/>
        </row>
        <row r="264">
          <cell r="Z264" t="str">
            <v>поребрик2991</v>
          </cell>
          <cell r="AA264">
            <v>43597</v>
          </cell>
          <cell r="AB264">
            <v>2210</v>
          </cell>
          <cell r="AC264"/>
          <cell r="AD264"/>
          <cell r="AE264"/>
          <cell r="AF264"/>
          <cell r="AG264"/>
          <cell r="AH264"/>
        </row>
        <row r="265">
          <cell r="Z265" t="str">
            <v>поребрик2993</v>
          </cell>
          <cell r="AA265">
            <v>43596</v>
          </cell>
          <cell r="AB265">
            <v>12600</v>
          </cell>
          <cell r="AC265"/>
          <cell r="AD265"/>
          <cell r="AE265"/>
          <cell r="AF265"/>
          <cell r="AG265"/>
          <cell r="AH265"/>
        </row>
        <row r="266">
          <cell r="Z266" t="str">
            <v>кирпич3005</v>
          </cell>
          <cell r="AA266">
            <v>43598</v>
          </cell>
          <cell r="AB266">
            <v>47100</v>
          </cell>
          <cell r="AC266">
            <v>43602</v>
          </cell>
          <cell r="AD266">
            <v>28300</v>
          </cell>
          <cell r="AE266"/>
          <cell r="AF266"/>
          <cell r="AG266"/>
          <cell r="AH266"/>
        </row>
        <row r="267">
          <cell r="Z267" t="str">
            <v>поребрик3005</v>
          </cell>
          <cell r="AA267">
            <v>43602</v>
          </cell>
          <cell r="AB267">
            <v>11700</v>
          </cell>
          <cell r="AC267">
            <v>43606</v>
          </cell>
          <cell r="AD267">
            <v>900</v>
          </cell>
          <cell r="AE267"/>
          <cell r="AF267"/>
          <cell r="AG267"/>
          <cell r="AH267"/>
        </row>
        <row r="268">
          <cell r="Z268" t="str">
            <v>поребрик3007</v>
          </cell>
          <cell r="AA268">
            <v>43599</v>
          </cell>
          <cell r="AB268">
            <v>4420</v>
          </cell>
          <cell r="AC268"/>
          <cell r="AD268"/>
          <cell r="AE268"/>
          <cell r="AF268"/>
          <cell r="AG268"/>
          <cell r="AH268"/>
        </row>
        <row r="269">
          <cell r="Z269" t="str">
            <v>старый3019</v>
          </cell>
          <cell r="AA269">
            <v>43599</v>
          </cell>
          <cell r="AB269">
            <v>89500</v>
          </cell>
          <cell r="AC269"/>
          <cell r="AD269"/>
          <cell r="AE269"/>
          <cell r="AF269"/>
          <cell r="AG269"/>
          <cell r="AH269"/>
        </row>
        <row r="270">
          <cell r="Z270" t="str">
            <v>поребрик3019</v>
          </cell>
          <cell r="AA270">
            <v>43599</v>
          </cell>
          <cell r="AB270">
            <v>11500</v>
          </cell>
          <cell r="AC270"/>
          <cell r="AD270"/>
          <cell r="AE270"/>
          <cell r="AF270"/>
          <cell r="AG270"/>
          <cell r="AH270"/>
        </row>
        <row r="271">
          <cell r="Z271" t="str">
            <v>поребрик3020</v>
          </cell>
          <cell r="AA271">
            <v>43600</v>
          </cell>
          <cell r="AB271">
            <v>68600</v>
          </cell>
          <cell r="AC271"/>
          <cell r="AD271"/>
          <cell r="AE271"/>
          <cell r="AF271"/>
          <cell r="AG271"/>
          <cell r="AH271"/>
        </row>
        <row r="272">
          <cell r="Z272" t="str">
            <v>поребрик3027</v>
          </cell>
          <cell r="AA272">
            <v>43600</v>
          </cell>
          <cell r="AB272">
            <v>1800</v>
          </cell>
          <cell r="AC272"/>
          <cell r="AD272"/>
          <cell r="AE272"/>
          <cell r="AF272"/>
          <cell r="AG272"/>
          <cell r="AH272"/>
        </row>
        <row r="273">
          <cell r="Z273" t="str">
            <v>старый3013</v>
          </cell>
          <cell r="AA273">
            <v>43600</v>
          </cell>
          <cell r="AB273">
            <v>5000</v>
          </cell>
          <cell r="AC273">
            <v>43602</v>
          </cell>
          <cell r="AD273">
            <v>100000</v>
          </cell>
          <cell r="AE273">
            <v>43613</v>
          </cell>
          <cell r="AF273">
            <v>55000</v>
          </cell>
          <cell r="AG273"/>
          <cell r="AH273"/>
        </row>
        <row r="274">
          <cell r="Z274" t="str">
            <v>поребрик3013</v>
          </cell>
          <cell r="AA274">
            <v>43613</v>
          </cell>
          <cell r="AB274">
            <v>20000</v>
          </cell>
          <cell r="AC274"/>
          <cell r="AD274"/>
          <cell r="AE274"/>
          <cell r="AF274"/>
          <cell r="AG274"/>
          <cell r="AH274"/>
        </row>
        <row r="275">
          <cell r="Z275" t="str">
            <v>кирпич3028</v>
          </cell>
          <cell r="AA275">
            <v>43600</v>
          </cell>
          <cell r="AB275">
            <v>20000</v>
          </cell>
          <cell r="AC275"/>
          <cell r="AD275"/>
          <cell r="AE275"/>
          <cell r="AF275"/>
          <cell r="AG275"/>
          <cell r="AH275"/>
        </row>
        <row r="276">
          <cell r="Z276" t="str">
            <v>поребрик3029</v>
          </cell>
          <cell r="AA276">
            <v>43600</v>
          </cell>
          <cell r="AB276">
            <v>5920</v>
          </cell>
          <cell r="AC276"/>
          <cell r="AD276"/>
          <cell r="AE276"/>
          <cell r="AF276"/>
          <cell r="AG276"/>
          <cell r="AH276"/>
        </row>
        <row r="277">
          <cell r="Z277" t="str">
            <v>старый3035</v>
          </cell>
          <cell r="AA277">
            <v>43601</v>
          </cell>
          <cell r="AB277">
            <v>80400</v>
          </cell>
          <cell r="AC277">
            <v>43615</v>
          </cell>
          <cell r="AD277">
            <v>12600</v>
          </cell>
          <cell r="AE277"/>
          <cell r="AF277"/>
          <cell r="AG277"/>
          <cell r="AH277"/>
        </row>
        <row r="278">
          <cell r="Z278" t="str">
            <v>кирпич2851</v>
          </cell>
          <cell r="AA278">
            <v>43602</v>
          </cell>
          <cell r="AB278">
            <v>70000</v>
          </cell>
          <cell r="AC278">
            <v>43632</v>
          </cell>
          <cell r="AD278">
            <v>10000</v>
          </cell>
          <cell r="AE278">
            <v>43635</v>
          </cell>
          <cell r="AF278">
            <v>37000</v>
          </cell>
          <cell r="AG278"/>
          <cell r="AH278"/>
        </row>
        <row r="279">
          <cell r="Z279" t="str">
            <v>поребрик2851</v>
          </cell>
          <cell r="AA279">
            <v>43635</v>
          </cell>
          <cell r="AB279">
            <v>12000</v>
          </cell>
          <cell r="AC279"/>
          <cell r="AD279"/>
          <cell r="AE279"/>
          <cell r="AF279"/>
          <cell r="AG279"/>
          <cell r="AH279"/>
        </row>
        <row r="280">
          <cell r="Z280" t="str">
            <v>бордюр2851</v>
          </cell>
          <cell r="AA280">
            <v>43635</v>
          </cell>
          <cell r="AB280">
            <v>10000</v>
          </cell>
          <cell r="AC280"/>
          <cell r="AD280"/>
          <cell r="AE280"/>
          <cell r="AF280"/>
          <cell r="AG280"/>
          <cell r="AH280"/>
        </row>
        <row r="281">
          <cell r="Z281" t="str">
            <v>кирпич3006</v>
          </cell>
          <cell r="AA281">
            <v>43602</v>
          </cell>
          <cell r="AB281">
            <v>66000</v>
          </cell>
          <cell r="AC281">
            <v>43609</v>
          </cell>
          <cell r="AD281">
            <v>77400</v>
          </cell>
          <cell r="AE281"/>
          <cell r="AF281"/>
          <cell r="AG281"/>
          <cell r="AH281"/>
        </row>
        <row r="282">
          <cell r="Z282" t="str">
            <v>лоток3006</v>
          </cell>
          <cell r="AA282">
            <v>43602</v>
          </cell>
          <cell r="AB282">
            <v>1500</v>
          </cell>
          <cell r="AC282"/>
          <cell r="AD282"/>
          <cell r="AE282"/>
          <cell r="AF282"/>
          <cell r="AG282"/>
          <cell r="AH282"/>
        </row>
        <row r="283">
          <cell r="Z283" t="str">
            <v>малыш3008</v>
          </cell>
          <cell r="AA283">
            <v>43602</v>
          </cell>
          <cell r="AB283">
            <v>5250</v>
          </cell>
          <cell r="AC283"/>
          <cell r="AD283"/>
          <cell r="AE283"/>
          <cell r="AF283"/>
          <cell r="AG283"/>
          <cell r="AH283"/>
        </row>
        <row r="284">
          <cell r="Z284" t="str">
            <v>ремонт3005</v>
          </cell>
          <cell r="AA284">
            <v>43606</v>
          </cell>
          <cell r="AB284">
            <v>65000</v>
          </cell>
          <cell r="AC284"/>
          <cell r="AD284"/>
          <cell r="AE284"/>
          <cell r="AF284"/>
          <cell r="AG284"/>
          <cell r="AH284"/>
        </row>
        <row r="285">
          <cell r="Z285" t="str">
            <v>кирпич3047</v>
          </cell>
          <cell r="AA285">
            <v>43603</v>
          </cell>
          <cell r="AB285">
            <v>23500</v>
          </cell>
          <cell r="AC285">
            <v>43635</v>
          </cell>
          <cell r="AD285">
            <v>14250</v>
          </cell>
          <cell r="AE285"/>
          <cell r="AF285"/>
          <cell r="AG285"/>
          <cell r="AH285"/>
        </row>
        <row r="286">
          <cell r="Z286" t="str">
            <v>поребрик3047</v>
          </cell>
          <cell r="AA286">
            <v>43635</v>
          </cell>
          <cell r="AB286">
            <v>4250</v>
          </cell>
          <cell r="AC286"/>
          <cell r="AD286"/>
          <cell r="AE286"/>
          <cell r="AF286"/>
          <cell r="AG286"/>
          <cell r="AH286"/>
        </row>
        <row r="287">
          <cell r="Z287" t="str">
            <v>лоток3047</v>
          </cell>
          <cell r="AA287">
            <v>43635</v>
          </cell>
          <cell r="AB287">
            <v>1500</v>
          </cell>
          <cell r="AC287"/>
          <cell r="AD287"/>
          <cell r="AE287"/>
          <cell r="AF287"/>
          <cell r="AG287"/>
          <cell r="AH287"/>
        </row>
        <row r="288">
          <cell r="Z288" t="str">
            <v>поребрик3049</v>
          </cell>
          <cell r="AA288">
            <v>43605</v>
          </cell>
          <cell r="AB288">
            <v>600</v>
          </cell>
          <cell r="AC288"/>
          <cell r="AD288"/>
          <cell r="AE288"/>
          <cell r="AF288"/>
          <cell r="AG288"/>
          <cell r="AH288"/>
        </row>
        <row r="289">
          <cell r="Z289" t="str">
            <v>поребрик2992</v>
          </cell>
          <cell r="AA289">
            <v>43606</v>
          </cell>
          <cell r="AB289">
            <v>42000</v>
          </cell>
          <cell r="AC289"/>
          <cell r="AD289"/>
          <cell r="AE289"/>
          <cell r="AF289"/>
          <cell r="AG289"/>
          <cell r="AH289"/>
        </row>
        <row r="290">
          <cell r="Z290" t="str">
            <v>ремонт3006</v>
          </cell>
          <cell r="AA290">
            <v>43649</v>
          </cell>
          <cell r="AB290">
            <v>86400</v>
          </cell>
          <cell r="AC290"/>
          <cell r="AD290"/>
          <cell r="AE290"/>
          <cell r="AF290"/>
          <cell r="AG290"/>
          <cell r="AH290"/>
        </row>
        <row r="291">
          <cell r="Z291" t="str">
            <v>поребрик3073</v>
          </cell>
          <cell r="AA291">
            <v>43607</v>
          </cell>
          <cell r="AB291">
            <v>2850</v>
          </cell>
          <cell r="AC291"/>
          <cell r="AD291"/>
          <cell r="AE291"/>
          <cell r="AF291"/>
          <cell r="AG291"/>
          <cell r="AH291"/>
        </row>
        <row r="292">
          <cell r="Z292" t="str">
            <v>бордюр3006</v>
          </cell>
          <cell r="AA292">
            <v>43609</v>
          </cell>
          <cell r="AB292">
            <v>15000</v>
          </cell>
          <cell r="AC292">
            <v>43641</v>
          </cell>
          <cell r="AD292">
            <v>9500</v>
          </cell>
          <cell r="AE292"/>
          <cell r="AF292"/>
          <cell r="AG292"/>
          <cell r="AH292"/>
        </row>
        <row r="293">
          <cell r="Z293" t="str">
            <v>поребрик3074</v>
          </cell>
          <cell r="AA293">
            <v>43608</v>
          </cell>
          <cell r="AB293">
            <v>24360</v>
          </cell>
          <cell r="AC293"/>
          <cell r="AD293"/>
          <cell r="AE293"/>
          <cell r="AF293"/>
          <cell r="AG293"/>
          <cell r="AH293"/>
        </row>
        <row r="294">
          <cell r="Z294" t="str">
            <v>литье3080</v>
          </cell>
          <cell r="AA294">
            <v>43610</v>
          </cell>
          <cell r="AB294">
            <v>22480</v>
          </cell>
          <cell r="AC294"/>
          <cell r="AD294"/>
          <cell r="AE294"/>
          <cell r="AF294"/>
          <cell r="AG294"/>
          <cell r="AH294"/>
        </row>
        <row r="295">
          <cell r="Z295" t="str">
            <v>литье3091</v>
          </cell>
          <cell r="AA295">
            <v>43611</v>
          </cell>
          <cell r="AB295">
            <v>30000</v>
          </cell>
          <cell r="AC295">
            <v>43628</v>
          </cell>
          <cell r="AD295">
            <v>15000</v>
          </cell>
          <cell r="AE295"/>
          <cell r="AF295"/>
          <cell r="AG295"/>
          <cell r="AH295"/>
        </row>
        <row r="296">
          <cell r="Z296" t="str">
            <v>литье3070</v>
          </cell>
          <cell r="AA296">
            <v>43612</v>
          </cell>
          <cell r="AB296">
            <v>11260</v>
          </cell>
          <cell r="AC296"/>
          <cell r="AD296"/>
          <cell r="AE296"/>
          <cell r="AF296"/>
          <cell r="AG296"/>
          <cell r="AH296"/>
        </row>
        <row r="297">
          <cell r="Z297" t="str">
            <v>асфальт2467</v>
          </cell>
          <cell r="AA297">
            <v>43690</v>
          </cell>
          <cell r="AB297">
            <v>200000</v>
          </cell>
          <cell r="AC297"/>
          <cell r="AD297"/>
          <cell r="AE297"/>
          <cell r="AF297"/>
          <cell r="AG297"/>
          <cell r="AH297"/>
        </row>
        <row r="298">
          <cell r="Z298" t="str">
            <v>поребрик3107</v>
          </cell>
          <cell r="AA298">
            <v>43614</v>
          </cell>
          <cell r="AB298">
            <v>1900</v>
          </cell>
          <cell r="AC298"/>
          <cell r="AD298"/>
          <cell r="AE298"/>
          <cell r="AF298"/>
          <cell r="AG298"/>
          <cell r="AH298"/>
        </row>
        <row r="299">
          <cell r="Z299" t="str">
            <v>поребрик3105</v>
          </cell>
          <cell r="AA299">
            <v>43615</v>
          </cell>
          <cell r="AB299">
            <v>11200</v>
          </cell>
          <cell r="AC299"/>
          <cell r="AD299"/>
          <cell r="AE299"/>
          <cell r="AF299"/>
          <cell r="AG299"/>
          <cell r="AH299"/>
        </row>
        <row r="300">
          <cell r="Z300" t="str">
            <v>поребрик3099</v>
          </cell>
          <cell r="AA300">
            <v>43615</v>
          </cell>
          <cell r="AB300">
            <v>21000</v>
          </cell>
          <cell r="AC300"/>
          <cell r="AD300"/>
          <cell r="AE300"/>
          <cell r="AF300"/>
          <cell r="AG300"/>
          <cell r="AH300"/>
        </row>
        <row r="301">
          <cell r="Z301" t="str">
            <v>поребрик3115</v>
          </cell>
          <cell r="AA301">
            <v>43616</v>
          </cell>
          <cell r="AB301">
            <v>1700</v>
          </cell>
          <cell r="AC301"/>
          <cell r="AD301"/>
          <cell r="AE301"/>
          <cell r="AF301"/>
          <cell r="AG301"/>
          <cell r="AH301"/>
        </row>
        <row r="302">
          <cell r="Z302" t="str">
            <v/>
          </cell>
          <cell r="AA302"/>
          <cell r="AB302"/>
          <cell r="AC302"/>
          <cell r="AD302"/>
          <cell r="AE302"/>
          <cell r="AF302"/>
          <cell r="AG302"/>
          <cell r="AH302"/>
        </row>
        <row r="303">
          <cell r="Z303" t="str">
            <v>июнь</v>
          </cell>
          <cell r="AA303"/>
          <cell r="AB303"/>
          <cell r="AC303"/>
          <cell r="AD303"/>
          <cell r="AE303"/>
          <cell r="AF303"/>
          <cell r="AG303"/>
          <cell r="AH303"/>
        </row>
        <row r="304">
          <cell r="Z304" t="str">
            <v>поребрик3116</v>
          </cell>
          <cell r="AA304">
            <v>43617</v>
          </cell>
          <cell r="AB304">
            <v>2160</v>
          </cell>
          <cell r="AC304"/>
          <cell r="AD304"/>
          <cell r="AE304"/>
          <cell r="AF304"/>
          <cell r="AG304"/>
          <cell r="AH304"/>
        </row>
        <row r="305">
          <cell r="Z305" t="str">
            <v>поребрик3117</v>
          </cell>
          <cell r="AA305">
            <v>43617</v>
          </cell>
          <cell r="AB305">
            <v>7450</v>
          </cell>
          <cell r="AC305"/>
          <cell r="AD305"/>
          <cell r="AE305"/>
          <cell r="AF305"/>
          <cell r="AG305"/>
          <cell r="AH305"/>
        </row>
        <row r="306">
          <cell r="Z306" t="str">
            <v>поребрик3123</v>
          </cell>
          <cell r="AA306">
            <v>43619</v>
          </cell>
          <cell r="AB306">
            <v>2000</v>
          </cell>
          <cell r="AC306"/>
          <cell r="AD306"/>
          <cell r="AE306"/>
          <cell r="AF306"/>
          <cell r="AG306"/>
          <cell r="AH306"/>
        </row>
        <row r="307">
          <cell r="Z307" t="str">
            <v>поребрик3131</v>
          </cell>
          <cell r="AA307">
            <v>43620</v>
          </cell>
          <cell r="AB307">
            <v>800</v>
          </cell>
          <cell r="AC307"/>
          <cell r="AD307"/>
          <cell r="AE307"/>
          <cell r="AF307"/>
          <cell r="AG307"/>
          <cell r="AH307"/>
        </row>
        <row r="308">
          <cell r="Z308" t="str">
            <v>литье3084</v>
          </cell>
          <cell r="AA308">
            <v>43620</v>
          </cell>
          <cell r="AB308">
            <v>24000</v>
          </cell>
          <cell r="AC308">
            <v>43653</v>
          </cell>
          <cell r="AD308">
            <v>26550</v>
          </cell>
          <cell r="AE308"/>
          <cell r="AF308"/>
          <cell r="AG308"/>
          <cell r="AH308"/>
        </row>
        <row r="309">
          <cell r="Z309" t="str">
            <v>литье3132</v>
          </cell>
          <cell r="AA309">
            <v>43620</v>
          </cell>
          <cell r="AB309">
            <v>7000</v>
          </cell>
          <cell r="AC309"/>
          <cell r="AD309"/>
          <cell r="AE309"/>
          <cell r="AF309"/>
          <cell r="AG309"/>
          <cell r="AH309"/>
        </row>
        <row r="310">
          <cell r="Z310" t="str">
            <v>старый3128</v>
          </cell>
          <cell r="AA310">
            <v>43622</v>
          </cell>
          <cell r="AB310">
            <v>23960</v>
          </cell>
          <cell r="AC310">
            <v>43627</v>
          </cell>
          <cell r="AD310">
            <v>20000</v>
          </cell>
          <cell r="AE310"/>
          <cell r="AF310"/>
          <cell r="AG310"/>
          <cell r="AH310"/>
        </row>
        <row r="311">
          <cell r="Z311" t="str">
            <v>поребрик3140</v>
          </cell>
          <cell r="AA311">
            <v>43622</v>
          </cell>
          <cell r="AB311">
            <v>4500</v>
          </cell>
          <cell r="AC311"/>
          <cell r="AD311"/>
          <cell r="AE311"/>
          <cell r="AF311"/>
          <cell r="AG311"/>
          <cell r="AH311"/>
        </row>
        <row r="312">
          <cell r="Z312" t="str">
            <v>старый3142</v>
          </cell>
          <cell r="AA312">
            <v>43622</v>
          </cell>
          <cell r="AB312">
            <v>7740</v>
          </cell>
          <cell r="AC312"/>
          <cell r="AD312"/>
          <cell r="AE312"/>
          <cell r="AF312"/>
          <cell r="AG312"/>
          <cell r="AH312"/>
        </row>
        <row r="313">
          <cell r="Z313" t="str">
            <v>лоток2019</v>
          </cell>
          <cell r="AA313">
            <v>43622</v>
          </cell>
          <cell r="AB313">
            <v>5000</v>
          </cell>
          <cell r="AC313"/>
          <cell r="AD313"/>
          <cell r="AE313"/>
          <cell r="AF313"/>
          <cell r="AG313"/>
          <cell r="AH313"/>
        </row>
        <row r="314">
          <cell r="Z314" t="str">
            <v>квадрат3161</v>
          </cell>
          <cell r="AA314">
            <v>43626</v>
          </cell>
          <cell r="AB314">
            <v>9750</v>
          </cell>
          <cell r="AC314"/>
          <cell r="AD314"/>
          <cell r="AE314"/>
          <cell r="AF314"/>
          <cell r="AG314"/>
          <cell r="AH314"/>
        </row>
        <row r="315">
          <cell r="Z315" t="str">
            <v>поребрик3163</v>
          </cell>
          <cell r="AA315">
            <v>43626</v>
          </cell>
          <cell r="AB315">
            <v>1620</v>
          </cell>
          <cell r="AC315"/>
          <cell r="AD315"/>
          <cell r="AE315"/>
          <cell r="AF315"/>
          <cell r="AG315"/>
          <cell r="AH315"/>
        </row>
        <row r="316">
          <cell r="Z316" t="str">
            <v>поребрик3173</v>
          </cell>
          <cell r="AA316">
            <v>43627</v>
          </cell>
          <cell r="AB316">
            <v>6800</v>
          </cell>
          <cell r="AC316"/>
          <cell r="AD316"/>
          <cell r="AE316"/>
          <cell r="AF316"/>
          <cell r="AG316"/>
          <cell r="AH316"/>
        </row>
        <row r="317">
          <cell r="Z317" t="str">
            <v>старый3182</v>
          </cell>
          <cell r="AA317">
            <v>43627</v>
          </cell>
          <cell r="AB317">
            <v>3000</v>
          </cell>
          <cell r="AC317">
            <v>43632</v>
          </cell>
          <cell r="AD317">
            <v>4350</v>
          </cell>
          <cell r="AE317"/>
          <cell r="AF317"/>
          <cell r="AG317"/>
          <cell r="AH317"/>
        </row>
        <row r="318">
          <cell r="Z318" t="str">
            <v>литье3172</v>
          </cell>
          <cell r="AA318">
            <v>43627</v>
          </cell>
          <cell r="AB318">
            <v>4200</v>
          </cell>
          <cell r="AC318"/>
          <cell r="AD318"/>
          <cell r="AE318"/>
          <cell r="AF318"/>
          <cell r="AG318"/>
          <cell r="AH318"/>
        </row>
        <row r="319">
          <cell r="Z319" t="str">
            <v>поребрик3183</v>
          </cell>
          <cell r="AA319">
            <v>43627</v>
          </cell>
          <cell r="AB319">
            <v>2200</v>
          </cell>
          <cell r="AC319">
            <v>43636</v>
          </cell>
          <cell r="AD319">
            <v>3200</v>
          </cell>
          <cell r="AE319"/>
          <cell r="AF319"/>
          <cell r="AG319"/>
          <cell r="AH319"/>
        </row>
        <row r="320">
          <cell r="Z320" t="str">
            <v>брук2129</v>
          </cell>
          <cell r="AA320">
            <v>43627</v>
          </cell>
          <cell r="AB320">
            <v>68400</v>
          </cell>
          <cell r="AC320">
            <v>43628</v>
          </cell>
          <cell r="AD320">
            <v>2850</v>
          </cell>
          <cell r="AE320">
            <v>43635</v>
          </cell>
          <cell r="AF320">
            <v>30780</v>
          </cell>
          <cell r="AG320">
            <v>43641</v>
          </cell>
          <cell r="AH320">
            <v>5700</v>
          </cell>
        </row>
        <row r="321">
          <cell r="Z321" t="str">
            <v>поребрик2129</v>
          </cell>
          <cell r="AA321">
            <v>43627</v>
          </cell>
          <cell r="AB321">
            <v>20400</v>
          </cell>
          <cell r="AC321"/>
          <cell r="AD321"/>
          <cell r="AE321"/>
          <cell r="AF321"/>
          <cell r="AG321"/>
          <cell r="AH321"/>
        </row>
        <row r="322">
          <cell r="Z322" t="str">
            <v>поребрик3145</v>
          </cell>
          <cell r="AA322">
            <v>43628</v>
          </cell>
          <cell r="AB322">
            <v>94500</v>
          </cell>
          <cell r="AC322"/>
          <cell r="AD322"/>
          <cell r="AE322"/>
          <cell r="AF322"/>
          <cell r="AG322"/>
          <cell r="AH322"/>
        </row>
        <row r="323">
          <cell r="Z323" t="str">
            <v>литье3190</v>
          </cell>
          <cell r="AA323">
            <v>43628</v>
          </cell>
          <cell r="AB323">
            <v>20445</v>
          </cell>
          <cell r="AC323"/>
          <cell r="AD323"/>
          <cell r="AE323"/>
          <cell r="AF323"/>
          <cell r="AG323"/>
          <cell r="AH323"/>
        </row>
        <row r="324">
          <cell r="Z324" t="str">
            <v>поребрик3190</v>
          </cell>
          <cell r="AA324">
            <v>43628</v>
          </cell>
          <cell r="AB324">
            <v>900</v>
          </cell>
          <cell r="AC324"/>
          <cell r="AD324"/>
          <cell r="AE324"/>
          <cell r="AF324"/>
          <cell r="AG324"/>
          <cell r="AH324"/>
        </row>
        <row r="325">
          <cell r="Z325" t="str">
            <v>старый3185</v>
          </cell>
          <cell r="AA325">
            <v>43629</v>
          </cell>
          <cell r="AB325">
            <v>38450</v>
          </cell>
          <cell r="AC325">
            <v>43635</v>
          </cell>
          <cell r="AD325">
            <v>17950</v>
          </cell>
          <cell r="AE325"/>
          <cell r="AF325"/>
          <cell r="AG325"/>
          <cell r="AH325"/>
        </row>
        <row r="326">
          <cell r="Z326" t="str">
            <v>поребрик3185</v>
          </cell>
          <cell r="AA326">
            <v>43635</v>
          </cell>
          <cell r="AB326">
            <v>4250</v>
          </cell>
          <cell r="AC326"/>
          <cell r="AD326"/>
          <cell r="AE326"/>
          <cell r="AF326"/>
          <cell r="AG326"/>
          <cell r="AH326"/>
        </row>
        <row r="327">
          <cell r="Z327" t="str">
            <v>бордюр3185</v>
          </cell>
          <cell r="AA327">
            <v>43635</v>
          </cell>
          <cell r="AB327">
            <v>7800</v>
          </cell>
          <cell r="AC327"/>
          <cell r="AD327"/>
          <cell r="AE327"/>
          <cell r="AF327"/>
          <cell r="AG327"/>
          <cell r="AH327"/>
        </row>
        <row r="328">
          <cell r="Z328" t="str">
            <v>поребрик3204</v>
          </cell>
          <cell r="AA328">
            <v>43629</v>
          </cell>
          <cell r="AB328">
            <v>720</v>
          </cell>
          <cell r="AC328"/>
          <cell r="AD328"/>
          <cell r="AE328"/>
          <cell r="AF328"/>
          <cell r="AG328"/>
          <cell r="AH328"/>
        </row>
        <row r="329">
          <cell r="Z329" t="str">
            <v>старый0641</v>
          </cell>
          <cell r="AA329">
            <v>43629</v>
          </cell>
          <cell r="AB329">
            <v>5000</v>
          </cell>
          <cell r="AC329">
            <v>43634</v>
          </cell>
          <cell r="AD329">
            <v>21000</v>
          </cell>
          <cell r="AE329">
            <v>43639</v>
          </cell>
          <cell r="AF329">
            <v>33000</v>
          </cell>
          <cell r="AG329"/>
          <cell r="AH329"/>
        </row>
        <row r="330">
          <cell r="Z330" t="str">
            <v>поребрик3206</v>
          </cell>
          <cell r="AA330">
            <v>43630</v>
          </cell>
          <cell r="AB330">
            <v>590</v>
          </cell>
          <cell r="AC330"/>
          <cell r="AD330"/>
          <cell r="AE330"/>
          <cell r="AF330"/>
          <cell r="AG330"/>
          <cell r="AH330"/>
        </row>
        <row r="331">
          <cell r="Z331" t="str">
            <v>литье3210</v>
          </cell>
          <cell r="AA331">
            <v>43630</v>
          </cell>
          <cell r="AB331">
            <v>7800</v>
          </cell>
          <cell r="AC331"/>
          <cell r="AD331"/>
          <cell r="AE331"/>
          <cell r="AF331"/>
          <cell r="AG331"/>
          <cell r="AH331"/>
        </row>
        <row r="332">
          <cell r="Z332" t="str">
            <v>поребрик3212</v>
          </cell>
          <cell r="AA332">
            <v>43631</v>
          </cell>
          <cell r="AB332">
            <v>4850</v>
          </cell>
          <cell r="AC332"/>
          <cell r="AD332"/>
          <cell r="AE332"/>
          <cell r="AF332"/>
          <cell r="AG332"/>
          <cell r="AH332"/>
        </row>
        <row r="333">
          <cell r="Z333" t="str">
            <v>поребрик3216</v>
          </cell>
          <cell r="AA333">
            <v>43631</v>
          </cell>
          <cell r="AB333">
            <v>3360</v>
          </cell>
          <cell r="AC333"/>
          <cell r="AD333"/>
          <cell r="AE333"/>
          <cell r="AF333"/>
          <cell r="AG333"/>
          <cell r="AH333"/>
        </row>
        <row r="334">
          <cell r="Z334" t="str">
            <v>поребрик3213</v>
          </cell>
          <cell r="AA334">
            <v>43631</v>
          </cell>
          <cell r="AB334">
            <v>13500</v>
          </cell>
          <cell r="AC334"/>
          <cell r="AD334"/>
          <cell r="AE334"/>
          <cell r="AF334"/>
          <cell r="AG334"/>
          <cell r="AH334"/>
        </row>
        <row r="335">
          <cell r="Z335"/>
          <cell r="AA335"/>
          <cell r="AB335"/>
          <cell r="AC335"/>
          <cell r="AD335"/>
          <cell r="AE335"/>
          <cell r="AF335"/>
          <cell r="AG335"/>
          <cell r="AH335"/>
        </row>
        <row r="336">
          <cell r="Z336" t="str">
            <v>поребрик3229</v>
          </cell>
          <cell r="AA336">
            <v>43633</v>
          </cell>
          <cell r="AB336">
            <v>2280</v>
          </cell>
          <cell r="AC336"/>
          <cell r="AD336"/>
          <cell r="AE336"/>
          <cell r="AF336"/>
          <cell r="AG336"/>
          <cell r="AH336"/>
        </row>
        <row r="337">
          <cell r="Z337" t="str">
            <v>поребрик3231</v>
          </cell>
          <cell r="AA337">
            <v>43633</v>
          </cell>
          <cell r="AB337">
            <v>26250</v>
          </cell>
          <cell r="AC337"/>
          <cell r="AD337"/>
          <cell r="AE337"/>
          <cell r="AF337"/>
          <cell r="AG337"/>
          <cell r="AH337"/>
        </row>
        <row r="338">
          <cell r="Z338"/>
          <cell r="AA338"/>
          <cell r="AB338"/>
          <cell r="AC338"/>
          <cell r="AD338"/>
          <cell r="AE338"/>
          <cell r="AF338"/>
          <cell r="AG338"/>
          <cell r="AH338"/>
        </row>
        <row r="339">
          <cell r="Z339" t="str">
            <v>старый3232</v>
          </cell>
          <cell r="AA339">
            <v>43634</v>
          </cell>
          <cell r="AB339">
            <v>16520</v>
          </cell>
          <cell r="AC339">
            <v>43650</v>
          </cell>
          <cell r="AD339">
            <v>7000</v>
          </cell>
          <cell r="AE339"/>
          <cell r="AF339"/>
          <cell r="AG339"/>
          <cell r="AH339"/>
        </row>
        <row r="340">
          <cell r="Z340" t="str">
            <v>поребрик3232</v>
          </cell>
          <cell r="AA340">
            <v>43634</v>
          </cell>
          <cell r="AB340">
            <v>4480</v>
          </cell>
          <cell r="AC340"/>
          <cell r="AD340"/>
          <cell r="AE340"/>
          <cell r="AF340"/>
          <cell r="AG340"/>
          <cell r="AH340"/>
        </row>
        <row r="341">
          <cell r="Z341" t="str">
            <v>поребрик0641</v>
          </cell>
          <cell r="AA341">
            <v>43634</v>
          </cell>
          <cell r="AB341">
            <v>14080</v>
          </cell>
          <cell r="AC341">
            <v>43641</v>
          </cell>
          <cell r="AD341">
            <v>14080</v>
          </cell>
          <cell r="AE341"/>
          <cell r="AF341"/>
          <cell r="AG341"/>
          <cell r="AH341"/>
        </row>
        <row r="342">
          <cell r="Z342" t="str">
            <v>новый3233</v>
          </cell>
          <cell r="AA342">
            <v>43634</v>
          </cell>
          <cell r="AB342">
            <v>14190</v>
          </cell>
          <cell r="AC342">
            <v>43659</v>
          </cell>
          <cell r="AD342">
            <v>10000</v>
          </cell>
          <cell r="AE342"/>
          <cell r="AF342"/>
          <cell r="AG342"/>
          <cell r="AH342"/>
        </row>
        <row r="343">
          <cell r="Z343" t="str">
            <v>поребрик3234</v>
          </cell>
          <cell r="AA343">
            <v>43634</v>
          </cell>
          <cell r="AB343">
            <v>26250</v>
          </cell>
          <cell r="AC343"/>
          <cell r="AD343"/>
          <cell r="AE343"/>
          <cell r="AF343"/>
          <cell r="AG343"/>
          <cell r="AH343"/>
        </row>
        <row r="344">
          <cell r="Z344" t="str">
            <v>старый3200</v>
          </cell>
          <cell r="AA344">
            <v>43635</v>
          </cell>
          <cell r="AB344">
            <v>18560</v>
          </cell>
          <cell r="AC344">
            <v>43645</v>
          </cell>
          <cell r="AD344">
            <v>19440</v>
          </cell>
          <cell r="AE344"/>
          <cell r="AF344"/>
          <cell r="AG344"/>
          <cell r="AH344"/>
        </row>
        <row r="345">
          <cell r="Z345" t="str">
            <v>поребрик3200</v>
          </cell>
          <cell r="AA345">
            <v>43635</v>
          </cell>
          <cell r="AB345">
            <v>5440</v>
          </cell>
          <cell r="AC345"/>
          <cell r="AD345"/>
          <cell r="AE345"/>
          <cell r="AF345"/>
          <cell r="AG345"/>
          <cell r="AH345"/>
        </row>
        <row r="346">
          <cell r="Z346" t="str">
            <v>поребрик3239</v>
          </cell>
          <cell r="AA346">
            <v>43635</v>
          </cell>
          <cell r="AB346">
            <v>6290</v>
          </cell>
          <cell r="AC346"/>
          <cell r="AD346"/>
          <cell r="AE346"/>
          <cell r="AF346"/>
          <cell r="AG346"/>
          <cell r="AH346"/>
        </row>
        <row r="347">
          <cell r="Z347" t="str">
            <v>поребрик3252</v>
          </cell>
          <cell r="AA347">
            <v>43636</v>
          </cell>
          <cell r="AB347">
            <v>14080</v>
          </cell>
          <cell r="AC347"/>
          <cell r="AD347"/>
          <cell r="AE347"/>
          <cell r="AF347"/>
          <cell r="AG347"/>
          <cell r="AH347"/>
        </row>
        <row r="348">
          <cell r="Z348" t="str">
            <v>литье3235</v>
          </cell>
          <cell r="AA348">
            <v>43636</v>
          </cell>
          <cell r="AB348">
            <v>3720</v>
          </cell>
          <cell r="AC348"/>
          <cell r="AD348"/>
          <cell r="AE348"/>
          <cell r="AF348"/>
          <cell r="AG348"/>
          <cell r="AH348"/>
        </row>
        <row r="349">
          <cell r="Z349" t="str">
            <v>лоток3235</v>
          </cell>
          <cell r="AA349">
            <v>43636</v>
          </cell>
          <cell r="AB349">
            <v>2000</v>
          </cell>
          <cell r="AC349"/>
          <cell r="AD349"/>
          <cell r="AE349"/>
          <cell r="AF349"/>
          <cell r="AG349"/>
          <cell r="AH349"/>
        </row>
        <row r="350">
          <cell r="Z350" t="str">
            <v>старый3255</v>
          </cell>
          <cell r="AA350">
            <v>43638</v>
          </cell>
          <cell r="AB350">
            <v>18500</v>
          </cell>
          <cell r="AC350"/>
          <cell r="AD350"/>
          <cell r="AE350"/>
          <cell r="AF350"/>
          <cell r="AG350"/>
          <cell r="AH350"/>
        </row>
        <row r="351">
          <cell r="Z351" t="str">
            <v>поребрик3255</v>
          </cell>
          <cell r="AA351">
            <v>43638</v>
          </cell>
          <cell r="AB351">
            <v>14280</v>
          </cell>
          <cell r="AC351"/>
          <cell r="AD351"/>
          <cell r="AE351"/>
          <cell r="AF351"/>
          <cell r="AG351"/>
          <cell r="AH351"/>
        </row>
        <row r="352">
          <cell r="Z352" t="str">
            <v>поребрик3256</v>
          </cell>
          <cell r="AA352">
            <v>43638</v>
          </cell>
          <cell r="AB352">
            <v>3750</v>
          </cell>
          <cell r="AC352"/>
          <cell r="AD352"/>
          <cell r="AE352"/>
          <cell r="AF352"/>
          <cell r="AG352"/>
          <cell r="AH352"/>
        </row>
        <row r="353">
          <cell r="Z353" t="str">
            <v>поребрик3269</v>
          </cell>
          <cell r="AA353">
            <v>43639</v>
          </cell>
          <cell r="AB353">
            <v>2660</v>
          </cell>
          <cell r="AC353"/>
          <cell r="AD353"/>
          <cell r="AE353"/>
          <cell r="AF353"/>
          <cell r="AG353"/>
          <cell r="AH353"/>
        </row>
        <row r="354">
          <cell r="Z354"/>
          <cell r="AA354"/>
          <cell r="AB354"/>
          <cell r="AC354"/>
          <cell r="AD354"/>
          <cell r="AE354"/>
          <cell r="AF354"/>
          <cell r="AG354"/>
          <cell r="AH354"/>
        </row>
        <row r="355">
          <cell r="Z355" t="str">
            <v>старый3280</v>
          </cell>
          <cell r="AA355">
            <v>43639</v>
          </cell>
          <cell r="AB355">
            <v>5000</v>
          </cell>
          <cell r="AC355">
            <v>43651</v>
          </cell>
          <cell r="AD355">
            <v>27000</v>
          </cell>
          <cell r="AE355">
            <v>43653</v>
          </cell>
          <cell r="AF355">
            <v>1660</v>
          </cell>
          <cell r="AG355"/>
          <cell r="AH355"/>
        </row>
        <row r="356">
          <cell r="Z356" t="str">
            <v>поребрик3280</v>
          </cell>
          <cell r="AA356">
            <v>43645</v>
          </cell>
          <cell r="AB356">
            <v>7200</v>
          </cell>
          <cell r="AC356"/>
          <cell r="AD356"/>
          <cell r="AE356"/>
          <cell r="AF356"/>
          <cell r="AG356"/>
          <cell r="AH356"/>
        </row>
        <row r="357">
          <cell r="Z357" t="str">
            <v>поребрик3284</v>
          </cell>
          <cell r="AA357">
            <v>43642</v>
          </cell>
          <cell r="AB357">
            <v>3900</v>
          </cell>
          <cell r="AC357"/>
          <cell r="AD357"/>
          <cell r="AE357"/>
          <cell r="AF357"/>
          <cell r="AG357"/>
          <cell r="AH357"/>
        </row>
        <row r="358">
          <cell r="Z358" t="str">
            <v>бордюр3284</v>
          </cell>
          <cell r="AA358">
            <v>43642</v>
          </cell>
          <cell r="AB358">
            <v>7500</v>
          </cell>
          <cell r="AC358"/>
          <cell r="AD358"/>
          <cell r="AE358"/>
          <cell r="AF358"/>
          <cell r="AG358"/>
          <cell r="AH358"/>
        </row>
        <row r="359">
          <cell r="Z359" t="str">
            <v>старый3290</v>
          </cell>
          <cell r="AA359">
            <v>43642</v>
          </cell>
          <cell r="AB359">
            <v>5920</v>
          </cell>
          <cell r="AC359"/>
          <cell r="AD359"/>
          <cell r="AE359"/>
          <cell r="AF359"/>
          <cell r="AG359"/>
          <cell r="AH359"/>
        </row>
        <row r="360">
          <cell r="Z360" t="str">
            <v>старый3289</v>
          </cell>
          <cell r="AA360">
            <v>43642</v>
          </cell>
          <cell r="AB360">
            <v>19000</v>
          </cell>
          <cell r="AC360">
            <v>43649</v>
          </cell>
          <cell r="AD360">
            <v>19000</v>
          </cell>
          <cell r="AE360"/>
          <cell r="AF360"/>
          <cell r="AG360"/>
          <cell r="AH360"/>
        </row>
        <row r="361">
          <cell r="Z361" t="str">
            <v>поребрик3272</v>
          </cell>
          <cell r="AA361">
            <v>43643</v>
          </cell>
          <cell r="AB361">
            <v>18900</v>
          </cell>
          <cell r="AC361"/>
          <cell r="AD361"/>
          <cell r="AE361"/>
          <cell r="AF361"/>
          <cell r="AG361"/>
          <cell r="AH361"/>
        </row>
        <row r="362">
          <cell r="Z362" t="str">
            <v>поребрик3300</v>
          </cell>
          <cell r="AA362">
            <v>43643</v>
          </cell>
          <cell r="AB362">
            <v>3800</v>
          </cell>
          <cell r="AC362"/>
          <cell r="AD362"/>
          <cell r="AE362"/>
          <cell r="AF362"/>
          <cell r="AG362"/>
          <cell r="AH362"/>
        </row>
        <row r="363">
          <cell r="Z363" t="str">
            <v>старый3309</v>
          </cell>
          <cell r="AA363">
            <v>43644</v>
          </cell>
          <cell r="AB363">
            <v>22000</v>
          </cell>
          <cell r="AC363"/>
          <cell r="AD363"/>
          <cell r="AE363"/>
          <cell r="AF363"/>
          <cell r="AG363"/>
          <cell r="AH363"/>
        </row>
        <row r="364">
          <cell r="Z364" t="str">
            <v>поребрик3310</v>
          </cell>
          <cell r="AA364">
            <v>43644</v>
          </cell>
          <cell r="AB364">
            <v>1900</v>
          </cell>
          <cell r="AC364"/>
          <cell r="AD364"/>
          <cell r="AE364"/>
          <cell r="AF364"/>
          <cell r="AG364"/>
          <cell r="AH364"/>
        </row>
        <row r="365">
          <cell r="Z365" t="str">
            <v>малыш3311</v>
          </cell>
          <cell r="AA365">
            <v>43644</v>
          </cell>
          <cell r="AB365">
            <v>1200</v>
          </cell>
          <cell r="AC365"/>
          <cell r="AD365"/>
          <cell r="AE365"/>
          <cell r="AF365"/>
          <cell r="AG365"/>
          <cell r="AH365"/>
        </row>
        <row r="366">
          <cell r="Z366" t="str">
            <v>старый3291</v>
          </cell>
          <cell r="AA366">
            <v>43645</v>
          </cell>
          <cell r="AB366">
            <v>10900</v>
          </cell>
          <cell r="AC366">
            <v>43664</v>
          </cell>
          <cell r="AD366">
            <v>109600</v>
          </cell>
          <cell r="AE366"/>
          <cell r="AF366"/>
          <cell r="AG366"/>
          <cell r="AH366"/>
        </row>
        <row r="367">
          <cell r="Z367" t="str">
            <v>поребрик3291</v>
          </cell>
          <cell r="AA367">
            <v>43645</v>
          </cell>
          <cell r="AB367">
            <v>29100</v>
          </cell>
          <cell r="AC367"/>
          <cell r="AD367"/>
          <cell r="AE367"/>
          <cell r="AF367"/>
          <cell r="AG367"/>
          <cell r="AH367"/>
        </row>
        <row r="368">
          <cell r="Z368" t="str">
            <v>литье3283</v>
          </cell>
          <cell r="AA368">
            <v>43646</v>
          </cell>
          <cell r="AB368">
            <v>15000</v>
          </cell>
          <cell r="AC368">
            <v>43668</v>
          </cell>
          <cell r="AD368">
            <v>13600</v>
          </cell>
          <cell r="AE368"/>
          <cell r="AF368"/>
          <cell r="AG368"/>
          <cell r="AH368"/>
        </row>
        <row r="369">
          <cell r="Z369" t="str">
            <v>старый3319</v>
          </cell>
          <cell r="AA369">
            <v>43646</v>
          </cell>
          <cell r="AB369">
            <v>27000</v>
          </cell>
          <cell r="AC369">
            <v>43655</v>
          </cell>
          <cell r="AD369">
            <v>40000</v>
          </cell>
          <cell r="AE369"/>
          <cell r="AF369"/>
          <cell r="AG369"/>
          <cell r="AH369"/>
        </row>
        <row r="370">
          <cell r="Z370" t="str">
            <v>поребрик3319</v>
          </cell>
          <cell r="AA370">
            <v>43646</v>
          </cell>
          <cell r="AB370">
            <v>14250</v>
          </cell>
          <cell r="AC370"/>
          <cell r="AD370"/>
          <cell r="AE370"/>
          <cell r="AF370"/>
          <cell r="AG370"/>
          <cell r="AH370"/>
        </row>
        <row r="371">
          <cell r="Z371" t="str">
            <v>ремонт0641</v>
          </cell>
          <cell r="AA371">
            <v>43649</v>
          </cell>
          <cell r="AB371">
            <v>52000</v>
          </cell>
          <cell r="AC371"/>
          <cell r="AD371"/>
          <cell r="AE371"/>
          <cell r="AF371"/>
          <cell r="AG371"/>
          <cell r="AH371"/>
        </row>
        <row r="372">
          <cell r="Z372" t="str">
            <v/>
          </cell>
          <cell r="AA372"/>
          <cell r="AB372"/>
          <cell r="AC372"/>
          <cell r="AD372"/>
          <cell r="AE372"/>
          <cell r="AF372"/>
          <cell r="AG372"/>
          <cell r="AH372"/>
        </row>
        <row r="373">
          <cell r="Z373" t="str">
            <v>июль</v>
          </cell>
          <cell r="AA373"/>
          <cell r="AB373"/>
          <cell r="AC373"/>
          <cell r="AD373"/>
          <cell r="AE373"/>
          <cell r="AF373"/>
          <cell r="AG373"/>
          <cell r="AH373"/>
        </row>
        <row r="374">
          <cell r="Z374" t="str">
            <v>поребрик3331</v>
          </cell>
          <cell r="AA374">
            <v>43647</v>
          </cell>
          <cell r="AB374">
            <v>180</v>
          </cell>
          <cell r="AC374"/>
          <cell r="AD374"/>
          <cell r="AE374"/>
          <cell r="AF374"/>
          <cell r="AG374"/>
          <cell r="AH374"/>
        </row>
        <row r="375">
          <cell r="Z375" t="str">
            <v>поребрик3332</v>
          </cell>
          <cell r="AA375">
            <v>43647</v>
          </cell>
          <cell r="AB375">
            <v>1620</v>
          </cell>
          <cell r="AC375"/>
          <cell r="AD375"/>
          <cell r="AE375"/>
          <cell r="AF375"/>
          <cell r="AG375"/>
          <cell r="AH375"/>
        </row>
        <row r="376">
          <cell r="Z376" t="str">
            <v>литье3332</v>
          </cell>
          <cell r="AA376">
            <v>43647</v>
          </cell>
          <cell r="AB376">
            <v>4180</v>
          </cell>
          <cell r="AC376"/>
          <cell r="AD376"/>
          <cell r="AE376"/>
          <cell r="AF376"/>
          <cell r="AG376"/>
          <cell r="AH376"/>
        </row>
        <row r="377">
          <cell r="Z377" t="str">
            <v>поребрик3333</v>
          </cell>
          <cell r="AA377">
            <v>43647</v>
          </cell>
          <cell r="AB377">
            <v>29400</v>
          </cell>
          <cell r="AC377"/>
          <cell r="AD377"/>
          <cell r="AE377"/>
          <cell r="AF377"/>
          <cell r="AG377"/>
          <cell r="AH377"/>
        </row>
        <row r="378">
          <cell r="Z378" t="str">
            <v>поребрик3334</v>
          </cell>
          <cell r="AA378">
            <v>43647</v>
          </cell>
          <cell r="AB378">
            <v>1330</v>
          </cell>
          <cell r="AC378"/>
          <cell r="AD378"/>
          <cell r="AE378"/>
          <cell r="AF378"/>
          <cell r="AG378"/>
          <cell r="AH378"/>
        </row>
        <row r="379">
          <cell r="Z379" t="str">
            <v>старый3326</v>
          </cell>
          <cell r="AA379">
            <v>43648</v>
          </cell>
          <cell r="AB379">
            <v>16600</v>
          </cell>
          <cell r="AC379">
            <v>43663</v>
          </cell>
          <cell r="AD379">
            <v>15200</v>
          </cell>
          <cell r="AE379"/>
          <cell r="AF379"/>
          <cell r="AG379"/>
          <cell r="AH379"/>
        </row>
        <row r="380">
          <cell r="Z380" t="str">
            <v>поребрик3326</v>
          </cell>
          <cell r="AA380">
            <v>43648</v>
          </cell>
          <cell r="AB380">
            <v>3400</v>
          </cell>
          <cell r="AC380"/>
          <cell r="AD380"/>
          <cell r="AE380"/>
          <cell r="AF380"/>
          <cell r="AG380"/>
          <cell r="AH380"/>
        </row>
        <row r="381">
          <cell r="Z381" t="str">
            <v>литье3238</v>
          </cell>
          <cell r="AA381">
            <v>43648</v>
          </cell>
          <cell r="AB381">
            <v>10000</v>
          </cell>
          <cell r="AC381">
            <v>43699</v>
          </cell>
          <cell r="AD381">
            <v>9500</v>
          </cell>
          <cell r="AE381"/>
          <cell r="AF381"/>
          <cell r="AG381"/>
          <cell r="AH381"/>
        </row>
        <row r="382">
          <cell r="Z382" t="str">
            <v>старый3337</v>
          </cell>
          <cell r="AA382">
            <v>43648</v>
          </cell>
          <cell r="AB382">
            <v>3150</v>
          </cell>
          <cell r="AC382"/>
          <cell r="AD382"/>
          <cell r="AE382"/>
          <cell r="AF382"/>
          <cell r="AG382"/>
          <cell r="AH382"/>
        </row>
        <row r="383">
          <cell r="Z383" t="str">
            <v>асфальт3336</v>
          </cell>
          <cell r="AA383">
            <v>43648</v>
          </cell>
          <cell r="AB383">
            <v>84000</v>
          </cell>
          <cell r="AC383"/>
          <cell r="AD383"/>
          <cell r="AE383"/>
          <cell r="AF383"/>
          <cell r="AG383"/>
          <cell r="AH383"/>
        </row>
        <row r="384">
          <cell r="Z384" t="str">
            <v>старый3350</v>
          </cell>
          <cell r="AA384">
            <v>43648</v>
          </cell>
          <cell r="AB384">
            <v>4100</v>
          </cell>
          <cell r="AC384">
            <v>43656</v>
          </cell>
          <cell r="AD384">
            <v>12475</v>
          </cell>
          <cell r="AE384"/>
          <cell r="AF384"/>
          <cell r="AG384"/>
          <cell r="AH384"/>
        </row>
        <row r="385">
          <cell r="Z385" t="str">
            <v>старый3358</v>
          </cell>
          <cell r="AA385">
            <v>43650</v>
          </cell>
          <cell r="AB385">
            <v>3000</v>
          </cell>
          <cell r="AC385">
            <v>43651</v>
          </cell>
          <cell r="AD385">
            <v>10500</v>
          </cell>
          <cell r="AE385"/>
          <cell r="AF385"/>
          <cell r="AG385"/>
          <cell r="AH385"/>
        </row>
        <row r="386">
          <cell r="Z386" t="str">
            <v>старый3360</v>
          </cell>
          <cell r="AA386">
            <v>43651</v>
          </cell>
          <cell r="AB386">
            <v>10560</v>
          </cell>
          <cell r="AC386"/>
          <cell r="AD386"/>
          <cell r="AE386"/>
          <cell r="AF386"/>
          <cell r="AG386"/>
          <cell r="AH386"/>
        </row>
        <row r="387">
          <cell r="Z387" t="str">
            <v>старый3372</v>
          </cell>
          <cell r="AA387">
            <v>43651</v>
          </cell>
          <cell r="AB387">
            <v>3500</v>
          </cell>
          <cell r="AC387">
            <v>43652</v>
          </cell>
          <cell r="AD387">
            <v>33740</v>
          </cell>
          <cell r="AE387">
            <v>43654</v>
          </cell>
          <cell r="AF387">
            <v>9940</v>
          </cell>
          <cell r="AG387"/>
          <cell r="AH387"/>
        </row>
        <row r="388">
          <cell r="Z388"/>
          <cell r="AA388"/>
          <cell r="AB388"/>
          <cell r="AC388"/>
          <cell r="AD388"/>
          <cell r="AE388"/>
          <cell r="AF388"/>
          <cell r="AG388"/>
          <cell r="AH388"/>
        </row>
        <row r="389">
          <cell r="Z389" t="str">
            <v>старый3380</v>
          </cell>
          <cell r="AA389">
            <v>43652</v>
          </cell>
          <cell r="AB389">
            <v>6500</v>
          </cell>
          <cell r="AC389">
            <v>43678</v>
          </cell>
          <cell r="AD389">
            <v>2700</v>
          </cell>
          <cell r="AE389"/>
          <cell r="AF389"/>
          <cell r="AG389"/>
          <cell r="AH389"/>
        </row>
        <row r="390">
          <cell r="Z390" t="str">
            <v>поребрик3380</v>
          </cell>
          <cell r="AA390">
            <v>43652</v>
          </cell>
          <cell r="AB390">
            <v>6290</v>
          </cell>
          <cell r="AC390">
            <v>43678</v>
          </cell>
          <cell r="AD390">
            <v>3400</v>
          </cell>
          <cell r="AE390"/>
          <cell r="AF390"/>
          <cell r="AG390"/>
          <cell r="AH390"/>
        </row>
        <row r="391">
          <cell r="Z391" t="str">
            <v>старый3379</v>
          </cell>
          <cell r="AA391">
            <v>43652</v>
          </cell>
          <cell r="AB391">
            <v>31060</v>
          </cell>
          <cell r="AC391">
            <v>43662</v>
          </cell>
          <cell r="AD391">
            <v>25500</v>
          </cell>
          <cell r="AE391"/>
          <cell r="AF391"/>
          <cell r="AG391"/>
          <cell r="AH391"/>
        </row>
        <row r="392">
          <cell r="Z392" t="str">
            <v>поребрик3379</v>
          </cell>
          <cell r="AA392">
            <v>43652</v>
          </cell>
          <cell r="AB392">
            <v>750</v>
          </cell>
          <cell r="AC392"/>
          <cell r="AD392"/>
          <cell r="AE392"/>
          <cell r="AF392"/>
          <cell r="AG392"/>
          <cell r="AH392"/>
        </row>
        <row r="393">
          <cell r="Z393" t="str">
            <v>старый3044</v>
          </cell>
          <cell r="AA393">
            <v>43653</v>
          </cell>
          <cell r="AB393">
            <v>18700</v>
          </cell>
          <cell r="AC393">
            <v>43660</v>
          </cell>
          <cell r="AD393">
            <v>18700</v>
          </cell>
          <cell r="AE393"/>
          <cell r="AF393"/>
          <cell r="AG393"/>
          <cell r="AH393"/>
        </row>
        <row r="394">
          <cell r="Z394" t="str">
            <v>бордюр3382</v>
          </cell>
          <cell r="AA394">
            <v>43652</v>
          </cell>
          <cell r="AB394">
            <v>7000</v>
          </cell>
          <cell r="AC394"/>
          <cell r="AD394"/>
          <cell r="AE394"/>
          <cell r="AF394"/>
          <cell r="AG394"/>
          <cell r="AH394"/>
        </row>
        <row r="395">
          <cell r="Z395" t="str">
            <v>старый3383</v>
          </cell>
          <cell r="AA395">
            <v>43652</v>
          </cell>
          <cell r="AB395">
            <v>6650</v>
          </cell>
          <cell r="AC395"/>
          <cell r="AD395"/>
          <cell r="AE395"/>
          <cell r="AF395"/>
          <cell r="AG395"/>
          <cell r="AH395"/>
        </row>
        <row r="396">
          <cell r="Z396" t="str">
            <v>поребрик3384</v>
          </cell>
          <cell r="AA396">
            <v>43653</v>
          </cell>
          <cell r="AB396">
            <v>1330</v>
          </cell>
          <cell r="AC396"/>
          <cell r="AD396"/>
          <cell r="AE396"/>
          <cell r="AF396"/>
          <cell r="AG396"/>
          <cell r="AH396"/>
        </row>
        <row r="397">
          <cell r="Z397"/>
          <cell r="AA397"/>
          <cell r="AB397"/>
          <cell r="AC397"/>
          <cell r="AD397"/>
          <cell r="AE397"/>
          <cell r="AF397"/>
          <cell r="AG397"/>
          <cell r="AH397"/>
        </row>
        <row r="398">
          <cell r="Z398" t="str">
            <v>старый3373</v>
          </cell>
          <cell r="AA398">
            <v>43655</v>
          </cell>
          <cell r="AB398">
            <v>8380</v>
          </cell>
          <cell r="AC398">
            <v>43664</v>
          </cell>
          <cell r="AD398">
            <v>6020</v>
          </cell>
          <cell r="AE398"/>
          <cell r="AF398"/>
          <cell r="AG398"/>
          <cell r="AH398"/>
        </row>
        <row r="399">
          <cell r="Z399" t="str">
            <v>поребрик3373</v>
          </cell>
          <cell r="AA399">
            <v>43655</v>
          </cell>
          <cell r="AB399">
            <v>1980</v>
          </cell>
          <cell r="AC399"/>
          <cell r="AD399"/>
          <cell r="AE399"/>
          <cell r="AF399"/>
          <cell r="AG399"/>
          <cell r="AH399"/>
        </row>
        <row r="400">
          <cell r="Z400" t="str">
            <v>старый3399</v>
          </cell>
          <cell r="AA400">
            <v>43655</v>
          </cell>
          <cell r="AB400">
            <v>42000</v>
          </cell>
          <cell r="AC400">
            <v>43656</v>
          </cell>
          <cell r="AD400">
            <v>2500</v>
          </cell>
          <cell r="AE400"/>
          <cell r="AF400"/>
          <cell r="AG400"/>
          <cell r="AH400"/>
        </row>
        <row r="401">
          <cell r="Z401" t="str">
            <v>поребрик3399</v>
          </cell>
          <cell r="AA401">
            <v>43655</v>
          </cell>
          <cell r="AB401">
            <v>5000</v>
          </cell>
          <cell r="AC401">
            <v>43678</v>
          </cell>
          <cell r="AD401">
            <v>1200</v>
          </cell>
          <cell r="AE401"/>
          <cell r="AF401"/>
          <cell r="AG401"/>
          <cell r="AH401"/>
        </row>
        <row r="402">
          <cell r="Z402" t="str">
            <v>старый2409</v>
          </cell>
          <cell r="AA402">
            <v>43656</v>
          </cell>
          <cell r="AB402">
            <v>24600</v>
          </cell>
          <cell r="AC402">
            <v>43663</v>
          </cell>
          <cell r="AD402">
            <v>54250</v>
          </cell>
          <cell r="AE402"/>
          <cell r="AF402"/>
          <cell r="AG402"/>
          <cell r="AH402"/>
        </row>
        <row r="403">
          <cell r="Z403" t="str">
            <v>поребрик2409</v>
          </cell>
          <cell r="AA403">
            <v>43656</v>
          </cell>
          <cell r="AB403">
            <v>10400</v>
          </cell>
          <cell r="AC403"/>
          <cell r="AD403"/>
          <cell r="AE403"/>
          <cell r="AF403"/>
          <cell r="AG403"/>
          <cell r="AH403"/>
        </row>
        <row r="404">
          <cell r="Z404"/>
          <cell r="AA404"/>
          <cell r="AB404"/>
          <cell r="AC404"/>
          <cell r="AD404"/>
          <cell r="AE404"/>
          <cell r="AF404"/>
          <cell r="AG404"/>
          <cell r="AH404"/>
        </row>
        <row r="405">
          <cell r="Z405" t="str">
            <v>поребрик3404</v>
          </cell>
          <cell r="AA405">
            <v>43657</v>
          </cell>
          <cell r="AB405">
            <v>4860</v>
          </cell>
          <cell r="AC405"/>
          <cell r="AD405"/>
          <cell r="AE405"/>
          <cell r="AF405"/>
          <cell r="AG405"/>
          <cell r="AH405"/>
        </row>
        <row r="406">
          <cell r="Z406" t="str">
            <v>поребрик3268</v>
          </cell>
          <cell r="AA406">
            <v>43657</v>
          </cell>
          <cell r="AB406">
            <v>2720</v>
          </cell>
          <cell r="AC406"/>
          <cell r="AD406"/>
          <cell r="AE406"/>
          <cell r="AF406"/>
          <cell r="AG406"/>
          <cell r="AH406"/>
        </row>
        <row r="407">
          <cell r="Z407" t="str">
            <v>поребрик3423</v>
          </cell>
          <cell r="AA407">
            <v>43659</v>
          </cell>
          <cell r="AB407">
            <v>3780</v>
          </cell>
          <cell r="AC407"/>
          <cell r="AD407"/>
          <cell r="AE407"/>
          <cell r="AF407"/>
          <cell r="AG407"/>
          <cell r="AH407"/>
        </row>
        <row r="408">
          <cell r="Z408" t="str">
            <v>поребрик3424</v>
          </cell>
          <cell r="AA408">
            <v>43659</v>
          </cell>
          <cell r="AB408">
            <v>1200</v>
          </cell>
          <cell r="AC408"/>
          <cell r="AD408"/>
          <cell r="AE408"/>
          <cell r="AF408"/>
          <cell r="AG408"/>
          <cell r="AH408"/>
        </row>
        <row r="409">
          <cell r="Z409" t="str">
            <v>старый3427</v>
          </cell>
          <cell r="AA409">
            <v>43660</v>
          </cell>
          <cell r="AB409">
            <v>10000</v>
          </cell>
          <cell r="AC409"/>
          <cell r="AD409"/>
          <cell r="AE409"/>
          <cell r="AF409"/>
          <cell r="AG409"/>
          <cell r="AH409"/>
        </row>
        <row r="410">
          <cell r="Z410" t="str">
            <v>поребрик3427</v>
          </cell>
          <cell r="AA410">
            <v>43660</v>
          </cell>
          <cell r="AB410">
            <v>9150</v>
          </cell>
          <cell r="AC410"/>
          <cell r="AD410"/>
          <cell r="AE410"/>
          <cell r="AF410"/>
          <cell r="AG410"/>
          <cell r="AH410"/>
        </row>
        <row r="411">
          <cell r="Z411" t="str">
            <v>старый3426</v>
          </cell>
          <cell r="AA411">
            <v>43661</v>
          </cell>
          <cell r="AB411">
            <v>25000</v>
          </cell>
          <cell r="AC411">
            <v>43670</v>
          </cell>
          <cell r="AD411">
            <v>21950</v>
          </cell>
          <cell r="AE411"/>
          <cell r="AF411"/>
          <cell r="AG411"/>
          <cell r="AH411"/>
        </row>
        <row r="412">
          <cell r="Z412" t="str">
            <v>поребрик3440</v>
          </cell>
          <cell r="AA412">
            <v>43663</v>
          </cell>
          <cell r="AB412">
            <v>8250</v>
          </cell>
          <cell r="AC412">
            <v>43664</v>
          </cell>
          <cell r="AD412">
            <v>300</v>
          </cell>
          <cell r="AE412"/>
          <cell r="AF412"/>
          <cell r="AG412"/>
          <cell r="AH412"/>
        </row>
        <row r="413">
          <cell r="Z413" t="str">
            <v>кирпич3442</v>
          </cell>
          <cell r="AA413">
            <v>43663</v>
          </cell>
          <cell r="AB413">
            <v>30000</v>
          </cell>
          <cell r="AC413">
            <v>43667</v>
          </cell>
          <cell r="AD413">
            <v>74980</v>
          </cell>
          <cell r="AE413"/>
          <cell r="AF413"/>
          <cell r="AG413"/>
          <cell r="AH413"/>
        </row>
        <row r="414">
          <cell r="Z414" t="str">
            <v>литье3436</v>
          </cell>
          <cell r="AA414">
            <v>43664</v>
          </cell>
          <cell r="AB414">
            <v>50000</v>
          </cell>
          <cell r="AC414">
            <v>43691</v>
          </cell>
          <cell r="AD414">
            <v>46250</v>
          </cell>
          <cell r="AE414"/>
          <cell r="AF414"/>
          <cell r="AG414"/>
          <cell r="AH414"/>
        </row>
        <row r="415">
          <cell r="Z415" t="str">
            <v>старый3446</v>
          </cell>
          <cell r="AA415">
            <v>43664</v>
          </cell>
          <cell r="AB415">
            <v>59880</v>
          </cell>
          <cell r="AC415"/>
          <cell r="AD415"/>
          <cell r="AE415"/>
          <cell r="AF415"/>
          <cell r="AG415"/>
          <cell r="AH415"/>
        </row>
        <row r="416">
          <cell r="Z416" t="str">
            <v>поребрик3446</v>
          </cell>
          <cell r="AA416">
            <v>43664</v>
          </cell>
          <cell r="AB416">
            <v>4760</v>
          </cell>
          <cell r="AC416"/>
          <cell r="AD416"/>
          <cell r="AE416"/>
          <cell r="AF416"/>
          <cell r="AG416"/>
          <cell r="AH416"/>
        </row>
        <row r="417">
          <cell r="Z417" t="str">
            <v>лоток3446</v>
          </cell>
          <cell r="AA417">
            <v>43664</v>
          </cell>
          <cell r="AB417">
            <v>1660</v>
          </cell>
          <cell r="AC417"/>
          <cell r="AD417"/>
          <cell r="AE417"/>
          <cell r="AF417"/>
          <cell r="AG417"/>
          <cell r="AH417"/>
        </row>
        <row r="418">
          <cell r="Z418" t="str">
            <v>старый3448</v>
          </cell>
          <cell r="AA418">
            <v>43664</v>
          </cell>
          <cell r="AB418">
            <v>600</v>
          </cell>
          <cell r="AC418"/>
          <cell r="AD418"/>
          <cell r="AE418"/>
          <cell r="AF418"/>
          <cell r="AG418"/>
          <cell r="AH418"/>
        </row>
        <row r="419">
          <cell r="Z419" t="str">
            <v>поребрик3449</v>
          </cell>
          <cell r="AA419">
            <v>43664</v>
          </cell>
          <cell r="AB419">
            <v>1400</v>
          </cell>
          <cell r="AC419"/>
          <cell r="AD419"/>
          <cell r="AE419"/>
          <cell r="AF419"/>
          <cell r="AG419"/>
          <cell r="AH419"/>
        </row>
        <row r="420">
          <cell r="Z420" t="str">
            <v>поребрик3162</v>
          </cell>
          <cell r="AA420">
            <v>43664</v>
          </cell>
          <cell r="AB420">
            <v>3200</v>
          </cell>
          <cell r="AC420"/>
          <cell r="AD420"/>
          <cell r="AE420"/>
          <cell r="AF420"/>
          <cell r="AG420"/>
          <cell r="AH420"/>
        </row>
        <row r="421">
          <cell r="Z421" t="str">
            <v>кирпич3162</v>
          </cell>
          <cell r="AA421">
            <v>43664</v>
          </cell>
          <cell r="AB421">
            <v>40000</v>
          </cell>
          <cell r="AC421">
            <v>43667</v>
          </cell>
          <cell r="AD421">
            <v>10000</v>
          </cell>
          <cell r="AE421">
            <v>43693</v>
          </cell>
          <cell r="AF421">
            <v>57300</v>
          </cell>
          <cell r="AG421"/>
          <cell r="AH421"/>
        </row>
        <row r="422">
          <cell r="Z422" t="str">
            <v>поребрик3462</v>
          </cell>
          <cell r="AA422">
            <v>43665</v>
          </cell>
          <cell r="AB422">
            <v>1000</v>
          </cell>
          <cell r="AC422"/>
          <cell r="AD422"/>
          <cell r="AE422"/>
          <cell r="AF422"/>
          <cell r="AG422"/>
          <cell r="AH422"/>
        </row>
        <row r="423">
          <cell r="Z423" t="str">
            <v>кирпич864</v>
          </cell>
          <cell r="AA423">
            <v>43666</v>
          </cell>
          <cell r="AB423">
            <v>65000</v>
          </cell>
          <cell r="AC423">
            <v>43690</v>
          </cell>
          <cell r="AD423">
            <v>54000</v>
          </cell>
          <cell r="AE423"/>
          <cell r="AF423"/>
          <cell r="AG423"/>
          <cell r="AH423"/>
        </row>
        <row r="424">
          <cell r="Z424" t="str">
            <v>поребрик864</v>
          </cell>
          <cell r="AA424">
            <v>43690</v>
          </cell>
          <cell r="AB424">
            <v>3000</v>
          </cell>
          <cell r="AC424"/>
          <cell r="AD424"/>
          <cell r="AE424"/>
          <cell r="AF424"/>
          <cell r="AG424"/>
          <cell r="AH424"/>
        </row>
        <row r="425">
          <cell r="Z425" t="str">
            <v>поребрик3475</v>
          </cell>
          <cell r="AA425">
            <v>43666</v>
          </cell>
          <cell r="AB425">
            <v>800</v>
          </cell>
          <cell r="AC425"/>
          <cell r="AD425"/>
          <cell r="AE425"/>
          <cell r="AF425"/>
          <cell r="AG425"/>
          <cell r="AH425"/>
        </row>
        <row r="426">
          <cell r="Z426" t="str">
            <v>брук3479</v>
          </cell>
          <cell r="AA426">
            <v>43666</v>
          </cell>
          <cell r="AB426">
            <v>30000</v>
          </cell>
          <cell r="AC426">
            <v>43692</v>
          </cell>
          <cell r="AD426">
            <v>33650</v>
          </cell>
          <cell r="AE426"/>
          <cell r="AF426"/>
          <cell r="AG426"/>
          <cell r="AH426"/>
        </row>
        <row r="427">
          <cell r="Z427" t="str">
            <v>поребрик3484</v>
          </cell>
          <cell r="AA427">
            <v>43667</v>
          </cell>
          <cell r="AB427">
            <v>22750</v>
          </cell>
          <cell r="AC427"/>
          <cell r="AD427"/>
          <cell r="AE427"/>
          <cell r="AF427"/>
          <cell r="AG427"/>
          <cell r="AH427"/>
        </row>
        <row r="428">
          <cell r="Z428" t="str">
            <v>поребрик3485</v>
          </cell>
          <cell r="AA428">
            <v>43667</v>
          </cell>
          <cell r="AB428">
            <v>400</v>
          </cell>
          <cell r="AC428"/>
          <cell r="AD428"/>
          <cell r="AE428"/>
          <cell r="AF428"/>
          <cell r="AG428"/>
          <cell r="AH428"/>
        </row>
        <row r="429">
          <cell r="Z429" t="str">
            <v>поребрик3486</v>
          </cell>
          <cell r="AA429">
            <v>43667</v>
          </cell>
          <cell r="AB429">
            <v>1400</v>
          </cell>
          <cell r="AC429"/>
          <cell r="AD429"/>
          <cell r="AE429"/>
          <cell r="AF429"/>
          <cell r="AG429"/>
          <cell r="AH429"/>
        </row>
        <row r="430">
          <cell r="Z430" t="str">
            <v>старый3441</v>
          </cell>
          <cell r="AA430">
            <v>43667</v>
          </cell>
          <cell r="AB430">
            <v>30650</v>
          </cell>
          <cell r="AC430">
            <v>43676</v>
          </cell>
          <cell r="AD430">
            <v>35700</v>
          </cell>
          <cell r="AE430"/>
          <cell r="AF430"/>
          <cell r="AG430"/>
          <cell r="AH430"/>
        </row>
        <row r="431">
          <cell r="Z431" t="str">
            <v>поребрик3441</v>
          </cell>
          <cell r="AA431">
            <v>43667</v>
          </cell>
          <cell r="AB431">
            <v>9350</v>
          </cell>
          <cell r="AC431"/>
          <cell r="AD431"/>
          <cell r="AE431"/>
          <cell r="AF431"/>
          <cell r="AG431"/>
          <cell r="AH431"/>
        </row>
        <row r="432">
          <cell r="Z432" t="str">
            <v>поребрик3487</v>
          </cell>
          <cell r="AA432">
            <v>43668</v>
          </cell>
          <cell r="AB432">
            <v>2800</v>
          </cell>
          <cell r="AC432"/>
          <cell r="AD432"/>
          <cell r="AE432"/>
          <cell r="AF432"/>
          <cell r="AG432"/>
          <cell r="AH432"/>
        </row>
        <row r="433">
          <cell r="Z433" t="str">
            <v>бордюр3497</v>
          </cell>
          <cell r="AA433">
            <v>43668</v>
          </cell>
          <cell r="AB433">
            <v>20880</v>
          </cell>
          <cell r="AC433"/>
          <cell r="AD433"/>
          <cell r="AE433"/>
          <cell r="AF433"/>
          <cell r="AG433"/>
          <cell r="AH433"/>
        </row>
        <row r="434">
          <cell r="Z434" t="str">
            <v>поребрик3502</v>
          </cell>
          <cell r="AA434">
            <v>43669</v>
          </cell>
          <cell r="AB434">
            <v>16000</v>
          </cell>
          <cell r="AC434"/>
          <cell r="AD434"/>
          <cell r="AE434"/>
          <cell r="AF434"/>
          <cell r="AG434"/>
          <cell r="AH434"/>
        </row>
        <row r="435">
          <cell r="Z435" t="str">
            <v>старый3464</v>
          </cell>
          <cell r="AA435">
            <v>43669</v>
          </cell>
          <cell r="AB435">
            <v>18700</v>
          </cell>
          <cell r="AC435">
            <v>43672</v>
          </cell>
          <cell r="AD435">
            <v>30260</v>
          </cell>
          <cell r="AE435">
            <v>43680</v>
          </cell>
          <cell r="AF435">
            <v>700</v>
          </cell>
          <cell r="AG435"/>
          <cell r="AH435"/>
        </row>
        <row r="436">
          <cell r="Z436" t="str">
            <v>поребрик3464</v>
          </cell>
          <cell r="AA436">
            <v>43669</v>
          </cell>
          <cell r="AB436">
            <v>8800</v>
          </cell>
          <cell r="AC436"/>
          <cell r="AD436"/>
          <cell r="AE436"/>
          <cell r="AF436"/>
          <cell r="AG436"/>
          <cell r="AH436"/>
        </row>
        <row r="437">
          <cell r="Z437" t="str">
            <v>лоток3506</v>
          </cell>
          <cell r="AA437">
            <v>43669</v>
          </cell>
          <cell r="AB437">
            <v>3040</v>
          </cell>
          <cell r="AC437"/>
          <cell r="AD437"/>
          <cell r="AE437"/>
          <cell r="AF437"/>
          <cell r="AG437"/>
          <cell r="AH437"/>
        </row>
        <row r="438">
          <cell r="Z438"/>
          <cell r="AA438"/>
          <cell r="AB438"/>
          <cell r="AC438"/>
          <cell r="AD438"/>
          <cell r="AE438"/>
          <cell r="AF438"/>
          <cell r="AG438"/>
          <cell r="AH438"/>
        </row>
        <row r="439">
          <cell r="Z439" t="str">
            <v>поребрик3507</v>
          </cell>
          <cell r="AA439">
            <v>43669</v>
          </cell>
          <cell r="AB439">
            <v>1700</v>
          </cell>
          <cell r="AC439">
            <v>43675</v>
          </cell>
          <cell r="AD439">
            <v>1190</v>
          </cell>
          <cell r="AE439"/>
          <cell r="AF439"/>
          <cell r="AG439"/>
          <cell r="AH439"/>
        </row>
        <row r="440">
          <cell r="Z440" t="str">
            <v>старый3515</v>
          </cell>
          <cell r="AA440">
            <v>43670</v>
          </cell>
          <cell r="AB440">
            <v>5240</v>
          </cell>
          <cell r="AC440">
            <v>43672</v>
          </cell>
          <cell r="AD440">
            <v>10360</v>
          </cell>
          <cell r="AE440"/>
          <cell r="AF440"/>
          <cell r="AG440"/>
          <cell r="AH440"/>
        </row>
        <row r="441">
          <cell r="Z441" t="str">
            <v>поребрик3515</v>
          </cell>
          <cell r="AA441">
            <v>43670</v>
          </cell>
          <cell r="AB441">
            <v>4760</v>
          </cell>
          <cell r="AC441"/>
          <cell r="AD441"/>
          <cell r="AE441"/>
          <cell r="AF441"/>
          <cell r="AG441"/>
          <cell r="AH441"/>
        </row>
        <row r="442">
          <cell r="Z442" t="str">
            <v>поребрик3516</v>
          </cell>
          <cell r="AA442">
            <v>43670</v>
          </cell>
          <cell r="AB442">
            <v>2400</v>
          </cell>
          <cell r="AC442"/>
          <cell r="AD442"/>
          <cell r="AE442"/>
          <cell r="AF442"/>
          <cell r="AG442"/>
          <cell r="AH442"/>
        </row>
        <row r="443">
          <cell r="Z443" t="str">
            <v>кирпич3429</v>
          </cell>
          <cell r="AA443">
            <v>43671</v>
          </cell>
          <cell r="AB443">
            <v>156800</v>
          </cell>
          <cell r="AC443"/>
          <cell r="AD443"/>
          <cell r="AE443"/>
          <cell r="AF443"/>
          <cell r="AG443"/>
          <cell r="AH443"/>
        </row>
        <row r="444">
          <cell r="Z444" t="str">
            <v>лоток3429</v>
          </cell>
          <cell r="AA444">
            <v>43671</v>
          </cell>
          <cell r="AB444"/>
          <cell r="AC444"/>
          <cell r="AD444"/>
          <cell r="AE444"/>
          <cell r="AF444"/>
          <cell r="AG444"/>
          <cell r="AH444"/>
        </row>
        <row r="445">
          <cell r="Z445" t="str">
            <v>ремонт2409</v>
          </cell>
          <cell r="AA445">
            <v>43672</v>
          </cell>
          <cell r="AB445">
            <v>70000</v>
          </cell>
          <cell r="AC445"/>
          <cell r="AD445"/>
          <cell r="AE445"/>
          <cell r="AF445"/>
          <cell r="AG445"/>
          <cell r="AH445"/>
        </row>
        <row r="446">
          <cell r="Z446" t="str">
            <v>старый3521</v>
          </cell>
          <cell r="AA446">
            <v>43671</v>
          </cell>
          <cell r="AB446">
            <v>32500</v>
          </cell>
          <cell r="AC446">
            <v>43677</v>
          </cell>
          <cell r="AD446">
            <v>3302</v>
          </cell>
          <cell r="AE446">
            <v>43678</v>
          </cell>
          <cell r="AF446">
            <v>29718</v>
          </cell>
          <cell r="AG446"/>
          <cell r="AH446"/>
        </row>
        <row r="447">
          <cell r="Z447" t="str">
            <v>поребрик3521</v>
          </cell>
          <cell r="AA447">
            <v>43675</v>
          </cell>
          <cell r="AB447">
            <v>14400</v>
          </cell>
          <cell r="AC447">
            <v>43677</v>
          </cell>
          <cell r="AD447">
            <v>2240</v>
          </cell>
          <cell r="AE447"/>
          <cell r="AF447"/>
          <cell r="AG447"/>
          <cell r="AH447"/>
        </row>
        <row r="448">
          <cell r="Z448" t="str">
            <v>поребрик3522</v>
          </cell>
          <cell r="AA448">
            <v>43673</v>
          </cell>
          <cell r="AB448">
            <v>2040</v>
          </cell>
          <cell r="AC448">
            <v>43677</v>
          </cell>
          <cell r="AD448">
            <v>1020</v>
          </cell>
          <cell r="AE448"/>
          <cell r="AF448"/>
          <cell r="AG448"/>
          <cell r="AH448"/>
        </row>
        <row r="449">
          <cell r="Z449" t="str">
            <v>поребрик3523</v>
          </cell>
          <cell r="AA449">
            <v>43673</v>
          </cell>
          <cell r="AB449">
            <v>2000</v>
          </cell>
          <cell r="AC449"/>
          <cell r="AD449"/>
          <cell r="AE449"/>
          <cell r="AF449"/>
          <cell r="AG449"/>
          <cell r="AH449"/>
        </row>
        <row r="450">
          <cell r="Z450" t="str">
            <v>поребрик3529</v>
          </cell>
          <cell r="AA450">
            <v>43673</v>
          </cell>
          <cell r="AB450">
            <v>26000</v>
          </cell>
          <cell r="AC450"/>
          <cell r="AD450"/>
          <cell r="AE450"/>
          <cell r="AF450"/>
          <cell r="AG450"/>
          <cell r="AH450"/>
        </row>
        <row r="451">
          <cell r="Z451" t="str">
            <v>бордюр3193</v>
          </cell>
          <cell r="AA451">
            <v>43673</v>
          </cell>
          <cell r="AB451">
            <v>110000</v>
          </cell>
          <cell r="AC451"/>
          <cell r="AD451"/>
          <cell r="AE451"/>
          <cell r="AF451"/>
          <cell r="AG451"/>
          <cell r="AH451"/>
        </row>
        <row r="452">
          <cell r="Z452" t="str">
            <v>лоток3535</v>
          </cell>
          <cell r="AA452">
            <v>43674</v>
          </cell>
          <cell r="AB452">
            <v>2000</v>
          </cell>
          <cell r="AC452"/>
          <cell r="AD452"/>
          <cell r="AE452"/>
          <cell r="AF452"/>
          <cell r="AG452"/>
          <cell r="AH452"/>
        </row>
        <row r="453">
          <cell r="Z453" t="str">
            <v>старый3498</v>
          </cell>
          <cell r="AA453">
            <v>43675</v>
          </cell>
          <cell r="AB453">
            <v>50000</v>
          </cell>
          <cell r="AC453">
            <v>43680</v>
          </cell>
          <cell r="AD453">
            <v>26900</v>
          </cell>
          <cell r="AE453"/>
          <cell r="AF453"/>
          <cell r="AG453"/>
          <cell r="AH453"/>
        </row>
        <row r="454">
          <cell r="Z454" t="str">
            <v>поребрик3498</v>
          </cell>
          <cell r="AA454">
            <v>43680</v>
          </cell>
          <cell r="AB454">
            <v>27300</v>
          </cell>
          <cell r="AC454"/>
          <cell r="AD454"/>
          <cell r="AE454"/>
          <cell r="AF454"/>
          <cell r="AG454"/>
          <cell r="AH454"/>
        </row>
        <row r="455">
          <cell r="Z455" t="str">
            <v>лоток3537</v>
          </cell>
          <cell r="AA455">
            <v>43675</v>
          </cell>
          <cell r="AB455">
            <v>1200</v>
          </cell>
          <cell r="AC455"/>
          <cell r="AD455"/>
          <cell r="AE455"/>
          <cell r="AF455"/>
          <cell r="AG455"/>
          <cell r="AH455"/>
        </row>
        <row r="456">
          <cell r="Z456" t="str">
            <v>старый3544</v>
          </cell>
          <cell r="AA456">
            <v>43676</v>
          </cell>
          <cell r="AB456">
            <v>5480</v>
          </cell>
          <cell r="AC456">
            <v>43684</v>
          </cell>
          <cell r="AD456">
            <v>9520</v>
          </cell>
          <cell r="AE456"/>
          <cell r="AF456"/>
          <cell r="AG456"/>
          <cell r="AH456"/>
        </row>
        <row r="457">
          <cell r="Z457" t="str">
            <v>поребрик3544</v>
          </cell>
          <cell r="AA457">
            <v>43676</v>
          </cell>
          <cell r="AB457">
            <v>2520</v>
          </cell>
          <cell r="AC457"/>
          <cell r="AD457"/>
          <cell r="AE457"/>
          <cell r="AF457"/>
          <cell r="AG457"/>
          <cell r="AH457"/>
        </row>
        <row r="458">
          <cell r="Z458" t="str">
            <v>лоток3544</v>
          </cell>
          <cell r="AA458">
            <v>43676</v>
          </cell>
          <cell r="AB458">
            <v>2000</v>
          </cell>
          <cell r="AC458"/>
          <cell r="AD458"/>
          <cell r="AE458"/>
          <cell r="AF458"/>
          <cell r="AG458"/>
          <cell r="AH458"/>
        </row>
        <row r="459">
          <cell r="Z459" t="str">
            <v>старый3549</v>
          </cell>
          <cell r="AA459">
            <v>43676</v>
          </cell>
          <cell r="AB459">
            <v>3150</v>
          </cell>
          <cell r="AC459"/>
          <cell r="AD459"/>
          <cell r="AE459"/>
          <cell r="AF459"/>
          <cell r="AG459"/>
          <cell r="AH459"/>
        </row>
        <row r="460">
          <cell r="Z460" t="str">
            <v>поребрик3549</v>
          </cell>
          <cell r="AA460">
            <v>43676</v>
          </cell>
          <cell r="AB460">
            <v>1400</v>
          </cell>
          <cell r="AC460"/>
          <cell r="AD460"/>
          <cell r="AE460"/>
          <cell r="AF460"/>
          <cell r="AG460"/>
          <cell r="AH460"/>
        </row>
        <row r="461">
          <cell r="Z461" t="str">
            <v>новый3480</v>
          </cell>
          <cell r="AA461">
            <v>43616</v>
          </cell>
          <cell r="AB461">
            <v>41400</v>
          </cell>
          <cell r="AC461">
            <v>43699</v>
          </cell>
          <cell r="AD461">
            <v>59350</v>
          </cell>
          <cell r="AE461"/>
          <cell r="AF461"/>
          <cell r="AG461"/>
          <cell r="AH461"/>
        </row>
        <row r="462">
          <cell r="Z462" t="str">
            <v>поребрик3480</v>
          </cell>
          <cell r="AA462">
            <v>43676</v>
          </cell>
          <cell r="AB462">
            <v>4500</v>
          </cell>
          <cell r="AC462">
            <v>43678</v>
          </cell>
          <cell r="AD462">
            <v>4600</v>
          </cell>
          <cell r="AE462"/>
          <cell r="AF462"/>
          <cell r="AG462"/>
          <cell r="AH462"/>
        </row>
        <row r="463">
          <cell r="Z463" t="str">
            <v>лоток3480</v>
          </cell>
          <cell r="AA463">
            <v>43678</v>
          </cell>
          <cell r="AB463">
            <v>5500</v>
          </cell>
          <cell r="AC463"/>
          <cell r="AD463"/>
          <cell r="AE463"/>
          <cell r="AF463"/>
          <cell r="AG463"/>
          <cell r="AH463"/>
        </row>
        <row r="464">
          <cell r="Z464" t="str">
            <v>малыш3480</v>
          </cell>
          <cell r="AA464">
            <v>43678</v>
          </cell>
          <cell r="AB464">
            <v>4000</v>
          </cell>
          <cell r="AC464"/>
          <cell r="AD464"/>
          <cell r="AE464"/>
          <cell r="AF464"/>
          <cell r="AG464"/>
          <cell r="AH464"/>
        </row>
        <row r="465">
          <cell r="Z465" t="str">
            <v>поребрик0520</v>
          </cell>
          <cell r="AA465">
            <v>43677</v>
          </cell>
          <cell r="AB465">
            <v>25600</v>
          </cell>
          <cell r="AC465"/>
          <cell r="AD465"/>
          <cell r="AE465"/>
          <cell r="AF465"/>
          <cell r="AG465"/>
          <cell r="AH465"/>
        </row>
        <row r="466">
          <cell r="Z466" t="str">
            <v>литье3450</v>
          </cell>
          <cell r="AA466">
            <v>43677</v>
          </cell>
          <cell r="AB466">
            <v>2000</v>
          </cell>
          <cell r="AC466"/>
          <cell r="AD466"/>
          <cell r="AE466"/>
          <cell r="AF466"/>
          <cell r="AG466"/>
          <cell r="AH466"/>
        </row>
        <row r="467">
          <cell r="Z467" t="str">
            <v>поребрик3450</v>
          </cell>
          <cell r="AA467">
            <v>43677</v>
          </cell>
          <cell r="AB467">
            <v>1200</v>
          </cell>
          <cell r="AC467"/>
          <cell r="AD467"/>
          <cell r="AE467"/>
          <cell r="AF467"/>
          <cell r="AG467"/>
          <cell r="AH467"/>
        </row>
        <row r="468">
          <cell r="Z468" t="str">
            <v>ремонт3193</v>
          </cell>
          <cell r="AA468">
            <v>43691</v>
          </cell>
          <cell r="AB468">
            <v>92000</v>
          </cell>
          <cell r="AC468"/>
          <cell r="AD468"/>
          <cell r="AE468"/>
          <cell r="AF468"/>
          <cell r="AG468"/>
          <cell r="AH468"/>
        </row>
        <row r="469">
          <cell r="Z469" t="str">
            <v>август</v>
          </cell>
          <cell r="AA469"/>
          <cell r="AB469"/>
          <cell r="AC469"/>
          <cell r="AD469"/>
          <cell r="AE469"/>
          <cell r="AF469"/>
          <cell r="AG469"/>
          <cell r="AH469"/>
        </row>
        <row r="470">
          <cell r="Z470" t="str">
            <v>кирпич3431</v>
          </cell>
          <cell r="AA470">
            <v>43678</v>
          </cell>
          <cell r="AB470">
            <v>140840</v>
          </cell>
          <cell r="AC470"/>
          <cell r="AD470"/>
          <cell r="AE470"/>
          <cell r="AF470"/>
          <cell r="AG470"/>
          <cell r="AH470"/>
        </row>
        <row r="471">
          <cell r="Z471" t="str">
            <v>поребрик3431</v>
          </cell>
          <cell r="AA471">
            <v>43678</v>
          </cell>
          <cell r="AB471">
            <v>34000</v>
          </cell>
          <cell r="AC471"/>
          <cell r="AD471"/>
          <cell r="AE471"/>
          <cell r="AF471"/>
          <cell r="AG471"/>
          <cell r="AH471"/>
        </row>
        <row r="472">
          <cell r="Z472" t="str">
            <v>лоток3431</v>
          </cell>
          <cell r="AA472">
            <v>43678</v>
          </cell>
          <cell r="AB472">
            <v>52000</v>
          </cell>
          <cell r="AC472"/>
          <cell r="AD472"/>
          <cell r="AE472"/>
          <cell r="AF472"/>
          <cell r="AG472"/>
          <cell r="AH472"/>
        </row>
        <row r="473">
          <cell r="Z473" t="str">
            <v>старый3580</v>
          </cell>
          <cell r="AA473">
            <v>43679</v>
          </cell>
          <cell r="AB473">
            <v>50550</v>
          </cell>
          <cell r="AC473"/>
          <cell r="AD473"/>
          <cell r="AE473"/>
          <cell r="AF473"/>
          <cell r="AG473"/>
          <cell r="AH473"/>
        </row>
        <row r="474">
          <cell r="Z474" t="str">
            <v>поребрик3580</v>
          </cell>
          <cell r="AA474">
            <v>43679</v>
          </cell>
          <cell r="AB474">
            <v>1600</v>
          </cell>
          <cell r="AC474"/>
          <cell r="AD474"/>
          <cell r="AE474"/>
          <cell r="AF474"/>
          <cell r="AG474"/>
          <cell r="AH474"/>
        </row>
        <row r="475">
          <cell r="Z475" t="str">
            <v>литье3581</v>
          </cell>
          <cell r="AA475">
            <v>43680</v>
          </cell>
          <cell r="AB475">
            <v>10500</v>
          </cell>
          <cell r="AC475"/>
          <cell r="AD475"/>
          <cell r="AE475"/>
          <cell r="AF475"/>
          <cell r="AG475"/>
          <cell r="AH475"/>
        </row>
        <row r="476">
          <cell r="Z476" t="str">
            <v>литье3582</v>
          </cell>
          <cell r="AA476">
            <v>43680</v>
          </cell>
          <cell r="AB476">
            <v>5760</v>
          </cell>
          <cell r="AC476"/>
          <cell r="AD476"/>
          <cell r="AE476"/>
          <cell r="AF476"/>
          <cell r="AG476"/>
          <cell r="AH476"/>
        </row>
        <row r="477">
          <cell r="Z477" t="str">
            <v>старый3583</v>
          </cell>
          <cell r="AA477">
            <v>43680</v>
          </cell>
          <cell r="AB477">
            <v>23200</v>
          </cell>
          <cell r="AC477"/>
          <cell r="AD477"/>
          <cell r="AE477"/>
          <cell r="AF477"/>
          <cell r="AG477"/>
          <cell r="AH477"/>
        </row>
        <row r="478">
          <cell r="Z478" t="str">
            <v>поребрик3550</v>
          </cell>
          <cell r="AA478">
            <v>43680</v>
          </cell>
          <cell r="AB478">
            <v>26000</v>
          </cell>
          <cell r="AC478"/>
          <cell r="AD478"/>
          <cell r="AE478"/>
          <cell r="AF478"/>
          <cell r="AG478"/>
          <cell r="AH478"/>
        </row>
        <row r="479">
          <cell r="Z479" t="str">
            <v>литье3553</v>
          </cell>
          <cell r="AA479">
            <v>43682</v>
          </cell>
          <cell r="AB479">
            <v>1600</v>
          </cell>
          <cell r="AC479"/>
          <cell r="AD479"/>
          <cell r="AE479"/>
          <cell r="AF479"/>
          <cell r="AG479"/>
          <cell r="AH479"/>
        </row>
        <row r="480">
          <cell r="Z480" t="str">
            <v>поребрик3554</v>
          </cell>
          <cell r="AA480">
            <v>43683</v>
          </cell>
          <cell r="AB480">
            <v>18225</v>
          </cell>
          <cell r="AC480">
            <v>43684</v>
          </cell>
          <cell r="AD480">
            <v>21060</v>
          </cell>
          <cell r="AE480">
            <v>43689</v>
          </cell>
          <cell r="AF480">
            <v>46365</v>
          </cell>
          <cell r="AG480">
            <v>43692</v>
          </cell>
          <cell r="AH480">
            <v>48150</v>
          </cell>
        </row>
        <row r="481">
          <cell r="Z481" t="str">
            <v>поребрик3573</v>
          </cell>
          <cell r="AA481">
            <v>43683</v>
          </cell>
          <cell r="AB481">
            <v>1440</v>
          </cell>
          <cell r="AC481"/>
          <cell r="AD481"/>
          <cell r="AE481"/>
          <cell r="AF481"/>
          <cell r="AG481"/>
          <cell r="AH481"/>
        </row>
        <row r="482">
          <cell r="Z482" t="str">
            <v>старый3193</v>
          </cell>
          <cell r="AA482">
            <v>43683</v>
          </cell>
          <cell r="AB482">
            <v>100000</v>
          </cell>
          <cell r="AC482">
            <v>43686</v>
          </cell>
          <cell r="AD482">
            <v>100000</v>
          </cell>
          <cell r="AE482">
            <v>43738</v>
          </cell>
          <cell r="AF482">
            <v>164000</v>
          </cell>
          <cell r="AG482"/>
          <cell r="AH482"/>
        </row>
        <row r="483">
          <cell r="Z483" t="str">
            <v>малыш3584</v>
          </cell>
          <cell r="AA483">
            <v>43683</v>
          </cell>
          <cell r="AB483">
            <v>5000</v>
          </cell>
          <cell r="AC483"/>
          <cell r="AD483"/>
          <cell r="AE483"/>
          <cell r="AF483"/>
          <cell r="AG483"/>
          <cell r="AH483"/>
        </row>
        <row r="484">
          <cell r="Z484" t="str">
            <v>кирпич3585</v>
          </cell>
          <cell r="AA484">
            <v>43683</v>
          </cell>
          <cell r="AB484">
            <v>10000</v>
          </cell>
          <cell r="AC484">
            <v>43690</v>
          </cell>
          <cell r="AD484">
            <v>48000</v>
          </cell>
          <cell r="AE484"/>
          <cell r="AF484"/>
          <cell r="AG484"/>
          <cell r="AH484"/>
        </row>
        <row r="485">
          <cell r="Z485" t="str">
            <v>поребрик3579</v>
          </cell>
          <cell r="AA485">
            <v>43683</v>
          </cell>
          <cell r="AB485">
            <v>3060</v>
          </cell>
          <cell r="AC485"/>
          <cell r="AD485"/>
          <cell r="AE485"/>
          <cell r="AF485"/>
          <cell r="AG485"/>
          <cell r="AH485"/>
        </row>
        <row r="486">
          <cell r="Z486" t="str">
            <v>лоток3586</v>
          </cell>
          <cell r="AA486">
            <v>43684</v>
          </cell>
          <cell r="AB486">
            <v>600</v>
          </cell>
          <cell r="AC486"/>
          <cell r="AD486"/>
          <cell r="AE486"/>
          <cell r="AF486"/>
          <cell r="AG486"/>
          <cell r="AH486"/>
        </row>
        <row r="487">
          <cell r="Z487" t="str">
            <v>литье3592</v>
          </cell>
          <cell r="AA487">
            <v>43685</v>
          </cell>
          <cell r="AB487">
            <v>15000</v>
          </cell>
          <cell r="AC487">
            <v>43697</v>
          </cell>
          <cell r="AD487">
            <v>4800</v>
          </cell>
          <cell r="AE487"/>
          <cell r="AF487"/>
          <cell r="AG487"/>
          <cell r="AH487"/>
        </row>
        <row r="488">
          <cell r="Z488" t="str">
            <v>поребрик3479</v>
          </cell>
          <cell r="AA488">
            <v>43712</v>
          </cell>
          <cell r="AB488">
            <v>5600</v>
          </cell>
          <cell r="AC488"/>
          <cell r="AD488"/>
          <cell r="AE488"/>
          <cell r="AF488"/>
          <cell r="AG488"/>
          <cell r="AH488"/>
        </row>
        <row r="489">
          <cell r="Z489" t="str">
            <v>поребрик3603</v>
          </cell>
          <cell r="AA489">
            <v>43686</v>
          </cell>
          <cell r="AB489">
            <v>28350</v>
          </cell>
          <cell r="AC489"/>
          <cell r="AD489"/>
          <cell r="AE489"/>
          <cell r="AF489"/>
          <cell r="AG489"/>
          <cell r="AH489"/>
        </row>
        <row r="490">
          <cell r="Z490" t="str">
            <v>поребрик3605</v>
          </cell>
          <cell r="AA490">
            <v>43687</v>
          </cell>
          <cell r="AB490">
            <v>3500</v>
          </cell>
          <cell r="AC490">
            <v>43689</v>
          </cell>
          <cell r="AD490">
            <v>2700</v>
          </cell>
          <cell r="AE490">
            <v>43700</v>
          </cell>
          <cell r="AF490">
            <v>21060</v>
          </cell>
          <cell r="AG490"/>
          <cell r="AH490"/>
        </row>
        <row r="491">
          <cell r="Z491" t="str">
            <v>брук3597</v>
          </cell>
          <cell r="AA491">
            <v>43687</v>
          </cell>
          <cell r="AB491">
            <v>75000</v>
          </cell>
          <cell r="AC491">
            <v>43700</v>
          </cell>
          <cell r="AD491">
            <v>66120</v>
          </cell>
          <cell r="AE491"/>
          <cell r="AF491"/>
          <cell r="AG491"/>
          <cell r="AH491"/>
        </row>
        <row r="492">
          <cell r="Z492" t="str">
            <v>старый3587</v>
          </cell>
          <cell r="AA492">
            <v>43687</v>
          </cell>
          <cell r="AB492">
            <v>27100</v>
          </cell>
          <cell r="AC492">
            <v>43766</v>
          </cell>
          <cell r="AD492">
            <v>12800</v>
          </cell>
          <cell r="AE492"/>
          <cell r="AF492"/>
          <cell r="AG492"/>
          <cell r="AH492"/>
        </row>
        <row r="493">
          <cell r="Z493" t="str">
            <v>поребрик3587</v>
          </cell>
          <cell r="AA493">
            <v>43766</v>
          </cell>
          <cell r="AB493">
            <v>7200</v>
          </cell>
          <cell r="AC493"/>
          <cell r="AD493"/>
          <cell r="AE493"/>
          <cell r="AF493"/>
          <cell r="AG493"/>
          <cell r="AH493"/>
        </row>
        <row r="494">
          <cell r="Z494" t="str">
            <v>поребрик3606</v>
          </cell>
          <cell r="AA494">
            <v>43688</v>
          </cell>
          <cell r="AB494">
            <v>1800</v>
          </cell>
          <cell r="AC494"/>
          <cell r="AD494"/>
          <cell r="AE494"/>
          <cell r="AF494"/>
          <cell r="AG494"/>
          <cell r="AH494"/>
        </row>
        <row r="495">
          <cell r="Z495" t="str">
            <v>старый3584</v>
          </cell>
          <cell r="AA495">
            <v>43689</v>
          </cell>
          <cell r="AB495">
            <v>5650</v>
          </cell>
          <cell r="AC495"/>
          <cell r="AD495"/>
          <cell r="AE495"/>
          <cell r="AF495"/>
          <cell r="AG495"/>
          <cell r="AH495"/>
        </row>
        <row r="496">
          <cell r="Z496" t="str">
            <v>лоток3625</v>
          </cell>
          <cell r="AA496">
            <v>43690</v>
          </cell>
          <cell r="AB496">
            <v>11050</v>
          </cell>
          <cell r="AC496"/>
          <cell r="AD496"/>
          <cell r="AE496"/>
          <cell r="AF496"/>
          <cell r="AG496"/>
          <cell r="AH496"/>
        </row>
        <row r="497">
          <cell r="Z497" t="str">
            <v>поребрик3607</v>
          </cell>
          <cell r="AA497">
            <v>43690</v>
          </cell>
          <cell r="AB497">
            <v>960</v>
          </cell>
          <cell r="AC497"/>
          <cell r="AD497"/>
          <cell r="AE497"/>
          <cell r="AF497"/>
          <cell r="AG497"/>
          <cell r="AH497"/>
        </row>
        <row r="498">
          <cell r="Z498" t="str">
            <v>бордюр3607</v>
          </cell>
          <cell r="AA498">
            <v>43692</v>
          </cell>
          <cell r="AB498">
            <v>26160</v>
          </cell>
          <cell r="AC498"/>
          <cell r="AD498"/>
          <cell r="AE498"/>
          <cell r="AF498"/>
          <cell r="AG498"/>
          <cell r="AH498"/>
        </row>
        <row r="499">
          <cell r="Z499" t="str">
            <v>поребрик3626</v>
          </cell>
          <cell r="AA499">
            <v>43694</v>
          </cell>
          <cell r="AB499">
            <v>10750</v>
          </cell>
          <cell r="AC499">
            <v>43748</v>
          </cell>
          <cell r="AD499">
            <v>20000</v>
          </cell>
          <cell r="AE499"/>
          <cell r="AF499"/>
          <cell r="AG499"/>
          <cell r="AH499"/>
        </row>
        <row r="500">
          <cell r="Z500" t="str">
            <v>старый3627</v>
          </cell>
          <cell r="AA500">
            <v>43691</v>
          </cell>
          <cell r="AB500">
            <v>25000</v>
          </cell>
          <cell r="AC500">
            <v>43707</v>
          </cell>
          <cell r="AD500">
            <v>55725</v>
          </cell>
          <cell r="AE500">
            <v>43743</v>
          </cell>
          <cell r="AF500">
            <v>5875</v>
          </cell>
          <cell r="AG500"/>
          <cell r="AH500"/>
        </row>
        <row r="501">
          <cell r="Z501" t="str">
            <v>поребрик3627</v>
          </cell>
          <cell r="AA501">
            <v>43707</v>
          </cell>
          <cell r="AB501">
            <v>16200</v>
          </cell>
          <cell r="AC501"/>
          <cell r="AD501"/>
          <cell r="AE501"/>
          <cell r="AF501"/>
          <cell r="AG501"/>
          <cell r="AH501"/>
        </row>
        <row r="502">
          <cell r="Z502" t="str">
            <v>демонт3314</v>
          </cell>
          <cell r="AA502">
            <v>43771</v>
          </cell>
          <cell r="AB502">
            <v>420000</v>
          </cell>
          <cell r="AC502">
            <v>43824</v>
          </cell>
          <cell r="AD502">
            <v>30000</v>
          </cell>
          <cell r="AE502"/>
          <cell r="AF502"/>
          <cell r="AG502"/>
          <cell r="AH502"/>
        </row>
        <row r="503">
          <cell r="Z503" t="str">
            <v>бордюр3638</v>
          </cell>
          <cell r="AA503">
            <v>43692</v>
          </cell>
          <cell r="AB503">
            <v>8910</v>
          </cell>
          <cell r="AC503"/>
          <cell r="AD503"/>
          <cell r="AE503"/>
          <cell r="AF503"/>
          <cell r="AG503"/>
          <cell r="AH503"/>
        </row>
        <row r="504">
          <cell r="Z504" t="str">
            <v>ремонт3638</v>
          </cell>
          <cell r="AA504">
            <v>43748</v>
          </cell>
          <cell r="AB504">
            <v>13000</v>
          </cell>
          <cell r="AC504"/>
          <cell r="AD504"/>
          <cell r="AE504"/>
          <cell r="AF504"/>
          <cell r="AG504"/>
          <cell r="AH504"/>
        </row>
        <row r="505">
          <cell r="Z505" t="str">
            <v>бордюр3640</v>
          </cell>
          <cell r="AA505">
            <v>43696</v>
          </cell>
          <cell r="AB505">
            <v>48600</v>
          </cell>
          <cell r="AC505"/>
          <cell r="AD505"/>
          <cell r="AE505"/>
          <cell r="AF505"/>
          <cell r="AG505"/>
          <cell r="AH505"/>
        </row>
        <row r="506">
          <cell r="Z506" t="str">
            <v>поребрик3640</v>
          </cell>
          <cell r="AA506">
            <v>43696</v>
          </cell>
          <cell r="AB506">
            <v>3200</v>
          </cell>
          <cell r="AC506"/>
          <cell r="AD506"/>
          <cell r="AE506"/>
          <cell r="AF506"/>
          <cell r="AG506"/>
          <cell r="AH506"/>
        </row>
        <row r="507">
          <cell r="Z507" t="str">
            <v>старый3641</v>
          </cell>
          <cell r="AA507">
            <v>43695</v>
          </cell>
          <cell r="AB507">
            <v>28000</v>
          </cell>
          <cell r="AC507"/>
          <cell r="AD507"/>
          <cell r="AE507"/>
          <cell r="AF507"/>
          <cell r="AG507"/>
          <cell r="AH507"/>
        </row>
        <row r="508">
          <cell r="Z508" t="str">
            <v>старый3647</v>
          </cell>
          <cell r="AA508">
            <v>43695</v>
          </cell>
          <cell r="AB508">
            <v>30900</v>
          </cell>
          <cell r="AC508">
            <v>43708</v>
          </cell>
          <cell r="AD508">
            <v>25200</v>
          </cell>
          <cell r="AE508"/>
          <cell r="AF508"/>
          <cell r="AG508"/>
          <cell r="AH508"/>
        </row>
        <row r="509">
          <cell r="Z509" t="str">
            <v>поребрик3647</v>
          </cell>
          <cell r="AA509">
            <v>43708</v>
          </cell>
          <cell r="AB509">
            <v>4800</v>
          </cell>
          <cell r="AC509"/>
          <cell r="AD509"/>
          <cell r="AE509"/>
          <cell r="AF509"/>
          <cell r="AG509"/>
          <cell r="AH509"/>
        </row>
        <row r="510">
          <cell r="Z510" t="str">
            <v>поребрик3641</v>
          </cell>
          <cell r="AA510">
            <v>43696</v>
          </cell>
          <cell r="AB510">
            <v>9600</v>
          </cell>
          <cell r="AC510"/>
          <cell r="AD510"/>
          <cell r="AE510"/>
          <cell r="AF510"/>
          <cell r="AG510"/>
          <cell r="AH510"/>
        </row>
        <row r="511">
          <cell r="Z511" t="str">
            <v>старый3660</v>
          </cell>
          <cell r="AA511">
            <v>43696</v>
          </cell>
          <cell r="AB511">
            <v>30000</v>
          </cell>
          <cell r="AC511">
            <v>43712</v>
          </cell>
          <cell r="AD511">
            <v>27500</v>
          </cell>
          <cell r="AE511"/>
          <cell r="AF511"/>
          <cell r="AG511"/>
          <cell r="AH511"/>
        </row>
        <row r="512">
          <cell r="Z512" t="str">
            <v>поребрик3660</v>
          </cell>
          <cell r="AA512">
            <v>43713</v>
          </cell>
          <cell r="AB512">
            <v>7200</v>
          </cell>
          <cell r="AC512"/>
          <cell r="AD512"/>
          <cell r="AE512"/>
          <cell r="AF512"/>
          <cell r="AG512"/>
          <cell r="AH512"/>
        </row>
        <row r="513">
          <cell r="Z513" t="str">
            <v>поребрик3646</v>
          </cell>
          <cell r="AA513">
            <v>43696</v>
          </cell>
          <cell r="AB513">
            <v>25200</v>
          </cell>
          <cell r="AC513"/>
          <cell r="AD513"/>
          <cell r="AE513"/>
          <cell r="AF513"/>
          <cell r="AG513"/>
          <cell r="AH513"/>
        </row>
        <row r="514">
          <cell r="Z514" t="str">
            <v>асфальт3646</v>
          </cell>
          <cell r="AA514">
            <v>43748</v>
          </cell>
          <cell r="AB514">
            <v>120000</v>
          </cell>
          <cell r="AC514"/>
          <cell r="AD514"/>
          <cell r="AE514"/>
          <cell r="AF514"/>
          <cell r="AG514"/>
          <cell r="AH514"/>
        </row>
        <row r="515">
          <cell r="Z515" t="str">
            <v>старый3634</v>
          </cell>
          <cell r="AA515">
            <v>43697</v>
          </cell>
          <cell r="AB515">
            <v>53500</v>
          </cell>
          <cell r="AC515"/>
          <cell r="AD515"/>
          <cell r="AE515"/>
          <cell r="AF515"/>
          <cell r="AG515"/>
          <cell r="AH515"/>
        </row>
        <row r="516">
          <cell r="Z516" t="str">
            <v>поребрик3648</v>
          </cell>
          <cell r="AA516">
            <v>43697</v>
          </cell>
          <cell r="AB516">
            <v>750</v>
          </cell>
          <cell r="AC516"/>
          <cell r="AD516"/>
          <cell r="AE516"/>
          <cell r="AF516"/>
          <cell r="AG516"/>
          <cell r="AH516"/>
        </row>
        <row r="517">
          <cell r="Z517" t="str">
            <v>лоток3193</v>
          </cell>
          <cell r="AA517">
            <v>43701</v>
          </cell>
          <cell r="AB517">
            <v>6400</v>
          </cell>
          <cell r="AC517"/>
          <cell r="AD517"/>
          <cell r="AE517"/>
          <cell r="AF517"/>
          <cell r="AG517"/>
          <cell r="AH517"/>
        </row>
        <row r="518">
          <cell r="Z518" t="str">
            <v>старый3646</v>
          </cell>
          <cell r="AA518">
            <v>43699</v>
          </cell>
          <cell r="AB518">
            <v>15000</v>
          </cell>
          <cell r="AC518">
            <v>43705</v>
          </cell>
          <cell r="AD518">
            <v>13950</v>
          </cell>
          <cell r="AE518"/>
          <cell r="AF518"/>
          <cell r="AG518"/>
          <cell r="AH518"/>
        </row>
        <row r="519">
          <cell r="Z519" t="str">
            <v>поребрик3508</v>
          </cell>
          <cell r="AA519">
            <v>43697</v>
          </cell>
          <cell r="AB519">
            <v>3000</v>
          </cell>
          <cell r="AC519"/>
          <cell r="AD519"/>
          <cell r="AE519"/>
          <cell r="AF519"/>
          <cell r="AG519"/>
          <cell r="AH519"/>
        </row>
        <row r="520">
          <cell r="Z520" t="str">
            <v>старый3654</v>
          </cell>
          <cell r="AA520">
            <v>43700</v>
          </cell>
          <cell r="AB520">
            <v>35100</v>
          </cell>
          <cell r="AC520"/>
          <cell r="AD520"/>
          <cell r="AE520"/>
          <cell r="AF520"/>
          <cell r="AG520"/>
          <cell r="AH520"/>
        </row>
        <row r="521">
          <cell r="Z521" t="str">
            <v>поребрик3654</v>
          </cell>
          <cell r="AA521">
            <v>43700</v>
          </cell>
          <cell r="AB521">
            <v>8840</v>
          </cell>
          <cell r="AC521"/>
          <cell r="AD521"/>
          <cell r="AE521"/>
          <cell r="AF521"/>
          <cell r="AG521"/>
          <cell r="AH521"/>
        </row>
        <row r="522">
          <cell r="Z522" t="str">
            <v>бордюр3670</v>
          </cell>
          <cell r="AA522">
            <v>43701</v>
          </cell>
          <cell r="AB522">
            <v>3750</v>
          </cell>
          <cell r="AC522"/>
          <cell r="AD522"/>
          <cell r="AE522"/>
          <cell r="AF522"/>
          <cell r="AG522"/>
          <cell r="AH522"/>
        </row>
        <row r="523">
          <cell r="Z523" t="str">
            <v>старый3669</v>
          </cell>
          <cell r="AA523">
            <v>43701</v>
          </cell>
          <cell r="AB523">
            <v>80000</v>
          </cell>
          <cell r="AC523">
            <v>43712</v>
          </cell>
          <cell r="AD523">
            <v>7500</v>
          </cell>
          <cell r="AE523">
            <v>43714</v>
          </cell>
          <cell r="AF523">
            <v>72500</v>
          </cell>
          <cell r="AG523"/>
          <cell r="AH523"/>
        </row>
        <row r="524">
          <cell r="Z524"/>
          <cell r="AA524"/>
          <cell r="AB524"/>
          <cell r="AC524"/>
          <cell r="AD524"/>
          <cell r="AE524"/>
          <cell r="AF524"/>
          <cell r="AG524"/>
          <cell r="AH524"/>
        </row>
        <row r="525">
          <cell r="Z525" t="str">
            <v>старый3671</v>
          </cell>
          <cell r="AA525">
            <v>43701</v>
          </cell>
          <cell r="AB525">
            <v>62550</v>
          </cell>
          <cell r="AC525"/>
          <cell r="AD525"/>
          <cell r="AE525"/>
          <cell r="AF525"/>
          <cell r="AG525"/>
          <cell r="AH525"/>
        </row>
        <row r="526">
          <cell r="Z526" t="str">
            <v>поребрик3671</v>
          </cell>
          <cell r="AA526">
            <v>43701</v>
          </cell>
          <cell r="AB526">
            <v>5450</v>
          </cell>
          <cell r="AC526"/>
          <cell r="AD526"/>
          <cell r="AE526"/>
          <cell r="AF526"/>
          <cell r="AG526"/>
          <cell r="AH526"/>
        </row>
        <row r="527">
          <cell r="Z527" t="str">
            <v>ремонт3671</v>
          </cell>
          <cell r="AA527">
            <v>43701</v>
          </cell>
          <cell r="AB527">
            <v>50000</v>
          </cell>
          <cell r="AC527"/>
          <cell r="AD527"/>
          <cell r="AE527"/>
          <cell r="AF527"/>
          <cell r="AG527"/>
          <cell r="AH527"/>
        </row>
        <row r="528">
          <cell r="Z528" t="str">
            <v>кирпич3673</v>
          </cell>
          <cell r="AA528">
            <v>43702</v>
          </cell>
          <cell r="AB528">
            <v>20000</v>
          </cell>
          <cell r="AC528">
            <v>43728</v>
          </cell>
          <cell r="AD528">
            <v>67000</v>
          </cell>
          <cell r="AE528"/>
          <cell r="AF528"/>
          <cell r="AG528"/>
          <cell r="AH528"/>
        </row>
        <row r="529">
          <cell r="Z529" t="str">
            <v>поребрик3673</v>
          </cell>
          <cell r="AA529">
            <v>43736</v>
          </cell>
          <cell r="AB529">
            <v>12900</v>
          </cell>
          <cell r="AC529"/>
          <cell r="AD529"/>
          <cell r="AE529"/>
          <cell r="AF529"/>
          <cell r="AG529"/>
          <cell r="AH529"/>
        </row>
        <row r="530">
          <cell r="Z530" t="str">
            <v>новый3675</v>
          </cell>
          <cell r="AA530">
            <v>43708</v>
          </cell>
          <cell r="AB530">
            <v>36500</v>
          </cell>
          <cell r="AC530">
            <v>43737</v>
          </cell>
          <cell r="AD530">
            <v>32800</v>
          </cell>
          <cell r="AE530"/>
          <cell r="AF530"/>
          <cell r="AG530"/>
          <cell r="AH530"/>
        </row>
        <row r="531">
          <cell r="Z531" t="str">
            <v>поребрик3675</v>
          </cell>
          <cell r="AA531">
            <v>43737</v>
          </cell>
          <cell r="AB531">
            <v>7200</v>
          </cell>
          <cell r="AC531"/>
          <cell r="AD531"/>
          <cell r="AE531"/>
          <cell r="AF531"/>
          <cell r="AG531"/>
          <cell r="AH531"/>
        </row>
        <row r="532">
          <cell r="Z532" t="str">
            <v>кирпич3633</v>
          </cell>
          <cell r="AA532">
            <v>43705</v>
          </cell>
          <cell r="AB532">
            <v>268400</v>
          </cell>
          <cell r="AC532"/>
          <cell r="AD532"/>
          <cell r="AE532"/>
          <cell r="AF532"/>
          <cell r="AG532"/>
          <cell r="AH532"/>
        </row>
        <row r="533">
          <cell r="Z533" t="str">
            <v>демонт3645</v>
          </cell>
          <cell r="AA533">
            <v>43708</v>
          </cell>
          <cell r="AB533">
            <v>70000</v>
          </cell>
          <cell r="AC533"/>
          <cell r="AD533"/>
          <cell r="AE533"/>
          <cell r="AF533"/>
          <cell r="AG533"/>
          <cell r="AH533"/>
        </row>
        <row r="534">
          <cell r="Z534" t="str">
            <v>поребрик3676</v>
          </cell>
          <cell r="AA534">
            <v>43707</v>
          </cell>
          <cell r="AB534">
            <v>800</v>
          </cell>
          <cell r="AC534"/>
          <cell r="AD534"/>
          <cell r="AE534"/>
          <cell r="AF534"/>
          <cell r="AG534"/>
          <cell r="AH534"/>
        </row>
        <row r="535">
          <cell r="Z535" t="str">
            <v/>
          </cell>
          <cell r="AA535"/>
          <cell r="AB535"/>
          <cell r="AC535"/>
          <cell r="AD535"/>
          <cell r="AE535"/>
          <cell r="AF535"/>
          <cell r="AG535"/>
          <cell r="AH535"/>
        </row>
        <row r="536">
          <cell r="Z536" t="str">
            <v>сентябрь</v>
          </cell>
          <cell r="AA536"/>
          <cell r="AB536"/>
          <cell r="AC536"/>
          <cell r="AD536"/>
          <cell r="AE536"/>
          <cell r="AF536"/>
          <cell r="AG536"/>
          <cell r="AH536"/>
        </row>
        <row r="537">
          <cell r="Z537" t="str">
            <v>поребрик3391</v>
          </cell>
          <cell r="AA537">
            <v>43709</v>
          </cell>
          <cell r="AB537">
            <v>1620</v>
          </cell>
          <cell r="AC537">
            <v>43710</v>
          </cell>
          <cell r="AD537">
            <v>4050</v>
          </cell>
          <cell r="AE537"/>
          <cell r="AF537"/>
          <cell r="AG537"/>
          <cell r="AH537"/>
        </row>
        <row r="538">
          <cell r="Z538" t="str">
            <v>новый3624</v>
          </cell>
          <cell r="AA538">
            <v>43709</v>
          </cell>
          <cell r="AB538">
            <v>19500</v>
          </cell>
          <cell r="AC538"/>
          <cell r="AD538"/>
          <cell r="AE538"/>
          <cell r="AF538"/>
          <cell r="AG538"/>
          <cell r="AH538"/>
        </row>
        <row r="539">
          <cell r="Z539" t="str">
            <v>поребрик3624</v>
          </cell>
          <cell r="AA539">
            <v>43709</v>
          </cell>
          <cell r="AB539">
            <v>3300</v>
          </cell>
          <cell r="AC539"/>
          <cell r="AD539"/>
          <cell r="AE539"/>
          <cell r="AF539"/>
          <cell r="AG539"/>
          <cell r="AH539"/>
        </row>
        <row r="540">
          <cell r="Z540" t="str">
            <v>поребрик3677</v>
          </cell>
          <cell r="AA540">
            <v>43709</v>
          </cell>
          <cell r="AB540">
            <v>1600</v>
          </cell>
          <cell r="AC540"/>
          <cell r="AD540"/>
          <cell r="AE540"/>
          <cell r="AF540"/>
          <cell r="AG540"/>
          <cell r="AH540"/>
        </row>
        <row r="541">
          <cell r="Z541" t="str">
            <v>лоток3677</v>
          </cell>
          <cell r="AA541">
            <v>43709</v>
          </cell>
          <cell r="AB541">
            <v>800</v>
          </cell>
          <cell r="AC541"/>
          <cell r="AD541"/>
          <cell r="AE541"/>
          <cell r="AF541"/>
          <cell r="AG541"/>
          <cell r="AH541"/>
        </row>
        <row r="542">
          <cell r="Z542" t="str">
            <v>бордюр3697</v>
          </cell>
          <cell r="AA542">
            <v>43709</v>
          </cell>
          <cell r="AB542">
            <v>76800</v>
          </cell>
          <cell r="AC542"/>
          <cell r="AD542"/>
          <cell r="AE542"/>
          <cell r="AF542"/>
          <cell r="AG542"/>
          <cell r="AH542"/>
        </row>
        <row r="543">
          <cell r="Z543" t="str">
            <v>поребрик3700</v>
          </cell>
          <cell r="AA543">
            <v>43709</v>
          </cell>
          <cell r="AB543">
            <v>1000</v>
          </cell>
          <cell r="AC543"/>
          <cell r="AD543"/>
          <cell r="AE543"/>
          <cell r="AF543"/>
          <cell r="AG543"/>
          <cell r="AH543"/>
        </row>
        <row r="544">
          <cell r="Z544" t="str">
            <v>кирпич3688</v>
          </cell>
          <cell r="AA544">
            <v>43680</v>
          </cell>
          <cell r="AB544">
            <v>25000</v>
          </cell>
          <cell r="AC544">
            <v>43720</v>
          </cell>
          <cell r="AD544">
            <v>16300</v>
          </cell>
          <cell r="AE544"/>
          <cell r="AF544"/>
          <cell r="AG544"/>
          <cell r="AH544"/>
        </row>
        <row r="545">
          <cell r="Z545" t="str">
            <v>кирпич3701</v>
          </cell>
          <cell r="AA545">
            <v>43680</v>
          </cell>
          <cell r="AB545">
            <v>15800</v>
          </cell>
          <cell r="AC545">
            <v>43742</v>
          </cell>
          <cell r="AD545">
            <v>15000</v>
          </cell>
          <cell r="AE545"/>
          <cell r="AF545"/>
          <cell r="AG545"/>
          <cell r="AH545"/>
        </row>
        <row r="546">
          <cell r="Z546" t="str">
            <v>поребрик3703</v>
          </cell>
          <cell r="AA546">
            <v>43710</v>
          </cell>
          <cell r="AB546">
            <v>2090</v>
          </cell>
          <cell r="AC546"/>
          <cell r="AD546"/>
          <cell r="AE546"/>
          <cell r="AF546"/>
          <cell r="AG546"/>
          <cell r="AH546"/>
        </row>
        <row r="547">
          <cell r="Z547"/>
          <cell r="AA547"/>
          <cell r="AB547"/>
          <cell r="AC547"/>
          <cell r="AD547"/>
          <cell r="AE547"/>
          <cell r="AF547"/>
          <cell r="AG547"/>
          <cell r="AH547"/>
        </row>
        <row r="548">
          <cell r="Z548" t="str">
            <v>квадрат3704</v>
          </cell>
          <cell r="AA548">
            <v>43711</v>
          </cell>
          <cell r="AB548">
            <v>55000</v>
          </cell>
          <cell r="AC548"/>
          <cell r="AD548"/>
          <cell r="AE548"/>
          <cell r="AF548"/>
          <cell r="AG548"/>
          <cell r="AH548"/>
        </row>
        <row r="549">
          <cell r="Z549" t="str">
            <v>поребрик3704</v>
          </cell>
          <cell r="AA549">
            <v>43711</v>
          </cell>
          <cell r="AB549">
            <v>15270</v>
          </cell>
          <cell r="AC549"/>
          <cell r="AD549"/>
          <cell r="AE549"/>
          <cell r="AF549"/>
          <cell r="AG549"/>
          <cell r="AH549"/>
        </row>
        <row r="550">
          <cell r="Z550" t="str">
            <v>лоток3704</v>
          </cell>
          <cell r="AA550">
            <v>43711</v>
          </cell>
          <cell r="AB550">
            <v>15750</v>
          </cell>
          <cell r="AC550"/>
          <cell r="AD550"/>
          <cell r="AE550"/>
          <cell r="AF550"/>
          <cell r="AG550"/>
          <cell r="AH550"/>
        </row>
        <row r="551">
          <cell r="Z551" t="str">
            <v>поребрик3576</v>
          </cell>
          <cell r="AA551">
            <v>43711</v>
          </cell>
          <cell r="AB551">
            <v>7200</v>
          </cell>
          <cell r="AC551"/>
          <cell r="AD551"/>
          <cell r="AE551"/>
          <cell r="AF551"/>
          <cell r="AG551"/>
          <cell r="AH551"/>
        </row>
        <row r="552">
          <cell r="Z552" t="str">
            <v>бордюр3576</v>
          </cell>
          <cell r="AA552">
            <v>43711</v>
          </cell>
          <cell r="AB552">
            <v>81000</v>
          </cell>
          <cell r="AC552"/>
          <cell r="AD552"/>
          <cell r="AE552"/>
          <cell r="AF552"/>
          <cell r="AG552"/>
          <cell r="AH552"/>
        </row>
        <row r="553">
          <cell r="Z553" t="str">
            <v>бордюр3716</v>
          </cell>
          <cell r="AA553">
            <v>43713</v>
          </cell>
          <cell r="AB553">
            <v>7830</v>
          </cell>
          <cell r="AC553"/>
          <cell r="AD553"/>
          <cell r="AE553"/>
          <cell r="AF553"/>
          <cell r="AG553"/>
          <cell r="AH553"/>
        </row>
        <row r="554">
          <cell r="Z554" t="str">
            <v>поребрик3717</v>
          </cell>
          <cell r="AA554">
            <v>43713</v>
          </cell>
          <cell r="AB554">
            <v>6880</v>
          </cell>
          <cell r="AC554"/>
          <cell r="AD554"/>
          <cell r="AE554"/>
          <cell r="AF554"/>
          <cell r="AG554"/>
          <cell r="AH554"/>
        </row>
        <row r="555">
          <cell r="Z555" t="str">
            <v>кирпич3679</v>
          </cell>
          <cell r="AA555">
            <v>43713</v>
          </cell>
          <cell r="AB555">
            <v>51200</v>
          </cell>
          <cell r="AC555"/>
          <cell r="AD555"/>
          <cell r="AE555"/>
          <cell r="AF555"/>
          <cell r="AG555"/>
          <cell r="AH555"/>
        </row>
        <row r="556">
          <cell r="Z556" t="str">
            <v>поребрик3679</v>
          </cell>
          <cell r="AA556">
            <v>43713</v>
          </cell>
          <cell r="AB556">
            <v>8800</v>
          </cell>
          <cell r="AC556"/>
          <cell r="AD556"/>
          <cell r="AE556"/>
          <cell r="AF556"/>
          <cell r="AG556"/>
          <cell r="AH556"/>
        </row>
        <row r="557">
          <cell r="Z557" t="str">
            <v>ремонт3679</v>
          </cell>
          <cell r="AA557">
            <v>43739</v>
          </cell>
          <cell r="AB557">
            <v>50000</v>
          </cell>
          <cell r="AC557"/>
          <cell r="AD557"/>
          <cell r="AE557"/>
          <cell r="AF557"/>
          <cell r="AG557"/>
          <cell r="AH557"/>
        </row>
        <row r="558">
          <cell r="Z558" t="str">
            <v>ремонт3479</v>
          </cell>
          <cell r="AA558">
            <v>43771</v>
          </cell>
          <cell r="AB558">
            <v>59000</v>
          </cell>
          <cell r="AC558"/>
          <cell r="AD558"/>
          <cell r="AE558"/>
          <cell r="AF558"/>
          <cell r="AG558"/>
          <cell r="AH558"/>
        </row>
        <row r="559">
          <cell r="Z559" t="str">
            <v>старый3702</v>
          </cell>
          <cell r="AA559">
            <v>43713</v>
          </cell>
          <cell r="AB559">
            <v>10000</v>
          </cell>
          <cell r="AC559">
            <v>43719</v>
          </cell>
          <cell r="AD559">
            <v>10000</v>
          </cell>
          <cell r="AE559"/>
          <cell r="AF559"/>
          <cell r="AG559"/>
          <cell r="AH559"/>
        </row>
        <row r="560">
          <cell r="Z560" t="str">
            <v>поребрик3724</v>
          </cell>
          <cell r="AA560">
            <v>43719</v>
          </cell>
          <cell r="AB560">
            <v>8000</v>
          </cell>
          <cell r="AC560"/>
          <cell r="AD560"/>
          <cell r="AE560"/>
          <cell r="AF560"/>
          <cell r="AG560"/>
          <cell r="AH560"/>
        </row>
        <row r="561">
          <cell r="Z561" t="str">
            <v>малыш3725</v>
          </cell>
          <cell r="AA561">
            <v>43717</v>
          </cell>
          <cell r="AB561">
            <v>10000</v>
          </cell>
          <cell r="AC561">
            <v>43719</v>
          </cell>
          <cell r="AD561">
            <v>12100</v>
          </cell>
          <cell r="AE561"/>
          <cell r="AF561"/>
          <cell r="AG561"/>
          <cell r="AH561"/>
        </row>
        <row r="562">
          <cell r="Z562" t="str">
            <v>новый3705</v>
          </cell>
          <cell r="AA562">
            <v>43717</v>
          </cell>
          <cell r="AB562">
            <v>50000</v>
          </cell>
          <cell r="AC562">
            <v>43735</v>
          </cell>
          <cell r="AD562">
            <v>38200</v>
          </cell>
          <cell r="AE562"/>
          <cell r="AF562"/>
          <cell r="AG562"/>
          <cell r="AH562"/>
        </row>
        <row r="563">
          <cell r="Z563" t="str">
            <v>поребрик3705</v>
          </cell>
          <cell r="AA563">
            <v>43735</v>
          </cell>
          <cell r="AB563">
            <v>9010</v>
          </cell>
          <cell r="AC563"/>
          <cell r="AD563"/>
          <cell r="AE563"/>
          <cell r="AF563"/>
          <cell r="AG563"/>
          <cell r="AH563"/>
        </row>
        <row r="564">
          <cell r="Z564" t="str">
            <v>поребрик3740</v>
          </cell>
          <cell r="AA564">
            <v>43718</v>
          </cell>
          <cell r="AB564">
            <v>9600</v>
          </cell>
          <cell r="AC564"/>
          <cell r="AD564"/>
          <cell r="AE564"/>
          <cell r="AF564"/>
          <cell r="AG564"/>
          <cell r="AH564"/>
        </row>
        <row r="565">
          <cell r="Z565" t="str">
            <v>кирпич3739</v>
          </cell>
          <cell r="AA565">
            <v>43718</v>
          </cell>
          <cell r="AB565">
            <v>25000</v>
          </cell>
          <cell r="AC565">
            <v>43735</v>
          </cell>
          <cell r="AD565">
            <v>20000</v>
          </cell>
          <cell r="AE565"/>
          <cell r="AF565"/>
          <cell r="AG565"/>
          <cell r="AH565"/>
        </row>
        <row r="566">
          <cell r="Z566" t="str">
            <v>литье3741</v>
          </cell>
          <cell r="AA566">
            <v>43718</v>
          </cell>
          <cell r="AB566">
            <v>7000</v>
          </cell>
          <cell r="AC566">
            <v>43726</v>
          </cell>
          <cell r="AD566">
            <v>4610</v>
          </cell>
          <cell r="AE566"/>
          <cell r="AF566"/>
          <cell r="AG566"/>
          <cell r="AH566"/>
        </row>
        <row r="567">
          <cell r="Z567" t="str">
            <v>поребрик3741</v>
          </cell>
          <cell r="AA567">
            <v>43726</v>
          </cell>
          <cell r="AB567">
            <v>3960</v>
          </cell>
          <cell r="AC567"/>
          <cell r="AD567"/>
          <cell r="AE567"/>
          <cell r="AF567"/>
          <cell r="AG567"/>
          <cell r="AH567"/>
        </row>
        <row r="568">
          <cell r="Z568" t="str">
            <v>литье3742</v>
          </cell>
          <cell r="AA568">
            <v>43718</v>
          </cell>
          <cell r="AB568">
            <v>2800</v>
          </cell>
          <cell r="AC568"/>
          <cell r="AD568"/>
          <cell r="AE568"/>
          <cell r="AF568"/>
          <cell r="AG568"/>
          <cell r="AH568"/>
        </row>
        <row r="569">
          <cell r="Z569" t="str">
            <v>поребрик3761</v>
          </cell>
          <cell r="AA569">
            <v>43719</v>
          </cell>
          <cell r="AB569">
            <v>2100</v>
          </cell>
          <cell r="AC569"/>
          <cell r="AD569"/>
          <cell r="AE569"/>
          <cell r="AF569"/>
          <cell r="AG569"/>
          <cell r="AH569"/>
        </row>
        <row r="570">
          <cell r="Z570" t="str">
            <v>поребрик3762</v>
          </cell>
          <cell r="AA570">
            <v>43719</v>
          </cell>
          <cell r="AB570">
            <v>1200</v>
          </cell>
          <cell r="AC570"/>
          <cell r="AD570"/>
          <cell r="AE570"/>
          <cell r="AF570"/>
          <cell r="AG570"/>
          <cell r="AH570"/>
        </row>
        <row r="571">
          <cell r="Z571" t="str">
            <v>поребрик3763</v>
          </cell>
          <cell r="AA571">
            <v>43719</v>
          </cell>
          <cell r="AB571">
            <v>7050</v>
          </cell>
          <cell r="AC571"/>
          <cell r="AD571"/>
          <cell r="AE571"/>
          <cell r="AF571"/>
          <cell r="AG571"/>
          <cell r="AH571"/>
        </row>
        <row r="572">
          <cell r="Z572" t="str">
            <v>кирпич3759</v>
          </cell>
          <cell r="AA572">
            <v>43719</v>
          </cell>
          <cell r="AB572">
            <v>2000</v>
          </cell>
          <cell r="AC572">
            <v>43720</v>
          </cell>
          <cell r="AD572">
            <v>33960</v>
          </cell>
          <cell r="AE572"/>
          <cell r="AF572"/>
          <cell r="AG572"/>
          <cell r="AH572"/>
        </row>
        <row r="573">
          <cell r="Z573" t="str">
            <v>поребрик3764</v>
          </cell>
          <cell r="AA573">
            <v>43720</v>
          </cell>
          <cell r="AB573">
            <v>7140</v>
          </cell>
          <cell r="AC573"/>
          <cell r="AD573"/>
          <cell r="AE573"/>
          <cell r="AF573"/>
          <cell r="AG573"/>
          <cell r="AH573"/>
        </row>
        <row r="574">
          <cell r="Z574" t="str">
            <v>старый3760</v>
          </cell>
          <cell r="AA574">
            <v>43720</v>
          </cell>
          <cell r="AB574">
            <v>14240</v>
          </cell>
          <cell r="AC574"/>
          <cell r="AD574"/>
          <cell r="AE574"/>
          <cell r="AF574"/>
          <cell r="AG574"/>
          <cell r="AH574"/>
        </row>
        <row r="575">
          <cell r="Z575" t="str">
            <v>кирпич3661</v>
          </cell>
          <cell r="AA575">
            <v>43721</v>
          </cell>
          <cell r="AB575">
            <v>99000</v>
          </cell>
          <cell r="AC575"/>
          <cell r="AD575"/>
          <cell r="AE575"/>
          <cell r="AF575"/>
          <cell r="AG575"/>
          <cell r="AH575"/>
        </row>
        <row r="576">
          <cell r="Z576" t="str">
            <v>ремонт3661</v>
          </cell>
          <cell r="AA576">
            <v>43721</v>
          </cell>
          <cell r="AB576">
            <v>80000</v>
          </cell>
          <cell r="AC576">
            <v>43752</v>
          </cell>
          <cell r="AD576">
            <v>105000</v>
          </cell>
          <cell r="AE576"/>
          <cell r="AF576"/>
          <cell r="AG576"/>
          <cell r="AH576"/>
        </row>
        <row r="577">
          <cell r="Z577" t="str">
            <v>поребрик3661</v>
          </cell>
          <cell r="AA577">
            <v>43721</v>
          </cell>
          <cell r="AB577">
            <v>20300</v>
          </cell>
          <cell r="AC577"/>
          <cell r="AD577"/>
          <cell r="AE577"/>
          <cell r="AF577"/>
          <cell r="AG577"/>
          <cell r="AH577"/>
        </row>
        <row r="578">
          <cell r="Z578" t="str">
            <v>старый3771</v>
          </cell>
          <cell r="AA578">
            <v>43722</v>
          </cell>
          <cell r="AB578">
            <v>2000</v>
          </cell>
          <cell r="AC578"/>
          <cell r="AD578"/>
          <cell r="AE578"/>
          <cell r="AF578"/>
          <cell r="AG578"/>
          <cell r="AH578"/>
        </row>
        <row r="579">
          <cell r="Z579" t="str">
            <v>поребрик3771</v>
          </cell>
          <cell r="AA579">
            <v>43722</v>
          </cell>
          <cell r="AB579">
            <v>1400</v>
          </cell>
          <cell r="AC579"/>
          <cell r="AD579"/>
          <cell r="AE579"/>
          <cell r="AF579"/>
          <cell r="AG579"/>
          <cell r="AH579"/>
        </row>
        <row r="580">
          <cell r="Z580" t="str">
            <v>лоток3773</v>
          </cell>
          <cell r="AA580">
            <v>43722</v>
          </cell>
          <cell r="AB580">
            <v>4000</v>
          </cell>
          <cell r="AC580"/>
          <cell r="AD580"/>
          <cell r="AE580"/>
          <cell r="AF580"/>
          <cell r="AG580"/>
          <cell r="AH580"/>
        </row>
        <row r="581">
          <cell r="Z581" t="str">
            <v>поребрик3772</v>
          </cell>
          <cell r="AA581">
            <v>43722</v>
          </cell>
          <cell r="AB581">
            <v>9440</v>
          </cell>
          <cell r="AC581"/>
          <cell r="AD581"/>
          <cell r="AE581"/>
          <cell r="AF581"/>
          <cell r="AG581"/>
          <cell r="AH581"/>
        </row>
        <row r="582">
          <cell r="Z582" t="str">
            <v>старый3774</v>
          </cell>
          <cell r="AA582">
            <v>43723</v>
          </cell>
          <cell r="AB582">
            <v>21000</v>
          </cell>
          <cell r="AC582"/>
          <cell r="AD582"/>
          <cell r="AE582"/>
          <cell r="AF582"/>
          <cell r="AG582"/>
          <cell r="AH582"/>
        </row>
        <row r="583">
          <cell r="Z583" t="str">
            <v>малыш3775</v>
          </cell>
          <cell r="AA583">
            <v>43724</v>
          </cell>
          <cell r="AB583">
            <v>5760</v>
          </cell>
          <cell r="AC583"/>
          <cell r="AD583"/>
          <cell r="AE583"/>
          <cell r="AF583"/>
          <cell r="AG583"/>
          <cell r="AH583"/>
        </row>
        <row r="584">
          <cell r="Z584" t="str">
            <v>старый3776</v>
          </cell>
          <cell r="AA584">
            <v>43723</v>
          </cell>
          <cell r="AB584">
            <v>13950</v>
          </cell>
          <cell r="AC584"/>
          <cell r="AD584"/>
          <cell r="AE584"/>
          <cell r="AF584"/>
          <cell r="AG584"/>
          <cell r="AH584"/>
        </row>
        <row r="585">
          <cell r="Z585" t="str">
            <v>поребрик3777</v>
          </cell>
          <cell r="AA585">
            <v>43724</v>
          </cell>
          <cell r="AB585">
            <v>29400</v>
          </cell>
          <cell r="AC585"/>
          <cell r="AD585"/>
          <cell r="AE585"/>
          <cell r="AF585"/>
          <cell r="AG585"/>
          <cell r="AH585"/>
        </row>
        <row r="586">
          <cell r="Z586" t="str">
            <v>квадрат3745</v>
          </cell>
          <cell r="AA586">
            <v>43725</v>
          </cell>
          <cell r="AB586">
            <v>343940</v>
          </cell>
          <cell r="AC586"/>
          <cell r="AD586"/>
          <cell r="AE586"/>
          <cell r="AF586"/>
          <cell r="AG586"/>
          <cell r="AH586"/>
        </row>
        <row r="587">
          <cell r="Z587" t="str">
            <v>кирпич3778</v>
          </cell>
          <cell r="AA587">
            <v>43725</v>
          </cell>
          <cell r="AB587">
            <v>18750</v>
          </cell>
          <cell r="AC587">
            <v>43733</v>
          </cell>
          <cell r="AD587">
            <v>20000</v>
          </cell>
          <cell r="AE587">
            <v>43738</v>
          </cell>
          <cell r="AF587">
            <v>23875</v>
          </cell>
          <cell r="AG587">
            <v>43751</v>
          </cell>
          <cell r="AH587">
            <v>80000</v>
          </cell>
        </row>
        <row r="588">
          <cell r="Z588" t="str">
            <v>кирпич3779</v>
          </cell>
          <cell r="AA588">
            <v>43727</v>
          </cell>
          <cell r="AB588">
            <v>95900</v>
          </cell>
          <cell r="AC588">
            <v>43752</v>
          </cell>
          <cell r="AD588">
            <v>100000</v>
          </cell>
          <cell r="AE588"/>
          <cell r="AF588"/>
          <cell r="AG588"/>
          <cell r="AH588"/>
        </row>
        <row r="589">
          <cell r="Z589" t="str">
            <v>поребрик3780</v>
          </cell>
          <cell r="AA589">
            <v>43726</v>
          </cell>
          <cell r="AB589">
            <v>8500</v>
          </cell>
          <cell r="AC589"/>
          <cell r="AD589"/>
          <cell r="AE589"/>
          <cell r="AF589"/>
          <cell r="AG589"/>
          <cell r="AH589"/>
        </row>
        <row r="590">
          <cell r="Z590" t="str">
            <v>бордюр3781</v>
          </cell>
          <cell r="AA590">
            <v>43726</v>
          </cell>
          <cell r="AB590">
            <v>34560</v>
          </cell>
          <cell r="AC590"/>
          <cell r="AD590"/>
          <cell r="AE590"/>
          <cell r="AF590"/>
          <cell r="AG590"/>
          <cell r="AH590"/>
        </row>
        <row r="591">
          <cell r="Z591" t="str">
            <v>поребрик3782</v>
          </cell>
          <cell r="AA591">
            <v>43722</v>
          </cell>
          <cell r="AB591">
            <v>2700</v>
          </cell>
          <cell r="AC591"/>
          <cell r="AD591"/>
          <cell r="AE591"/>
          <cell r="AF591"/>
          <cell r="AG591"/>
          <cell r="AH591"/>
        </row>
        <row r="592">
          <cell r="Z592" t="str">
            <v>поребрик3302</v>
          </cell>
          <cell r="AA592">
            <v>43726</v>
          </cell>
          <cell r="AB592">
            <v>186060</v>
          </cell>
          <cell r="AC592"/>
          <cell r="AD592"/>
          <cell r="AE592"/>
          <cell r="AF592"/>
          <cell r="AG592"/>
          <cell r="AH592"/>
        </row>
        <row r="593">
          <cell r="Z593" t="str">
            <v>старый3788</v>
          </cell>
          <cell r="AA593">
            <v>43735</v>
          </cell>
          <cell r="AB593">
            <v>9000</v>
          </cell>
          <cell r="AC593"/>
          <cell r="AD593"/>
          <cell r="AE593"/>
          <cell r="AF593"/>
          <cell r="AG593"/>
          <cell r="AH593"/>
        </row>
        <row r="594">
          <cell r="Z594" t="str">
            <v>поребрик3788</v>
          </cell>
          <cell r="AA594">
            <v>43735</v>
          </cell>
          <cell r="AB594">
            <v>3520</v>
          </cell>
          <cell r="AC594"/>
          <cell r="AD594"/>
          <cell r="AE594"/>
          <cell r="AF594"/>
          <cell r="AG594"/>
          <cell r="AH594"/>
        </row>
        <row r="595">
          <cell r="Z595" t="str">
            <v>старый3789</v>
          </cell>
          <cell r="AA595">
            <v>43734</v>
          </cell>
          <cell r="AB595">
            <v>15050</v>
          </cell>
          <cell r="AC595">
            <v>43739</v>
          </cell>
          <cell r="AD595">
            <v>8600</v>
          </cell>
          <cell r="AE595"/>
          <cell r="AF595"/>
          <cell r="AG595"/>
          <cell r="AH595"/>
        </row>
        <row r="596">
          <cell r="Z596" t="str">
            <v>малыш3790</v>
          </cell>
          <cell r="AA596">
            <v>43733</v>
          </cell>
          <cell r="AB596">
            <v>1800</v>
          </cell>
          <cell r="AC596"/>
          <cell r="AD596"/>
          <cell r="AE596"/>
          <cell r="AF596"/>
          <cell r="AG596"/>
          <cell r="AH596"/>
        </row>
        <row r="597">
          <cell r="Z597" t="str">
            <v>кирпич3791</v>
          </cell>
          <cell r="AA597">
            <v>43737</v>
          </cell>
          <cell r="AB597">
            <v>17500</v>
          </cell>
          <cell r="AC597">
            <v>43741</v>
          </cell>
          <cell r="AD597">
            <v>14400</v>
          </cell>
          <cell r="AE597"/>
          <cell r="AF597"/>
          <cell r="AG597"/>
          <cell r="AH597"/>
        </row>
        <row r="598">
          <cell r="Z598" t="str">
            <v>поребрик3791</v>
          </cell>
          <cell r="AA598">
            <v>43741</v>
          </cell>
          <cell r="AB598">
            <v>2600</v>
          </cell>
          <cell r="AC598"/>
          <cell r="AD598"/>
          <cell r="AE598"/>
          <cell r="AF598"/>
          <cell r="AG598"/>
          <cell r="AH598"/>
        </row>
        <row r="599">
          <cell r="Z599" t="str">
            <v>литье3815</v>
          </cell>
          <cell r="AA599">
            <v>43738</v>
          </cell>
          <cell r="AB599">
            <v>3630</v>
          </cell>
          <cell r="AC599"/>
          <cell r="AD599"/>
          <cell r="AE599"/>
          <cell r="AF599"/>
          <cell r="AG599"/>
          <cell r="AH599"/>
        </row>
        <row r="600">
          <cell r="Z600" t="str">
            <v>литье3816</v>
          </cell>
          <cell r="AA600">
            <v>43738</v>
          </cell>
          <cell r="AB600">
            <v>2880</v>
          </cell>
          <cell r="AC600"/>
          <cell r="AD600"/>
          <cell r="AE600"/>
          <cell r="AF600"/>
          <cell r="AG600"/>
          <cell r="AH600"/>
        </row>
        <row r="601">
          <cell r="Z601" t="str">
            <v>кирпич3848</v>
          </cell>
          <cell r="AA601">
            <v>43678</v>
          </cell>
          <cell r="AB601">
            <v>7500</v>
          </cell>
          <cell r="AC601"/>
          <cell r="AD601"/>
          <cell r="AE601"/>
          <cell r="AF601"/>
          <cell r="AG601"/>
          <cell r="AH601"/>
        </row>
        <row r="602">
          <cell r="Z602" t="str">
            <v/>
          </cell>
          <cell r="AA602"/>
          <cell r="AB602"/>
          <cell r="AC602"/>
          <cell r="AD602"/>
          <cell r="AE602"/>
          <cell r="AF602"/>
          <cell r="AG602"/>
          <cell r="AH602"/>
        </row>
        <row r="603">
          <cell r="Z603" t="str">
            <v/>
          </cell>
          <cell r="AA603"/>
          <cell r="AB603"/>
          <cell r="AC603"/>
          <cell r="AD603"/>
          <cell r="AE603"/>
          <cell r="AF603"/>
          <cell r="AG603"/>
          <cell r="AH603"/>
        </row>
        <row r="604">
          <cell r="Z604" t="str">
            <v>октябрь</v>
          </cell>
          <cell r="AA604"/>
          <cell r="AB604"/>
          <cell r="AC604"/>
          <cell r="AD604"/>
          <cell r="AE604"/>
          <cell r="AF604"/>
          <cell r="AG604"/>
          <cell r="AH604"/>
        </row>
        <row r="605">
          <cell r="Z605" t="str">
            <v>литье3812</v>
          </cell>
          <cell r="AA605">
            <v>43739</v>
          </cell>
          <cell r="AB605">
            <v>3885</v>
          </cell>
          <cell r="AC605"/>
          <cell r="AD605"/>
          <cell r="AE605"/>
          <cell r="AF605"/>
          <cell r="AG605"/>
          <cell r="AH605"/>
        </row>
        <row r="606">
          <cell r="Z606" t="str">
            <v>кирпич3813</v>
          </cell>
          <cell r="AA606">
            <v>43739</v>
          </cell>
          <cell r="AB606">
            <v>201400</v>
          </cell>
          <cell r="AC606"/>
          <cell r="AD606"/>
          <cell r="AE606"/>
          <cell r="AF606"/>
          <cell r="AG606"/>
          <cell r="AH606"/>
        </row>
        <row r="607">
          <cell r="Z607" t="str">
            <v>малыш3814</v>
          </cell>
          <cell r="AA607">
            <v>43739</v>
          </cell>
          <cell r="AB607">
            <v>2000</v>
          </cell>
          <cell r="AC607"/>
          <cell r="AD607"/>
          <cell r="AE607"/>
          <cell r="AF607"/>
          <cell r="AG607"/>
          <cell r="AH607"/>
        </row>
        <row r="608">
          <cell r="Z608" t="str">
            <v>малыш3819</v>
          </cell>
          <cell r="AA608">
            <v>43740</v>
          </cell>
          <cell r="AB608">
            <v>3000</v>
          </cell>
          <cell r="AC608"/>
          <cell r="AD608"/>
          <cell r="AE608"/>
          <cell r="AF608"/>
          <cell r="AG608"/>
          <cell r="AH608"/>
        </row>
        <row r="609">
          <cell r="Z609" t="str">
            <v>поребрик3820</v>
          </cell>
          <cell r="AA609">
            <v>43740</v>
          </cell>
          <cell r="AB609">
            <v>48000</v>
          </cell>
          <cell r="AC609"/>
          <cell r="AD609"/>
          <cell r="AE609"/>
          <cell r="AF609"/>
          <cell r="AG609"/>
          <cell r="AH609"/>
        </row>
        <row r="610">
          <cell r="Z610" t="str">
            <v>малыш3820</v>
          </cell>
          <cell r="AA610">
            <v>43740</v>
          </cell>
          <cell r="AB610">
            <v>6800</v>
          </cell>
          <cell r="AC610"/>
          <cell r="AD610"/>
          <cell r="AE610"/>
          <cell r="AF610"/>
          <cell r="AG610"/>
          <cell r="AH610"/>
        </row>
        <row r="611">
          <cell r="Z611" t="str">
            <v>бордюр3821</v>
          </cell>
          <cell r="AA611">
            <v>43740</v>
          </cell>
          <cell r="AB611">
            <v>25920</v>
          </cell>
          <cell r="AC611"/>
          <cell r="AD611"/>
          <cell r="AE611"/>
          <cell r="AF611"/>
          <cell r="AG611"/>
          <cell r="AH611"/>
        </row>
        <row r="612">
          <cell r="Z612" t="str">
            <v>поребрик3822</v>
          </cell>
          <cell r="AA612">
            <v>43740</v>
          </cell>
          <cell r="AB612">
            <v>15300</v>
          </cell>
          <cell r="AC612"/>
          <cell r="AD612"/>
          <cell r="AE612"/>
          <cell r="AF612"/>
          <cell r="AG612"/>
          <cell r="AH612"/>
        </row>
        <row r="613">
          <cell r="Z613" t="str">
            <v>бордюр3824</v>
          </cell>
          <cell r="AA613">
            <v>43741</v>
          </cell>
          <cell r="AB613">
            <v>20580</v>
          </cell>
          <cell r="AC613">
            <v>43763</v>
          </cell>
          <cell r="AD613">
            <v>3200</v>
          </cell>
          <cell r="AE613">
            <v>43770</v>
          </cell>
          <cell r="AF613">
            <v>3220</v>
          </cell>
          <cell r="AG613"/>
          <cell r="AH613"/>
        </row>
        <row r="614">
          <cell r="Z614" t="str">
            <v>поребрик3824</v>
          </cell>
          <cell r="AA614">
            <v>43770</v>
          </cell>
          <cell r="AB614">
            <v>12780</v>
          </cell>
          <cell r="AC614"/>
          <cell r="AD614"/>
          <cell r="AE614"/>
          <cell r="AF614"/>
          <cell r="AG614"/>
          <cell r="AH614"/>
        </row>
        <row r="615">
          <cell r="Z615" t="str">
            <v>литье3828</v>
          </cell>
          <cell r="AA615">
            <v>43742</v>
          </cell>
          <cell r="AB615">
            <v>14360</v>
          </cell>
          <cell r="AC615"/>
          <cell r="AD615"/>
          <cell r="AE615"/>
          <cell r="AF615"/>
          <cell r="AG615"/>
          <cell r="AH615"/>
        </row>
        <row r="616">
          <cell r="Z616" t="str">
            <v>поребрик3828</v>
          </cell>
          <cell r="AA616">
            <v>43742</v>
          </cell>
          <cell r="AB616">
            <v>900</v>
          </cell>
          <cell r="AC616"/>
          <cell r="AD616"/>
          <cell r="AE616"/>
          <cell r="AF616"/>
          <cell r="AG616"/>
          <cell r="AH616"/>
        </row>
        <row r="617">
          <cell r="Z617" t="str">
            <v>кирпич3827</v>
          </cell>
          <cell r="AA617">
            <v>43742</v>
          </cell>
          <cell r="AB617">
            <v>60000</v>
          </cell>
          <cell r="AC617">
            <v>43755</v>
          </cell>
          <cell r="AD617">
            <v>51250</v>
          </cell>
          <cell r="AE617"/>
          <cell r="AF617"/>
          <cell r="AG617"/>
          <cell r="AH617"/>
        </row>
        <row r="618">
          <cell r="Z618" t="str">
            <v>поребрик3827</v>
          </cell>
          <cell r="AA618">
            <v>43755</v>
          </cell>
          <cell r="AB618">
            <v>4150</v>
          </cell>
          <cell r="AC618"/>
          <cell r="AD618"/>
          <cell r="AE618"/>
          <cell r="AF618"/>
          <cell r="AG618"/>
          <cell r="AH618"/>
        </row>
        <row r="619">
          <cell r="Z619" t="str">
            <v>лоток3827</v>
          </cell>
          <cell r="AA619">
            <v>43755</v>
          </cell>
          <cell r="AB619">
            <v>4600</v>
          </cell>
          <cell r="AC619"/>
          <cell r="AD619"/>
          <cell r="AE619"/>
          <cell r="AF619"/>
          <cell r="AG619"/>
          <cell r="AH619"/>
        </row>
        <row r="620">
          <cell r="Z620" t="str">
            <v>малыш3827</v>
          </cell>
          <cell r="AA620">
            <v>43755</v>
          </cell>
          <cell r="AB620">
            <v>3000</v>
          </cell>
          <cell r="AC620"/>
          <cell r="AD620"/>
          <cell r="AE620"/>
          <cell r="AF620"/>
          <cell r="AG620"/>
          <cell r="AH620"/>
        </row>
        <row r="621">
          <cell r="Z621" t="str">
            <v>кирпич3829</v>
          </cell>
          <cell r="AA621">
            <v>43742</v>
          </cell>
          <cell r="AB621">
            <v>14240</v>
          </cell>
          <cell r="AC621">
            <v>43758</v>
          </cell>
          <cell r="AD621">
            <v>14635</v>
          </cell>
          <cell r="AE621"/>
          <cell r="AF621"/>
          <cell r="AG621"/>
          <cell r="AH621"/>
        </row>
        <row r="622">
          <cell r="Z622" t="str">
            <v>поребрик3829</v>
          </cell>
          <cell r="AA622">
            <v>43758</v>
          </cell>
          <cell r="AB622">
            <v>2040</v>
          </cell>
          <cell r="AC622"/>
          <cell r="AD622"/>
          <cell r="AE622"/>
          <cell r="AF622"/>
          <cell r="AG622"/>
          <cell r="AH622"/>
        </row>
        <row r="623">
          <cell r="Z623" t="str">
            <v>лоток3829</v>
          </cell>
          <cell r="AA623">
            <v>43758</v>
          </cell>
          <cell r="AB623">
            <v>1200</v>
          </cell>
          <cell r="AC623"/>
          <cell r="AD623"/>
          <cell r="AE623"/>
          <cell r="AF623"/>
          <cell r="AG623"/>
          <cell r="AH623"/>
        </row>
        <row r="624">
          <cell r="Z624" t="str">
            <v>кирпич3818</v>
          </cell>
          <cell r="AA624">
            <v>43742</v>
          </cell>
          <cell r="AB624">
            <v>50000</v>
          </cell>
          <cell r="AC624">
            <v>43760</v>
          </cell>
          <cell r="AD624">
            <v>60065</v>
          </cell>
          <cell r="AE624"/>
          <cell r="AF624"/>
          <cell r="AG624"/>
          <cell r="AH624"/>
        </row>
        <row r="625">
          <cell r="Z625" t="str">
            <v>поребрик3818</v>
          </cell>
          <cell r="AA625">
            <v>43760</v>
          </cell>
          <cell r="AB625">
            <v>5920</v>
          </cell>
          <cell r="AC625"/>
          <cell r="AD625"/>
          <cell r="AE625"/>
          <cell r="AF625"/>
          <cell r="AG625"/>
          <cell r="AH625"/>
        </row>
        <row r="626">
          <cell r="Z626" t="str">
            <v>малыш3818</v>
          </cell>
          <cell r="AA626">
            <v>43760</v>
          </cell>
          <cell r="AB626">
            <v>5795</v>
          </cell>
          <cell r="AC626"/>
          <cell r="AD626"/>
          <cell r="AE626"/>
          <cell r="AF626"/>
          <cell r="AG626"/>
          <cell r="AH626"/>
        </row>
        <row r="627">
          <cell r="Z627" t="str">
            <v>поребрик3831</v>
          </cell>
          <cell r="AA627">
            <v>43742</v>
          </cell>
          <cell r="AB627">
            <v>720</v>
          </cell>
          <cell r="AC627"/>
          <cell r="AD627"/>
          <cell r="AE627"/>
          <cell r="AF627"/>
          <cell r="AG627"/>
          <cell r="AH627"/>
        </row>
        <row r="628">
          <cell r="Z628" t="str">
            <v>старый3830</v>
          </cell>
          <cell r="AA628">
            <v>43746</v>
          </cell>
          <cell r="AB628">
            <v>51300</v>
          </cell>
          <cell r="AC628"/>
          <cell r="AD628"/>
          <cell r="AE628"/>
          <cell r="AF628"/>
          <cell r="AG628"/>
          <cell r="AH628"/>
        </row>
        <row r="629">
          <cell r="Z629" t="str">
            <v>поребрик3830</v>
          </cell>
          <cell r="AA629">
            <v>43746</v>
          </cell>
          <cell r="AB629">
            <v>8750</v>
          </cell>
          <cell r="AC629"/>
          <cell r="AD629"/>
          <cell r="AE629"/>
          <cell r="AF629"/>
          <cell r="AG629"/>
          <cell r="AH629"/>
        </row>
        <row r="630">
          <cell r="Z630" t="str">
            <v>лоток3830</v>
          </cell>
          <cell r="AA630">
            <v>43746</v>
          </cell>
          <cell r="AB630">
            <v>3600</v>
          </cell>
          <cell r="AC630"/>
          <cell r="AD630"/>
          <cell r="AE630"/>
          <cell r="AF630"/>
          <cell r="AG630"/>
          <cell r="AH630"/>
        </row>
        <row r="631">
          <cell r="Z631" t="str">
            <v>поребрик3701</v>
          </cell>
          <cell r="AA631">
            <v>43742</v>
          </cell>
          <cell r="AB631">
            <v>4650</v>
          </cell>
          <cell r="AC631"/>
          <cell r="AD631"/>
          <cell r="AE631"/>
          <cell r="AF631"/>
          <cell r="AG631"/>
          <cell r="AH631"/>
        </row>
        <row r="632">
          <cell r="Z632" t="str">
            <v>лоток3701</v>
          </cell>
          <cell r="AA632">
            <v>43742</v>
          </cell>
          <cell r="AB632">
            <v>200</v>
          </cell>
          <cell r="AC632"/>
          <cell r="AD632"/>
          <cell r="AE632"/>
          <cell r="AF632"/>
          <cell r="AG632"/>
          <cell r="AH632"/>
        </row>
        <row r="633">
          <cell r="Z633" t="str">
            <v>поребрик3832</v>
          </cell>
          <cell r="AA633">
            <v>43744</v>
          </cell>
          <cell r="AB633">
            <v>52500</v>
          </cell>
          <cell r="AC633"/>
          <cell r="AD633"/>
          <cell r="AE633"/>
          <cell r="AF633"/>
          <cell r="AG633"/>
          <cell r="AH633"/>
        </row>
        <row r="634">
          <cell r="Z634" t="str">
            <v>поребрик3833</v>
          </cell>
          <cell r="AA634">
            <v>43745</v>
          </cell>
          <cell r="AB634">
            <v>5700</v>
          </cell>
          <cell r="AC634"/>
          <cell r="AD634"/>
          <cell r="AE634"/>
          <cell r="AF634"/>
          <cell r="AG634"/>
          <cell r="AH634"/>
        </row>
        <row r="635">
          <cell r="Z635" t="str">
            <v>поребрик3838</v>
          </cell>
          <cell r="AA635">
            <v>43746</v>
          </cell>
          <cell r="AB635">
            <v>1260</v>
          </cell>
          <cell r="AC635"/>
          <cell r="AD635"/>
          <cell r="AE635"/>
          <cell r="AF635"/>
          <cell r="AG635"/>
          <cell r="AH635"/>
        </row>
        <row r="636">
          <cell r="Z636" t="str">
            <v>литье3840</v>
          </cell>
          <cell r="AA636">
            <v>43747</v>
          </cell>
          <cell r="AB636">
            <v>1700</v>
          </cell>
          <cell r="AC636"/>
          <cell r="AD636"/>
          <cell r="AE636"/>
          <cell r="AF636"/>
          <cell r="AG636"/>
          <cell r="AH636"/>
        </row>
        <row r="637">
          <cell r="Z637" t="str">
            <v>лоток3841</v>
          </cell>
          <cell r="AA637">
            <v>43747</v>
          </cell>
          <cell r="AB637">
            <v>1700</v>
          </cell>
          <cell r="AC637"/>
          <cell r="AD637"/>
          <cell r="AE637"/>
          <cell r="AF637"/>
          <cell r="AG637"/>
          <cell r="AH637"/>
        </row>
        <row r="638">
          <cell r="Z638" t="str">
            <v>поребрик3842</v>
          </cell>
          <cell r="AA638">
            <v>43749</v>
          </cell>
          <cell r="AB638">
            <v>1000</v>
          </cell>
          <cell r="AC638"/>
          <cell r="AD638"/>
          <cell r="AE638"/>
          <cell r="AF638"/>
          <cell r="AG638"/>
          <cell r="AH638"/>
        </row>
        <row r="639">
          <cell r="Z639" t="str">
            <v>поребрик3843</v>
          </cell>
          <cell r="AA639">
            <v>43749</v>
          </cell>
          <cell r="AB639">
            <v>4250</v>
          </cell>
          <cell r="AC639"/>
          <cell r="AD639"/>
          <cell r="AE639"/>
          <cell r="AF639"/>
          <cell r="AG639"/>
          <cell r="AH639"/>
        </row>
        <row r="640">
          <cell r="Z640" t="str">
            <v>поребрик3844</v>
          </cell>
          <cell r="AA640">
            <v>43906</v>
          </cell>
          <cell r="AB640">
            <v>5250</v>
          </cell>
          <cell r="AC640"/>
          <cell r="AD640"/>
          <cell r="AE640"/>
          <cell r="AF640"/>
          <cell r="AG640"/>
          <cell r="AH640"/>
        </row>
        <row r="641">
          <cell r="Z641" t="str">
            <v>кирпич3846</v>
          </cell>
          <cell r="AA641">
            <v>43749</v>
          </cell>
          <cell r="AB641">
            <v>25000</v>
          </cell>
          <cell r="AC641">
            <v>43760</v>
          </cell>
          <cell r="AD641">
            <v>35750</v>
          </cell>
          <cell r="AE641"/>
          <cell r="AF641"/>
          <cell r="AG641"/>
          <cell r="AH641"/>
        </row>
        <row r="642">
          <cell r="Z642" t="str">
            <v>поребрик3846</v>
          </cell>
          <cell r="AA642">
            <v>43760</v>
          </cell>
          <cell r="AB642">
            <v>6720</v>
          </cell>
          <cell r="AC642"/>
          <cell r="AD642"/>
          <cell r="AE642"/>
          <cell r="AF642"/>
          <cell r="AG642"/>
          <cell r="AH642"/>
        </row>
        <row r="643">
          <cell r="Z643" t="str">
            <v>старый3847</v>
          </cell>
          <cell r="AA643">
            <v>43750</v>
          </cell>
          <cell r="AB643">
            <v>25000</v>
          </cell>
          <cell r="AC643">
            <v>43759</v>
          </cell>
          <cell r="AD643">
            <v>28000</v>
          </cell>
          <cell r="AE643"/>
          <cell r="AF643"/>
          <cell r="AG643"/>
          <cell r="AH643"/>
        </row>
        <row r="644">
          <cell r="Z644" t="str">
            <v>поребрик3737</v>
          </cell>
          <cell r="AA644">
            <v>43751</v>
          </cell>
          <cell r="AB644">
            <v>9600</v>
          </cell>
          <cell r="AC644"/>
          <cell r="AD644"/>
          <cell r="AE644"/>
          <cell r="AF644"/>
          <cell r="AG644"/>
          <cell r="AH644"/>
        </row>
        <row r="645">
          <cell r="Z645" t="str">
            <v>кирпич3849</v>
          </cell>
          <cell r="AA645">
            <v>43752</v>
          </cell>
          <cell r="AB645">
            <v>6350</v>
          </cell>
          <cell r="AC645"/>
          <cell r="AD645"/>
          <cell r="AE645"/>
          <cell r="AF645"/>
          <cell r="AG645"/>
          <cell r="AH645"/>
        </row>
        <row r="646">
          <cell r="Z646" t="str">
            <v>поребрик3850</v>
          </cell>
          <cell r="AA646">
            <v>43751</v>
          </cell>
          <cell r="AB646">
            <v>1200</v>
          </cell>
          <cell r="AC646"/>
          <cell r="AD646"/>
          <cell r="AE646"/>
          <cell r="AF646"/>
          <cell r="AG646"/>
          <cell r="AH646"/>
        </row>
        <row r="647">
          <cell r="Z647" t="str">
            <v>поребрик3851</v>
          </cell>
          <cell r="AA647">
            <v>43751</v>
          </cell>
          <cell r="AB647">
            <v>400</v>
          </cell>
          <cell r="AC647"/>
          <cell r="AD647"/>
          <cell r="AE647"/>
          <cell r="AF647"/>
          <cell r="AG647"/>
          <cell r="AH647"/>
        </row>
        <row r="648">
          <cell r="Z648" t="str">
            <v>бордюр3852</v>
          </cell>
          <cell r="AA648">
            <v>43751</v>
          </cell>
          <cell r="AB648">
            <v>8640</v>
          </cell>
          <cell r="AC648"/>
          <cell r="AD648"/>
          <cell r="AE648"/>
          <cell r="AF648"/>
          <cell r="AG648"/>
          <cell r="AH648"/>
        </row>
        <row r="649">
          <cell r="Z649" t="str">
            <v>бордюр3858</v>
          </cell>
          <cell r="AA649">
            <v>43752</v>
          </cell>
          <cell r="AB649">
            <v>24000</v>
          </cell>
          <cell r="AC649"/>
          <cell r="AD649"/>
          <cell r="AE649"/>
          <cell r="AF649"/>
          <cell r="AG649"/>
          <cell r="AH649"/>
        </row>
        <row r="650">
          <cell r="Z650" t="str">
            <v>кирпич3564</v>
          </cell>
          <cell r="AA650">
            <v>43753</v>
          </cell>
          <cell r="AB650">
            <v>60000</v>
          </cell>
          <cell r="AC650">
            <v>43762</v>
          </cell>
          <cell r="AD650">
            <v>57500</v>
          </cell>
          <cell r="AE650"/>
          <cell r="AF650"/>
          <cell r="AG650"/>
          <cell r="AH650"/>
        </row>
        <row r="651">
          <cell r="Z651" t="str">
            <v>старый3837</v>
          </cell>
          <cell r="AA651">
            <v>43753</v>
          </cell>
          <cell r="AB651">
            <v>50000</v>
          </cell>
          <cell r="AC651">
            <v>43776</v>
          </cell>
          <cell r="AD651">
            <v>10000</v>
          </cell>
          <cell r="AE651">
            <v>43770</v>
          </cell>
          <cell r="AF651">
            <v>5000</v>
          </cell>
          <cell r="AG651">
            <v>43779</v>
          </cell>
          <cell r="AH651">
            <v>39000</v>
          </cell>
        </row>
        <row r="652">
          <cell r="Z652" t="str">
            <v>старый3860</v>
          </cell>
          <cell r="AA652">
            <v>43753</v>
          </cell>
          <cell r="AB652">
            <v>9900</v>
          </cell>
          <cell r="AC652"/>
          <cell r="AD652"/>
          <cell r="AE652"/>
          <cell r="AF652"/>
          <cell r="AG652"/>
          <cell r="AH652"/>
        </row>
        <row r="653">
          <cell r="Z653" t="str">
            <v>кирпич3737</v>
          </cell>
          <cell r="AA653">
            <v>43754</v>
          </cell>
          <cell r="AB653">
            <v>45000</v>
          </cell>
          <cell r="AC653">
            <v>43762</v>
          </cell>
          <cell r="AD653">
            <v>45000</v>
          </cell>
          <cell r="AE653"/>
          <cell r="AF653"/>
          <cell r="AG653"/>
          <cell r="AH653"/>
        </row>
        <row r="654">
          <cell r="Z654" t="str">
            <v>кирпич3861</v>
          </cell>
          <cell r="AA654">
            <v>43754</v>
          </cell>
          <cell r="AB654">
            <v>9120</v>
          </cell>
          <cell r="AC654"/>
          <cell r="AD654"/>
          <cell r="AE654"/>
          <cell r="AF654"/>
          <cell r="AG654"/>
          <cell r="AH654"/>
        </row>
        <row r="655">
          <cell r="Z655" t="str">
            <v>бордюр3862</v>
          </cell>
          <cell r="AA655">
            <v>43756</v>
          </cell>
          <cell r="AB655">
            <v>17250</v>
          </cell>
          <cell r="AC655"/>
          <cell r="AD655"/>
          <cell r="AE655"/>
          <cell r="AF655"/>
          <cell r="AG655"/>
          <cell r="AH655"/>
        </row>
        <row r="656">
          <cell r="Z656" t="str">
            <v>поребрик3863</v>
          </cell>
          <cell r="AA656">
            <v>43756</v>
          </cell>
          <cell r="AB656">
            <v>11880</v>
          </cell>
          <cell r="AC656"/>
          <cell r="AD656"/>
          <cell r="AE656"/>
          <cell r="AF656"/>
          <cell r="AG656"/>
          <cell r="AH656"/>
        </row>
        <row r="657">
          <cell r="Z657" t="str">
            <v>кирпич3859</v>
          </cell>
          <cell r="AA657">
            <v>43756</v>
          </cell>
          <cell r="AB657">
            <v>20000</v>
          </cell>
          <cell r="AC657">
            <v>43758</v>
          </cell>
          <cell r="AD657">
            <v>30000</v>
          </cell>
          <cell r="AE657">
            <v>43770</v>
          </cell>
          <cell r="AF657">
            <v>94750</v>
          </cell>
          <cell r="AG657"/>
          <cell r="AH657"/>
        </row>
        <row r="658">
          <cell r="Z658" t="str">
            <v>кирпич3870</v>
          </cell>
          <cell r="AA658">
            <v>43756</v>
          </cell>
          <cell r="AB658">
            <v>51840</v>
          </cell>
          <cell r="AC658"/>
          <cell r="AD658"/>
          <cell r="AE658"/>
          <cell r="AF658"/>
          <cell r="AG658"/>
          <cell r="AH658"/>
        </row>
        <row r="659">
          <cell r="Z659" t="str">
            <v>поребрик3871</v>
          </cell>
          <cell r="AA659">
            <v>43757</v>
          </cell>
          <cell r="AB659">
            <v>4400</v>
          </cell>
          <cell r="AC659"/>
          <cell r="AD659"/>
          <cell r="AE659"/>
          <cell r="AF659"/>
          <cell r="AG659"/>
          <cell r="AH659"/>
        </row>
        <row r="660">
          <cell r="Z660" t="str">
            <v>поребрик3874</v>
          </cell>
          <cell r="AA660">
            <v>43757</v>
          </cell>
          <cell r="AB660">
            <v>3040</v>
          </cell>
          <cell r="AC660"/>
          <cell r="AD660"/>
          <cell r="AE660"/>
          <cell r="AF660"/>
          <cell r="AG660"/>
          <cell r="AH660"/>
        </row>
        <row r="661">
          <cell r="Z661" t="str">
            <v>поребрик3873</v>
          </cell>
          <cell r="AA661">
            <v>43757</v>
          </cell>
          <cell r="AB661">
            <v>16000</v>
          </cell>
          <cell r="AC661"/>
          <cell r="AD661"/>
          <cell r="AE661"/>
          <cell r="AF661"/>
          <cell r="AG661"/>
          <cell r="AH661"/>
        </row>
        <row r="662">
          <cell r="Z662" t="str">
            <v>поребрик3877</v>
          </cell>
          <cell r="AA662">
            <v>43758</v>
          </cell>
          <cell r="AB662">
            <v>1020</v>
          </cell>
          <cell r="AC662"/>
          <cell r="AD662"/>
          <cell r="AE662"/>
          <cell r="AF662"/>
          <cell r="AG662"/>
          <cell r="AH662"/>
        </row>
        <row r="663">
          <cell r="Z663" t="str">
            <v>старый3878</v>
          </cell>
          <cell r="AA663">
            <v>43759</v>
          </cell>
          <cell r="AB663">
            <v>13250</v>
          </cell>
          <cell r="AC663"/>
          <cell r="AD663"/>
          <cell r="AE663"/>
          <cell r="AF663"/>
          <cell r="AG663"/>
          <cell r="AH663"/>
        </row>
        <row r="664">
          <cell r="Z664" t="str">
            <v>бордюр3879</v>
          </cell>
          <cell r="AA664">
            <v>43759</v>
          </cell>
          <cell r="AB664">
            <v>12500</v>
          </cell>
          <cell r="AC664"/>
          <cell r="AD664"/>
          <cell r="AE664"/>
          <cell r="AF664"/>
          <cell r="AG664"/>
          <cell r="AH664"/>
        </row>
        <row r="665">
          <cell r="Z665" t="str">
            <v>новый3699</v>
          </cell>
          <cell r="AA665">
            <v>43760</v>
          </cell>
          <cell r="AB665">
            <v>26700</v>
          </cell>
          <cell r="AC665">
            <v>43796</v>
          </cell>
          <cell r="AD665">
            <v>30000</v>
          </cell>
          <cell r="AE665">
            <v>43803</v>
          </cell>
          <cell r="AF665">
            <v>63550</v>
          </cell>
          <cell r="AG665"/>
          <cell r="AH665"/>
        </row>
        <row r="666">
          <cell r="Z666" t="str">
            <v>поребрик3699</v>
          </cell>
          <cell r="AA666">
            <v>43760</v>
          </cell>
          <cell r="AB666">
            <v>23300</v>
          </cell>
          <cell r="AC666"/>
          <cell r="AD666"/>
          <cell r="AE666"/>
          <cell r="AF666"/>
          <cell r="AG666"/>
          <cell r="AH666"/>
        </row>
        <row r="667">
          <cell r="Z667" t="str">
            <v>бордюр3889</v>
          </cell>
          <cell r="AA667">
            <v>43761</v>
          </cell>
          <cell r="AB667">
            <v>1700</v>
          </cell>
          <cell r="AC667"/>
          <cell r="AD667"/>
          <cell r="AE667"/>
          <cell r="AF667"/>
          <cell r="AG667"/>
          <cell r="AH667"/>
        </row>
        <row r="668">
          <cell r="Z668" t="str">
            <v>поребрик3890</v>
          </cell>
          <cell r="AA668">
            <v>43761</v>
          </cell>
          <cell r="AB668">
            <v>3240</v>
          </cell>
          <cell r="AC668"/>
          <cell r="AD668"/>
          <cell r="AE668"/>
          <cell r="AF668"/>
          <cell r="AG668"/>
          <cell r="AH668"/>
        </row>
        <row r="669">
          <cell r="Z669" t="str">
            <v>кирпич3892</v>
          </cell>
          <cell r="AA669">
            <v>43762</v>
          </cell>
          <cell r="AB669">
            <v>13000</v>
          </cell>
          <cell r="AC669">
            <v>43766</v>
          </cell>
          <cell r="AD669">
            <v>10250</v>
          </cell>
          <cell r="AE669"/>
          <cell r="AF669"/>
          <cell r="AG669"/>
          <cell r="AH669"/>
        </row>
        <row r="670">
          <cell r="Z670" t="str">
            <v>поребрик3892</v>
          </cell>
          <cell r="AA670">
            <v>43766</v>
          </cell>
          <cell r="AB670">
            <v>1700</v>
          </cell>
          <cell r="AC670"/>
          <cell r="AD670"/>
          <cell r="AE670"/>
          <cell r="AF670"/>
          <cell r="AG670"/>
          <cell r="AH670"/>
        </row>
        <row r="671">
          <cell r="Z671" t="str">
            <v>поребрик3906</v>
          </cell>
          <cell r="AA671">
            <v>43764</v>
          </cell>
          <cell r="AB671">
            <v>1000</v>
          </cell>
          <cell r="AC671"/>
          <cell r="AD671"/>
          <cell r="AE671"/>
          <cell r="AF671"/>
          <cell r="AG671"/>
          <cell r="AH671"/>
        </row>
        <row r="672">
          <cell r="Z672" t="str">
            <v>кирпич3903</v>
          </cell>
          <cell r="AA672">
            <v>43765</v>
          </cell>
          <cell r="AB672">
            <v>91200</v>
          </cell>
          <cell r="AC672"/>
          <cell r="AD672"/>
          <cell r="AE672"/>
          <cell r="AF672"/>
          <cell r="AG672"/>
          <cell r="AH672"/>
        </row>
        <row r="673">
          <cell r="Z673" t="str">
            <v>поребрик3903</v>
          </cell>
          <cell r="AA673">
            <v>43765</v>
          </cell>
          <cell r="AB673">
            <v>16000</v>
          </cell>
          <cell r="AC673"/>
          <cell r="AD673"/>
          <cell r="AE673"/>
          <cell r="AF673"/>
          <cell r="AG673"/>
          <cell r="AH673"/>
        </row>
        <row r="674">
          <cell r="Z674" t="str">
            <v>лоток3903</v>
          </cell>
          <cell r="AA674">
            <v>43765</v>
          </cell>
          <cell r="AB674">
            <v>2800</v>
          </cell>
          <cell r="AC674"/>
          <cell r="AD674"/>
          <cell r="AE674"/>
          <cell r="AF674"/>
          <cell r="AG674"/>
          <cell r="AH674"/>
        </row>
        <row r="675">
          <cell r="Z675" t="str">
            <v>поребрик3911</v>
          </cell>
          <cell r="AA675">
            <v>43766</v>
          </cell>
          <cell r="AB675">
            <v>540</v>
          </cell>
          <cell r="AC675"/>
          <cell r="AD675"/>
          <cell r="AE675"/>
          <cell r="AF675"/>
          <cell r="AG675"/>
          <cell r="AH675"/>
        </row>
        <row r="676">
          <cell r="Z676" t="str">
            <v>поребрик3915</v>
          </cell>
          <cell r="AA676">
            <v>43766</v>
          </cell>
          <cell r="AB676">
            <v>8800</v>
          </cell>
          <cell r="AC676"/>
          <cell r="AD676"/>
          <cell r="AE676"/>
          <cell r="AF676"/>
          <cell r="AG676"/>
          <cell r="AH676"/>
        </row>
        <row r="677">
          <cell r="Z677" t="str">
            <v>поребрик3916</v>
          </cell>
          <cell r="AA677">
            <v>43766</v>
          </cell>
          <cell r="AB677">
            <v>4500</v>
          </cell>
          <cell r="AC677"/>
          <cell r="AD677"/>
          <cell r="AE677"/>
          <cell r="AF677"/>
          <cell r="AG677"/>
          <cell r="AH677"/>
        </row>
        <row r="678">
          <cell r="Z678" t="str">
            <v>поребрик3912</v>
          </cell>
          <cell r="AA678">
            <v>43766</v>
          </cell>
          <cell r="AB678">
            <v>3750</v>
          </cell>
          <cell r="AC678"/>
          <cell r="AD678"/>
          <cell r="AE678"/>
          <cell r="AF678"/>
          <cell r="AG678"/>
          <cell r="AH678"/>
        </row>
        <row r="679">
          <cell r="Z679" t="str">
            <v>старый3928</v>
          </cell>
          <cell r="AA679">
            <v>43768</v>
          </cell>
          <cell r="AB679">
            <v>5000</v>
          </cell>
          <cell r="AC679">
            <v>43774</v>
          </cell>
          <cell r="AD679">
            <v>1000</v>
          </cell>
          <cell r="AE679"/>
          <cell r="AF679"/>
          <cell r="AG679"/>
          <cell r="AH679"/>
        </row>
        <row r="680">
          <cell r="Z680" t="str">
            <v>поребрик3929</v>
          </cell>
          <cell r="AA680">
            <v>43768</v>
          </cell>
          <cell r="AB680">
            <v>1800</v>
          </cell>
          <cell r="AC680"/>
          <cell r="AD680"/>
          <cell r="AE680"/>
          <cell r="AF680"/>
          <cell r="AG680"/>
          <cell r="AH680"/>
        </row>
        <row r="681">
          <cell r="Z681" t="str">
            <v>поребрик3932</v>
          </cell>
          <cell r="AA681">
            <v>43769</v>
          </cell>
          <cell r="AB681">
            <v>15600</v>
          </cell>
          <cell r="AC681"/>
          <cell r="AD681"/>
          <cell r="AE681"/>
          <cell r="AF681"/>
          <cell r="AG681"/>
          <cell r="AH681"/>
        </row>
        <row r="682">
          <cell r="Z682" t="str">
            <v/>
          </cell>
          <cell r="AA682"/>
          <cell r="AB682"/>
          <cell r="AC682"/>
          <cell r="AD682"/>
          <cell r="AE682"/>
          <cell r="AF682"/>
          <cell r="AG682"/>
          <cell r="AH682"/>
        </row>
        <row r="683">
          <cell r="Z683" t="str">
            <v/>
          </cell>
          <cell r="AA683"/>
          <cell r="AB683"/>
          <cell r="AC683"/>
          <cell r="AD683"/>
          <cell r="AE683"/>
          <cell r="AF683"/>
          <cell r="AG683"/>
          <cell r="AH683"/>
        </row>
        <row r="684">
          <cell r="Z684" t="str">
            <v>ноябрь</v>
          </cell>
          <cell r="AA684"/>
          <cell r="AB684"/>
          <cell r="AC684"/>
          <cell r="AD684"/>
          <cell r="AE684"/>
          <cell r="AF684"/>
          <cell r="AG684"/>
          <cell r="AH684"/>
        </row>
        <row r="685">
          <cell r="Z685" t="str">
            <v>ремонт3859</v>
          </cell>
          <cell r="AA685">
            <v>43794</v>
          </cell>
          <cell r="AB685">
            <v>124000</v>
          </cell>
          <cell r="AC685"/>
          <cell r="AD685"/>
          <cell r="AE685"/>
          <cell r="AF685"/>
          <cell r="AG685"/>
          <cell r="AH685"/>
        </row>
        <row r="686">
          <cell r="Z686" t="str">
            <v>поребрик3933</v>
          </cell>
          <cell r="AA686">
            <v>43771</v>
          </cell>
          <cell r="AB686">
            <v>1080</v>
          </cell>
          <cell r="AC686"/>
          <cell r="AD686"/>
          <cell r="AE686"/>
          <cell r="AF686"/>
          <cell r="AG686"/>
          <cell r="AH686"/>
        </row>
        <row r="687">
          <cell r="Z687" t="str">
            <v>старый3934</v>
          </cell>
          <cell r="AA687">
            <v>43772</v>
          </cell>
          <cell r="AB687">
            <v>14900</v>
          </cell>
          <cell r="AC687">
            <v>43783</v>
          </cell>
          <cell r="AD687">
            <v>7600</v>
          </cell>
          <cell r="AE687"/>
          <cell r="AF687"/>
          <cell r="AG687"/>
          <cell r="AH687"/>
        </row>
        <row r="688">
          <cell r="Z688" t="str">
            <v>поребрик3934</v>
          </cell>
          <cell r="AA688">
            <v>43772</v>
          </cell>
          <cell r="AB688">
            <v>100</v>
          </cell>
          <cell r="AC688">
            <v>43783</v>
          </cell>
          <cell r="AD688">
            <v>3300</v>
          </cell>
          <cell r="AE688"/>
          <cell r="AF688"/>
          <cell r="AG688"/>
          <cell r="AH688"/>
        </row>
        <row r="689">
          <cell r="Z689" t="str">
            <v>поребрик3935</v>
          </cell>
          <cell r="AA689">
            <v>43773</v>
          </cell>
          <cell r="AB689">
            <v>1020</v>
          </cell>
          <cell r="AC689"/>
          <cell r="AD689"/>
          <cell r="AE689"/>
          <cell r="AF689"/>
          <cell r="AG689"/>
          <cell r="AH689"/>
        </row>
        <row r="690">
          <cell r="Z690" t="str">
            <v>поребрик3936</v>
          </cell>
          <cell r="AA690">
            <v>43773</v>
          </cell>
          <cell r="AB690">
            <v>2160</v>
          </cell>
          <cell r="AC690"/>
          <cell r="AD690"/>
          <cell r="AE690"/>
          <cell r="AF690"/>
          <cell r="AG690"/>
          <cell r="AH690"/>
        </row>
        <row r="691">
          <cell r="Z691" t="str">
            <v>кирпич3937</v>
          </cell>
          <cell r="AA691">
            <v>43773</v>
          </cell>
          <cell r="AB691">
            <v>1000</v>
          </cell>
          <cell r="AC691"/>
          <cell r="AD691"/>
          <cell r="AE691"/>
          <cell r="AF691"/>
          <cell r="AG691"/>
          <cell r="AH691"/>
        </row>
        <row r="692">
          <cell r="Z692" t="str">
            <v>бордюр3931</v>
          </cell>
          <cell r="AA692">
            <v>43771</v>
          </cell>
          <cell r="AB692">
            <v>11200</v>
          </cell>
          <cell r="AC692"/>
          <cell r="AD692"/>
          <cell r="AE692"/>
          <cell r="AF692"/>
          <cell r="AG692"/>
          <cell r="AH692"/>
        </row>
        <row r="693">
          <cell r="Z693" t="str">
            <v>поребрик3938</v>
          </cell>
          <cell r="AA693">
            <v>43772</v>
          </cell>
          <cell r="AB693">
            <v>400</v>
          </cell>
          <cell r="AC693"/>
          <cell r="AD693"/>
          <cell r="AE693"/>
          <cell r="AF693"/>
          <cell r="AG693"/>
          <cell r="AH693"/>
        </row>
        <row r="694">
          <cell r="Z694" t="str">
            <v>старый3939</v>
          </cell>
          <cell r="AA694">
            <v>43773</v>
          </cell>
          <cell r="AB694">
            <v>28200</v>
          </cell>
          <cell r="AC694"/>
          <cell r="AD694"/>
          <cell r="AE694"/>
          <cell r="AF694"/>
          <cell r="AG694"/>
          <cell r="AH694"/>
        </row>
        <row r="695">
          <cell r="Z695" t="str">
            <v>поребрик3939</v>
          </cell>
          <cell r="AA695">
            <v>43773</v>
          </cell>
          <cell r="AB695">
            <v>1800</v>
          </cell>
          <cell r="AC695">
            <v>43783</v>
          </cell>
          <cell r="AD695">
            <v>1000</v>
          </cell>
          <cell r="AE695"/>
          <cell r="AF695"/>
          <cell r="AG695"/>
          <cell r="AH695"/>
        </row>
        <row r="696">
          <cell r="Z696" t="str">
            <v>ремонт3939</v>
          </cell>
          <cell r="AA696">
            <v>43784</v>
          </cell>
          <cell r="AB696">
            <v>29000</v>
          </cell>
          <cell r="AC696"/>
          <cell r="AD696"/>
          <cell r="AE696"/>
          <cell r="AF696"/>
          <cell r="AG696"/>
          <cell r="AH696"/>
        </row>
        <row r="697">
          <cell r="Z697" t="str">
            <v>ремонт3940</v>
          </cell>
          <cell r="AA697">
            <v>43781</v>
          </cell>
          <cell r="AB697">
            <v>56000</v>
          </cell>
          <cell r="AC697"/>
          <cell r="AD697"/>
          <cell r="AE697"/>
          <cell r="AF697"/>
          <cell r="AG697"/>
          <cell r="AH697"/>
        </row>
        <row r="698">
          <cell r="Z698" t="str">
            <v>кирпич3942</v>
          </cell>
          <cell r="AA698">
            <v>43774</v>
          </cell>
          <cell r="AB698">
            <v>35000</v>
          </cell>
          <cell r="AC698">
            <v>43778</v>
          </cell>
          <cell r="AD698">
            <v>35000</v>
          </cell>
          <cell r="AE698">
            <v>43785</v>
          </cell>
          <cell r="AF698">
            <v>34500</v>
          </cell>
          <cell r="AG698"/>
          <cell r="AH698"/>
        </row>
        <row r="699">
          <cell r="Z699" t="str">
            <v>поребрик3942</v>
          </cell>
          <cell r="AA699">
            <v>43785</v>
          </cell>
          <cell r="AB699">
            <v>10500</v>
          </cell>
          <cell r="AC699"/>
          <cell r="AD699"/>
          <cell r="AE699"/>
          <cell r="AF699"/>
          <cell r="AG699"/>
          <cell r="AH699"/>
        </row>
        <row r="700">
          <cell r="Z700" t="str">
            <v>кирпич3941</v>
          </cell>
          <cell r="AA700">
            <v>43774</v>
          </cell>
          <cell r="AB700">
            <v>25000</v>
          </cell>
          <cell r="AC700">
            <v>43781</v>
          </cell>
          <cell r="AD700">
            <v>19020</v>
          </cell>
          <cell r="AE700"/>
          <cell r="AF700"/>
          <cell r="AG700"/>
          <cell r="AH700"/>
        </row>
        <row r="701">
          <cell r="Z701" t="str">
            <v>поребрик3941</v>
          </cell>
          <cell r="AA701">
            <v>43781</v>
          </cell>
          <cell r="AB701">
            <v>5160</v>
          </cell>
          <cell r="AC701"/>
          <cell r="AD701"/>
          <cell r="AE701"/>
          <cell r="AF701"/>
          <cell r="AG701"/>
          <cell r="AH701"/>
        </row>
        <row r="702">
          <cell r="Z702" t="str">
            <v>кирпич3946</v>
          </cell>
          <cell r="AA702">
            <v>43773</v>
          </cell>
          <cell r="AB702">
            <v>24500</v>
          </cell>
          <cell r="AC702"/>
          <cell r="AD702"/>
          <cell r="AE702"/>
          <cell r="AF702"/>
          <cell r="AG702"/>
          <cell r="AH702"/>
        </row>
        <row r="703">
          <cell r="Z703" t="str">
            <v>поребрик3946</v>
          </cell>
          <cell r="AA703">
            <v>43773</v>
          </cell>
          <cell r="AB703">
            <v>2400</v>
          </cell>
          <cell r="AC703"/>
          <cell r="AD703"/>
          <cell r="AE703"/>
          <cell r="AF703"/>
          <cell r="AG703"/>
          <cell r="AH703"/>
        </row>
        <row r="704">
          <cell r="Z704" t="str">
            <v>поребрик3947</v>
          </cell>
          <cell r="AA704">
            <v>43774</v>
          </cell>
          <cell r="AB704">
            <v>1300</v>
          </cell>
          <cell r="AC704">
            <v>43781</v>
          </cell>
          <cell r="AD704">
            <v>600</v>
          </cell>
          <cell r="AE704"/>
          <cell r="AF704"/>
          <cell r="AG704"/>
          <cell r="AH704"/>
        </row>
        <row r="705">
          <cell r="Z705" t="str">
            <v>поребрик3951</v>
          </cell>
          <cell r="AA705">
            <v>43770</v>
          </cell>
          <cell r="AB705">
            <v>2720</v>
          </cell>
          <cell r="AC705"/>
          <cell r="AD705"/>
          <cell r="AE705"/>
          <cell r="AF705"/>
          <cell r="AG705"/>
          <cell r="AH705"/>
        </row>
        <row r="706">
          <cell r="Z706" t="str">
            <v>поребрик3956</v>
          </cell>
          <cell r="AA706">
            <v>43776</v>
          </cell>
          <cell r="AB706">
            <v>5000</v>
          </cell>
          <cell r="AC706"/>
          <cell r="AD706"/>
          <cell r="AE706"/>
          <cell r="AF706"/>
          <cell r="AG706"/>
          <cell r="AH706"/>
        </row>
        <row r="707">
          <cell r="Z707" t="str">
            <v>поребрик3957</v>
          </cell>
          <cell r="AA707">
            <v>43776</v>
          </cell>
          <cell r="AB707">
            <v>3400</v>
          </cell>
          <cell r="AC707"/>
          <cell r="AD707"/>
          <cell r="AE707"/>
          <cell r="AF707"/>
          <cell r="AG707"/>
          <cell r="AH707"/>
        </row>
        <row r="708">
          <cell r="Z708" t="str">
            <v>кирпич3958</v>
          </cell>
          <cell r="AA708">
            <v>43776</v>
          </cell>
          <cell r="AB708">
            <v>26500</v>
          </cell>
          <cell r="AC708"/>
          <cell r="AD708"/>
          <cell r="AE708"/>
          <cell r="AF708"/>
          <cell r="AG708"/>
          <cell r="AH708"/>
        </row>
        <row r="709">
          <cell r="Z709" t="str">
            <v>поребрик3959</v>
          </cell>
          <cell r="AA709">
            <v>43776</v>
          </cell>
          <cell r="AB709">
            <v>17920</v>
          </cell>
          <cell r="AC709"/>
          <cell r="AD709"/>
          <cell r="AE709"/>
          <cell r="AF709"/>
          <cell r="AG709"/>
          <cell r="AH709"/>
        </row>
        <row r="710">
          <cell r="Z710" t="str">
            <v>бордюр3970</v>
          </cell>
          <cell r="AA710">
            <v>43777</v>
          </cell>
          <cell r="AB710">
            <v>1500</v>
          </cell>
          <cell r="AC710"/>
          <cell r="AD710"/>
          <cell r="AE710"/>
          <cell r="AF710"/>
          <cell r="AG710"/>
          <cell r="AH710"/>
        </row>
        <row r="711">
          <cell r="Z711" t="str">
            <v>поребрик3974</v>
          </cell>
          <cell r="AA711">
            <v>43777</v>
          </cell>
          <cell r="AB711">
            <v>16000</v>
          </cell>
          <cell r="AC711"/>
          <cell r="AD711"/>
          <cell r="AE711"/>
          <cell r="AF711"/>
          <cell r="AG711"/>
          <cell r="AH711"/>
        </row>
        <row r="712">
          <cell r="Z712" t="str">
            <v>кирпич3975</v>
          </cell>
          <cell r="AA712">
            <v>43777</v>
          </cell>
          <cell r="AB712">
            <v>30000</v>
          </cell>
          <cell r="AC712">
            <v>43785</v>
          </cell>
          <cell r="AD712">
            <v>24000</v>
          </cell>
          <cell r="AE712"/>
          <cell r="AF712"/>
          <cell r="AG712"/>
          <cell r="AH712"/>
        </row>
        <row r="713">
          <cell r="Z713" t="str">
            <v>поребрик3975</v>
          </cell>
          <cell r="AA713">
            <v>43785</v>
          </cell>
          <cell r="AB713">
            <v>5280</v>
          </cell>
          <cell r="AC713"/>
          <cell r="AD713"/>
          <cell r="AE713"/>
          <cell r="AF713"/>
          <cell r="AG713"/>
          <cell r="AH713"/>
        </row>
        <row r="714">
          <cell r="Z714" t="str">
            <v>кирпич3976</v>
          </cell>
          <cell r="AA714">
            <v>43777</v>
          </cell>
          <cell r="AB714">
            <v>24400</v>
          </cell>
          <cell r="AC714"/>
          <cell r="AD714"/>
          <cell r="AE714"/>
          <cell r="AF714"/>
          <cell r="AG714"/>
          <cell r="AH714"/>
        </row>
        <row r="715">
          <cell r="Z715" t="str">
            <v>поребрик3976</v>
          </cell>
          <cell r="AA715">
            <v>43777</v>
          </cell>
          <cell r="AB715">
            <v>5600</v>
          </cell>
          <cell r="AC715"/>
          <cell r="AD715"/>
          <cell r="AE715"/>
          <cell r="AF715"/>
          <cell r="AG715"/>
          <cell r="AH715"/>
        </row>
        <row r="716">
          <cell r="Z716" t="str">
            <v>литье3977</v>
          </cell>
          <cell r="AA716">
            <v>43778</v>
          </cell>
          <cell r="AB716">
            <v>5000</v>
          </cell>
          <cell r="AC716"/>
          <cell r="AD716"/>
          <cell r="AE716"/>
          <cell r="AF716"/>
          <cell r="AG716"/>
          <cell r="AH716"/>
        </row>
        <row r="717">
          <cell r="Z717" t="str">
            <v>поребрик3977</v>
          </cell>
          <cell r="AA717">
            <v>43778</v>
          </cell>
          <cell r="AB717">
            <v>2720</v>
          </cell>
          <cell r="AC717"/>
          <cell r="AD717"/>
          <cell r="AE717"/>
          <cell r="AF717"/>
          <cell r="AG717"/>
          <cell r="AH717"/>
        </row>
        <row r="718">
          <cell r="Z718" t="str">
            <v>кирпич3980</v>
          </cell>
          <cell r="AA718">
            <v>43778</v>
          </cell>
          <cell r="AB718">
            <v>500</v>
          </cell>
          <cell r="AC718"/>
          <cell r="AD718"/>
          <cell r="AE718"/>
          <cell r="AF718"/>
          <cell r="AG718"/>
          <cell r="AH718"/>
        </row>
        <row r="719">
          <cell r="Z719" t="str">
            <v>поребрик3981</v>
          </cell>
          <cell r="AA719">
            <v>43778</v>
          </cell>
          <cell r="AB719">
            <v>720</v>
          </cell>
          <cell r="AC719"/>
          <cell r="AD719"/>
          <cell r="AE719"/>
          <cell r="AF719"/>
          <cell r="AG719"/>
          <cell r="AH719"/>
        </row>
        <row r="720">
          <cell r="Z720" t="str">
            <v>поребрик3982</v>
          </cell>
          <cell r="AA720">
            <v>43779</v>
          </cell>
          <cell r="AB720">
            <v>2000</v>
          </cell>
          <cell r="AC720"/>
          <cell r="AD720"/>
          <cell r="AE720"/>
          <cell r="AF720"/>
          <cell r="AG720"/>
          <cell r="AH720"/>
        </row>
        <row r="721">
          <cell r="Z721" t="str">
            <v>литье3991</v>
          </cell>
          <cell r="AA721">
            <v>43781</v>
          </cell>
          <cell r="AB721">
            <v>2000</v>
          </cell>
          <cell r="AC721"/>
          <cell r="AD721"/>
          <cell r="AE721"/>
          <cell r="AF721"/>
          <cell r="AG721"/>
          <cell r="AH721"/>
        </row>
        <row r="722">
          <cell r="Z722" t="str">
            <v>поребрик3997</v>
          </cell>
          <cell r="AA722">
            <v>43782</v>
          </cell>
          <cell r="AB722">
            <v>11680</v>
          </cell>
          <cell r="AC722"/>
          <cell r="AD722"/>
          <cell r="AE722"/>
          <cell r="AF722"/>
          <cell r="AG722"/>
          <cell r="AH722"/>
        </row>
        <row r="723">
          <cell r="Z723" t="str">
            <v>бордюр3997</v>
          </cell>
          <cell r="AA723">
            <v>43782</v>
          </cell>
          <cell r="AB723">
            <v>3600</v>
          </cell>
          <cell r="AC723"/>
          <cell r="AD723"/>
          <cell r="AE723"/>
          <cell r="AF723"/>
          <cell r="AG723"/>
          <cell r="AH723"/>
        </row>
        <row r="724">
          <cell r="Z724" t="str">
            <v>поребрик3996</v>
          </cell>
          <cell r="AA724">
            <v>43782</v>
          </cell>
          <cell r="AB724">
            <v>12400</v>
          </cell>
          <cell r="AC724"/>
          <cell r="AD724"/>
          <cell r="AE724"/>
          <cell r="AF724"/>
          <cell r="AG724"/>
          <cell r="AH724"/>
        </row>
        <row r="725">
          <cell r="Z725" t="str">
            <v>бордюр3996</v>
          </cell>
          <cell r="AA725">
            <v>43782</v>
          </cell>
          <cell r="AB725">
            <v>1890</v>
          </cell>
          <cell r="AC725"/>
          <cell r="AD725"/>
          <cell r="AE725"/>
          <cell r="AF725"/>
          <cell r="AG725"/>
          <cell r="AH725"/>
        </row>
        <row r="726">
          <cell r="Z726" t="str">
            <v>кирпич4000</v>
          </cell>
          <cell r="AA726">
            <v>43782</v>
          </cell>
          <cell r="AB726">
            <v>10000</v>
          </cell>
          <cell r="AC726">
            <v>43904</v>
          </cell>
          <cell r="AD726">
            <v>133250</v>
          </cell>
          <cell r="AE726"/>
          <cell r="AF726"/>
          <cell r="AG726"/>
          <cell r="AH726"/>
        </row>
        <row r="727">
          <cell r="Z727" t="str">
            <v>старый3993</v>
          </cell>
          <cell r="AA727">
            <v>43782</v>
          </cell>
          <cell r="AB727">
            <v>11550</v>
          </cell>
          <cell r="AC727"/>
          <cell r="AD727"/>
          <cell r="AE727"/>
          <cell r="AF727"/>
          <cell r="AG727"/>
          <cell r="AH727"/>
        </row>
        <row r="728">
          <cell r="Z728" t="str">
            <v>бордюр4005</v>
          </cell>
          <cell r="AA728">
            <v>43782</v>
          </cell>
          <cell r="AB728">
            <v>38400</v>
          </cell>
          <cell r="AC728"/>
          <cell r="AD728"/>
          <cell r="AE728"/>
          <cell r="AF728"/>
          <cell r="AG728"/>
          <cell r="AH728"/>
        </row>
        <row r="729">
          <cell r="Z729" t="str">
            <v>кирпич3983</v>
          </cell>
          <cell r="AA729">
            <v>43782</v>
          </cell>
          <cell r="AB729">
            <v>20000</v>
          </cell>
          <cell r="AC729">
            <v>43784</v>
          </cell>
          <cell r="AD729">
            <v>9640</v>
          </cell>
          <cell r="AE729"/>
          <cell r="AF729"/>
          <cell r="AG729"/>
          <cell r="AH729"/>
        </row>
        <row r="730">
          <cell r="Z730" t="str">
            <v>поребрик3983</v>
          </cell>
          <cell r="AA730">
            <v>43784</v>
          </cell>
          <cell r="AB730">
            <v>7360</v>
          </cell>
          <cell r="AC730"/>
          <cell r="AD730"/>
          <cell r="AE730"/>
          <cell r="AF730"/>
          <cell r="AG730"/>
          <cell r="AH730"/>
        </row>
        <row r="731">
          <cell r="Z731" t="str">
            <v>литье3181</v>
          </cell>
          <cell r="AA731">
            <v>43782</v>
          </cell>
          <cell r="AB731">
            <v>5600</v>
          </cell>
          <cell r="AC731"/>
          <cell r="AD731"/>
          <cell r="AE731"/>
          <cell r="AF731"/>
          <cell r="AG731"/>
          <cell r="AH731"/>
        </row>
        <row r="732">
          <cell r="Z732" t="str">
            <v>малыш3181</v>
          </cell>
          <cell r="AA732">
            <v>43782</v>
          </cell>
          <cell r="AB732">
            <v>2600</v>
          </cell>
          <cell r="AC732"/>
          <cell r="AD732"/>
          <cell r="AE732"/>
          <cell r="AF732"/>
          <cell r="AG732"/>
          <cell r="AH732"/>
        </row>
        <row r="733">
          <cell r="Z733" t="str">
            <v>поребрик3961</v>
          </cell>
          <cell r="AA733">
            <v>43782</v>
          </cell>
          <cell r="AB733">
            <v>5300</v>
          </cell>
          <cell r="AC733"/>
          <cell r="AD733"/>
          <cell r="AE733"/>
          <cell r="AF733"/>
          <cell r="AG733"/>
          <cell r="AH733"/>
        </row>
        <row r="734">
          <cell r="Z734" t="str">
            <v>кирпич4018</v>
          </cell>
          <cell r="AA734">
            <v>43783</v>
          </cell>
          <cell r="AB734">
            <v>30000</v>
          </cell>
          <cell r="AC734">
            <v>43786</v>
          </cell>
          <cell r="AD734">
            <v>15125</v>
          </cell>
          <cell r="AE734"/>
          <cell r="AF734"/>
          <cell r="AG734"/>
          <cell r="AH734"/>
        </row>
        <row r="735">
          <cell r="Z735" t="str">
            <v>поребрик4018</v>
          </cell>
          <cell r="AA735">
            <v>43786</v>
          </cell>
          <cell r="AB735">
            <v>9600</v>
          </cell>
          <cell r="AC735"/>
          <cell r="AD735"/>
          <cell r="AE735"/>
          <cell r="AF735"/>
          <cell r="AG735"/>
          <cell r="AH735"/>
        </row>
        <row r="736">
          <cell r="Z736" t="str">
            <v>ремонт3979</v>
          </cell>
          <cell r="AA736">
            <v>43779</v>
          </cell>
          <cell r="AB736">
            <v>70000</v>
          </cell>
          <cell r="AC736"/>
          <cell r="AD736"/>
          <cell r="AE736"/>
          <cell r="AF736"/>
          <cell r="AG736"/>
          <cell r="AH736"/>
        </row>
        <row r="737">
          <cell r="Z737" t="str">
            <v>литье4019</v>
          </cell>
          <cell r="AA737">
            <v>43785</v>
          </cell>
          <cell r="AB737">
            <v>12950</v>
          </cell>
          <cell r="AC737"/>
          <cell r="AD737"/>
          <cell r="AE737"/>
          <cell r="AF737"/>
          <cell r="AG737"/>
          <cell r="AH737"/>
        </row>
        <row r="738">
          <cell r="Z738" t="str">
            <v>поребрик4022</v>
          </cell>
          <cell r="AA738">
            <v>43785</v>
          </cell>
          <cell r="AB738">
            <v>2040</v>
          </cell>
          <cell r="AC738"/>
          <cell r="AD738"/>
          <cell r="AE738"/>
          <cell r="AF738"/>
          <cell r="AG738"/>
          <cell r="AH738"/>
        </row>
        <row r="739">
          <cell r="Z739" t="str">
            <v>поребрик4020</v>
          </cell>
          <cell r="AA739">
            <v>43785</v>
          </cell>
          <cell r="AB739">
            <v>24000</v>
          </cell>
          <cell r="AC739"/>
          <cell r="AD739"/>
          <cell r="AE739"/>
          <cell r="AF739"/>
          <cell r="AG739"/>
          <cell r="AH739"/>
        </row>
        <row r="740">
          <cell r="Z740" t="str">
            <v>старый3904</v>
          </cell>
          <cell r="AA740">
            <v>43786</v>
          </cell>
          <cell r="AB740">
            <v>16580</v>
          </cell>
          <cell r="AC740"/>
          <cell r="AD740"/>
          <cell r="AE740"/>
          <cell r="AF740"/>
          <cell r="AG740"/>
          <cell r="AH740"/>
        </row>
        <row r="741">
          <cell r="Z741" t="str">
            <v>малыш3904</v>
          </cell>
          <cell r="AA741">
            <v>43786</v>
          </cell>
          <cell r="AB741">
            <v>3300</v>
          </cell>
          <cell r="AC741"/>
          <cell r="AD741"/>
          <cell r="AE741"/>
          <cell r="AF741"/>
          <cell r="AG741"/>
          <cell r="AH741"/>
        </row>
        <row r="742">
          <cell r="Z742" t="str">
            <v>лоток3904</v>
          </cell>
          <cell r="AA742">
            <v>43786</v>
          </cell>
          <cell r="AB742">
            <v>1500</v>
          </cell>
          <cell r="AC742"/>
          <cell r="AD742"/>
          <cell r="AE742"/>
          <cell r="AF742"/>
          <cell r="AG742"/>
          <cell r="AH742"/>
        </row>
        <row r="743">
          <cell r="Z743" t="str">
            <v>кирпич4029</v>
          </cell>
          <cell r="AA743">
            <v>43787</v>
          </cell>
          <cell r="AB743">
            <v>12150</v>
          </cell>
          <cell r="AC743"/>
          <cell r="AD743"/>
          <cell r="AE743"/>
          <cell r="AF743"/>
          <cell r="AG743"/>
          <cell r="AH743"/>
        </row>
        <row r="744">
          <cell r="Z744" t="str">
            <v>малыш4030</v>
          </cell>
          <cell r="AA744">
            <v>43787</v>
          </cell>
          <cell r="AB744">
            <v>8000</v>
          </cell>
          <cell r="AC744"/>
          <cell r="AD744"/>
          <cell r="AE744"/>
          <cell r="AF744"/>
          <cell r="AG744"/>
          <cell r="AH744"/>
        </row>
        <row r="745">
          <cell r="Z745" t="str">
            <v>поребрик4031</v>
          </cell>
          <cell r="AA745">
            <v>43787</v>
          </cell>
          <cell r="AB745">
            <v>2980</v>
          </cell>
          <cell r="AC745"/>
          <cell r="AD745"/>
          <cell r="AE745"/>
          <cell r="AF745"/>
          <cell r="AG745"/>
          <cell r="AH745"/>
        </row>
        <row r="746">
          <cell r="Z746" t="str">
            <v>поребрик4032</v>
          </cell>
          <cell r="AA746">
            <v>43787</v>
          </cell>
          <cell r="AB746">
            <v>4800</v>
          </cell>
          <cell r="AC746">
            <v>43817</v>
          </cell>
          <cell r="AD746">
            <v>3600</v>
          </cell>
          <cell r="AE746"/>
          <cell r="AF746"/>
          <cell r="AG746"/>
          <cell r="AH746"/>
        </row>
        <row r="747">
          <cell r="Z747" t="str">
            <v>лоток4032</v>
          </cell>
          <cell r="AA747">
            <v>43787</v>
          </cell>
          <cell r="AB747">
            <v>1400</v>
          </cell>
          <cell r="AC747"/>
          <cell r="AD747"/>
          <cell r="AE747"/>
          <cell r="AF747"/>
          <cell r="AG747"/>
          <cell r="AH747"/>
        </row>
        <row r="748">
          <cell r="Z748" t="str">
            <v>поребрик4046</v>
          </cell>
          <cell r="AA748">
            <v>43789</v>
          </cell>
          <cell r="AB748">
            <v>800</v>
          </cell>
          <cell r="AC748"/>
          <cell r="AD748"/>
          <cell r="AE748"/>
          <cell r="AF748"/>
          <cell r="AG748"/>
          <cell r="AH748"/>
        </row>
        <row r="749">
          <cell r="Z749" t="str">
            <v>кирпич4047</v>
          </cell>
          <cell r="AA749">
            <v>43788</v>
          </cell>
          <cell r="AB749">
            <v>15000</v>
          </cell>
          <cell r="AC749"/>
          <cell r="AD749"/>
          <cell r="AE749"/>
          <cell r="AF749"/>
          <cell r="AG749"/>
          <cell r="AH749"/>
        </row>
        <row r="750">
          <cell r="Z750" t="str">
            <v>литье4047</v>
          </cell>
          <cell r="AA750">
            <v>43788</v>
          </cell>
          <cell r="AB750">
            <v>5280</v>
          </cell>
          <cell r="AC750"/>
          <cell r="AD750"/>
          <cell r="AE750"/>
          <cell r="AF750"/>
          <cell r="AG750"/>
          <cell r="AH750"/>
        </row>
        <row r="751">
          <cell r="Z751" t="str">
            <v>малыш4047</v>
          </cell>
          <cell r="AA751">
            <v>43788</v>
          </cell>
          <cell r="AB751">
            <v>2500</v>
          </cell>
          <cell r="AC751"/>
          <cell r="AD751"/>
          <cell r="AE751"/>
          <cell r="AF751"/>
          <cell r="AG751"/>
          <cell r="AH751"/>
        </row>
        <row r="752">
          <cell r="Z752" t="str">
            <v>кирпич4034</v>
          </cell>
          <cell r="AA752">
            <v>43789</v>
          </cell>
          <cell r="AB752">
            <v>162500</v>
          </cell>
          <cell r="AC752">
            <v>43808</v>
          </cell>
          <cell r="AD752">
            <v>23100</v>
          </cell>
          <cell r="AE752"/>
          <cell r="AF752"/>
          <cell r="AG752"/>
          <cell r="AH752"/>
        </row>
        <row r="753">
          <cell r="Z753" t="str">
            <v>поребрик4034</v>
          </cell>
          <cell r="AA753">
            <v>43789</v>
          </cell>
          <cell r="AB753">
            <v>17500</v>
          </cell>
          <cell r="AC753">
            <v>43808</v>
          </cell>
          <cell r="AD753">
            <v>1400</v>
          </cell>
          <cell r="AE753"/>
          <cell r="AF753"/>
          <cell r="AG753"/>
          <cell r="AH753"/>
        </row>
        <row r="754">
          <cell r="Z754" t="str">
            <v>ремонт4034</v>
          </cell>
          <cell r="AA754">
            <v>43808</v>
          </cell>
          <cell r="AB754">
            <v>95500</v>
          </cell>
          <cell r="AC754">
            <v>43818</v>
          </cell>
          <cell r="AD754">
            <v>100000</v>
          </cell>
          <cell r="AE754"/>
          <cell r="AF754"/>
          <cell r="AG754"/>
          <cell r="AH754"/>
        </row>
        <row r="755">
          <cell r="Z755" t="str">
            <v>бордюр4048</v>
          </cell>
          <cell r="AA755">
            <v>43789</v>
          </cell>
          <cell r="AB755">
            <v>6000</v>
          </cell>
          <cell r="AC755"/>
          <cell r="AD755"/>
          <cell r="AE755"/>
          <cell r="AF755"/>
          <cell r="AG755"/>
          <cell r="AH755"/>
        </row>
        <row r="756">
          <cell r="Z756" t="str">
            <v>бордюр4041</v>
          </cell>
          <cell r="AA756">
            <v>43794</v>
          </cell>
          <cell r="AB756">
            <v>14500</v>
          </cell>
          <cell r="AC756"/>
          <cell r="AD756"/>
          <cell r="AE756"/>
          <cell r="AF756"/>
          <cell r="AG756"/>
          <cell r="AH756"/>
        </row>
        <row r="757">
          <cell r="Z757" t="str">
            <v>поребрик4054</v>
          </cell>
          <cell r="AA757">
            <v>43794</v>
          </cell>
          <cell r="AB757">
            <v>1360</v>
          </cell>
          <cell r="AC757">
            <v>43799</v>
          </cell>
          <cell r="AD757">
            <v>1100</v>
          </cell>
          <cell r="AE757"/>
          <cell r="AF757"/>
          <cell r="AG757"/>
          <cell r="AH757"/>
        </row>
        <row r="758">
          <cell r="Z758" t="str">
            <v>ремонт4041</v>
          </cell>
          <cell r="AA758">
            <v>43794</v>
          </cell>
          <cell r="AB758">
            <v>14000</v>
          </cell>
          <cell r="AC758"/>
          <cell r="AD758"/>
          <cell r="AE758"/>
          <cell r="AF758"/>
          <cell r="AG758"/>
          <cell r="AH758"/>
        </row>
        <row r="759">
          <cell r="Z759" t="str">
            <v>поребрик4056</v>
          </cell>
          <cell r="AA759">
            <v>43797</v>
          </cell>
          <cell r="AB759">
            <v>2200</v>
          </cell>
          <cell r="AC759"/>
          <cell r="AD759"/>
          <cell r="AE759"/>
          <cell r="AF759"/>
          <cell r="AG759"/>
          <cell r="AH759"/>
        </row>
        <row r="760">
          <cell r="Z760" t="str">
            <v>поребрик4057</v>
          </cell>
          <cell r="AA760">
            <v>43797</v>
          </cell>
          <cell r="AB760">
            <v>900</v>
          </cell>
          <cell r="AC760"/>
          <cell r="AD760"/>
          <cell r="AE760"/>
          <cell r="AF760"/>
          <cell r="AG760"/>
          <cell r="AH760"/>
        </row>
        <row r="761">
          <cell r="Z761" t="str">
            <v>поребрик4008</v>
          </cell>
          <cell r="AA761">
            <v>43798</v>
          </cell>
          <cell r="AB761">
            <v>720</v>
          </cell>
          <cell r="AC761"/>
          <cell r="AD761"/>
          <cell r="AE761"/>
          <cell r="AF761"/>
          <cell r="AG761"/>
          <cell r="AH761"/>
        </row>
        <row r="762">
          <cell r="Z762" t="str">
            <v/>
          </cell>
          <cell r="AA762"/>
          <cell r="AB762"/>
          <cell r="AC762"/>
          <cell r="AD762"/>
          <cell r="AE762"/>
          <cell r="AF762"/>
          <cell r="AG762"/>
          <cell r="AH762"/>
        </row>
        <row r="763">
          <cell r="Z763" t="str">
            <v>декабрь</v>
          </cell>
          <cell r="AA763"/>
          <cell r="AB763"/>
          <cell r="AC763"/>
          <cell r="AD763"/>
          <cell r="AE763"/>
          <cell r="AF763"/>
          <cell r="AG763"/>
          <cell r="AH763"/>
        </row>
        <row r="764">
          <cell r="Z764" t="str">
            <v>старый4033</v>
          </cell>
          <cell r="AA764">
            <v>43801</v>
          </cell>
          <cell r="AB764">
            <v>46176</v>
          </cell>
          <cell r="AC764"/>
          <cell r="AD764"/>
          <cell r="AE764"/>
          <cell r="AF764"/>
          <cell r="AG764"/>
          <cell r="AH764"/>
        </row>
        <row r="765">
          <cell r="Z765" t="str">
            <v>бордюр4072</v>
          </cell>
          <cell r="AA765">
            <v>43801</v>
          </cell>
          <cell r="AB765">
            <v>4200</v>
          </cell>
          <cell r="AC765"/>
          <cell r="AD765"/>
          <cell r="AE765"/>
          <cell r="AF765"/>
          <cell r="AG765"/>
          <cell r="AH765"/>
        </row>
        <row r="766">
          <cell r="Z766" t="str">
            <v>поребрик4072</v>
          </cell>
          <cell r="AA766">
            <v>43803</v>
          </cell>
          <cell r="AB766">
            <v>1080</v>
          </cell>
          <cell r="AC766"/>
          <cell r="AD766"/>
          <cell r="AE766"/>
          <cell r="AF766"/>
          <cell r="AG766"/>
          <cell r="AH766"/>
        </row>
        <row r="767">
          <cell r="Z767" t="str">
            <v>поребрик4076</v>
          </cell>
          <cell r="AA767">
            <v>43803</v>
          </cell>
          <cell r="AB767">
            <v>3740</v>
          </cell>
          <cell r="AC767"/>
          <cell r="AD767"/>
          <cell r="AE767"/>
          <cell r="AF767"/>
          <cell r="AG767"/>
          <cell r="AH767"/>
        </row>
        <row r="768">
          <cell r="Z768" t="str">
            <v>квадрат4063</v>
          </cell>
          <cell r="AA768">
            <v>43804</v>
          </cell>
          <cell r="AB768">
            <v>36350</v>
          </cell>
          <cell r="AC768">
            <v>43818</v>
          </cell>
          <cell r="AD768">
            <v>5500</v>
          </cell>
          <cell r="AE768">
            <v>43821</v>
          </cell>
          <cell r="AF768">
            <v>29500</v>
          </cell>
          <cell r="AG768"/>
          <cell r="AH768"/>
        </row>
        <row r="769">
          <cell r="Z769" t="str">
            <v>поребрик4077</v>
          </cell>
          <cell r="AA769">
            <v>43805</v>
          </cell>
          <cell r="AB769">
            <v>5950</v>
          </cell>
          <cell r="AC769">
            <v>43513</v>
          </cell>
          <cell r="AD769">
            <v>5100</v>
          </cell>
          <cell r="AE769"/>
          <cell r="AF769"/>
          <cell r="AG769"/>
          <cell r="AH769"/>
        </row>
        <row r="770">
          <cell r="Z770" t="str">
            <v>новый3644</v>
          </cell>
          <cell r="AA770">
            <v>43806</v>
          </cell>
          <cell r="AB770">
            <v>20000</v>
          </cell>
          <cell r="AC770">
            <v>43826</v>
          </cell>
          <cell r="AD770">
            <v>25500</v>
          </cell>
          <cell r="AE770"/>
          <cell r="AF770"/>
          <cell r="AG770"/>
          <cell r="AH770"/>
        </row>
        <row r="771">
          <cell r="Z771" t="str">
            <v>поребрик3998</v>
          </cell>
          <cell r="AA771">
            <v>43806</v>
          </cell>
          <cell r="AB771">
            <v>45600</v>
          </cell>
          <cell r="AC771"/>
          <cell r="AD771"/>
          <cell r="AE771"/>
          <cell r="AF771"/>
          <cell r="AG771"/>
          <cell r="AH771"/>
        </row>
        <row r="772">
          <cell r="Z772" t="str">
            <v>кирпич4086</v>
          </cell>
          <cell r="AA772">
            <v>43807</v>
          </cell>
          <cell r="AB772">
            <v>54000</v>
          </cell>
          <cell r="AC772"/>
          <cell r="AD772"/>
          <cell r="AE772"/>
          <cell r="AF772"/>
          <cell r="AG772"/>
          <cell r="AH772"/>
        </row>
        <row r="773">
          <cell r="Z773" t="str">
            <v>поребрик4094</v>
          </cell>
          <cell r="AA773">
            <v>43808</v>
          </cell>
          <cell r="AB773">
            <v>856</v>
          </cell>
          <cell r="AC773">
            <v>43818</v>
          </cell>
          <cell r="AD773">
            <v>584</v>
          </cell>
          <cell r="AE773"/>
          <cell r="AF773"/>
          <cell r="AG773"/>
          <cell r="AH773"/>
        </row>
        <row r="774">
          <cell r="Z774" t="str">
            <v>поребрик4097</v>
          </cell>
          <cell r="AA774">
            <v>43809</v>
          </cell>
          <cell r="AB774">
            <v>2880</v>
          </cell>
          <cell r="AC774"/>
          <cell r="AD774"/>
          <cell r="AE774"/>
          <cell r="AF774"/>
          <cell r="AG774"/>
          <cell r="AH774"/>
        </row>
        <row r="775">
          <cell r="Z775" t="str">
            <v>кирпич4099</v>
          </cell>
          <cell r="AA775">
            <v>43810</v>
          </cell>
          <cell r="AB775">
            <v>20000</v>
          </cell>
          <cell r="AC775">
            <v>43811</v>
          </cell>
          <cell r="AD775">
            <v>53750</v>
          </cell>
          <cell r="AE775">
            <v>43824</v>
          </cell>
          <cell r="AF775">
            <v>70000</v>
          </cell>
          <cell r="AG775"/>
          <cell r="AH775"/>
        </row>
        <row r="776">
          <cell r="Z776" t="str">
            <v>кирпич4098</v>
          </cell>
          <cell r="AA776">
            <v>43811</v>
          </cell>
          <cell r="AB776">
            <v>154000</v>
          </cell>
          <cell r="AC776">
            <v>43912</v>
          </cell>
          <cell r="AD776">
            <v>18100</v>
          </cell>
          <cell r="AE776"/>
          <cell r="AF776"/>
          <cell r="AG776"/>
          <cell r="AH776"/>
        </row>
        <row r="777">
          <cell r="Z777" t="str">
            <v>поребрик4098</v>
          </cell>
          <cell r="AA777">
            <v>43811</v>
          </cell>
          <cell r="AB777">
            <v>6000</v>
          </cell>
          <cell r="AC777">
            <v>43912</v>
          </cell>
          <cell r="AD777">
            <v>11100</v>
          </cell>
          <cell r="AE777"/>
          <cell r="AF777"/>
          <cell r="AG777"/>
          <cell r="AH777"/>
        </row>
        <row r="778">
          <cell r="Z778" t="str">
            <v>ремонт4098</v>
          </cell>
          <cell r="AA778">
            <v>43907</v>
          </cell>
          <cell r="AB778">
            <v>100000</v>
          </cell>
          <cell r="AC778">
            <v>43912</v>
          </cell>
          <cell r="AD778">
            <v>77300</v>
          </cell>
          <cell r="AE778"/>
          <cell r="AF778"/>
          <cell r="AG778"/>
          <cell r="AH778"/>
        </row>
        <row r="779">
          <cell r="Z779" t="str">
            <v>кирпич4100</v>
          </cell>
          <cell r="AA779">
            <v>43812</v>
          </cell>
          <cell r="AB779">
            <v>76000</v>
          </cell>
          <cell r="AC779"/>
          <cell r="AD779"/>
          <cell r="AE779"/>
          <cell r="AF779"/>
          <cell r="AG779"/>
          <cell r="AH779"/>
        </row>
        <row r="780">
          <cell r="Z780" t="str">
            <v>поребрик4099</v>
          </cell>
          <cell r="AA780">
            <v>43812</v>
          </cell>
          <cell r="AB780">
            <v>6750</v>
          </cell>
          <cell r="AC780"/>
          <cell r="AD780"/>
          <cell r="AE780"/>
          <cell r="AF780"/>
          <cell r="AG780"/>
          <cell r="AH780"/>
        </row>
        <row r="781">
          <cell r="Z781" t="str">
            <v>поребрик4101</v>
          </cell>
          <cell r="AA781">
            <v>43812</v>
          </cell>
          <cell r="AB781">
            <v>15500</v>
          </cell>
          <cell r="AC781"/>
          <cell r="AD781"/>
          <cell r="AE781"/>
          <cell r="AF781"/>
          <cell r="AG781"/>
          <cell r="AH781"/>
        </row>
        <row r="782">
          <cell r="Z782" t="str">
            <v>поребрик4102</v>
          </cell>
          <cell r="AA782">
            <v>43812</v>
          </cell>
          <cell r="AB782">
            <v>900</v>
          </cell>
          <cell r="AC782"/>
          <cell r="AD782"/>
          <cell r="AE782"/>
          <cell r="AF782"/>
          <cell r="AG782"/>
          <cell r="AH782"/>
        </row>
        <row r="783">
          <cell r="Z783" t="str">
            <v>старый4103</v>
          </cell>
          <cell r="AA783">
            <v>43813</v>
          </cell>
          <cell r="AB783">
            <v>100000</v>
          </cell>
          <cell r="AC783">
            <v>43824</v>
          </cell>
          <cell r="AD783">
            <v>162000</v>
          </cell>
          <cell r="AE783"/>
          <cell r="AF783"/>
          <cell r="AG783"/>
          <cell r="AH783"/>
        </row>
        <row r="784">
          <cell r="Z784" t="str">
            <v>поребрик4103</v>
          </cell>
          <cell r="AA784">
            <v>43824</v>
          </cell>
          <cell r="AB784">
            <v>64000</v>
          </cell>
          <cell r="AC784"/>
          <cell r="AD784"/>
          <cell r="AE784"/>
          <cell r="AF784"/>
          <cell r="AG784"/>
          <cell r="AH784"/>
        </row>
        <row r="785">
          <cell r="Z785" t="str">
            <v>кирпич4104</v>
          </cell>
          <cell r="AA785">
            <v>43815</v>
          </cell>
          <cell r="AB785">
            <v>15000</v>
          </cell>
          <cell r="AC785">
            <v>43817</v>
          </cell>
          <cell r="AD785">
            <v>38000</v>
          </cell>
          <cell r="AE785">
            <v>43824</v>
          </cell>
          <cell r="AF785">
            <v>19700</v>
          </cell>
          <cell r="AG785"/>
          <cell r="AH785"/>
        </row>
        <row r="786">
          <cell r="Z786" t="str">
            <v>кирпич4044</v>
          </cell>
          <cell r="AA786">
            <v>43816</v>
          </cell>
          <cell r="AB786">
            <v>15000</v>
          </cell>
          <cell r="AC786">
            <v>43829</v>
          </cell>
          <cell r="AD786">
            <v>33380</v>
          </cell>
          <cell r="AE786"/>
          <cell r="AF786"/>
          <cell r="AG786"/>
          <cell r="AH786"/>
        </row>
        <row r="787">
          <cell r="Z787" t="str">
            <v>ремонт4033</v>
          </cell>
          <cell r="AA787">
            <v>43824</v>
          </cell>
          <cell r="AB787">
            <v>30800</v>
          </cell>
          <cell r="AC787"/>
          <cell r="AD787"/>
          <cell r="AE787"/>
          <cell r="AF787"/>
          <cell r="AG787"/>
          <cell r="AH787"/>
        </row>
        <row r="788">
          <cell r="Z788" t="str">
            <v>ремонт4100</v>
          </cell>
          <cell r="AA788">
            <v>43824</v>
          </cell>
          <cell r="AB788">
            <v>66000</v>
          </cell>
          <cell r="AC788"/>
          <cell r="AD788"/>
          <cell r="AE788"/>
          <cell r="AF788"/>
          <cell r="AG788"/>
          <cell r="AH788"/>
        </row>
        <row r="789">
          <cell r="Z789" t="str">
            <v>старый4118</v>
          </cell>
          <cell r="AA789">
            <v>43822</v>
          </cell>
          <cell r="AB789">
            <v>8500</v>
          </cell>
          <cell r="AC789">
            <v>43823</v>
          </cell>
          <cell r="AD789">
            <v>6650</v>
          </cell>
          <cell r="AE789"/>
          <cell r="AF789"/>
          <cell r="AG789"/>
          <cell r="AH789"/>
        </row>
        <row r="790">
          <cell r="Z790" t="str">
            <v>малыш4118</v>
          </cell>
          <cell r="AA790">
            <v>43823</v>
          </cell>
          <cell r="AB790">
            <v>1200</v>
          </cell>
          <cell r="AC790"/>
          <cell r="AD790"/>
          <cell r="AE790"/>
          <cell r="AF790"/>
          <cell r="AG790"/>
          <cell r="AH790"/>
        </row>
        <row r="791">
          <cell r="Z791" t="str">
            <v>поребрик4119</v>
          </cell>
          <cell r="AA791">
            <v>43823</v>
          </cell>
          <cell r="AB791">
            <v>27219</v>
          </cell>
          <cell r="AC791"/>
          <cell r="AD791"/>
          <cell r="AE791"/>
          <cell r="AF791"/>
          <cell r="AG791"/>
          <cell r="AH791"/>
        </row>
        <row r="792">
          <cell r="Z792" t="str">
            <v/>
          </cell>
          <cell r="AA792"/>
          <cell r="AB792"/>
          <cell r="AC792"/>
          <cell r="AD792"/>
          <cell r="AE792"/>
          <cell r="AF792"/>
          <cell r="AG792"/>
          <cell r="AH792"/>
        </row>
        <row r="793">
          <cell r="Z793" t="str">
            <v>2020</v>
          </cell>
          <cell r="AA793"/>
          <cell r="AB793"/>
          <cell r="AC793"/>
          <cell r="AD793"/>
          <cell r="AE793"/>
          <cell r="AF793"/>
          <cell r="AG793"/>
          <cell r="AH793"/>
        </row>
        <row r="794">
          <cell r="Z794" t="str">
            <v>январь</v>
          </cell>
          <cell r="AA794"/>
          <cell r="AB794"/>
          <cell r="AC794"/>
          <cell r="AD794"/>
          <cell r="AE794"/>
          <cell r="AF794"/>
          <cell r="AG794"/>
          <cell r="AH794"/>
        </row>
        <row r="795">
          <cell r="Z795" t="str">
            <v>литье4132</v>
          </cell>
          <cell r="AA795">
            <v>43839</v>
          </cell>
          <cell r="AB795">
            <v>4800</v>
          </cell>
          <cell r="AC795"/>
          <cell r="AD795"/>
          <cell r="AE795"/>
          <cell r="AF795"/>
          <cell r="AG795"/>
          <cell r="AH795"/>
        </row>
        <row r="796">
          <cell r="Z796" t="str">
            <v>кирпич4133</v>
          </cell>
          <cell r="AA796">
            <v>43839</v>
          </cell>
          <cell r="AB796">
            <v>64320</v>
          </cell>
          <cell r="AC796"/>
          <cell r="AD796"/>
          <cell r="AE796"/>
          <cell r="AF796"/>
          <cell r="AG796"/>
          <cell r="AH796"/>
        </row>
        <row r="797">
          <cell r="Z797" t="str">
            <v>поребрик4134</v>
          </cell>
          <cell r="AA797">
            <v>43840</v>
          </cell>
          <cell r="AB797">
            <v>4750</v>
          </cell>
          <cell r="AC797"/>
          <cell r="AD797"/>
          <cell r="AE797"/>
          <cell r="AF797"/>
          <cell r="AG797"/>
          <cell r="AH797"/>
        </row>
        <row r="798">
          <cell r="Z798" t="str">
            <v>поребрик4137</v>
          </cell>
          <cell r="AA798">
            <v>43840</v>
          </cell>
          <cell r="AB798">
            <v>1480</v>
          </cell>
          <cell r="AC798"/>
          <cell r="AD798"/>
          <cell r="AE798"/>
          <cell r="AF798"/>
          <cell r="AG798"/>
          <cell r="AH798"/>
        </row>
        <row r="799">
          <cell r="Z799" t="str">
            <v>поребрик4164</v>
          </cell>
          <cell r="AA799">
            <v>43842</v>
          </cell>
          <cell r="AB799">
            <v>29250</v>
          </cell>
          <cell r="AC799"/>
          <cell r="AD799"/>
          <cell r="AE799"/>
          <cell r="AF799"/>
          <cell r="AG799"/>
          <cell r="AH799"/>
        </row>
        <row r="800">
          <cell r="Z800" t="str">
            <v>поребрик4165</v>
          </cell>
          <cell r="AA800">
            <v>43846</v>
          </cell>
          <cell r="AB800">
            <v>9600</v>
          </cell>
          <cell r="AC800"/>
          <cell r="AD800"/>
          <cell r="AE800"/>
          <cell r="AF800"/>
          <cell r="AG800"/>
          <cell r="AH800"/>
        </row>
        <row r="801">
          <cell r="Z801" t="str">
            <v>бордюр4165</v>
          </cell>
          <cell r="AA801">
            <v>43846</v>
          </cell>
          <cell r="AB801">
            <v>3600</v>
          </cell>
          <cell r="AC801"/>
          <cell r="AD801"/>
          <cell r="AE801"/>
          <cell r="AF801"/>
          <cell r="AG801"/>
          <cell r="AH801"/>
        </row>
        <row r="802">
          <cell r="Z802" t="str">
            <v>кирпич4168</v>
          </cell>
          <cell r="AA802">
            <v>43850</v>
          </cell>
          <cell r="AB802">
            <v>52500</v>
          </cell>
          <cell r="AC802"/>
          <cell r="AD802"/>
          <cell r="AE802"/>
          <cell r="AF802"/>
          <cell r="AG802"/>
          <cell r="AH802"/>
        </row>
        <row r="803">
          <cell r="Z803" t="str">
            <v>кирпич4189</v>
          </cell>
          <cell r="AA803">
            <v>43855</v>
          </cell>
          <cell r="AB803">
            <v>40000</v>
          </cell>
          <cell r="AC803">
            <v>43867</v>
          </cell>
          <cell r="AD803">
            <v>29750</v>
          </cell>
          <cell r="AE803"/>
          <cell r="AF803"/>
          <cell r="AG803"/>
          <cell r="AH803"/>
        </row>
        <row r="804">
          <cell r="Z804" t="str">
            <v>поребрик4189</v>
          </cell>
          <cell r="AA804">
            <v>43867</v>
          </cell>
          <cell r="AB804">
            <v>6750</v>
          </cell>
          <cell r="AC804"/>
          <cell r="AD804"/>
          <cell r="AE804"/>
          <cell r="AF804"/>
          <cell r="AG804"/>
          <cell r="AH804"/>
        </row>
        <row r="805">
          <cell r="Z805" t="str">
            <v>лоток4189</v>
          </cell>
          <cell r="AA805">
            <v>43867</v>
          </cell>
          <cell r="AB805">
            <v>3500</v>
          </cell>
          <cell r="AC805"/>
          <cell r="AD805"/>
          <cell r="AE805"/>
          <cell r="AF805"/>
          <cell r="AG805"/>
          <cell r="AH805"/>
        </row>
        <row r="806">
          <cell r="Z806" t="str">
            <v>старый4167</v>
          </cell>
          <cell r="AA806">
            <v>43857</v>
          </cell>
          <cell r="AB806">
            <v>40000</v>
          </cell>
          <cell r="AC806">
            <v>43879</v>
          </cell>
          <cell r="AD806">
            <v>35400</v>
          </cell>
          <cell r="AE806"/>
          <cell r="AF806"/>
          <cell r="AG806"/>
          <cell r="AH806"/>
        </row>
        <row r="807">
          <cell r="Z807" t="str">
            <v>поребрик4167</v>
          </cell>
          <cell r="AA807">
            <v>43879</v>
          </cell>
          <cell r="AB807">
            <v>16500</v>
          </cell>
          <cell r="AC807"/>
          <cell r="AD807"/>
          <cell r="AE807"/>
          <cell r="AF807"/>
          <cell r="AG807"/>
          <cell r="AH807"/>
        </row>
        <row r="808">
          <cell r="Z808" t="str">
            <v>поребрик4199</v>
          </cell>
          <cell r="AA808">
            <v>43860</v>
          </cell>
          <cell r="AB808">
            <v>2160</v>
          </cell>
          <cell r="AC808"/>
          <cell r="AD808"/>
          <cell r="AE808"/>
          <cell r="AF808"/>
          <cell r="AG808"/>
          <cell r="AH808"/>
        </row>
        <row r="809">
          <cell r="Z809" t="str">
            <v>демонт4201</v>
          </cell>
          <cell r="AA809">
            <v>43860</v>
          </cell>
          <cell r="AB809">
            <v>100000</v>
          </cell>
          <cell r="AC809">
            <v>43871</v>
          </cell>
          <cell r="AD809">
            <v>54800</v>
          </cell>
          <cell r="AE809"/>
          <cell r="AF809"/>
          <cell r="AG809"/>
          <cell r="AH809"/>
        </row>
        <row r="810">
          <cell r="Z810" t="str">
            <v/>
          </cell>
          <cell r="AA810"/>
          <cell r="AB810"/>
          <cell r="AC810"/>
          <cell r="AD810"/>
          <cell r="AE810"/>
          <cell r="AF810"/>
          <cell r="AG810"/>
          <cell r="AH810"/>
        </row>
        <row r="811">
          <cell r="Z811" t="str">
            <v>февраль</v>
          </cell>
          <cell r="AA811"/>
          <cell r="AB811"/>
          <cell r="AC811"/>
          <cell r="AD811"/>
          <cell r="AE811"/>
          <cell r="AF811"/>
          <cell r="AG811"/>
          <cell r="AH811"/>
        </row>
        <row r="812">
          <cell r="Z812" t="str">
            <v>поребрик4212</v>
          </cell>
          <cell r="AA812">
            <v>43863</v>
          </cell>
          <cell r="AB812">
            <v>1530</v>
          </cell>
          <cell r="AC812"/>
          <cell r="AD812"/>
          <cell r="AE812"/>
          <cell r="AF812"/>
          <cell r="AG812"/>
          <cell r="AH812"/>
        </row>
        <row r="813">
          <cell r="Z813" t="str">
            <v>поребрик4183</v>
          </cell>
          <cell r="AA813">
            <v>43865</v>
          </cell>
          <cell r="AB813">
            <v>1000</v>
          </cell>
          <cell r="AC813">
            <v>43878</v>
          </cell>
          <cell r="AD813">
            <v>92000</v>
          </cell>
          <cell r="AE813"/>
          <cell r="AF813"/>
          <cell r="AG813"/>
          <cell r="AH813"/>
        </row>
        <row r="814">
          <cell r="Z814" t="str">
            <v>кирпич4195</v>
          </cell>
          <cell r="AA814">
            <v>43865</v>
          </cell>
          <cell r="AB814">
            <v>100000</v>
          </cell>
          <cell r="AC814">
            <v>43882</v>
          </cell>
          <cell r="AD814">
            <v>45000</v>
          </cell>
          <cell r="AE814">
            <v>43890</v>
          </cell>
          <cell r="AF814">
            <v>45000</v>
          </cell>
          <cell r="AG814"/>
          <cell r="AH814"/>
        </row>
        <row r="815">
          <cell r="Z815" t="str">
            <v>поребрик4195</v>
          </cell>
          <cell r="AA815">
            <v>43890</v>
          </cell>
          <cell r="AB815">
            <v>9000</v>
          </cell>
          <cell r="AC815"/>
          <cell r="AD815"/>
          <cell r="AE815"/>
          <cell r="AF815"/>
          <cell r="AG815"/>
          <cell r="AH815"/>
        </row>
        <row r="816">
          <cell r="Z816" t="str">
            <v>старый4215</v>
          </cell>
          <cell r="AA816">
            <v>43866</v>
          </cell>
          <cell r="AB816">
            <v>58000</v>
          </cell>
          <cell r="AC816"/>
          <cell r="AD816"/>
          <cell r="AE816"/>
          <cell r="AF816"/>
          <cell r="AG816"/>
          <cell r="AH816"/>
        </row>
        <row r="817">
          <cell r="Z817" t="str">
            <v>поребрик4215</v>
          </cell>
          <cell r="AA817">
            <v>43866</v>
          </cell>
          <cell r="AB817">
            <v>6750</v>
          </cell>
          <cell r="AC817">
            <v>43867</v>
          </cell>
          <cell r="AD817">
            <v>5470</v>
          </cell>
          <cell r="AE817"/>
          <cell r="AF817"/>
          <cell r="AG817"/>
          <cell r="AH817"/>
        </row>
        <row r="818">
          <cell r="Z818" t="str">
            <v>поребрик4218</v>
          </cell>
          <cell r="AA818">
            <v>43866</v>
          </cell>
          <cell r="AB818">
            <v>5440</v>
          </cell>
          <cell r="AC818"/>
          <cell r="AD818"/>
          <cell r="AE818"/>
          <cell r="AF818"/>
          <cell r="AG818"/>
          <cell r="AH818"/>
        </row>
        <row r="819">
          <cell r="Z819" t="str">
            <v>поребрик4044</v>
          </cell>
          <cell r="AA819">
            <v>43868</v>
          </cell>
          <cell r="AB819">
            <v>4200</v>
          </cell>
          <cell r="AC819"/>
          <cell r="AD819"/>
          <cell r="AE819"/>
          <cell r="AF819"/>
          <cell r="AG819"/>
          <cell r="AH819"/>
        </row>
        <row r="820">
          <cell r="Z820" t="str">
            <v>поребрик4051</v>
          </cell>
          <cell r="AA820">
            <v>43900</v>
          </cell>
          <cell r="AB820">
            <v>7500</v>
          </cell>
          <cell r="AC820"/>
          <cell r="AD820"/>
          <cell r="AE820"/>
          <cell r="AF820"/>
          <cell r="AG820"/>
          <cell r="AH820"/>
        </row>
        <row r="821">
          <cell r="Z821" t="str">
            <v>поребрик4221</v>
          </cell>
          <cell r="AA821">
            <v>43900</v>
          </cell>
          <cell r="AB821">
            <v>7500</v>
          </cell>
          <cell r="AC821"/>
          <cell r="AD821"/>
          <cell r="AE821"/>
          <cell r="AF821"/>
          <cell r="AG821"/>
          <cell r="AH821"/>
        </row>
        <row r="822">
          <cell r="Z822" t="str">
            <v>поребрик4226</v>
          </cell>
          <cell r="AA822">
            <v>43900</v>
          </cell>
          <cell r="AB822">
            <v>10500</v>
          </cell>
          <cell r="AC822"/>
          <cell r="AD822"/>
          <cell r="AE822"/>
          <cell r="AF822"/>
          <cell r="AG822"/>
          <cell r="AH822"/>
        </row>
        <row r="823">
          <cell r="Z823" t="str">
            <v>демонт4227</v>
          </cell>
          <cell r="AA823">
            <v>43900</v>
          </cell>
          <cell r="AB823">
            <v>36000</v>
          </cell>
          <cell r="AC823"/>
          <cell r="AD823"/>
          <cell r="AE823"/>
          <cell r="AF823"/>
          <cell r="AG823"/>
          <cell r="AH823"/>
        </row>
        <row r="824">
          <cell r="Z824" t="str">
            <v>кирпич4228</v>
          </cell>
          <cell r="AA824">
            <v>43900</v>
          </cell>
          <cell r="AB824">
            <v>43700</v>
          </cell>
          <cell r="AC824">
            <v>43907</v>
          </cell>
          <cell r="AD824">
            <v>28800</v>
          </cell>
          <cell r="AE824"/>
          <cell r="AF824"/>
          <cell r="AG824"/>
          <cell r="AH824"/>
        </row>
        <row r="825">
          <cell r="Z825" t="str">
            <v>поребрик4228</v>
          </cell>
          <cell r="AA825"/>
          <cell r="AB825"/>
          <cell r="AC825"/>
          <cell r="AD825"/>
          <cell r="AE825">
            <v>43901</v>
          </cell>
          <cell r="AF825">
            <v>11200</v>
          </cell>
          <cell r="AG825"/>
          <cell r="AH825"/>
        </row>
        <row r="826">
          <cell r="Z826" t="str">
            <v>кирпич2464</v>
          </cell>
          <cell r="AA826">
            <v>43874</v>
          </cell>
          <cell r="AB826">
            <v>70000</v>
          </cell>
          <cell r="AC826">
            <v>43890</v>
          </cell>
          <cell r="AD826">
            <v>72500</v>
          </cell>
          <cell r="AE826"/>
          <cell r="AF826"/>
          <cell r="AG826"/>
          <cell r="AH826"/>
        </row>
        <row r="827">
          <cell r="Z827" t="str">
            <v>поребрик4243</v>
          </cell>
          <cell r="AA827">
            <v>43876</v>
          </cell>
          <cell r="AB827">
            <v>27000</v>
          </cell>
          <cell r="AC827"/>
          <cell r="AD827"/>
          <cell r="AE827"/>
          <cell r="AF827"/>
          <cell r="AG827"/>
          <cell r="AH827"/>
        </row>
        <row r="828">
          <cell r="Z828" t="str">
            <v>поребрик4248</v>
          </cell>
          <cell r="AA828">
            <v>43878</v>
          </cell>
          <cell r="AB828">
            <v>8800</v>
          </cell>
          <cell r="AC828">
            <v>43879</v>
          </cell>
          <cell r="AD828">
            <v>320</v>
          </cell>
          <cell r="AE828"/>
          <cell r="AF828"/>
          <cell r="AG828"/>
          <cell r="AH828"/>
        </row>
        <row r="829">
          <cell r="Z829" t="str">
            <v>старый4249</v>
          </cell>
          <cell r="AA829">
            <v>43878</v>
          </cell>
          <cell r="AB829">
            <v>26000</v>
          </cell>
          <cell r="AC829"/>
          <cell r="AD829"/>
          <cell r="AE829"/>
          <cell r="AF829"/>
          <cell r="AG829"/>
          <cell r="AH829"/>
        </row>
        <row r="830">
          <cell r="Z830" t="str">
            <v>поребрик4250</v>
          </cell>
          <cell r="AA830">
            <v>43878</v>
          </cell>
          <cell r="AB830">
            <v>42525</v>
          </cell>
          <cell r="AC830"/>
          <cell r="AD830"/>
          <cell r="AE830"/>
          <cell r="AF830"/>
          <cell r="AG830"/>
          <cell r="AH830"/>
        </row>
        <row r="831">
          <cell r="Z831" t="str">
            <v>поребрик4251</v>
          </cell>
          <cell r="AA831">
            <v>43879</v>
          </cell>
          <cell r="AB831">
            <v>12600</v>
          </cell>
          <cell r="AC831"/>
          <cell r="AD831"/>
          <cell r="AE831"/>
          <cell r="AF831"/>
          <cell r="AG831"/>
          <cell r="AH831"/>
        </row>
        <row r="832">
          <cell r="Z832" t="str">
            <v>поребрик4270</v>
          </cell>
          <cell r="AA832">
            <v>43881</v>
          </cell>
          <cell r="AB832">
            <v>6750</v>
          </cell>
          <cell r="AC832"/>
          <cell r="AD832"/>
          <cell r="AE832"/>
          <cell r="AF832"/>
          <cell r="AG832"/>
          <cell r="AH832"/>
        </row>
        <row r="833">
          <cell r="Z833" t="str">
            <v>поребрик4277</v>
          </cell>
          <cell r="AA833">
            <v>43881</v>
          </cell>
          <cell r="AB833">
            <v>25200</v>
          </cell>
          <cell r="AC833"/>
          <cell r="AD833"/>
          <cell r="AE833"/>
          <cell r="AF833"/>
          <cell r="AG833"/>
          <cell r="AH833"/>
        </row>
        <row r="834">
          <cell r="Z834" t="str">
            <v>поребрик4272</v>
          </cell>
          <cell r="AA834">
            <v>43882</v>
          </cell>
          <cell r="AB834">
            <v>11200</v>
          </cell>
          <cell r="AC834"/>
          <cell r="AD834"/>
          <cell r="AE834"/>
          <cell r="AF834"/>
          <cell r="AG834"/>
          <cell r="AH834"/>
        </row>
        <row r="835">
          <cell r="Z835" t="str">
            <v>кирпич4272</v>
          </cell>
          <cell r="AA835">
            <v>43882</v>
          </cell>
          <cell r="AB835">
            <v>26000</v>
          </cell>
          <cell r="AC835">
            <v>43888</v>
          </cell>
          <cell r="AD835">
            <v>32000</v>
          </cell>
          <cell r="AE835"/>
          <cell r="AF835"/>
          <cell r="AG835"/>
          <cell r="AH835"/>
        </row>
        <row r="836">
          <cell r="Z836" t="str">
            <v>старый4270</v>
          </cell>
          <cell r="AA836">
            <v>43883</v>
          </cell>
          <cell r="AB836">
            <v>5800</v>
          </cell>
          <cell r="AC836"/>
          <cell r="AD836"/>
          <cell r="AE836"/>
          <cell r="AF836"/>
          <cell r="AG836"/>
          <cell r="AH836"/>
        </row>
        <row r="837">
          <cell r="Z837" t="str">
            <v>новый4253</v>
          </cell>
          <cell r="AA837">
            <v>43883</v>
          </cell>
          <cell r="AB837">
            <v>65000</v>
          </cell>
          <cell r="AC837">
            <v>43903</v>
          </cell>
          <cell r="AD837">
            <v>61750</v>
          </cell>
          <cell r="AE837"/>
          <cell r="AF837"/>
          <cell r="AG837"/>
          <cell r="AH837"/>
        </row>
        <row r="838">
          <cell r="Z838" t="str">
            <v>поребрик4253</v>
          </cell>
          <cell r="AA838">
            <v>43883</v>
          </cell>
          <cell r="AB838">
            <v>8280</v>
          </cell>
          <cell r="AC838">
            <v>43903</v>
          </cell>
          <cell r="AD838">
            <v>3220</v>
          </cell>
          <cell r="AE838"/>
          <cell r="AF838"/>
          <cell r="AG838"/>
          <cell r="AH838"/>
        </row>
        <row r="839">
          <cell r="Z839" t="str">
            <v>старый4279</v>
          </cell>
          <cell r="AA839">
            <v>43885</v>
          </cell>
          <cell r="AB839">
            <v>37300</v>
          </cell>
          <cell r="AC839">
            <v>43901</v>
          </cell>
          <cell r="AD839">
            <v>25500</v>
          </cell>
          <cell r="AE839"/>
          <cell r="AF839"/>
          <cell r="AG839"/>
          <cell r="AH839"/>
        </row>
        <row r="840">
          <cell r="Z840" t="str">
            <v>поребрик4279</v>
          </cell>
          <cell r="AA840">
            <v>43901</v>
          </cell>
          <cell r="AB840">
            <v>6750</v>
          </cell>
          <cell r="AC840"/>
          <cell r="AD840"/>
          <cell r="AE840"/>
          <cell r="AF840"/>
          <cell r="AG840"/>
          <cell r="AH840"/>
        </row>
        <row r="841">
          <cell r="Z841" t="str">
            <v>поребрик4269</v>
          </cell>
          <cell r="AA841">
            <v>43885</v>
          </cell>
          <cell r="AB841">
            <v>4320</v>
          </cell>
          <cell r="AC841"/>
          <cell r="AD841"/>
          <cell r="AE841"/>
          <cell r="AF841"/>
          <cell r="AG841"/>
          <cell r="AH841"/>
        </row>
        <row r="842">
          <cell r="Z842" t="str">
            <v>поребрик4286</v>
          </cell>
          <cell r="AA842">
            <v>43886</v>
          </cell>
          <cell r="AB842">
            <v>1440</v>
          </cell>
          <cell r="AC842"/>
          <cell r="AD842"/>
          <cell r="AE842"/>
          <cell r="AF842"/>
          <cell r="AG842"/>
          <cell r="AH842"/>
        </row>
        <row r="843">
          <cell r="Z843" t="str">
            <v>старый4298</v>
          </cell>
          <cell r="AA843">
            <v>43886</v>
          </cell>
          <cell r="AB843">
            <v>40000</v>
          </cell>
          <cell r="AC843"/>
          <cell r="AD843"/>
          <cell r="AE843"/>
          <cell r="AF843"/>
          <cell r="AG843"/>
          <cell r="AH843"/>
        </row>
        <row r="844">
          <cell r="Z844" t="str">
            <v>старый4291</v>
          </cell>
          <cell r="AA844">
            <v>43886</v>
          </cell>
          <cell r="AB844">
            <v>50000</v>
          </cell>
          <cell r="AC844">
            <v>43892</v>
          </cell>
          <cell r="AD844">
            <v>59050</v>
          </cell>
          <cell r="AE844"/>
          <cell r="AF844"/>
          <cell r="AG844"/>
          <cell r="AH844"/>
        </row>
        <row r="845">
          <cell r="Z845" t="str">
            <v>старый4292</v>
          </cell>
          <cell r="AA845">
            <v>43886</v>
          </cell>
          <cell r="AB845">
            <v>32890</v>
          </cell>
          <cell r="AC845">
            <v>43913</v>
          </cell>
          <cell r="AD845">
            <v>11100</v>
          </cell>
          <cell r="AE845"/>
          <cell r="AF845"/>
          <cell r="AG845"/>
          <cell r="AH845"/>
        </row>
        <row r="846">
          <cell r="Z846" t="str">
            <v>поребрик4292</v>
          </cell>
          <cell r="AA846">
            <v>43913</v>
          </cell>
          <cell r="AB846">
            <v>18900</v>
          </cell>
          <cell r="AC846"/>
          <cell r="AD846"/>
          <cell r="AE846"/>
          <cell r="AF846"/>
          <cell r="AG846"/>
          <cell r="AH846"/>
        </row>
        <row r="847">
          <cell r="Z847" t="str">
            <v>поребрик4297</v>
          </cell>
          <cell r="AA847">
            <v>43886</v>
          </cell>
          <cell r="AB847">
            <v>960</v>
          </cell>
          <cell r="AC847"/>
          <cell r="AD847"/>
          <cell r="AE847"/>
          <cell r="AF847"/>
          <cell r="AG847"/>
          <cell r="AH847"/>
        </row>
        <row r="848">
          <cell r="Z848" t="str">
            <v>старый4214</v>
          </cell>
          <cell r="AA848">
            <v>43887</v>
          </cell>
          <cell r="AB848">
            <v>48750</v>
          </cell>
          <cell r="AC848">
            <v>43897</v>
          </cell>
          <cell r="AD848">
            <v>36250</v>
          </cell>
          <cell r="AE848"/>
          <cell r="AF848"/>
          <cell r="AG848"/>
          <cell r="AH848"/>
        </row>
        <row r="849">
          <cell r="Z849" t="str">
            <v>поребрик4214</v>
          </cell>
          <cell r="AA849">
            <v>43897</v>
          </cell>
          <cell r="AB849">
            <v>3750</v>
          </cell>
          <cell r="AC849"/>
          <cell r="AD849"/>
          <cell r="AE849"/>
          <cell r="AF849"/>
          <cell r="AG849"/>
          <cell r="AH849"/>
        </row>
        <row r="850">
          <cell r="Z850" t="str">
            <v>старый4299</v>
          </cell>
          <cell r="AA850">
            <v>43887</v>
          </cell>
          <cell r="AB850">
            <v>8500</v>
          </cell>
          <cell r="AC850"/>
          <cell r="AD850"/>
          <cell r="AE850"/>
          <cell r="AF850"/>
          <cell r="AG850"/>
          <cell r="AH850"/>
        </row>
        <row r="851">
          <cell r="Z851" t="str">
            <v>старый4254</v>
          </cell>
          <cell r="AA851">
            <v>43887</v>
          </cell>
          <cell r="AB851">
            <v>34860</v>
          </cell>
          <cell r="AC851"/>
          <cell r="AD851"/>
          <cell r="AE851"/>
          <cell r="AF851"/>
          <cell r="AG851"/>
          <cell r="AH851"/>
        </row>
        <row r="852">
          <cell r="Z852" t="str">
            <v>старый4267</v>
          </cell>
          <cell r="AA852">
            <v>43887</v>
          </cell>
          <cell r="AB852">
            <v>60000</v>
          </cell>
          <cell r="AC852">
            <v>43888</v>
          </cell>
          <cell r="AD852">
            <v>55500</v>
          </cell>
          <cell r="AE852"/>
          <cell r="AF852"/>
          <cell r="AG852"/>
          <cell r="AH852"/>
        </row>
        <row r="853">
          <cell r="Z853" t="str">
            <v>поребрик3817</v>
          </cell>
          <cell r="AA853">
            <v>43887</v>
          </cell>
          <cell r="AB853">
            <v>6750</v>
          </cell>
          <cell r="AC853"/>
          <cell r="AD853"/>
          <cell r="AE853"/>
          <cell r="AF853"/>
          <cell r="AG853"/>
          <cell r="AH853"/>
        </row>
        <row r="854">
          <cell r="Z854" t="str">
            <v>поребрик4300</v>
          </cell>
          <cell r="AA854">
            <v>43887</v>
          </cell>
          <cell r="AB854">
            <v>14000</v>
          </cell>
          <cell r="AC854"/>
          <cell r="AD854"/>
          <cell r="AE854"/>
          <cell r="AF854"/>
          <cell r="AG854"/>
          <cell r="AH854"/>
        </row>
        <row r="855">
          <cell r="Z855" t="str">
            <v>старый4278</v>
          </cell>
          <cell r="AA855">
            <v>43887</v>
          </cell>
          <cell r="AB855">
            <v>100000</v>
          </cell>
          <cell r="AC855">
            <v>43908</v>
          </cell>
          <cell r="AD855">
            <v>40940</v>
          </cell>
          <cell r="AE855"/>
          <cell r="AF855"/>
          <cell r="AG855"/>
          <cell r="AH855"/>
        </row>
        <row r="856">
          <cell r="Z856" t="str">
            <v>поребрик4278</v>
          </cell>
          <cell r="AA856">
            <v>43908</v>
          </cell>
          <cell r="AB856">
            <v>60</v>
          </cell>
          <cell r="AC856">
            <v>43909</v>
          </cell>
          <cell r="AD856">
            <v>10000</v>
          </cell>
          <cell r="AE856"/>
          <cell r="AF856"/>
          <cell r="AG856"/>
          <cell r="AH856"/>
        </row>
        <row r="857">
          <cell r="Z857" t="str">
            <v>поребрик4275</v>
          </cell>
          <cell r="AA857">
            <v>43888</v>
          </cell>
          <cell r="AB857">
            <v>2210</v>
          </cell>
          <cell r="AC857"/>
          <cell r="AD857"/>
          <cell r="AE857"/>
          <cell r="AF857"/>
          <cell r="AG857"/>
          <cell r="AH857"/>
        </row>
        <row r="858">
          <cell r="Z858" t="str">
            <v>поребрик3963</v>
          </cell>
          <cell r="AA858">
            <v>43896</v>
          </cell>
          <cell r="AB858">
            <v>19500</v>
          </cell>
          <cell r="AC858"/>
          <cell r="AD858"/>
          <cell r="AE858"/>
          <cell r="AF858"/>
          <cell r="AG858"/>
          <cell r="AH858"/>
        </row>
        <row r="859">
          <cell r="Z859" t="str">
            <v>старый4312</v>
          </cell>
          <cell r="AA859">
            <v>43889</v>
          </cell>
          <cell r="AB859">
            <v>15000</v>
          </cell>
          <cell r="AC859">
            <v>43892</v>
          </cell>
          <cell r="AD859">
            <v>23300</v>
          </cell>
          <cell r="AE859">
            <v>43897</v>
          </cell>
          <cell r="AF859">
            <v>40000</v>
          </cell>
          <cell r="AG859"/>
          <cell r="AH859"/>
        </row>
        <row r="860">
          <cell r="Z860" t="str">
            <v>поребрик4309</v>
          </cell>
          <cell r="AA860">
            <v>43890</v>
          </cell>
          <cell r="AB860">
            <v>16500</v>
          </cell>
          <cell r="AC860"/>
          <cell r="AD860"/>
          <cell r="AE860"/>
          <cell r="AF860"/>
          <cell r="AG860"/>
          <cell r="AH860"/>
        </row>
        <row r="861">
          <cell r="Z861" t="str">
            <v>кирпич4243</v>
          </cell>
          <cell r="AA861">
            <v>43890</v>
          </cell>
          <cell r="AB861">
            <v>30000</v>
          </cell>
          <cell r="AC861"/>
          <cell r="AD861"/>
          <cell r="AE861"/>
          <cell r="AF861"/>
          <cell r="AG861"/>
          <cell r="AH861"/>
        </row>
        <row r="862">
          <cell r="Z862" t="str">
            <v/>
          </cell>
          <cell r="AA862"/>
          <cell r="AB862"/>
          <cell r="AC862"/>
          <cell r="AD862"/>
          <cell r="AE862"/>
          <cell r="AF862"/>
          <cell r="AG862"/>
          <cell r="AH862"/>
        </row>
        <row r="863">
          <cell r="Z863" t="str">
            <v>март</v>
          </cell>
          <cell r="AA863"/>
          <cell r="AB863"/>
          <cell r="AC863"/>
          <cell r="AD863"/>
          <cell r="AE863"/>
          <cell r="AF863"/>
          <cell r="AG863"/>
          <cell r="AH863"/>
        </row>
        <row r="864">
          <cell r="Z864" t="str">
            <v>старый4284</v>
          </cell>
          <cell r="AA864">
            <v>43891</v>
          </cell>
          <cell r="AB864">
            <v>49000</v>
          </cell>
          <cell r="AC864">
            <v>43904</v>
          </cell>
          <cell r="AD864">
            <v>31000</v>
          </cell>
          <cell r="AE864"/>
          <cell r="AF864"/>
          <cell r="AG864"/>
          <cell r="AH864"/>
        </row>
        <row r="865">
          <cell r="Z865" t="str">
            <v>поребрик4291</v>
          </cell>
          <cell r="AA865">
            <v>43892</v>
          </cell>
          <cell r="AB865">
            <v>6300</v>
          </cell>
          <cell r="AC865"/>
          <cell r="AD865"/>
          <cell r="AE865"/>
          <cell r="AF865"/>
          <cell r="AG865"/>
          <cell r="AH865"/>
        </row>
        <row r="866">
          <cell r="Z866" t="str">
            <v>поребрик4312</v>
          </cell>
          <cell r="AA866">
            <v>43892</v>
          </cell>
          <cell r="AB866">
            <v>4500</v>
          </cell>
          <cell r="AC866"/>
          <cell r="AD866"/>
          <cell r="AE866"/>
          <cell r="AF866"/>
          <cell r="AG866"/>
          <cell r="AH866"/>
        </row>
        <row r="867">
          <cell r="Z867" t="str">
            <v>литье4318</v>
          </cell>
          <cell r="AA867">
            <v>43893</v>
          </cell>
          <cell r="AB867">
            <v>2400</v>
          </cell>
          <cell r="AC867"/>
          <cell r="AD867"/>
          <cell r="AE867"/>
          <cell r="AF867"/>
          <cell r="AG867"/>
          <cell r="AH867"/>
        </row>
        <row r="868">
          <cell r="Z868" t="str">
            <v>старый4319</v>
          </cell>
          <cell r="AA868">
            <v>43893</v>
          </cell>
          <cell r="AB868">
            <v>10800</v>
          </cell>
          <cell r="AC868"/>
          <cell r="AD868"/>
          <cell r="AE868">
            <v>43903</v>
          </cell>
          <cell r="AF868">
            <v>14000</v>
          </cell>
          <cell r="AG868"/>
          <cell r="AH868"/>
        </row>
        <row r="869">
          <cell r="Z869" t="str">
            <v>кирпич4320</v>
          </cell>
          <cell r="AA869">
            <v>43892</v>
          </cell>
          <cell r="AB869">
            <v>300</v>
          </cell>
          <cell r="AC869"/>
          <cell r="AD869"/>
          <cell r="AE869"/>
          <cell r="AF869"/>
          <cell r="AG869"/>
          <cell r="AH869"/>
        </row>
        <row r="870">
          <cell r="Z870" t="str">
            <v>поребрик4323</v>
          </cell>
          <cell r="AA870">
            <v>43893</v>
          </cell>
          <cell r="AB870">
            <v>10560</v>
          </cell>
          <cell r="AC870"/>
          <cell r="AD870"/>
          <cell r="AE870"/>
          <cell r="AF870"/>
          <cell r="AG870"/>
          <cell r="AH870"/>
        </row>
        <row r="871">
          <cell r="Z871" t="str">
            <v>поребрик4325</v>
          </cell>
          <cell r="AA871">
            <v>43893</v>
          </cell>
          <cell r="AB871">
            <v>12000</v>
          </cell>
          <cell r="AC871"/>
          <cell r="AD871"/>
          <cell r="AE871"/>
          <cell r="AF871"/>
          <cell r="AG871"/>
          <cell r="AH871"/>
        </row>
        <row r="872">
          <cell r="Z872" t="str">
            <v>старый4314</v>
          </cell>
          <cell r="AA872">
            <v>43893</v>
          </cell>
          <cell r="AB872">
            <v>65250</v>
          </cell>
          <cell r="AC872"/>
          <cell r="AD872"/>
          <cell r="AE872"/>
          <cell r="AF872"/>
          <cell r="AG872"/>
          <cell r="AH872"/>
        </row>
        <row r="873">
          <cell r="Z873" t="str">
            <v>поребрик4314</v>
          </cell>
          <cell r="AA873">
            <v>43893</v>
          </cell>
          <cell r="AB873">
            <v>7500</v>
          </cell>
          <cell r="AC873"/>
          <cell r="AD873"/>
          <cell r="AE873"/>
          <cell r="AF873"/>
          <cell r="AG873"/>
          <cell r="AH873"/>
        </row>
        <row r="874">
          <cell r="Z874" t="str">
            <v>кирпич4283</v>
          </cell>
          <cell r="AA874">
            <v>43893</v>
          </cell>
          <cell r="AB874">
            <v>70000</v>
          </cell>
          <cell r="AC874">
            <v>43913</v>
          </cell>
          <cell r="AD874">
            <v>60500</v>
          </cell>
          <cell r="AE874"/>
          <cell r="AF874"/>
          <cell r="AG874"/>
          <cell r="AH874"/>
        </row>
        <row r="875">
          <cell r="Z875" t="str">
            <v>кирпич4323</v>
          </cell>
          <cell r="AA875">
            <v>43893</v>
          </cell>
          <cell r="AB875">
            <v>10000</v>
          </cell>
          <cell r="AC875">
            <v>43903</v>
          </cell>
          <cell r="AD875">
            <v>14375</v>
          </cell>
          <cell r="AE875"/>
          <cell r="AF875"/>
          <cell r="AG875"/>
          <cell r="AH875"/>
        </row>
        <row r="876">
          <cell r="Z876" t="str">
            <v>поребрик4332</v>
          </cell>
          <cell r="AA876">
            <v>43894</v>
          </cell>
          <cell r="AB876">
            <v>2440</v>
          </cell>
          <cell r="AC876"/>
          <cell r="AD876"/>
          <cell r="AE876"/>
          <cell r="AF876"/>
          <cell r="AG876"/>
          <cell r="AH876"/>
        </row>
        <row r="877">
          <cell r="Z877" t="str">
            <v>кирпич4335</v>
          </cell>
          <cell r="AA877">
            <v>43894</v>
          </cell>
          <cell r="AB877">
            <v>4400</v>
          </cell>
          <cell r="AC877"/>
          <cell r="AD877"/>
          <cell r="AE877"/>
          <cell r="AF877"/>
          <cell r="AG877"/>
          <cell r="AH877"/>
        </row>
        <row r="878">
          <cell r="Z878" t="str">
            <v>кирпич4327</v>
          </cell>
          <cell r="AA878">
            <v>43896</v>
          </cell>
          <cell r="AB878">
            <v>86300</v>
          </cell>
          <cell r="AC878">
            <v>43904</v>
          </cell>
          <cell r="AD878">
            <v>78950</v>
          </cell>
          <cell r="AE878"/>
          <cell r="AF878"/>
          <cell r="AG878"/>
          <cell r="AH878"/>
        </row>
        <row r="879">
          <cell r="Z879" t="str">
            <v>поребрик4327</v>
          </cell>
          <cell r="AA879">
            <v>43904</v>
          </cell>
          <cell r="AB879">
            <v>4500</v>
          </cell>
          <cell r="AC879"/>
          <cell r="AD879"/>
          <cell r="AE879"/>
          <cell r="AF879"/>
          <cell r="AG879"/>
          <cell r="AH879"/>
        </row>
        <row r="880">
          <cell r="Z880" t="str">
            <v>лоток4327</v>
          </cell>
          <cell r="AA880">
            <v>43904</v>
          </cell>
          <cell r="AB880">
            <v>1500</v>
          </cell>
          <cell r="AC880"/>
          <cell r="AD880"/>
          <cell r="AE880"/>
          <cell r="AF880"/>
          <cell r="AG880"/>
          <cell r="AH880"/>
        </row>
        <row r="881">
          <cell r="Z881" t="str">
            <v>поребрик4346</v>
          </cell>
          <cell r="AA881">
            <v>43895</v>
          </cell>
          <cell r="AB881">
            <v>900</v>
          </cell>
          <cell r="AC881"/>
          <cell r="AD881"/>
          <cell r="AE881"/>
          <cell r="AF881"/>
          <cell r="AG881"/>
          <cell r="AH881"/>
        </row>
        <row r="882">
          <cell r="Z882" t="str">
            <v>старый4334</v>
          </cell>
          <cell r="AA882">
            <v>43895</v>
          </cell>
          <cell r="AB882">
            <v>1900</v>
          </cell>
          <cell r="AC882"/>
          <cell r="AD882"/>
          <cell r="AE882"/>
          <cell r="AF882"/>
          <cell r="AG882"/>
          <cell r="AH882"/>
        </row>
        <row r="883">
          <cell r="Z883" t="str">
            <v>малыш4334</v>
          </cell>
          <cell r="AA883">
            <v>43895</v>
          </cell>
          <cell r="AB883">
            <v>3400</v>
          </cell>
          <cell r="AC883"/>
          <cell r="AD883"/>
          <cell r="AE883"/>
          <cell r="AF883"/>
          <cell r="AG883"/>
          <cell r="AH883"/>
        </row>
        <row r="884">
          <cell r="Z884" t="str">
            <v>поребрик4347</v>
          </cell>
          <cell r="AA884">
            <v>43895</v>
          </cell>
          <cell r="AB884">
            <v>4950</v>
          </cell>
          <cell r="AC884"/>
          <cell r="AD884"/>
          <cell r="AE884"/>
          <cell r="AF884"/>
          <cell r="AG884"/>
          <cell r="AH884"/>
        </row>
        <row r="885">
          <cell r="Z885" t="str">
            <v>поребрик4350</v>
          </cell>
          <cell r="AA885">
            <v>43896</v>
          </cell>
          <cell r="AB885">
            <v>6400</v>
          </cell>
          <cell r="AC885"/>
          <cell r="AD885"/>
          <cell r="AE885"/>
          <cell r="AF885"/>
          <cell r="AG885"/>
          <cell r="AH885"/>
        </row>
        <row r="886">
          <cell r="Z886" t="str">
            <v>кирпич4349</v>
          </cell>
          <cell r="AA886">
            <v>43896</v>
          </cell>
          <cell r="AB886">
            <v>53100</v>
          </cell>
          <cell r="AC886"/>
          <cell r="AD886"/>
          <cell r="AE886"/>
          <cell r="AF886"/>
          <cell r="AG886"/>
          <cell r="AH886"/>
        </row>
        <row r="887">
          <cell r="Z887" t="str">
            <v>старый4351</v>
          </cell>
          <cell r="AA887">
            <v>43897</v>
          </cell>
          <cell r="AB887">
            <v>50000</v>
          </cell>
          <cell r="AC887">
            <v>43906</v>
          </cell>
          <cell r="AD887">
            <v>39890</v>
          </cell>
          <cell r="AE887">
            <v>43917</v>
          </cell>
          <cell r="AF887">
            <v>15150</v>
          </cell>
          <cell r="AG887"/>
          <cell r="AH887"/>
        </row>
        <row r="888">
          <cell r="Z888" t="str">
            <v>поребрик4351</v>
          </cell>
          <cell r="AA888">
            <v>43906</v>
          </cell>
          <cell r="AB888">
            <v>9000</v>
          </cell>
          <cell r="AC888">
            <v>43917</v>
          </cell>
          <cell r="AD888">
            <v>1800</v>
          </cell>
          <cell r="AE888"/>
          <cell r="AF888"/>
          <cell r="AG888"/>
          <cell r="AH888"/>
        </row>
        <row r="889">
          <cell r="Z889" t="str">
            <v>поребрик4352</v>
          </cell>
          <cell r="AA889">
            <v>43897</v>
          </cell>
          <cell r="AB889">
            <v>2400</v>
          </cell>
          <cell r="AC889"/>
          <cell r="AD889"/>
          <cell r="AE889"/>
          <cell r="AF889"/>
          <cell r="AG889"/>
          <cell r="AH889"/>
        </row>
        <row r="890">
          <cell r="Z890" t="str">
            <v>литье4354</v>
          </cell>
          <cell r="AA890">
            <v>43897</v>
          </cell>
          <cell r="AB890">
            <v>1140</v>
          </cell>
          <cell r="AC890"/>
          <cell r="AD890"/>
          <cell r="AE890"/>
          <cell r="AF890"/>
          <cell r="AG890"/>
          <cell r="AH890"/>
        </row>
        <row r="891">
          <cell r="Z891" t="str">
            <v>бордюр4355</v>
          </cell>
          <cell r="AA891">
            <v>43897</v>
          </cell>
          <cell r="AB891">
            <v>3200</v>
          </cell>
          <cell r="AC891"/>
          <cell r="AD891"/>
          <cell r="AE891"/>
          <cell r="AF891"/>
          <cell r="AG891"/>
          <cell r="AH891"/>
        </row>
        <row r="892">
          <cell r="Z892" t="str">
            <v>литье4353</v>
          </cell>
          <cell r="AA892">
            <v>43897</v>
          </cell>
          <cell r="AB892">
            <v>8360</v>
          </cell>
          <cell r="AC892"/>
          <cell r="AD892"/>
          <cell r="AE892"/>
          <cell r="AF892"/>
          <cell r="AG892"/>
          <cell r="AH892"/>
        </row>
        <row r="893">
          <cell r="Z893" t="str">
            <v>поребрик4353</v>
          </cell>
          <cell r="AA893">
            <v>43897</v>
          </cell>
          <cell r="AB893">
            <v>2200</v>
          </cell>
          <cell r="AC893"/>
          <cell r="AD893"/>
          <cell r="AE893"/>
          <cell r="AF893"/>
          <cell r="AG893"/>
          <cell r="AH893"/>
        </row>
        <row r="894">
          <cell r="Z894" t="str">
            <v>старый4359</v>
          </cell>
          <cell r="AA894">
            <v>43898</v>
          </cell>
          <cell r="AB894">
            <v>13650</v>
          </cell>
          <cell r="AC894"/>
          <cell r="AD894"/>
          <cell r="AE894"/>
          <cell r="AF894"/>
          <cell r="AG894"/>
          <cell r="AH894"/>
        </row>
        <row r="895">
          <cell r="Z895" t="str">
            <v>поребрик4359</v>
          </cell>
          <cell r="AA895">
            <v>43898</v>
          </cell>
          <cell r="AB895">
            <v>18900</v>
          </cell>
          <cell r="AC895"/>
          <cell r="AD895"/>
          <cell r="AE895"/>
          <cell r="AF895"/>
          <cell r="AG895"/>
          <cell r="AH895"/>
        </row>
        <row r="896">
          <cell r="Z896" t="str">
            <v>поребрик4356</v>
          </cell>
          <cell r="AA896">
            <v>43899</v>
          </cell>
          <cell r="AB896">
            <v>84375</v>
          </cell>
          <cell r="AC896"/>
          <cell r="AD896"/>
          <cell r="AE896"/>
          <cell r="AF896"/>
          <cell r="AG896"/>
          <cell r="AH896"/>
        </row>
        <row r="897">
          <cell r="Z897" t="str">
            <v>поребрик4362</v>
          </cell>
          <cell r="AA897">
            <v>43900</v>
          </cell>
          <cell r="AB897">
            <v>700</v>
          </cell>
          <cell r="AC897">
            <v>43901</v>
          </cell>
          <cell r="AD897">
            <v>3550</v>
          </cell>
          <cell r="AE897"/>
          <cell r="AF897"/>
          <cell r="AG897"/>
          <cell r="AH897"/>
        </row>
        <row r="898">
          <cell r="Z898" t="str">
            <v>поребрик4363</v>
          </cell>
          <cell r="AA898">
            <v>43900</v>
          </cell>
          <cell r="AB898">
            <v>2880</v>
          </cell>
          <cell r="AC898"/>
          <cell r="AD898"/>
          <cell r="AE898"/>
          <cell r="AF898"/>
          <cell r="AG898"/>
          <cell r="AH898"/>
        </row>
        <row r="899">
          <cell r="Z899" t="str">
            <v>поребрик4368</v>
          </cell>
          <cell r="AA899">
            <v>43901</v>
          </cell>
          <cell r="AB899">
            <v>8250</v>
          </cell>
          <cell r="AC899"/>
          <cell r="AD899"/>
          <cell r="AE899"/>
          <cell r="AF899"/>
          <cell r="AG899"/>
          <cell r="AH899"/>
        </row>
        <row r="900">
          <cell r="Z900" t="str">
            <v>кирпич4369</v>
          </cell>
          <cell r="AA900">
            <v>43900</v>
          </cell>
          <cell r="AB900">
            <v>2000</v>
          </cell>
          <cell r="AC900">
            <v>43901</v>
          </cell>
          <cell r="AD900">
            <v>48000</v>
          </cell>
          <cell r="AE900"/>
          <cell r="AF900"/>
          <cell r="AG900"/>
          <cell r="AH900"/>
        </row>
        <row r="901">
          <cell r="Z901" t="str">
            <v>поребрик4389</v>
          </cell>
          <cell r="AA901">
            <v>43903</v>
          </cell>
          <cell r="AB901">
            <v>3400</v>
          </cell>
          <cell r="AC901"/>
          <cell r="AD901"/>
          <cell r="AE901"/>
          <cell r="AF901"/>
          <cell r="AG901"/>
          <cell r="AH901"/>
        </row>
        <row r="902">
          <cell r="Z902" t="str">
            <v>старый4390</v>
          </cell>
          <cell r="AA902">
            <v>43902</v>
          </cell>
          <cell r="AB902">
            <v>23000</v>
          </cell>
          <cell r="AC902">
            <v>43913</v>
          </cell>
          <cell r="AD902">
            <v>23000</v>
          </cell>
          <cell r="AE902"/>
          <cell r="AF902"/>
          <cell r="AG902"/>
          <cell r="AH902"/>
        </row>
        <row r="903">
          <cell r="Z903" t="str">
            <v>поребрик4392</v>
          </cell>
          <cell r="AA903">
            <v>43903</v>
          </cell>
          <cell r="AB903">
            <v>5100</v>
          </cell>
          <cell r="AC903"/>
          <cell r="AD903"/>
          <cell r="AE903"/>
          <cell r="AF903"/>
          <cell r="AG903"/>
          <cell r="AH903"/>
        </row>
        <row r="904">
          <cell r="Z904" t="str">
            <v>старый4394</v>
          </cell>
          <cell r="AA904">
            <v>43903</v>
          </cell>
          <cell r="AB904">
            <v>6750</v>
          </cell>
          <cell r="AC904"/>
          <cell r="AD904"/>
          <cell r="AE904"/>
          <cell r="AF904"/>
          <cell r="AG904"/>
          <cell r="AH904"/>
        </row>
        <row r="905">
          <cell r="Z905" t="str">
            <v>поребрик4388</v>
          </cell>
          <cell r="AA905">
            <v>43902</v>
          </cell>
          <cell r="AB905">
            <v>26000</v>
          </cell>
          <cell r="AC905"/>
          <cell r="AD905"/>
          <cell r="AE905"/>
          <cell r="AF905"/>
          <cell r="AG905"/>
          <cell r="AH905"/>
        </row>
        <row r="906">
          <cell r="Z906" t="str">
            <v>поребрик4386</v>
          </cell>
          <cell r="AA906">
            <v>43902</v>
          </cell>
          <cell r="AB906">
            <v>31500</v>
          </cell>
          <cell r="AC906">
            <v>43909</v>
          </cell>
          <cell r="AD906">
            <v>12600</v>
          </cell>
          <cell r="AE906"/>
          <cell r="AF906"/>
          <cell r="AG906"/>
          <cell r="AH906"/>
        </row>
        <row r="907">
          <cell r="Z907" t="str">
            <v>поребрик4391</v>
          </cell>
          <cell r="AA907">
            <v>43903</v>
          </cell>
          <cell r="AB907">
            <v>900</v>
          </cell>
          <cell r="AC907"/>
          <cell r="AD907"/>
          <cell r="AE907"/>
          <cell r="AF907"/>
          <cell r="AG907"/>
          <cell r="AH907"/>
        </row>
        <row r="908">
          <cell r="Z908" t="str">
            <v>поребрик4408</v>
          </cell>
          <cell r="AA908">
            <v>43904</v>
          </cell>
          <cell r="AB908">
            <v>700</v>
          </cell>
          <cell r="AC908"/>
          <cell r="AD908"/>
          <cell r="AE908"/>
          <cell r="AF908"/>
          <cell r="AG908"/>
          <cell r="AH908"/>
        </row>
        <row r="909">
          <cell r="Z909" t="str">
            <v>поребрик4409</v>
          </cell>
          <cell r="AA909">
            <v>43904</v>
          </cell>
          <cell r="AB909">
            <v>3740</v>
          </cell>
          <cell r="AC909"/>
          <cell r="AD909"/>
          <cell r="AE909"/>
          <cell r="AF909"/>
          <cell r="AG909"/>
          <cell r="AH909"/>
        </row>
        <row r="910">
          <cell r="Z910" t="str">
            <v>поребрик4410</v>
          </cell>
          <cell r="AA910">
            <v>43904</v>
          </cell>
          <cell r="AB910">
            <v>2340</v>
          </cell>
          <cell r="AC910"/>
          <cell r="AD910"/>
          <cell r="AE910"/>
          <cell r="AF910"/>
          <cell r="AG910"/>
          <cell r="AH910"/>
        </row>
        <row r="911">
          <cell r="Z911" t="str">
            <v>старый4419</v>
          </cell>
          <cell r="AA911">
            <v>43905</v>
          </cell>
          <cell r="AB911">
            <v>22500</v>
          </cell>
          <cell r="AC911"/>
          <cell r="AD911"/>
          <cell r="AE911"/>
          <cell r="AF911"/>
          <cell r="AG911"/>
          <cell r="AH911"/>
        </row>
        <row r="912">
          <cell r="Z912" t="str">
            <v>кирпич4421</v>
          </cell>
          <cell r="AA912">
            <v>43906</v>
          </cell>
          <cell r="AB912">
            <v>5220</v>
          </cell>
          <cell r="AC912"/>
          <cell r="AD912"/>
          <cell r="AE912"/>
          <cell r="AF912"/>
          <cell r="AG912"/>
          <cell r="AH912"/>
        </row>
        <row r="913">
          <cell r="Z913" t="str">
            <v>поребрик4422</v>
          </cell>
          <cell r="AA913">
            <v>43907</v>
          </cell>
          <cell r="AB913">
            <v>200</v>
          </cell>
          <cell r="AC913"/>
          <cell r="AD913"/>
          <cell r="AE913"/>
          <cell r="AF913"/>
          <cell r="AG913"/>
          <cell r="AH913"/>
        </row>
        <row r="914">
          <cell r="Z914" t="str">
            <v>поребрик4423</v>
          </cell>
          <cell r="AA914">
            <v>43907</v>
          </cell>
          <cell r="AB914">
            <v>11480</v>
          </cell>
          <cell r="AC914"/>
          <cell r="AD914"/>
          <cell r="AE914"/>
          <cell r="AF914"/>
          <cell r="AG914"/>
          <cell r="AH914"/>
        </row>
        <row r="915">
          <cell r="Z915" t="str">
            <v>поребрик4283</v>
          </cell>
          <cell r="AA915">
            <v>43913</v>
          </cell>
          <cell r="AB915">
            <v>7200</v>
          </cell>
          <cell r="AC915"/>
          <cell r="AD915"/>
          <cell r="AE915"/>
          <cell r="AF915"/>
          <cell r="AG915"/>
          <cell r="AH915"/>
        </row>
        <row r="916">
          <cell r="Z916" t="str">
            <v>поребрик4430</v>
          </cell>
          <cell r="AA916">
            <v>43906</v>
          </cell>
          <cell r="AB916">
            <v>900</v>
          </cell>
          <cell r="AC916"/>
          <cell r="AD916"/>
          <cell r="AE916"/>
          <cell r="AF916"/>
          <cell r="AG916"/>
          <cell r="AH916"/>
        </row>
        <row r="917">
          <cell r="Z917" t="str">
            <v>поребрик4433</v>
          </cell>
          <cell r="AA917">
            <v>43906</v>
          </cell>
          <cell r="AB917">
            <v>5000</v>
          </cell>
          <cell r="AC917">
            <v>43913</v>
          </cell>
          <cell r="AD917">
            <v>33460</v>
          </cell>
          <cell r="AE917"/>
          <cell r="AF917"/>
          <cell r="AG917"/>
          <cell r="AH917"/>
        </row>
        <row r="918">
          <cell r="Z918" t="str">
            <v>поребрик4435</v>
          </cell>
          <cell r="AA918">
            <v>43907</v>
          </cell>
          <cell r="AB918">
            <v>32625</v>
          </cell>
          <cell r="AC918"/>
          <cell r="AD918"/>
          <cell r="AE918"/>
          <cell r="AF918"/>
          <cell r="AG918"/>
          <cell r="AH918"/>
        </row>
        <row r="919">
          <cell r="Z919" t="str">
            <v>кирпич4424</v>
          </cell>
          <cell r="AA919">
            <v>43907</v>
          </cell>
          <cell r="AB919">
            <v>30000</v>
          </cell>
          <cell r="AC919">
            <v>43915</v>
          </cell>
          <cell r="AD919">
            <v>28000</v>
          </cell>
          <cell r="AE919"/>
          <cell r="AF919"/>
          <cell r="AG919"/>
          <cell r="AH919"/>
        </row>
        <row r="920">
          <cell r="Z920" t="str">
            <v>кирпич4339</v>
          </cell>
          <cell r="AA920">
            <v>43907</v>
          </cell>
          <cell r="AB920">
            <v>44880</v>
          </cell>
          <cell r="AC920">
            <v>43909</v>
          </cell>
          <cell r="AD920">
            <v>36320</v>
          </cell>
          <cell r="AE920"/>
          <cell r="AF920"/>
          <cell r="AG920"/>
          <cell r="AH920"/>
        </row>
        <row r="921">
          <cell r="Z921" t="str">
            <v>поребрик4339</v>
          </cell>
          <cell r="AA921">
            <v>43909</v>
          </cell>
          <cell r="AB921">
            <v>23680</v>
          </cell>
          <cell r="AC921"/>
          <cell r="AD921"/>
          <cell r="AE921"/>
          <cell r="AF921"/>
          <cell r="AG921"/>
          <cell r="AH921"/>
        </row>
        <row r="922">
          <cell r="Z922" t="str">
            <v>бордюр4339</v>
          </cell>
          <cell r="AA922">
            <v>43907</v>
          </cell>
          <cell r="AB922">
            <v>15600</v>
          </cell>
          <cell r="AC922"/>
          <cell r="AD922"/>
          <cell r="AE922"/>
          <cell r="AF922"/>
          <cell r="AG922"/>
          <cell r="AH922"/>
        </row>
        <row r="923">
          <cell r="Z923" t="str">
            <v>малыш4440</v>
          </cell>
          <cell r="AA923">
            <v>43907</v>
          </cell>
          <cell r="AB923">
            <v>2700</v>
          </cell>
          <cell r="AC923"/>
          <cell r="AD923"/>
          <cell r="AE923"/>
          <cell r="AF923"/>
          <cell r="AG923"/>
          <cell r="AH923"/>
        </row>
        <row r="924">
          <cell r="Z924" t="str">
            <v>поребрик4445</v>
          </cell>
          <cell r="AA924">
            <v>43907</v>
          </cell>
          <cell r="AB924">
            <v>9800</v>
          </cell>
          <cell r="AC924"/>
          <cell r="AD924"/>
          <cell r="AE924"/>
          <cell r="AF924"/>
          <cell r="AG924"/>
          <cell r="AH924"/>
        </row>
        <row r="925">
          <cell r="Z925" t="str">
            <v>демонт4447</v>
          </cell>
          <cell r="AA925">
            <v>43908</v>
          </cell>
          <cell r="AB925">
            <v>85000</v>
          </cell>
          <cell r="AC925"/>
          <cell r="AD925"/>
          <cell r="AE925"/>
          <cell r="AF925"/>
          <cell r="AG925"/>
          <cell r="AH925"/>
        </row>
        <row r="926">
          <cell r="Z926" t="str">
            <v>поребрик4448</v>
          </cell>
          <cell r="AA926">
            <v>43909</v>
          </cell>
          <cell r="AB926">
            <v>32400</v>
          </cell>
          <cell r="AC926"/>
          <cell r="AD926"/>
          <cell r="AE926"/>
          <cell r="AF926"/>
          <cell r="AG926"/>
          <cell r="AH926"/>
        </row>
        <row r="927">
          <cell r="Z927" t="str">
            <v>поребрик4420</v>
          </cell>
          <cell r="AA927"/>
          <cell r="AB927"/>
          <cell r="AC927"/>
          <cell r="AD927"/>
          <cell r="AE927"/>
          <cell r="AF927"/>
          <cell r="AG927"/>
          <cell r="AH927"/>
        </row>
        <row r="928">
          <cell r="Z928" t="str">
            <v>старый3297</v>
          </cell>
          <cell r="AA928">
            <v>43909</v>
          </cell>
          <cell r="AB928">
            <v>247760</v>
          </cell>
          <cell r="AC928"/>
          <cell r="AD928"/>
          <cell r="AE928"/>
          <cell r="AF928"/>
          <cell r="AG928"/>
          <cell r="AH928"/>
        </row>
        <row r="929">
          <cell r="Z929" t="str">
            <v>поребрик3297</v>
          </cell>
          <cell r="AA929">
            <v>43909</v>
          </cell>
          <cell r="AB929">
            <v>31280</v>
          </cell>
          <cell r="AC929"/>
          <cell r="AD929"/>
          <cell r="AE929"/>
          <cell r="AF929"/>
          <cell r="AG929"/>
          <cell r="AH929"/>
        </row>
        <row r="930">
          <cell r="Z930" t="str">
            <v>бордюр3297</v>
          </cell>
          <cell r="AA930">
            <v>43909</v>
          </cell>
          <cell r="AB930">
            <v>20340</v>
          </cell>
          <cell r="AC930"/>
          <cell r="AD930"/>
          <cell r="AE930"/>
          <cell r="AF930"/>
          <cell r="AG930"/>
          <cell r="AH930"/>
        </row>
        <row r="931">
          <cell r="Z931" t="str">
            <v>кирпич4455</v>
          </cell>
          <cell r="AA931">
            <v>43909</v>
          </cell>
          <cell r="AB931">
            <v>26000</v>
          </cell>
          <cell r="AC931"/>
          <cell r="AD931"/>
          <cell r="AE931"/>
          <cell r="AF931"/>
          <cell r="AG931"/>
          <cell r="AH931"/>
        </row>
        <row r="932">
          <cell r="Z932" t="str">
            <v>поребрик4451</v>
          </cell>
          <cell r="AA932">
            <v>43909</v>
          </cell>
          <cell r="AB932">
            <v>6000</v>
          </cell>
          <cell r="AC932">
            <v>43910</v>
          </cell>
          <cell r="AD932">
            <v>23400</v>
          </cell>
          <cell r="AE932"/>
          <cell r="AF932"/>
          <cell r="AG932"/>
          <cell r="AH932"/>
        </row>
        <row r="933">
          <cell r="Z933" t="str">
            <v>старый4426</v>
          </cell>
          <cell r="AA933">
            <v>43911</v>
          </cell>
          <cell r="AB933">
            <v>52600</v>
          </cell>
          <cell r="AC933">
            <v>43933</v>
          </cell>
          <cell r="AD933">
            <v>49000</v>
          </cell>
          <cell r="AE933"/>
          <cell r="AF933"/>
          <cell r="AG933"/>
          <cell r="AH933"/>
        </row>
        <row r="934">
          <cell r="Z934" t="str">
            <v>поребрик4459</v>
          </cell>
          <cell r="AA934">
            <v>43910</v>
          </cell>
          <cell r="AB934">
            <v>540</v>
          </cell>
          <cell r="AC934"/>
          <cell r="AD934"/>
          <cell r="AE934"/>
          <cell r="AF934"/>
          <cell r="AG934"/>
          <cell r="AH934"/>
        </row>
        <row r="935">
          <cell r="Z935" t="str">
            <v>поребрик4460</v>
          </cell>
          <cell r="AA935">
            <v>43910</v>
          </cell>
          <cell r="AB935">
            <v>1440</v>
          </cell>
          <cell r="AC935"/>
          <cell r="AD935"/>
          <cell r="AE935"/>
          <cell r="AF935"/>
          <cell r="AG935"/>
          <cell r="AH935"/>
        </row>
        <row r="936">
          <cell r="Z936" t="str">
            <v>поребрик4466</v>
          </cell>
          <cell r="AA936">
            <v>43912</v>
          </cell>
          <cell r="AB936">
            <v>4050</v>
          </cell>
          <cell r="AC936"/>
          <cell r="AD936"/>
          <cell r="AE936"/>
          <cell r="AF936"/>
          <cell r="AG936"/>
          <cell r="AH936"/>
        </row>
        <row r="937">
          <cell r="Z937" t="str">
            <v>поребрик4469</v>
          </cell>
          <cell r="AA937">
            <v>43913</v>
          </cell>
          <cell r="AB937">
            <v>91200</v>
          </cell>
          <cell r="AC937"/>
          <cell r="AD937"/>
          <cell r="AE937"/>
          <cell r="AF937"/>
          <cell r="AG937"/>
          <cell r="AH937"/>
        </row>
        <row r="938">
          <cell r="Z938" t="str">
            <v>малыш4476</v>
          </cell>
          <cell r="AA938">
            <v>43913</v>
          </cell>
          <cell r="AB938">
            <v>2400</v>
          </cell>
          <cell r="AC938"/>
          <cell r="AD938"/>
          <cell r="AE938"/>
          <cell r="AF938"/>
          <cell r="AG938"/>
          <cell r="AH938"/>
        </row>
        <row r="939">
          <cell r="Z939" t="str">
            <v>поребрик4477</v>
          </cell>
          <cell r="AA939">
            <v>43913</v>
          </cell>
          <cell r="AB939">
            <v>1440</v>
          </cell>
          <cell r="AC939"/>
          <cell r="AD939"/>
          <cell r="AE939"/>
          <cell r="AF939"/>
          <cell r="AG939"/>
          <cell r="AH939"/>
        </row>
        <row r="940">
          <cell r="Z940" t="str">
            <v>старый4470</v>
          </cell>
          <cell r="AA940">
            <v>43913</v>
          </cell>
          <cell r="AB940">
            <v>108000</v>
          </cell>
          <cell r="AC940">
            <v>43940</v>
          </cell>
          <cell r="AD940">
            <v>138000</v>
          </cell>
          <cell r="AE940"/>
          <cell r="AF940"/>
          <cell r="AG940"/>
          <cell r="AH940"/>
        </row>
        <row r="941">
          <cell r="Z941" t="str">
            <v>старый4464</v>
          </cell>
          <cell r="AA941">
            <v>43913</v>
          </cell>
          <cell r="AB941">
            <v>71950</v>
          </cell>
          <cell r="AC941"/>
          <cell r="AD941"/>
          <cell r="AE941"/>
          <cell r="AF941"/>
          <cell r="AG941"/>
          <cell r="AH941"/>
        </row>
        <row r="942">
          <cell r="Z942" t="str">
            <v>поребрик4464</v>
          </cell>
          <cell r="AA942">
            <v>43913</v>
          </cell>
          <cell r="AB942">
            <v>11050</v>
          </cell>
          <cell r="AC942"/>
          <cell r="AD942"/>
          <cell r="AE942"/>
          <cell r="AF942"/>
          <cell r="AG942"/>
          <cell r="AH942"/>
        </row>
        <row r="943">
          <cell r="Z943" t="str">
            <v>старый4417</v>
          </cell>
          <cell r="AA943">
            <v>43913</v>
          </cell>
          <cell r="AB943">
            <v>67000</v>
          </cell>
          <cell r="AC943">
            <v>43938</v>
          </cell>
          <cell r="AD943">
            <v>32000</v>
          </cell>
          <cell r="AE943"/>
          <cell r="AF943"/>
          <cell r="AG943"/>
          <cell r="AH943"/>
        </row>
        <row r="944">
          <cell r="Z944" t="str">
            <v>поребрик4417</v>
          </cell>
          <cell r="AA944">
            <v>43938</v>
          </cell>
          <cell r="AB944">
            <v>18000</v>
          </cell>
          <cell r="AC944"/>
          <cell r="AD944"/>
          <cell r="AE944"/>
          <cell r="AF944"/>
          <cell r="AG944"/>
          <cell r="AH944"/>
        </row>
        <row r="945">
          <cell r="Z945" t="str">
            <v>поребрик4483</v>
          </cell>
          <cell r="AA945">
            <v>43915</v>
          </cell>
          <cell r="AB945">
            <v>9600</v>
          </cell>
          <cell r="AC945"/>
          <cell r="AD945"/>
          <cell r="AE945"/>
          <cell r="AF945"/>
          <cell r="AG945"/>
          <cell r="AH945"/>
        </row>
        <row r="946">
          <cell r="Z946" t="str">
            <v>поребрик4424</v>
          </cell>
          <cell r="AA946">
            <v>43915</v>
          </cell>
          <cell r="AB946">
            <v>2080</v>
          </cell>
          <cell r="AC946"/>
          <cell r="AD946"/>
          <cell r="AE946"/>
          <cell r="AF946"/>
          <cell r="AG946"/>
          <cell r="AH946"/>
        </row>
        <row r="947">
          <cell r="Z947" t="str">
            <v>кирпич4490</v>
          </cell>
          <cell r="AA947">
            <v>43916</v>
          </cell>
          <cell r="AB947">
            <v>27500</v>
          </cell>
          <cell r="AC947"/>
          <cell r="AD947"/>
          <cell r="AE947"/>
          <cell r="AF947"/>
          <cell r="AG947"/>
          <cell r="AH947"/>
        </row>
        <row r="948">
          <cell r="Z948" t="str">
            <v>поребрик4484</v>
          </cell>
          <cell r="AA948">
            <v>43916</v>
          </cell>
          <cell r="AB948">
            <v>5760</v>
          </cell>
          <cell r="AC948"/>
          <cell r="AD948"/>
          <cell r="AE948"/>
          <cell r="AF948"/>
          <cell r="AG948"/>
          <cell r="AH948"/>
        </row>
        <row r="949">
          <cell r="Z949" t="str">
            <v>кирпич4483</v>
          </cell>
          <cell r="AA949">
            <v>43917</v>
          </cell>
          <cell r="AB949">
            <v>36700</v>
          </cell>
          <cell r="AC949"/>
          <cell r="AD949"/>
          <cell r="AE949"/>
          <cell r="AF949"/>
          <cell r="AG949"/>
          <cell r="AH949"/>
        </row>
        <row r="950">
          <cell r="Z950" t="str">
            <v>поребрик4494</v>
          </cell>
          <cell r="AA950">
            <v>43917</v>
          </cell>
          <cell r="AB950">
            <v>9700</v>
          </cell>
          <cell r="AC950"/>
          <cell r="AD950"/>
          <cell r="AE950"/>
          <cell r="AF950"/>
          <cell r="AG950"/>
          <cell r="AH950"/>
        </row>
        <row r="951">
          <cell r="Z951" t="str">
            <v>литье4495</v>
          </cell>
          <cell r="AA951">
            <v>43917</v>
          </cell>
          <cell r="AB951">
            <v>5250</v>
          </cell>
          <cell r="AC951"/>
          <cell r="AD951"/>
          <cell r="AE951"/>
          <cell r="AF951"/>
          <cell r="AG951"/>
          <cell r="AH951"/>
        </row>
        <row r="952">
          <cell r="Z952" t="str">
            <v>поребрик4496</v>
          </cell>
          <cell r="AA952">
            <v>43917</v>
          </cell>
          <cell r="AB952">
            <v>1080</v>
          </cell>
          <cell r="AC952"/>
          <cell r="AD952"/>
          <cell r="AE952"/>
          <cell r="AF952"/>
          <cell r="AG952"/>
          <cell r="AH952"/>
        </row>
        <row r="953">
          <cell r="Z953" t="str">
            <v>старый4452</v>
          </cell>
          <cell r="AA953">
            <v>43917</v>
          </cell>
          <cell r="AB953">
            <v>54800</v>
          </cell>
          <cell r="AC953">
            <v>43935</v>
          </cell>
          <cell r="AD953">
            <v>11300</v>
          </cell>
          <cell r="AE953"/>
          <cell r="AF953"/>
          <cell r="AG953"/>
          <cell r="AH953"/>
        </row>
        <row r="954">
          <cell r="Z954" t="str">
            <v>поребрик4452</v>
          </cell>
          <cell r="AA954">
            <v>43935</v>
          </cell>
          <cell r="AB954">
            <v>18000</v>
          </cell>
          <cell r="AC954"/>
          <cell r="AD954"/>
          <cell r="AE954"/>
          <cell r="AF954"/>
          <cell r="AG954"/>
          <cell r="AH954"/>
        </row>
        <row r="955">
          <cell r="Z955" t="str">
            <v>лоток4452</v>
          </cell>
          <cell r="AA955">
            <v>43935</v>
          </cell>
          <cell r="AB955">
            <v>2700</v>
          </cell>
          <cell r="AC955"/>
          <cell r="AD955"/>
          <cell r="AE955"/>
          <cell r="AF955"/>
          <cell r="AG955"/>
          <cell r="AH955"/>
        </row>
        <row r="956">
          <cell r="Z956" t="str">
            <v>кирпич4489</v>
          </cell>
          <cell r="AA956">
            <v>43917</v>
          </cell>
          <cell r="AB956">
            <v>32760</v>
          </cell>
          <cell r="AC956"/>
          <cell r="AD956"/>
          <cell r="AE956"/>
          <cell r="AF956"/>
          <cell r="AG956"/>
          <cell r="AH956"/>
        </row>
        <row r="957">
          <cell r="Z957" t="str">
            <v>поребрик4489</v>
          </cell>
          <cell r="AA957">
            <v>43917</v>
          </cell>
          <cell r="AB957">
            <v>10980</v>
          </cell>
          <cell r="AC957"/>
          <cell r="AD957"/>
          <cell r="AE957"/>
          <cell r="AF957"/>
          <cell r="AG957"/>
          <cell r="AH957"/>
        </row>
        <row r="958">
          <cell r="Z958" t="str">
            <v>поребрик4444</v>
          </cell>
          <cell r="AA958">
            <v>43917</v>
          </cell>
          <cell r="AB958">
            <v>16000</v>
          </cell>
          <cell r="AC958"/>
          <cell r="AD958"/>
          <cell r="AE958">
            <v>43918</v>
          </cell>
          <cell r="AF958">
            <v>3500</v>
          </cell>
          <cell r="AG958"/>
          <cell r="AH958"/>
        </row>
        <row r="959">
          <cell r="Z959" t="str">
            <v>кирпич4444</v>
          </cell>
          <cell r="AA959">
            <v>43917</v>
          </cell>
          <cell r="AB959">
            <v>7875</v>
          </cell>
          <cell r="AC959"/>
          <cell r="AD959"/>
          <cell r="AE959"/>
          <cell r="AF959"/>
          <cell r="AG959"/>
          <cell r="AH959"/>
        </row>
        <row r="960">
          <cell r="Z960" t="str">
            <v>поребрик3415</v>
          </cell>
          <cell r="AA960">
            <v>43917</v>
          </cell>
          <cell r="AB960">
            <v>100000</v>
          </cell>
          <cell r="AC960">
            <v>43926</v>
          </cell>
          <cell r="AD960">
            <v>9592</v>
          </cell>
          <cell r="AE960"/>
          <cell r="AF960"/>
          <cell r="AG960"/>
          <cell r="AH960"/>
        </row>
        <row r="961">
          <cell r="Z961" t="str">
            <v>бордюр3415</v>
          </cell>
          <cell r="AA961">
            <v>43926</v>
          </cell>
          <cell r="AB961">
            <v>16576</v>
          </cell>
          <cell r="AC961"/>
          <cell r="AD961"/>
          <cell r="AE961"/>
          <cell r="AF961"/>
          <cell r="AG961"/>
          <cell r="AH961"/>
        </row>
        <row r="962">
          <cell r="Z962" t="str">
            <v>новый4458</v>
          </cell>
          <cell r="AA962">
            <v>43919</v>
          </cell>
          <cell r="AB962">
            <v>50000</v>
          </cell>
          <cell r="AC962">
            <v>43935</v>
          </cell>
          <cell r="AD962">
            <v>132400</v>
          </cell>
          <cell r="AE962"/>
          <cell r="AF962"/>
          <cell r="AG962"/>
          <cell r="AH962"/>
        </row>
        <row r="963">
          <cell r="Z963" t="str">
            <v>поребрик4390</v>
          </cell>
          <cell r="AA963">
            <v>43918</v>
          </cell>
          <cell r="AB963">
            <v>700</v>
          </cell>
          <cell r="AC963">
            <v>43931</v>
          </cell>
          <cell r="AD963">
            <v>900</v>
          </cell>
          <cell r="AE963"/>
          <cell r="AF963"/>
          <cell r="AG963"/>
          <cell r="AH963"/>
        </row>
        <row r="964">
          <cell r="Z964" t="str">
            <v>лоток4390</v>
          </cell>
          <cell r="AA964">
            <v>43918</v>
          </cell>
          <cell r="AB964">
            <v>1260</v>
          </cell>
          <cell r="AC964"/>
          <cell r="AD964"/>
          <cell r="AE964"/>
          <cell r="AF964"/>
          <cell r="AG964"/>
          <cell r="AH964"/>
        </row>
        <row r="965">
          <cell r="Z965" t="str">
            <v>поребрик4470</v>
          </cell>
          <cell r="AA965">
            <v>43918</v>
          </cell>
          <cell r="AB965">
            <v>6000</v>
          </cell>
          <cell r="AC965"/>
          <cell r="AD965"/>
          <cell r="AE965"/>
          <cell r="AF965"/>
          <cell r="AG965"/>
          <cell r="AH965"/>
        </row>
        <row r="966">
          <cell r="Z966" t="str">
            <v>поребрик4499</v>
          </cell>
          <cell r="AA966">
            <v>43918</v>
          </cell>
          <cell r="AB966">
            <v>8000</v>
          </cell>
          <cell r="AC966"/>
          <cell r="AD966"/>
          <cell r="AE966"/>
          <cell r="AF966"/>
          <cell r="AG966"/>
          <cell r="AH966"/>
        </row>
        <row r="967">
          <cell r="Z967" t="str">
            <v>поребрик4502</v>
          </cell>
          <cell r="AA967">
            <v>43918</v>
          </cell>
          <cell r="AB967">
            <v>3200</v>
          </cell>
          <cell r="AC967"/>
          <cell r="AD967"/>
          <cell r="AE967"/>
          <cell r="AF967"/>
          <cell r="AG967"/>
          <cell r="AH967"/>
        </row>
        <row r="968">
          <cell r="Z968" t="str">
            <v>старый4114</v>
          </cell>
          <cell r="AA968">
            <v>43920</v>
          </cell>
          <cell r="AB968">
            <v>42500</v>
          </cell>
          <cell r="AC968"/>
          <cell r="AD968"/>
          <cell r="AE968"/>
          <cell r="AF968"/>
          <cell r="AG968"/>
          <cell r="AH968"/>
        </row>
        <row r="969">
          <cell r="Z969" t="str">
            <v>поребрик4114</v>
          </cell>
          <cell r="AA969">
            <v>43920</v>
          </cell>
          <cell r="AB969">
            <v>4200</v>
          </cell>
          <cell r="AC969"/>
          <cell r="AD969"/>
          <cell r="AE969"/>
          <cell r="AF969"/>
          <cell r="AG969"/>
          <cell r="AH969"/>
        </row>
        <row r="970">
          <cell r="Z970" t="str">
            <v>старый4505</v>
          </cell>
          <cell r="AA970">
            <v>43920</v>
          </cell>
          <cell r="AB970">
            <v>48970</v>
          </cell>
          <cell r="AC970">
            <v>43935</v>
          </cell>
          <cell r="AD970">
            <v>30000</v>
          </cell>
          <cell r="AE970"/>
          <cell r="AF970"/>
          <cell r="AG970"/>
          <cell r="AH970"/>
        </row>
        <row r="971">
          <cell r="Z971" t="str">
            <v>кирпич4507</v>
          </cell>
          <cell r="AA971">
            <v>43920</v>
          </cell>
          <cell r="AB971">
            <v>60000</v>
          </cell>
          <cell r="AC971">
            <v>43938</v>
          </cell>
          <cell r="AD971">
            <v>64850</v>
          </cell>
          <cell r="AE971"/>
          <cell r="AF971"/>
          <cell r="AG971"/>
          <cell r="AH971"/>
        </row>
        <row r="972">
          <cell r="Z972" t="str">
            <v>поребрик4458</v>
          </cell>
          <cell r="AA972">
            <v>43933</v>
          </cell>
          <cell r="AB972">
            <v>18000</v>
          </cell>
          <cell r="AC972"/>
          <cell r="AD972"/>
          <cell r="AE972"/>
          <cell r="AF972"/>
          <cell r="AG972"/>
          <cell r="AH972"/>
        </row>
        <row r="973">
          <cell r="Z973" t="str">
            <v/>
          </cell>
          <cell r="AA973"/>
          <cell r="AB973"/>
          <cell r="AC973"/>
          <cell r="AD973"/>
          <cell r="AE973"/>
          <cell r="AF973"/>
          <cell r="AG973"/>
          <cell r="AH973"/>
        </row>
        <row r="974">
          <cell r="Z974" t="str">
            <v/>
          </cell>
          <cell r="AA974"/>
          <cell r="AB974"/>
          <cell r="AC974"/>
          <cell r="AD974"/>
          <cell r="AE974"/>
          <cell r="AF974"/>
          <cell r="AG974"/>
          <cell r="AH974"/>
        </row>
        <row r="975">
          <cell r="Z975" t="str">
            <v/>
          </cell>
          <cell r="AA975"/>
          <cell r="AB975"/>
          <cell r="AC975"/>
          <cell r="AD975"/>
          <cell r="AE975"/>
          <cell r="AF975"/>
          <cell r="AG975"/>
          <cell r="AH975"/>
        </row>
        <row r="976">
          <cell r="Z976" t="str">
            <v/>
          </cell>
          <cell r="AA976"/>
          <cell r="AB976"/>
          <cell r="AC976"/>
          <cell r="AD976"/>
          <cell r="AE976"/>
          <cell r="AF976"/>
          <cell r="AG976"/>
          <cell r="AH976"/>
        </row>
        <row r="977">
          <cell r="Z977" t="str">
            <v>апрель</v>
          </cell>
          <cell r="AA977"/>
          <cell r="AB977"/>
          <cell r="AC977"/>
          <cell r="AD977"/>
          <cell r="AE977"/>
          <cell r="AF977"/>
          <cell r="AG977"/>
          <cell r="AH977"/>
        </row>
        <row r="978">
          <cell r="Z978" t="str">
            <v>поребрик4517</v>
          </cell>
          <cell r="AA978">
            <v>43923</v>
          </cell>
          <cell r="AB978">
            <v>8330</v>
          </cell>
          <cell r="AC978"/>
          <cell r="AD978"/>
          <cell r="AE978"/>
          <cell r="AF978"/>
          <cell r="AG978"/>
          <cell r="AH978"/>
        </row>
        <row r="979">
          <cell r="Z979" t="str">
            <v>старый4518</v>
          </cell>
          <cell r="AA979">
            <v>43923</v>
          </cell>
          <cell r="AB979">
            <v>4640</v>
          </cell>
          <cell r="AC979"/>
          <cell r="AD979"/>
          <cell r="AE979"/>
          <cell r="AF979"/>
          <cell r="AG979"/>
          <cell r="AH979"/>
        </row>
        <row r="980">
          <cell r="Z980" t="str">
            <v>старый4522</v>
          </cell>
          <cell r="AA980">
            <v>43924</v>
          </cell>
          <cell r="AB980">
            <v>21500</v>
          </cell>
          <cell r="AC980"/>
          <cell r="AD980"/>
          <cell r="AE980"/>
          <cell r="AF980"/>
          <cell r="AG980"/>
          <cell r="AH980"/>
        </row>
        <row r="981">
          <cell r="Z981" t="str">
            <v>поребрик4531</v>
          </cell>
          <cell r="AA981"/>
          <cell r="AB981"/>
          <cell r="AC981"/>
          <cell r="AD981"/>
          <cell r="AE981"/>
          <cell r="AF981"/>
          <cell r="AG981"/>
          <cell r="AH981"/>
        </row>
        <row r="982">
          <cell r="Z982" t="str">
            <v>поребрик4532</v>
          </cell>
          <cell r="AA982">
            <v>43931</v>
          </cell>
          <cell r="AB982">
            <v>9520</v>
          </cell>
          <cell r="AC982">
            <v>43934</v>
          </cell>
          <cell r="AD982">
            <v>8820</v>
          </cell>
          <cell r="AE982"/>
          <cell r="AF982"/>
          <cell r="AG982"/>
          <cell r="AH982"/>
        </row>
        <row r="983">
          <cell r="Z983" t="str">
            <v>поребрик4522</v>
          </cell>
          <cell r="AA983">
            <v>43924</v>
          </cell>
          <cell r="AB983">
            <v>600</v>
          </cell>
          <cell r="AC983"/>
          <cell r="AD983"/>
          <cell r="AE983"/>
          <cell r="AF983"/>
          <cell r="AG983"/>
          <cell r="AH983"/>
        </row>
        <row r="984">
          <cell r="Z984" t="str">
            <v>старый4534</v>
          </cell>
          <cell r="AA984">
            <v>43931</v>
          </cell>
          <cell r="AB984">
            <v>15500</v>
          </cell>
          <cell r="AC984">
            <v>43935</v>
          </cell>
          <cell r="AD984">
            <v>4000</v>
          </cell>
          <cell r="AE984"/>
          <cell r="AF984"/>
          <cell r="AG984"/>
          <cell r="AH984"/>
        </row>
        <row r="985">
          <cell r="Z985" t="str">
            <v>поребрик4535</v>
          </cell>
          <cell r="AA985">
            <v>43931</v>
          </cell>
          <cell r="AB985">
            <v>5400</v>
          </cell>
          <cell r="AC985"/>
          <cell r="AD985"/>
          <cell r="AE985"/>
          <cell r="AF985"/>
          <cell r="AG985"/>
          <cell r="AH985"/>
        </row>
        <row r="986">
          <cell r="Z986" t="str">
            <v>кирпич4538</v>
          </cell>
          <cell r="AA986">
            <v>43933</v>
          </cell>
          <cell r="AB986">
            <v>15000</v>
          </cell>
          <cell r="AC986">
            <v>43941</v>
          </cell>
          <cell r="AD986">
            <v>14000</v>
          </cell>
          <cell r="AE986">
            <v>43945</v>
          </cell>
          <cell r="AF986">
            <v>15000</v>
          </cell>
          <cell r="AG986">
            <v>43951</v>
          </cell>
          <cell r="AH986">
            <v>14000</v>
          </cell>
        </row>
        <row r="987">
          <cell r="Z987" t="str">
            <v>малыш4534</v>
          </cell>
          <cell r="AA987">
            <v>43934</v>
          </cell>
          <cell r="AB987">
            <v>2000</v>
          </cell>
          <cell r="AC987"/>
          <cell r="AD987"/>
          <cell r="AE987"/>
          <cell r="AF987"/>
          <cell r="AG987"/>
          <cell r="AH987"/>
        </row>
        <row r="988">
          <cell r="Z988" t="str">
            <v>поребрик4505</v>
          </cell>
          <cell r="AA988">
            <v>43935</v>
          </cell>
          <cell r="AB988">
            <v>7000</v>
          </cell>
          <cell r="AC988"/>
          <cell r="AD988"/>
          <cell r="AE988"/>
          <cell r="AF988"/>
          <cell r="AG988"/>
          <cell r="AH988"/>
        </row>
        <row r="989">
          <cell r="Z989" t="str">
            <v>новый4552</v>
          </cell>
          <cell r="AA989">
            <v>43935</v>
          </cell>
          <cell r="AB989">
            <v>26800</v>
          </cell>
          <cell r="AC989">
            <v>43943</v>
          </cell>
          <cell r="AD989">
            <v>20000</v>
          </cell>
          <cell r="AE989"/>
          <cell r="AF989"/>
          <cell r="AG989"/>
          <cell r="AH989"/>
        </row>
        <row r="990">
          <cell r="Z990" t="str">
            <v>кирпич4553</v>
          </cell>
          <cell r="AA990">
            <v>43934</v>
          </cell>
          <cell r="AB990">
            <v>46900</v>
          </cell>
          <cell r="AC990">
            <v>43945</v>
          </cell>
          <cell r="AD990">
            <v>50000</v>
          </cell>
          <cell r="AE990"/>
          <cell r="AF990"/>
          <cell r="AG990"/>
          <cell r="AH990"/>
        </row>
        <row r="991">
          <cell r="Z991" t="str">
            <v>поребрик4542</v>
          </cell>
          <cell r="AA991">
            <v>43935</v>
          </cell>
          <cell r="AB991">
            <v>4930</v>
          </cell>
          <cell r="AC991"/>
          <cell r="AD991"/>
          <cell r="AE991"/>
          <cell r="AF991"/>
          <cell r="AG991"/>
          <cell r="AH991"/>
        </row>
        <row r="992">
          <cell r="Z992" t="str">
            <v>поребрик4543</v>
          </cell>
          <cell r="AA992">
            <v>43935</v>
          </cell>
          <cell r="AB992">
            <v>1700</v>
          </cell>
          <cell r="AC992"/>
          <cell r="AD992"/>
          <cell r="AE992"/>
          <cell r="AF992"/>
          <cell r="AG992"/>
          <cell r="AH992"/>
        </row>
        <row r="993">
          <cell r="Z993" t="str">
            <v>поребрик4548</v>
          </cell>
          <cell r="AA993">
            <v>43935</v>
          </cell>
          <cell r="AB993">
            <v>1530</v>
          </cell>
          <cell r="AC993"/>
          <cell r="AD993"/>
          <cell r="AE993"/>
          <cell r="AF993"/>
          <cell r="AG993"/>
          <cell r="AH993"/>
        </row>
        <row r="994">
          <cell r="Z994" t="str">
            <v>поребрик4545</v>
          </cell>
          <cell r="AA994">
            <v>43933</v>
          </cell>
          <cell r="AB994">
            <v>15800</v>
          </cell>
          <cell r="AC994"/>
          <cell r="AD994"/>
          <cell r="AE994"/>
          <cell r="AF994"/>
          <cell r="AG994"/>
          <cell r="AH994"/>
        </row>
        <row r="995">
          <cell r="Z995" t="str">
            <v>литье4555</v>
          </cell>
          <cell r="AA995">
            <v>43935</v>
          </cell>
          <cell r="AB995">
            <v>5000</v>
          </cell>
          <cell r="AC995"/>
          <cell r="AD995"/>
          <cell r="AE995"/>
          <cell r="AF995"/>
          <cell r="AG995"/>
          <cell r="AH995"/>
        </row>
        <row r="996">
          <cell r="Z996" t="str">
            <v>поребрик4558</v>
          </cell>
          <cell r="AA996">
            <v>43937</v>
          </cell>
          <cell r="AB996">
            <v>7250</v>
          </cell>
          <cell r="AC996"/>
          <cell r="AD996"/>
          <cell r="AE996"/>
          <cell r="AF996"/>
          <cell r="AG996"/>
          <cell r="AH996"/>
        </row>
        <row r="997">
          <cell r="Z997" t="str">
            <v>поребрик4565</v>
          </cell>
          <cell r="AA997">
            <v>43937</v>
          </cell>
          <cell r="AB997">
            <v>13050</v>
          </cell>
          <cell r="AC997"/>
          <cell r="AD997"/>
          <cell r="AE997"/>
          <cell r="AF997"/>
          <cell r="AG997"/>
          <cell r="AH997"/>
        </row>
        <row r="998">
          <cell r="Z998" t="str">
            <v>поребрик4569</v>
          </cell>
          <cell r="AA998">
            <v>43938</v>
          </cell>
          <cell r="AB998">
            <v>1360</v>
          </cell>
          <cell r="AC998"/>
          <cell r="AD998"/>
          <cell r="AE998"/>
          <cell r="AF998"/>
          <cell r="AG998"/>
          <cell r="AH998"/>
        </row>
        <row r="999">
          <cell r="Z999" t="str">
            <v>поребрик4561</v>
          </cell>
          <cell r="AA999">
            <v>43938</v>
          </cell>
          <cell r="AB999">
            <v>7500</v>
          </cell>
          <cell r="AC999"/>
          <cell r="AD999"/>
          <cell r="AE999"/>
          <cell r="AF999"/>
          <cell r="AG999"/>
          <cell r="AH999"/>
        </row>
        <row r="1000">
          <cell r="Z1000" t="str">
            <v>поребрик4562</v>
          </cell>
          <cell r="AA1000">
            <v>43938</v>
          </cell>
          <cell r="AB1000">
            <v>1600</v>
          </cell>
          <cell r="AC1000"/>
          <cell r="AD1000"/>
          <cell r="AE1000"/>
          <cell r="AF1000"/>
          <cell r="AG1000"/>
          <cell r="AH1000"/>
        </row>
        <row r="1001">
          <cell r="Z1001" t="str">
            <v>старый4570</v>
          </cell>
          <cell r="AA1001">
            <v>43937</v>
          </cell>
          <cell r="AB1001">
            <v>100000</v>
          </cell>
          <cell r="AC1001">
            <v>43945</v>
          </cell>
          <cell r="AD1001">
            <v>77190</v>
          </cell>
          <cell r="AE1001">
            <v>43946</v>
          </cell>
          <cell r="AF1001">
            <v>7050</v>
          </cell>
          <cell r="AG1001"/>
          <cell r="AH1001"/>
        </row>
        <row r="1002">
          <cell r="Z1002" t="str">
            <v>поребрик4570</v>
          </cell>
          <cell r="AA1002">
            <v>43945</v>
          </cell>
          <cell r="AB1002">
            <v>10350</v>
          </cell>
          <cell r="AC1002"/>
          <cell r="AD1002"/>
          <cell r="AE1002"/>
          <cell r="AF1002"/>
          <cell r="AG1002"/>
          <cell r="AH1002"/>
        </row>
        <row r="1003">
          <cell r="Z1003" t="str">
            <v>поребрик4578</v>
          </cell>
          <cell r="AA1003">
            <v>43940</v>
          </cell>
          <cell r="AB1003">
            <v>800</v>
          </cell>
          <cell r="AC1003"/>
          <cell r="AD1003"/>
          <cell r="AE1003"/>
          <cell r="AF1003"/>
          <cell r="AG1003"/>
          <cell r="AH1003"/>
        </row>
        <row r="1004">
          <cell r="Z1004" t="str">
            <v>поребрик4584</v>
          </cell>
          <cell r="AA1004">
            <v>43940</v>
          </cell>
          <cell r="AB1004">
            <v>11000</v>
          </cell>
          <cell r="AC1004"/>
          <cell r="AD1004"/>
          <cell r="AE1004"/>
          <cell r="AF1004"/>
          <cell r="AG1004"/>
          <cell r="AH1004"/>
        </row>
        <row r="1005">
          <cell r="Z1005" t="str">
            <v>бордюр4576</v>
          </cell>
          <cell r="AA1005">
            <v>43940</v>
          </cell>
          <cell r="AB1005">
            <v>7500</v>
          </cell>
          <cell r="AC1005"/>
          <cell r="AD1005"/>
          <cell r="AE1005"/>
          <cell r="AF1005"/>
          <cell r="AG1005"/>
          <cell r="AH1005"/>
        </row>
        <row r="1006">
          <cell r="Z1006" t="str">
            <v>литье4586</v>
          </cell>
          <cell r="AA1006">
            <v>43938</v>
          </cell>
          <cell r="AB1006">
            <v>3000</v>
          </cell>
          <cell r="AC1006"/>
          <cell r="AD1006"/>
          <cell r="AE1006"/>
          <cell r="AF1006"/>
          <cell r="AG1006"/>
          <cell r="AH1006"/>
        </row>
        <row r="1007">
          <cell r="Z1007" t="str">
            <v>кирпич4586</v>
          </cell>
          <cell r="AA1007">
            <v>43938</v>
          </cell>
          <cell r="AB1007">
            <v>1000</v>
          </cell>
          <cell r="AC1007"/>
          <cell r="AD1007"/>
          <cell r="AE1007"/>
          <cell r="AF1007"/>
          <cell r="AG1007"/>
          <cell r="AH1007"/>
        </row>
        <row r="1008">
          <cell r="Z1008" t="str">
            <v>бордюр4577</v>
          </cell>
          <cell r="AA1008">
            <v>43941</v>
          </cell>
          <cell r="AB1008">
            <v>35065</v>
          </cell>
          <cell r="AC1008">
            <v>43942</v>
          </cell>
          <cell r="AD1008">
            <v>22375</v>
          </cell>
          <cell r="AE1008"/>
          <cell r="AF1008"/>
          <cell r="AG1008"/>
          <cell r="AH1008"/>
        </row>
        <row r="1009">
          <cell r="Z1009" t="str">
            <v>поребрик4577</v>
          </cell>
          <cell r="AA1009">
            <v>43942</v>
          </cell>
          <cell r="AB1009">
            <v>32625</v>
          </cell>
          <cell r="AC1009"/>
          <cell r="AD1009"/>
          <cell r="AE1009"/>
          <cell r="AF1009"/>
          <cell r="AG1009"/>
          <cell r="AH1009"/>
        </row>
        <row r="1010">
          <cell r="Z1010" t="str">
            <v>старый4571</v>
          </cell>
          <cell r="AA1010">
            <v>43941</v>
          </cell>
          <cell r="AB1010">
            <v>15000</v>
          </cell>
          <cell r="AC1010">
            <v>43944</v>
          </cell>
          <cell r="AD1010">
            <v>15000</v>
          </cell>
          <cell r="AE1010"/>
          <cell r="AF1010"/>
          <cell r="AG1010"/>
          <cell r="AH1010"/>
        </row>
        <row r="1011">
          <cell r="Z1011" t="str">
            <v>лоток4588</v>
          </cell>
          <cell r="AA1011">
            <v>43942</v>
          </cell>
          <cell r="AB1011">
            <v>500</v>
          </cell>
          <cell r="AC1011"/>
          <cell r="AD1011"/>
          <cell r="AE1011"/>
          <cell r="AF1011"/>
          <cell r="AG1011"/>
          <cell r="AH1011"/>
        </row>
        <row r="1012">
          <cell r="Z1012" t="str">
            <v>поребрик4589</v>
          </cell>
          <cell r="AA1012"/>
          <cell r="AB1012"/>
          <cell r="AC1012"/>
          <cell r="AD1012"/>
          <cell r="AE1012"/>
          <cell r="AF1012"/>
          <cell r="AG1012"/>
          <cell r="AH1012"/>
        </row>
        <row r="1013">
          <cell r="Z1013" t="str">
            <v>старый4564</v>
          </cell>
          <cell r="AA1013">
            <v>43945</v>
          </cell>
          <cell r="AB1013">
            <v>57000</v>
          </cell>
          <cell r="AC1013">
            <v>43946</v>
          </cell>
          <cell r="AD1013">
            <v>20000</v>
          </cell>
          <cell r="AE1013"/>
          <cell r="AF1013"/>
          <cell r="AG1013"/>
          <cell r="AH1013"/>
        </row>
        <row r="1014">
          <cell r="Z1014" t="str">
            <v>поребрик4564</v>
          </cell>
          <cell r="AA1014">
            <v>43946</v>
          </cell>
          <cell r="AB1014">
            <v>30000</v>
          </cell>
          <cell r="AC1014"/>
          <cell r="AD1014"/>
          <cell r="AE1014"/>
          <cell r="AF1014"/>
          <cell r="AG1014"/>
          <cell r="AH1014"/>
        </row>
        <row r="1015">
          <cell r="Z1015" t="str">
            <v>кирпич4581</v>
          </cell>
          <cell r="AA1015">
            <v>43943</v>
          </cell>
          <cell r="AB1015">
            <v>144000</v>
          </cell>
          <cell r="AC1015"/>
          <cell r="AD1015"/>
          <cell r="AE1015"/>
          <cell r="AF1015"/>
          <cell r="AG1015"/>
          <cell r="AH1015"/>
        </row>
        <row r="1016">
          <cell r="Z1016" t="str">
            <v>поребрик4581</v>
          </cell>
          <cell r="AA1016">
            <v>43943</v>
          </cell>
          <cell r="AB1016">
            <v>9520</v>
          </cell>
          <cell r="AC1016"/>
          <cell r="AD1016"/>
          <cell r="AE1016"/>
          <cell r="AF1016"/>
          <cell r="AG1016"/>
          <cell r="AH1016"/>
        </row>
        <row r="1017">
          <cell r="Z1017" t="str">
            <v>кирпич4590</v>
          </cell>
          <cell r="AA1017">
            <v>43943</v>
          </cell>
          <cell r="AB1017">
            <v>50000</v>
          </cell>
          <cell r="AC1017">
            <v>43969</v>
          </cell>
          <cell r="AD1017">
            <v>41200</v>
          </cell>
          <cell r="AE1017"/>
          <cell r="AF1017"/>
          <cell r="AG1017"/>
          <cell r="AH1017"/>
        </row>
        <row r="1018">
          <cell r="Z1018" t="str">
            <v>поребрик4590</v>
          </cell>
          <cell r="AA1018">
            <v>43969</v>
          </cell>
          <cell r="AB1018">
            <v>15200</v>
          </cell>
          <cell r="AC1018"/>
          <cell r="AD1018"/>
          <cell r="AE1018"/>
          <cell r="AF1018"/>
          <cell r="AG1018"/>
          <cell r="AH1018"/>
        </row>
        <row r="1019">
          <cell r="Z1019" t="str">
            <v>старый4591</v>
          </cell>
          <cell r="AA1019">
            <v>43943</v>
          </cell>
          <cell r="AB1019">
            <v>38120</v>
          </cell>
          <cell r="AC1019">
            <v>43948</v>
          </cell>
          <cell r="AD1019">
            <v>56380</v>
          </cell>
          <cell r="AE1019"/>
          <cell r="AF1019"/>
          <cell r="AG1019"/>
          <cell r="AH1019"/>
        </row>
        <row r="1020">
          <cell r="Z1020" t="str">
            <v>поребрик4591</v>
          </cell>
          <cell r="AA1020">
            <v>43948</v>
          </cell>
          <cell r="AB1020">
            <v>8120</v>
          </cell>
          <cell r="AC1020"/>
          <cell r="AD1020"/>
          <cell r="AE1020"/>
          <cell r="AF1020"/>
          <cell r="AG1020"/>
          <cell r="AH1020"/>
        </row>
        <row r="1021">
          <cell r="Z1021" t="str">
            <v>кирпич4597</v>
          </cell>
          <cell r="AA1021">
            <v>43943</v>
          </cell>
          <cell r="AB1021">
            <v>57320</v>
          </cell>
          <cell r="AC1021">
            <v>43960</v>
          </cell>
          <cell r="AD1021">
            <v>29800</v>
          </cell>
          <cell r="AE1021"/>
          <cell r="AF1021"/>
          <cell r="AG1021"/>
          <cell r="AH1021"/>
        </row>
        <row r="1022">
          <cell r="Z1022" t="str">
            <v>поребрик4597</v>
          </cell>
          <cell r="AA1022">
            <v>43960</v>
          </cell>
          <cell r="AB1022">
            <v>25200</v>
          </cell>
          <cell r="AC1022"/>
          <cell r="AD1022"/>
          <cell r="AE1022"/>
          <cell r="AF1022"/>
          <cell r="AG1022"/>
          <cell r="AH1022"/>
        </row>
        <row r="1023">
          <cell r="Z1023" t="str">
            <v>поребрик4598</v>
          </cell>
          <cell r="AA1023">
            <v>43944</v>
          </cell>
          <cell r="AB1023">
            <v>7000</v>
          </cell>
          <cell r="AC1023"/>
          <cell r="AD1023"/>
          <cell r="AE1023"/>
          <cell r="AF1023"/>
          <cell r="AG1023"/>
          <cell r="AH1023"/>
        </row>
        <row r="1024">
          <cell r="Z1024" t="str">
            <v>бордюр4601</v>
          </cell>
          <cell r="AA1024">
            <v>43944</v>
          </cell>
          <cell r="AB1024">
            <v>8000</v>
          </cell>
          <cell r="AC1024"/>
          <cell r="AD1024"/>
          <cell r="AE1024"/>
          <cell r="AF1024"/>
          <cell r="AG1024"/>
          <cell r="AH1024"/>
        </row>
        <row r="1025">
          <cell r="Z1025" t="str">
            <v>кирпич4605</v>
          </cell>
          <cell r="AA1025">
            <v>43944</v>
          </cell>
          <cell r="AB1025">
            <v>20000</v>
          </cell>
          <cell r="AC1025">
            <v>43951</v>
          </cell>
          <cell r="AD1025">
            <v>30750</v>
          </cell>
          <cell r="AE1025"/>
          <cell r="AF1025"/>
          <cell r="AG1025"/>
          <cell r="AH1025"/>
        </row>
        <row r="1026">
          <cell r="Z1026" t="str">
            <v>поребрик4605</v>
          </cell>
          <cell r="AA1026">
            <v>43951</v>
          </cell>
          <cell r="AB1026">
            <v>5500</v>
          </cell>
          <cell r="AC1026"/>
          <cell r="AD1026"/>
          <cell r="AE1026"/>
          <cell r="AF1026"/>
          <cell r="AG1026"/>
          <cell r="AH1026"/>
        </row>
        <row r="1027">
          <cell r="Z1027" t="str">
            <v>кирпич4606</v>
          </cell>
          <cell r="AA1027">
            <v>43944</v>
          </cell>
          <cell r="AB1027">
            <v>68200</v>
          </cell>
          <cell r="AC1027"/>
          <cell r="AD1027"/>
          <cell r="AE1027"/>
          <cell r="AF1027"/>
          <cell r="AG1027"/>
          <cell r="AH1027"/>
        </row>
        <row r="1028">
          <cell r="Z1028" t="str">
            <v>бордюр4606</v>
          </cell>
          <cell r="AA1028">
            <v>43944</v>
          </cell>
          <cell r="AB1028">
            <v>12600</v>
          </cell>
          <cell r="AC1028"/>
          <cell r="AD1028"/>
          <cell r="AE1028"/>
          <cell r="AF1028"/>
          <cell r="AG1028"/>
          <cell r="AH1028"/>
        </row>
        <row r="1029">
          <cell r="Z1029" t="str">
            <v>поребрик4609</v>
          </cell>
          <cell r="AA1029">
            <v>43944</v>
          </cell>
          <cell r="AB1029">
            <v>4080</v>
          </cell>
          <cell r="AC1029"/>
          <cell r="AD1029"/>
          <cell r="AE1029"/>
          <cell r="AF1029"/>
          <cell r="AG1029"/>
          <cell r="AH1029"/>
        </row>
        <row r="1030">
          <cell r="Z1030" t="str">
            <v>кирпич4612</v>
          </cell>
          <cell r="AA1030">
            <v>43945</v>
          </cell>
          <cell r="AB1030">
            <v>50000</v>
          </cell>
          <cell r="AC1030">
            <v>43954</v>
          </cell>
          <cell r="AD1030">
            <v>46000</v>
          </cell>
          <cell r="AE1030"/>
          <cell r="AF1030"/>
          <cell r="AG1030"/>
          <cell r="AH1030"/>
        </row>
        <row r="1031">
          <cell r="Z1031" t="str">
            <v>поребрик4612</v>
          </cell>
          <cell r="AA1031">
            <v>43954</v>
          </cell>
          <cell r="AB1031">
            <v>3000</v>
          </cell>
          <cell r="AC1031"/>
          <cell r="AD1031"/>
          <cell r="AE1031"/>
          <cell r="AF1031"/>
          <cell r="AG1031"/>
          <cell r="AH1031"/>
        </row>
        <row r="1032">
          <cell r="Z1032" t="str">
            <v>поребрик4613</v>
          </cell>
          <cell r="AA1032">
            <v>43945</v>
          </cell>
          <cell r="AB1032">
            <v>30800</v>
          </cell>
          <cell r="AC1032"/>
          <cell r="AD1032"/>
          <cell r="AE1032"/>
          <cell r="AF1032"/>
          <cell r="AG1032"/>
          <cell r="AH1032"/>
        </row>
        <row r="1033">
          <cell r="Z1033" t="str">
            <v>поребрик4614</v>
          </cell>
          <cell r="AA1033">
            <v>43945</v>
          </cell>
          <cell r="AB1033">
            <v>3060</v>
          </cell>
          <cell r="AC1033"/>
          <cell r="AD1033"/>
          <cell r="AE1033"/>
          <cell r="AF1033"/>
          <cell r="AG1033"/>
          <cell r="AH1033"/>
        </row>
        <row r="1034">
          <cell r="Z1034" t="str">
            <v>поребрик4616</v>
          </cell>
          <cell r="AA1034">
            <v>43945</v>
          </cell>
          <cell r="AB1034">
            <v>500</v>
          </cell>
          <cell r="AC1034"/>
          <cell r="AD1034"/>
          <cell r="AE1034"/>
          <cell r="AF1034"/>
          <cell r="AG1034"/>
          <cell r="AH1034"/>
        </row>
        <row r="1035">
          <cell r="Z1035" t="str">
            <v>поребрик4617</v>
          </cell>
          <cell r="AA1035">
            <v>43945</v>
          </cell>
          <cell r="AB1035">
            <v>3900</v>
          </cell>
          <cell r="AC1035"/>
          <cell r="AD1035"/>
          <cell r="AE1035"/>
          <cell r="AF1035"/>
          <cell r="AG1035"/>
          <cell r="AH1035"/>
        </row>
        <row r="1036">
          <cell r="Z1036" t="str">
            <v>кирпич4585</v>
          </cell>
          <cell r="AA1036">
            <v>43945</v>
          </cell>
          <cell r="AB1036">
            <v>23000</v>
          </cell>
          <cell r="AC1036">
            <v>43947</v>
          </cell>
          <cell r="AD1036">
            <v>40000</v>
          </cell>
          <cell r="AE1036"/>
          <cell r="AF1036"/>
          <cell r="AG1036"/>
          <cell r="AH1036"/>
        </row>
        <row r="1037">
          <cell r="Z1037" t="str">
            <v>поребрик4620</v>
          </cell>
          <cell r="AA1037">
            <v>43946</v>
          </cell>
          <cell r="AB1037">
            <v>3200</v>
          </cell>
          <cell r="AC1037"/>
          <cell r="AD1037"/>
          <cell r="AE1037"/>
          <cell r="AF1037"/>
          <cell r="AG1037"/>
          <cell r="AH1037"/>
        </row>
        <row r="1038">
          <cell r="Z1038" t="str">
            <v>поребрик4621</v>
          </cell>
          <cell r="AA1038">
            <v>43946</v>
          </cell>
          <cell r="AB1038">
            <v>7680</v>
          </cell>
          <cell r="AC1038"/>
          <cell r="AD1038"/>
          <cell r="AE1038"/>
          <cell r="AF1038"/>
          <cell r="AG1038"/>
          <cell r="AH1038"/>
        </row>
        <row r="1039">
          <cell r="Z1039" t="str">
            <v>поребрик4625</v>
          </cell>
          <cell r="AA1039">
            <v>43946</v>
          </cell>
          <cell r="AB1039">
            <v>3000</v>
          </cell>
          <cell r="AC1039">
            <v>43948</v>
          </cell>
          <cell r="AD1039">
            <v>11000</v>
          </cell>
          <cell r="AE1039"/>
          <cell r="AF1039"/>
          <cell r="AG1039"/>
          <cell r="AH1039"/>
        </row>
        <row r="1040">
          <cell r="Z1040" t="str">
            <v>поребрик4627</v>
          </cell>
          <cell r="AA1040">
            <v>43946</v>
          </cell>
          <cell r="AB1040">
            <v>2000</v>
          </cell>
          <cell r="AC1040"/>
          <cell r="AD1040"/>
          <cell r="AE1040"/>
          <cell r="AF1040"/>
          <cell r="AG1040"/>
          <cell r="AH1040"/>
        </row>
        <row r="1041">
          <cell r="Z1041" t="str">
            <v>кирпич4628</v>
          </cell>
          <cell r="AA1041">
            <v>43947</v>
          </cell>
          <cell r="AB1041">
            <v>36000</v>
          </cell>
          <cell r="AC1041">
            <v>43922</v>
          </cell>
          <cell r="AD1041">
            <v>25000</v>
          </cell>
          <cell r="AE1041"/>
          <cell r="AF1041"/>
          <cell r="AG1041"/>
          <cell r="AH1041"/>
        </row>
        <row r="1042">
          <cell r="Z1042" t="str">
            <v>бордюр4628</v>
          </cell>
          <cell r="AA1042">
            <v>43922</v>
          </cell>
          <cell r="AB1042">
            <v>10000</v>
          </cell>
          <cell r="AC1042"/>
          <cell r="AD1042"/>
          <cell r="AE1042"/>
          <cell r="AF1042"/>
          <cell r="AG1042"/>
          <cell r="AH1042"/>
        </row>
        <row r="1043">
          <cell r="Z1043" t="str">
            <v>поребрик4629</v>
          </cell>
          <cell r="AA1043">
            <v>43947</v>
          </cell>
          <cell r="AB1043">
            <v>2280</v>
          </cell>
          <cell r="AC1043"/>
          <cell r="AD1043"/>
          <cell r="AE1043"/>
          <cell r="AF1043"/>
          <cell r="AG1043"/>
          <cell r="AH1043"/>
        </row>
        <row r="1044">
          <cell r="Z1044" t="str">
            <v>поребрик4630</v>
          </cell>
          <cell r="AA1044">
            <v>43947</v>
          </cell>
          <cell r="AB1044">
            <v>2250</v>
          </cell>
          <cell r="AC1044"/>
          <cell r="AD1044"/>
          <cell r="AE1044"/>
          <cell r="AF1044"/>
          <cell r="AG1044"/>
          <cell r="AH1044"/>
        </row>
        <row r="1045">
          <cell r="Z1045" t="str">
            <v>старый4626</v>
          </cell>
          <cell r="AA1045">
            <v>43947</v>
          </cell>
          <cell r="AB1045">
            <v>54000</v>
          </cell>
          <cell r="AC1045">
            <v>43954</v>
          </cell>
          <cell r="AD1045">
            <v>78400</v>
          </cell>
          <cell r="AE1045"/>
          <cell r="AF1045"/>
          <cell r="AG1045"/>
          <cell r="AH1045"/>
        </row>
        <row r="1046">
          <cell r="Z1046" t="str">
            <v>бордюр4626</v>
          </cell>
          <cell r="AA1046">
            <v>43954</v>
          </cell>
          <cell r="AB1046">
            <v>8550</v>
          </cell>
          <cell r="AC1046"/>
          <cell r="AD1046"/>
          <cell r="AE1046"/>
          <cell r="AF1046"/>
          <cell r="AG1046"/>
          <cell r="AH1046"/>
        </row>
        <row r="1047">
          <cell r="Z1047" t="str">
            <v>поребрик4626</v>
          </cell>
          <cell r="AA1047">
            <v>43954</v>
          </cell>
          <cell r="AB1047">
            <v>13050</v>
          </cell>
          <cell r="AC1047"/>
          <cell r="AD1047"/>
          <cell r="AE1047"/>
          <cell r="AF1047"/>
          <cell r="AG1047"/>
          <cell r="AH1047"/>
        </row>
        <row r="1048">
          <cell r="Z1048" t="str">
            <v>кирпич4632</v>
          </cell>
          <cell r="AA1048">
            <v>43948</v>
          </cell>
          <cell r="AB1048">
            <v>8160</v>
          </cell>
          <cell r="AC1048"/>
          <cell r="AD1048"/>
          <cell r="AE1048"/>
          <cell r="AF1048"/>
          <cell r="AG1048"/>
          <cell r="AH1048"/>
        </row>
        <row r="1049">
          <cell r="Z1049" t="str">
            <v>поребрик4632</v>
          </cell>
          <cell r="AA1049">
            <v>43948</v>
          </cell>
          <cell r="AB1049">
            <v>2160</v>
          </cell>
          <cell r="AC1049"/>
          <cell r="AD1049"/>
          <cell r="AE1049"/>
          <cell r="AF1049"/>
          <cell r="AG1049"/>
          <cell r="AH1049"/>
        </row>
        <row r="1050">
          <cell r="Z1050" t="str">
            <v>кирпич4631</v>
          </cell>
          <cell r="AA1050">
            <v>43948</v>
          </cell>
          <cell r="AB1050">
            <v>28250</v>
          </cell>
          <cell r="AC1050">
            <v>43961</v>
          </cell>
          <cell r="AD1050">
            <v>21250</v>
          </cell>
          <cell r="AE1050"/>
          <cell r="AF1050"/>
          <cell r="AG1050"/>
          <cell r="AH1050"/>
        </row>
        <row r="1051">
          <cell r="Z1051" t="str">
            <v>поребрик4631</v>
          </cell>
          <cell r="AA1051">
            <v>43961</v>
          </cell>
          <cell r="AB1051">
            <v>3750</v>
          </cell>
          <cell r="AC1051"/>
          <cell r="AD1051"/>
          <cell r="AE1051"/>
          <cell r="AF1051"/>
          <cell r="AG1051"/>
          <cell r="AH1051"/>
        </row>
        <row r="1052">
          <cell r="Z1052" t="str">
            <v>поребрик4635</v>
          </cell>
          <cell r="AA1052">
            <v>43948</v>
          </cell>
          <cell r="AB1052">
            <v>1120</v>
          </cell>
          <cell r="AC1052"/>
          <cell r="AD1052"/>
          <cell r="AE1052"/>
          <cell r="AF1052"/>
          <cell r="AG1052"/>
          <cell r="AH1052"/>
        </row>
        <row r="1053">
          <cell r="Z1053" t="str">
            <v>поребрик4647</v>
          </cell>
          <cell r="AA1053">
            <v>43949</v>
          </cell>
          <cell r="AB1053">
            <v>700</v>
          </cell>
          <cell r="AC1053"/>
          <cell r="AD1053"/>
          <cell r="AE1053"/>
          <cell r="AF1053"/>
          <cell r="AG1053"/>
          <cell r="AH1053"/>
        </row>
        <row r="1054">
          <cell r="Z1054" t="str">
            <v>поребрик4648</v>
          </cell>
          <cell r="AA1054">
            <v>43949</v>
          </cell>
          <cell r="AB1054">
            <v>1800</v>
          </cell>
          <cell r="AC1054"/>
          <cell r="AD1054"/>
          <cell r="AE1054"/>
          <cell r="AF1054"/>
          <cell r="AG1054"/>
          <cell r="AH1054"/>
        </row>
        <row r="1055">
          <cell r="Z1055" t="str">
            <v>поребрик4650</v>
          </cell>
          <cell r="AA1055">
            <v>43950</v>
          </cell>
          <cell r="AB1055">
            <v>1700</v>
          </cell>
          <cell r="AC1055"/>
          <cell r="AD1055"/>
          <cell r="AE1055"/>
          <cell r="AF1055"/>
          <cell r="AG1055"/>
          <cell r="AH1055"/>
        </row>
        <row r="1056">
          <cell r="Z1056" t="str">
            <v>поребрик4651</v>
          </cell>
          <cell r="AA1056">
            <v>43949</v>
          </cell>
          <cell r="AB1056">
            <v>16000</v>
          </cell>
          <cell r="AC1056"/>
          <cell r="AD1056"/>
          <cell r="AE1056"/>
          <cell r="AF1056"/>
          <cell r="AG1056"/>
          <cell r="AH1056"/>
        </row>
        <row r="1057">
          <cell r="Z1057" t="str">
            <v>поребрик4646</v>
          </cell>
          <cell r="AA1057">
            <v>43949</v>
          </cell>
          <cell r="AB1057">
            <v>3060</v>
          </cell>
          <cell r="AC1057"/>
          <cell r="AD1057"/>
          <cell r="AE1057"/>
          <cell r="AF1057"/>
          <cell r="AG1057"/>
          <cell r="AH1057"/>
        </row>
        <row r="1058">
          <cell r="Z1058" t="str">
            <v>лоток4646</v>
          </cell>
          <cell r="AA1058">
            <v>43949</v>
          </cell>
          <cell r="AB1058">
            <v>1440</v>
          </cell>
          <cell r="AC1058"/>
          <cell r="AD1058"/>
          <cell r="AE1058"/>
          <cell r="AF1058"/>
          <cell r="AG1058"/>
          <cell r="AH1058"/>
        </row>
        <row r="1059">
          <cell r="Z1059" t="str">
            <v>старый4653</v>
          </cell>
          <cell r="AA1059">
            <v>43951</v>
          </cell>
          <cell r="AB1059">
            <v>29640</v>
          </cell>
          <cell r="AC1059"/>
          <cell r="AD1059"/>
          <cell r="AE1059"/>
          <cell r="AF1059"/>
          <cell r="AG1059"/>
          <cell r="AH1059"/>
        </row>
        <row r="1060">
          <cell r="Z1060" t="str">
            <v>поребрик4645</v>
          </cell>
          <cell r="AA1060">
            <v>43951</v>
          </cell>
          <cell r="AB1060">
            <v>13500</v>
          </cell>
          <cell r="AC1060"/>
          <cell r="AD1060"/>
          <cell r="AE1060"/>
          <cell r="AF1060"/>
          <cell r="AG1060"/>
          <cell r="AH1060"/>
        </row>
        <row r="1061">
          <cell r="Z1061" t="str">
            <v>поребрик4658</v>
          </cell>
          <cell r="AA1061">
            <v>43951</v>
          </cell>
          <cell r="AB1061">
            <v>2520</v>
          </cell>
          <cell r="AC1061"/>
          <cell r="AD1061"/>
          <cell r="AE1061"/>
          <cell r="AF1061"/>
          <cell r="AG1061"/>
          <cell r="AH1061"/>
        </row>
        <row r="1062">
          <cell r="Z1062" t="str">
            <v>поребрик4660</v>
          </cell>
          <cell r="AA1062">
            <v>43951</v>
          </cell>
          <cell r="AB1062">
            <v>1440</v>
          </cell>
          <cell r="AC1062"/>
          <cell r="AD1062"/>
          <cell r="AE1062"/>
          <cell r="AF1062"/>
          <cell r="AG1062"/>
          <cell r="AH1062"/>
        </row>
        <row r="1063">
          <cell r="Z1063" t="str">
            <v>поребрик4663</v>
          </cell>
          <cell r="AA1063">
            <v>43951</v>
          </cell>
          <cell r="AB1063">
            <v>9000</v>
          </cell>
          <cell r="AC1063"/>
          <cell r="AD1063"/>
          <cell r="AE1063"/>
          <cell r="AF1063"/>
          <cell r="AG1063"/>
          <cell r="AH1063"/>
        </row>
        <row r="1064">
          <cell r="Z1064" t="str">
            <v>кирпич4664</v>
          </cell>
          <cell r="AA1064">
            <v>43956</v>
          </cell>
          <cell r="AB1064">
            <v>36000</v>
          </cell>
          <cell r="AC1064">
            <v>43966</v>
          </cell>
          <cell r="AD1064">
            <v>29800</v>
          </cell>
          <cell r="AE1064"/>
          <cell r="AF1064"/>
          <cell r="AG1064"/>
          <cell r="AH1064"/>
        </row>
        <row r="1065">
          <cell r="Z1065" t="str">
            <v>поребрик4664</v>
          </cell>
          <cell r="AA1065">
            <v>43966</v>
          </cell>
          <cell r="AB1065">
            <v>4900</v>
          </cell>
          <cell r="AC1065"/>
          <cell r="AD1065"/>
          <cell r="AE1065"/>
          <cell r="AF1065"/>
          <cell r="AG1065"/>
          <cell r="AH1065"/>
        </row>
        <row r="1066">
          <cell r="Z1066" t="str">
            <v>поребрик4665</v>
          </cell>
          <cell r="AA1066">
            <v>43951</v>
          </cell>
          <cell r="AB1066">
            <v>360</v>
          </cell>
          <cell r="AC1066"/>
          <cell r="AD1066"/>
          <cell r="AE1066"/>
          <cell r="AF1066"/>
          <cell r="AG1066"/>
          <cell r="AH1066"/>
        </row>
        <row r="1067">
          <cell r="Z1067" t="str">
            <v/>
          </cell>
          <cell r="AA1067"/>
          <cell r="AB1067"/>
          <cell r="AC1067"/>
          <cell r="AD1067"/>
          <cell r="AE1067"/>
          <cell r="AF1067"/>
          <cell r="AG1067"/>
          <cell r="AH1067"/>
        </row>
        <row r="1068">
          <cell r="Z1068" t="str">
            <v/>
          </cell>
          <cell r="AA1068"/>
          <cell r="AB1068"/>
          <cell r="AC1068"/>
          <cell r="AD1068"/>
          <cell r="AE1068"/>
          <cell r="AF1068"/>
          <cell r="AG1068"/>
          <cell r="AH1068"/>
        </row>
        <row r="1069">
          <cell r="Z1069" t="str">
            <v/>
          </cell>
          <cell r="AA1069"/>
          <cell r="AB1069"/>
          <cell r="AC1069"/>
          <cell r="AD1069"/>
          <cell r="AE1069"/>
          <cell r="AF1069"/>
          <cell r="AG1069"/>
          <cell r="AH1069"/>
        </row>
        <row r="1070">
          <cell r="Z1070" t="str">
            <v>май</v>
          </cell>
          <cell r="AA1070"/>
          <cell r="AB1070"/>
          <cell r="AC1070"/>
          <cell r="AD1070"/>
          <cell r="AE1070"/>
          <cell r="AF1070"/>
          <cell r="AG1070"/>
          <cell r="AH1070"/>
        </row>
        <row r="1071">
          <cell r="Z1071" t="str">
            <v>поребрик4667</v>
          </cell>
          <cell r="AA1071">
            <v>43954</v>
          </cell>
          <cell r="AB1071">
            <v>3560</v>
          </cell>
          <cell r="AC1071"/>
          <cell r="AD1071"/>
          <cell r="AE1071"/>
          <cell r="AF1071"/>
          <cell r="AG1071"/>
          <cell r="AH1071"/>
        </row>
        <row r="1072">
          <cell r="Z1072" t="str">
            <v>поребрик4677</v>
          </cell>
          <cell r="AA1072">
            <v>43962</v>
          </cell>
          <cell r="AB1072">
            <v>1200</v>
          </cell>
          <cell r="AC1072"/>
          <cell r="AD1072"/>
          <cell r="AE1072"/>
          <cell r="AF1072"/>
          <cell r="AG1072"/>
          <cell r="AH1072"/>
        </row>
        <row r="1073">
          <cell r="Z1073" t="str">
            <v>кирпич4675</v>
          </cell>
          <cell r="AA1073">
            <v>43955</v>
          </cell>
          <cell r="AB1073">
            <v>40000</v>
          </cell>
          <cell r="AC1073">
            <v>43964</v>
          </cell>
          <cell r="AD1073">
            <v>40100</v>
          </cell>
          <cell r="AE1073">
            <v>43966</v>
          </cell>
          <cell r="AF1073">
            <v>1000</v>
          </cell>
          <cell r="AG1073"/>
          <cell r="AH1073"/>
        </row>
        <row r="1074">
          <cell r="Z1074" t="str">
            <v>старый4676</v>
          </cell>
          <cell r="AA1074">
            <v>43955</v>
          </cell>
          <cell r="AB1074">
            <v>40000</v>
          </cell>
          <cell r="AC1074">
            <v>43960</v>
          </cell>
          <cell r="AD1074">
            <v>48000</v>
          </cell>
          <cell r="AE1074"/>
          <cell r="AF1074"/>
          <cell r="AG1074"/>
          <cell r="AH1074"/>
        </row>
        <row r="1075">
          <cell r="Z1075" t="str">
            <v>кирпич4683</v>
          </cell>
          <cell r="AA1075">
            <v>43955</v>
          </cell>
          <cell r="AB1075">
            <v>20160</v>
          </cell>
          <cell r="AC1075">
            <v>43965</v>
          </cell>
          <cell r="AD1075">
            <v>15840</v>
          </cell>
          <cell r="AE1075"/>
          <cell r="AF1075"/>
          <cell r="AG1075"/>
          <cell r="AH1075"/>
        </row>
        <row r="1076">
          <cell r="Z1076" t="str">
            <v>поребрик4683</v>
          </cell>
          <cell r="AA1076">
            <v>43965</v>
          </cell>
          <cell r="AB1076">
            <v>160</v>
          </cell>
          <cell r="AC1076"/>
          <cell r="AD1076"/>
          <cell r="AE1076"/>
          <cell r="AF1076"/>
          <cell r="AG1076"/>
          <cell r="AH1076"/>
        </row>
        <row r="1077">
          <cell r="Z1077" t="str">
            <v>лоток4683</v>
          </cell>
          <cell r="AA1077">
            <v>43965</v>
          </cell>
          <cell r="AB1077">
            <v>2000</v>
          </cell>
          <cell r="AC1077"/>
          <cell r="AD1077"/>
          <cell r="AE1077"/>
          <cell r="AF1077"/>
          <cell r="AG1077"/>
          <cell r="AH1077"/>
        </row>
        <row r="1078">
          <cell r="Z1078" t="str">
            <v>кирпич4684</v>
          </cell>
          <cell r="AA1078">
            <v>43956</v>
          </cell>
          <cell r="AB1078">
            <v>24000</v>
          </cell>
          <cell r="AC1078"/>
          <cell r="AD1078"/>
          <cell r="AE1078"/>
          <cell r="AF1078"/>
          <cell r="AG1078"/>
          <cell r="AH1078"/>
        </row>
        <row r="1079">
          <cell r="Z1079" t="str">
            <v>старый4685</v>
          </cell>
          <cell r="AA1079">
            <v>43956</v>
          </cell>
          <cell r="AB1079">
            <v>15000</v>
          </cell>
          <cell r="AC1079">
            <v>43963</v>
          </cell>
          <cell r="AD1079">
            <v>33000</v>
          </cell>
          <cell r="AE1079"/>
          <cell r="AF1079"/>
          <cell r="AG1079"/>
          <cell r="AH1079"/>
        </row>
        <row r="1080">
          <cell r="Z1080" t="str">
            <v>поребрик4685</v>
          </cell>
          <cell r="AA1080">
            <v>43963</v>
          </cell>
          <cell r="AB1080">
            <v>7200</v>
          </cell>
          <cell r="AC1080"/>
          <cell r="AD1080"/>
          <cell r="AE1080"/>
          <cell r="AF1080"/>
          <cell r="AG1080"/>
          <cell r="AH1080"/>
        </row>
        <row r="1081">
          <cell r="Z1081" t="str">
            <v>поребрик4686</v>
          </cell>
          <cell r="AA1081">
            <v>43956</v>
          </cell>
          <cell r="AB1081">
            <v>800</v>
          </cell>
          <cell r="AC1081"/>
          <cell r="AD1081"/>
          <cell r="AE1081"/>
          <cell r="AF1081"/>
          <cell r="AG1081"/>
          <cell r="AH1081"/>
        </row>
        <row r="1082">
          <cell r="Z1082" t="str">
            <v>поребрик4687</v>
          </cell>
          <cell r="AA1082">
            <v>43956</v>
          </cell>
          <cell r="AB1082">
            <v>4640</v>
          </cell>
          <cell r="AC1082"/>
          <cell r="AD1082"/>
          <cell r="AE1082"/>
          <cell r="AF1082"/>
          <cell r="AG1082"/>
          <cell r="AH1082"/>
        </row>
        <row r="1083">
          <cell r="Z1083" t="str">
            <v>лоток4688</v>
          </cell>
          <cell r="AA1083">
            <v>43956</v>
          </cell>
          <cell r="AB1083">
            <v>1200</v>
          </cell>
          <cell r="AC1083"/>
          <cell r="AD1083"/>
          <cell r="AE1083"/>
          <cell r="AF1083"/>
          <cell r="AG1083"/>
          <cell r="AH1083"/>
        </row>
        <row r="1084">
          <cell r="Z1084" t="str">
            <v>поребрик4689</v>
          </cell>
          <cell r="AA1084">
            <v>43956</v>
          </cell>
          <cell r="AB1084">
            <v>97200</v>
          </cell>
          <cell r="AC1084"/>
          <cell r="AD1084"/>
          <cell r="AE1084"/>
          <cell r="AF1084"/>
          <cell r="AG1084"/>
          <cell r="AH1084"/>
        </row>
        <row r="1085">
          <cell r="Z1085" t="str">
            <v>поребрик4681</v>
          </cell>
          <cell r="AA1085">
            <v>43956</v>
          </cell>
          <cell r="AB1085">
            <v>21000</v>
          </cell>
          <cell r="AC1085"/>
          <cell r="AD1085"/>
          <cell r="AE1085"/>
          <cell r="AF1085"/>
          <cell r="AG1085"/>
          <cell r="AH1085"/>
        </row>
        <row r="1086">
          <cell r="Z1086" t="str">
            <v>бордюр4681</v>
          </cell>
          <cell r="AA1086">
            <v>43956</v>
          </cell>
          <cell r="AB1086">
            <v>8320</v>
          </cell>
          <cell r="AC1086"/>
          <cell r="AD1086"/>
          <cell r="AE1086"/>
          <cell r="AF1086"/>
          <cell r="AG1086"/>
          <cell r="AH1086"/>
        </row>
        <row r="1087">
          <cell r="Z1087" t="str">
            <v>старый4690</v>
          </cell>
          <cell r="AA1087">
            <v>43956</v>
          </cell>
          <cell r="AB1087">
            <v>15200</v>
          </cell>
          <cell r="AC1087"/>
          <cell r="AD1087"/>
          <cell r="AE1087"/>
          <cell r="AF1087"/>
          <cell r="AG1087"/>
          <cell r="AH1087"/>
        </row>
        <row r="1088">
          <cell r="Z1088" t="str">
            <v>квадрат4699</v>
          </cell>
          <cell r="AA1088">
            <v>43957</v>
          </cell>
          <cell r="AB1088">
            <v>21300</v>
          </cell>
          <cell r="AC1088">
            <v>43967</v>
          </cell>
          <cell r="AD1088">
            <v>12800</v>
          </cell>
          <cell r="AE1088"/>
          <cell r="AF1088"/>
          <cell r="AG1088"/>
          <cell r="AH1088"/>
        </row>
        <row r="1089">
          <cell r="Z1089" t="str">
            <v>поребрик4699</v>
          </cell>
          <cell r="AA1089">
            <v>43967</v>
          </cell>
          <cell r="AB1089">
            <v>3200</v>
          </cell>
          <cell r="AC1089"/>
          <cell r="AD1089"/>
          <cell r="AE1089"/>
          <cell r="AF1089"/>
          <cell r="AG1089"/>
          <cell r="AH1089"/>
        </row>
        <row r="1090">
          <cell r="Z1090" t="str">
            <v>поребрик4700</v>
          </cell>
          <cell r="AA1090">
            <v>43957</v>
          </cell>
          <cell r="AB1090">
            <v>1440</v>
          </cell>
          <cell r="AC1090"/>
          <cell r="AD1090"/>
          <cell r="AE1090"/>
          <cell r="AF1090"/>
          <cell r="AG1090"/>
          <cell r="AH1090"/>
        </row>
        <row r="1091">
          <cell r="Z1091" t="str">
            <v>кирпич4701</v>
          </cell>
          <cell r="AA1091">
            <v>43958</v>
          </cell>
          <cell r="AB1091">
            <v>30000</v>
          </cell>
          <cell r="AC1091">
            <v>43966</v>
          </cell>
          <cell r="AD1091">
            <v>28000</v>
          </cell>
          <cell r="AE1091"/>
          <cell r="AF1091"/>
          <cell r="AG1091"/>
          <cell r="AH1091"/>
        </row>
        <row r="1092">
          <cell r="Z1092" t="str">
            <v>поребрик4701</v>
          </cell>
          <cell r="AA1092">
            <v>43966</v>
          </cell>
          <cell r="AB1092">
            <v>6300</v>
          </cell>
          <cell r="AC1092"/>
          <cell r="AD1092"/>
          <cell r="AE1092"/>
          <cell r="AF1092"/>
          <cell r="AG1092"/>
          <cell r="AH1092"/>
        </row>
        <row r="1093">
          <cell r="Z1093" t="str">
            <v>кирпич4702</v>
          </cell>
          <cell r="AA1093">
            <v>43958</v>
          </cell>
          <cell r="AB1093">
            <v>35500</v>
          </cell>
          <cell r="AC1093">
            <v>43968</v>
          </cell>
          <cell r="AD1093">
            <v>35000</v>
          </cell>
          <cell r="AE1093"/>
          <cell r="AF1093"/>
          <cell r="AG1093"/>
          <cell r="AH1093"/>
        </row>
        <row r="1094">
          <cell r="Z1094" t="str">
            <v>старый4724</v>
          </cell>
          <cell r="AA1094">
            <v>43959</v>
          </cell>
          <cell r="AB1094">
            <v>10800</v>
          </cell>
          <cell r="AC1094"/>
          <cell r="AD1094"/>
          <cell r="AE1094"/>
          <cell r="AF1094"/>
          <cell r="AG1094"/>
          <cell r="AH1094"/>
        </row>
        <row r="1095">
          <cell r="Z1095" t="str">
            <v>старый1528</v>
          </cell>
          <cell r="AA1095">
            <v>43960</v>
          </cell>
          <cell r="AB1095">
            <v>43300</v>
          </cell>
          <cell r="AC1095">
            <v>43961</v>
          </cell>
          <cell r="AD1095">
            <v>40000</v>
          </cell>
          <cell r="AE1095">
            <v>43963</v>
          </cell>
          <cell r="AF1095">
            <v>-4000</v>
          </cell>
          <cell r="AG1095"/>
          <cell r="AH1095"/>
        </row>
        <row r="1096">
          <cell r="Z1096" t="str">
            <v>поребрик4728</v>
          </cell>
          <cell r="AA1096">
            <v>43960</v>
          </cell>
          <cell r="AB1096">
            <v>18900</v>
          </cell>
          <cell r="AC1096"/>
          <cell r="AD1096"/>
          <cell r="AE1096"/>
          <cell r="AF1096"/>
          <cell r="AG1096"/>
          <cell r="AH1096"/>
        </row>
        <row r="1097">
          <cell r="Z1097" t="str">
            <v>старый4710</v>
          </cell>
          <cell r="AA1097">
            <v>43960</v>
          </cell>
          <cell r="AB1097">
            <v>48000</v>
          </cell>
          <cell r="AC1097">
            <v>43970</v>
          </cell>
          <cell r="AD1097">
            <v>38000</v>
          </cell>
          <cell r="AE1097"/>
          <cell r="AF1097"/>
          <cell r="AG1097"/>
          <cell r="AH1097"/>
        </row>
        <row r="1098">
          <cell r="Z1098" t="str">
            <v>поребрик4710</v>
          </cell>
          <cell r="AA1098">
            <v>43970</v>
          </cell>
          <cell r="AB1098">
            <v>10000</v>
          </cell>
          <cell r="AC1098"/>
          <cell r="AD1098"/>
          <cell r="AE1098"/>
          <cell r="AF1098"/>
          <cell r="AG1098"/>
          <cell r="AH1098"/>
        </row>
        <row r="1099">
          <cell r="Z1099" t="str">
            <v>поребрик4723</v>
          </cell>
          <cell r="AA1099">
            <v>43962</v>
          </cell>
          <cell r="AB1099">
            <v>14400</v>
          </cell>
          <cell r="AC1099"/>
          <cell r="AD1099"/>
          <cell r="AE1099"/>
          <cell r="AF1099"/>
          <cell r="AG1099"/>
          <cell r="AH1099"/>
        </row>
        <row r="1100">
          <cell r="Z1100" t="str">
            <v>кирпич4735</v>
          </cell>
          <cell r="AA1100">
            <v>43961</v>
          </cell>
          <cell r="AB1100">
            <v>5300</v>
          </cell>
          <cell r="AC1100"/>
          <cell r="AD1100"/>
          <cell r="AE1100"/>
          <cell r="AF1100"/>
          <cell r="AG1100"/>
          <cell r="AH1100"/>
        </row>
        <row r="1101">
          <cell r="Z1101" t="str">
            <v>кирпич4736</v>
          </cell>
          <cell r="AA1101">
            <v>43961</v>
          </cell>
          <cell r="AB1101">
            <v>12200</v>
          </cell>
          <cell r="AC1101"/>
          <cell r="AD1101"/>
          <cell r="AE1101"/>
          <cell r="AF1101"/>
          <cell r="AG1101"/>
          <cell r="AH1101"/>
        </row>
        <row r="1102">
          <cell r="Z1102" t="str">
            <v>малыш4751</v>
          </cell>
          <cell r="AA1102">
            <v>43962</v>
          </cell>
          <cell r="AB1102">
            <v>2850</v>
          </cell>
          <cell r="AC1102"/>
          <cell r="AD1102"/>
          <cell r="AE1102"/>
          <cell r="AF1102"/>
          <cell r="AG1102"/>
          <cell r="AH1102"/>
        </row>
        <row r="1103">
          <cell r="Z1103" t="str">
            <v>поребрик4756</v>
          </cell>
          <cell r="AA1103">
            <v>43961</v>
          </cell>
          <cell r="AB1103">
            <v>35100</v>
          </cell>
          <cell r="AC1103"/>
          <cell r="AD1103"/>
          <cell r="AE1103"/>
          <cell r="AF1103"/>
          <cell r="AG1103"/>
          <cell r="AH1103"/>
        </row>
        <row r="1104">
          <cell r="Z1104" t="str">
            <v>поребрик4735</v>
          </cell>
          <cell r="AA1104">
            <v>43961</v>
          </cell>
          <cell r="AB1104">
            <v>1800</v>
          </cell>
          <cell r="AC1104"/>
          <cell r="AD1104"/>
          <cell r="AE1104"/>
          <cell r="AF1104"/>
          <cell r="AG1104"/>
          <cell r="AH1104"/>
        </row>
        <row r="1105">
          <cell r="Z1105" t="str">
            <v>старый4740</v>
          </cell>
          <cell r="AA1105">
            <v>43961</v>
          </cell>
          <cell r="AB1105">
            <v>75440</v>
          </cell>
          <cell r="AC1105"/>
          <cell r="AD1105"/>
          <cell r="AE1105"/>
          <cell r="AF1105"/>
          <cell r="AG1105"/>
          <cell r="AH1105"/>
        </row>
        <row r="1106">
          <cell r="Z1106" t="str">
            <v>поребрик4736</v>
          </cell>
          <cell r="AA1106">
            <v>43961</v>
          </cell>
          <cell r="AB1106">
            <v>1350</v>
          </cell>
          <cell r="AC1106"/>
          <cell r="AD1106"/>
          <cell r="AE1106"/>
          <cell r="AF1106"/>
          <cell r="AG1106"/>
          <cell r="AH1106"/>
        </row>
        <row r="1107">
          <cell r="Z1107" t="str">
            <v>поребрик4740</v>
          </cell>
          <cell r="AA1107">
            <v>43961</v>
          </cell>
          <cell r="AB1107">
            <v>13680</v>
          </cell>
          <cell r="AC1107"/>
          <cell r="AD1107"/>
          <cell r="AE1107"/>
          <cell r="AF1107"/>
          <cell r="AG1107"/>
          <cell r="AH1107"/>
        </row>
        <row r="1108">
          <cell r="Z1108" t="str">
            <v>поребрик4757</v>
          </cell>
          <cell r="AA1108">
            <v>43961</v>
          </cell>
          <cell r="AB1108">
            <v>2520</v>
          </cell>
          <cell r="AC1108"/>
          <cell r="AD1108"/>
          <cell r="AE1108"/>
          <cell r="AF1108"/>
          <cell r="AG1108"/>
          <cell r="AH1108"/>
        </row>
        <row r="1109">
          <cell r="Z1109" t="str">
            <v>кирпич4758</v>
          </cell>
          <cell r="AA1109">
            <v>43966</v>
          </cell>
          <cell r="AB1109">
            <v>31900</v>
          </cell>
          <cell r="AC1109"/>
          <cell r="AD1109"/>
          <cell r="AE1109"/>
          <cell r="AF1109"/>
          <cell r="AG1109"/>
          <cell r="AH1109"/>
        </row>
        <row r="1110">
          <cell r="Z1110" t="str">
            <v>кирпич4759</v>
          </cell>
          <cell r="AA1110">
            <v>43963</v>
          </cell>
          <cell r="AB1110">
            <v>157260</v>
          </cell>
          <cell r="AC1110"/>
          <cell r="AD1110"/>
          <cell r="AE1110"/>
          <cell r="AF1110"/>
          <cell r="AG1110"/>
          <cell r="AH1110"/>
        </row>
        <row r="1111">
          <cell r="Z1111" t="str">
            <v>поребрик4759</v>
          </cell>
          <cell r="AA1111">
            <v>43963</v>
          </cell>
          <cell r="AB1111">
            <v>39900</v>
          </cell>
          <cell r="AC1111"/>
          <cell r="AD1111"/>
          <cell r="AE1111"/>
          <cell r="AF1111"/>
          <cell r="AG1111"/>
          <cell r="AH1111"/>
        </row>
        <row r="1112">
          <cell r="Z1112" t="str">
            <v>кирпич4761</v>
          </cell>
          <cell r="AA1112">
            <v>43964</v>
          </cell>
          <cell r="AB1112">
            <v>25140</v>
          </cell>
          <cell r="AC1112"/>
          <cell r="AD1112"/>
          <cell r="AE1112"/>
          <cell r="AF1112"/>
          <cell r="AG1112"/>
          <cell r="AH1112"/>
        </row>
        <row r="1113">
          <cell r="Z1113" t="str">
            <v>поребрик4761</v>
          </cell>
          <cell r="AA1113">
            <v>43963</v>
          </cell>
          <cell r="AB1113">
            <v>2860</v>
          </cell>
          <cell r="AC1113"/>
          <cell r="AD1113"/>
          <cell r="AE1113"/>
          <cell r="AF1113"/>
          <cell r="AG1113"/>
          <cell r="AH1113"/>
        </row>
        <row r="1114">
          <cell r="Z1114" t="str">
            <v>бордюр4760</v>
          </cell>
          <cell r="AA1114">
            <v>43963</v>
          </cell>
          <cell r="AB1114">
            <v>10800</v>
          </cell>
          <cell r="AC1114"/>
          <cell r="AD1114"/>
          <cell r="AE1114"/>
          <cell r="AF1114"/>
          <cell r="AG1114"/>
          <cell r="AH1114"/>
        </row>
        <row r="1115">
          <cell r="Z1115" t="str">
            <v>поребрик4760</v>
          </cell>
          <cell r="AA1115">
            <v>43963</v>
          </cell>
          <cell r="AB1115">
            <v>13500</v>
          </cell>
          <cell r="AC1115"/>
          <cell r="AD1115"/>
          <cell r="AE1115"/>
          <cell r="AF1115"/>
          <cell r="AG1115"/>
          <cell r="AH1115"/>
        </row>
        <row r="1116">
          <cell r="Z1116" t="str">
            <v>поребрик4765</v>
          </cell>
          <cell r="AA1116">
            <v>43963</v>
          </cell>
          <cell r="AB1116">
            <v>8100</v>
          </cell>
          <cell r="AC1116"/>
          <cell r="AD1116"/>
          <cell r="AE1116"/>
          <cell r="AF1116"/>
          <cell r="AG1116"/>
          <cell r="AH1116"/>
        </row>
        <row r="1117">
          <cell r="Z1117" t="str">
            <v>демонт4763</v>
          </cell>
          <cell r="AA1117">
            <v>43962</v>
          </cell>
          <cell r="AB1117">
            <v>62400</v>
          </cell>
          <cell r="AC1117">
            <v>43963</v>
          </cell>
          <cell r="AD1117">
            <v>600000</v>
          </cell>
          <cell r="AE1117"/>
          <cell r="AF1117"/>
          <cell r="AG1117"/>
          <cell r="AH1117"/>
        </row>
        <row r="1118">
          <cell r="Z1118" t="str">
            <v>кирпич4766</v>
          </cell>
          <cell r="AA1118">
            <v>43964</v>
          </cell>
          <cell r="AB1118">
            <v>6700</v>
          </cell>
          <cell r="AC1118"/>
          <cell r="AD1118"/>
          <cell r="AE1118"/>
          <cell r="AF1118"/>
          <cell r="AG1118"/>
          <cell r="AH1118"/>
        </row>
        <row r="1119">
          <cell r="Z1119" t="str">
            <v>кирпич4769</v>
          </cell>
          <cell r="AA1119">
            <v>43966</v>
          </cell>
          <cell r="AB1119">
            <v>3700</v>
          </cell>
          <cell r="AC1119"/>
          <cell r="AD1119"/>
          <cell r="AE1119"/>
          <cell r="AF1119"/>
          <cell r="AG1119"/>
          <cell r="AH1119"/>
        </row>
        <row r="1120">
          <cell r="Z1120" t="str">
            <v>поребрик4770</v>
          </cell>
          <cell r="AA1120">
            <v>43965</v>
          </cell>
          <cell r="AB1120">
            <v>8000</v>
          </cell>
          <cell r="AC1120"/>
          <cell r="AD1120"/>
          <cell r="AE1120"/>
          <cell r="AF1120"/>
          <cell r="AG1120"/>
          <cell r="AH1120"/>
        </row>
        <row r="1121">
          <cell r="Z1121" t="str">
            <v>старый4772</v>
          </cell>
          <cell r="AA1121">
            <v>43966</v>
          </cell>
          <cell r="AB1121">
            <v>11000</v>
          </cell>
          <cell r="AC1121"/>
          <cell r="AD1121"/>
          <cell r="AE1121"/>
          <cell r="AF1121"/>
          <cell r="AG1121"/>
          <cell r="AH1121"/>
        </row>
        <row r="1122">
          <cell r="Z1122" t="str">
            <v>старый4643</v>
          </cell>
          <cell r="AA1122">
            <v>43966</v>
          </cell>
          <cell r="AB1122">
            <v>88000</v>
          </cell>
          <cell r="AC1122">
            <v>43975</v>
          </cell>
          <cell r="AD1122">
            <v>57400</v>
          </cell>
          <cell r="AE1122"/>
          <cell r="AF1122"/>
          <cell r="AG1122"/>
          <cell r="AH1122"/>
        </row>
        <row r="1123">
          <cell r="Z1123" t="str">
            <v>лоток4643</v>
          </cell>
          <cell r="AA1123">
            <v>43975</v>
          </cell>
          <cell r="AB1123">
            <v>2000</v>
          </cell>
          <cell r="AC1123"/>
          <cell r="AD1123"/>
          <cell r="AE1123"/>
          <cell r="AF1123"/>
          <cell r="AG1123"/>
          <cell r="AH1123"/>
        </row>
        <row r="1124">
          <cell r="Z1124" t="str">
            <v>бордюр4643</v>
          </cell>
          <cell r="AA1124">
            <v>43975</v>
          </cell>
          <cell r="AB1124">
            <v>37600</v>
          </cell>
          <cell r="AC1124"/>
          <cell r="AD1124"/>
          <cell r="AE1124"/>
          <cell r="AF1124"/>
          <cell r="AG1124"/>
          <cell r="AH1124"/>
        </row>
        <row r="1125">
          <cell r="Z1125" t="str">
            <v>поребрик4793</v>
          </cell>
          <cell r="AA1125"/>
          <cell r="AB1125"/>
          <cell r="AC1125"/>
          <cell r="AD1125"/>
          <cell r="AE1125"/>
          <cell r="AF1125"/>
          <cell r="AG1125"/>
          <cell r="AH1125"/>
        </row>
        <row r="1126">
          <cell r="Z1126" t="str">
            <v>поребрик4794</v>
          </cell>
          <cell r="AA1126">
            <v>43966</v>
          </cell>
          <cell r="AB1126">
            <v>2520</v>
          </cell>
          <cell r="AC1126"/>
          <cell r="AD1126"/>
          <cell r="AE1126"/>
          <cell r="AF1126"/>
          <cell r="AG1126"/>
          <cell r="AH1126"/>
        </row>
        <row r="1127">
          <cell r="Z1127" t="str">
            <v>поребрик4795</v>
          </cell>
          <cell r="AA1127">
            <v>43966</v>
          </cell>
          <cell r="AB1127">
            <v>6300</v>
          </cell>
          <cell r="AC1127"/>
          <cell r="AD1127"/>
          <cell r="AE1127"/>
          <cell r="AF1127"/>
          <cell r="AG1127"/>
          <cell r="AH1127"/>
        </row>
        <row r="1128">
          <cell r="Z1128" t="str">
            <v>старый4796</v>
          </cell>
          <cell r="AA1128">
            <v>43966</v>
          </cell>
          <cell r="AB1128">
            <v>6900</v>
          </cell>
          <cell r="AC1128">
            <v>43972</v>
          </cell>
          <cell r="AD1128">
            <v>7500</v>
          </cell>
          <cell r="AE1128"/>
          <cell r="AF1128"/>
          <cell r="AG1128"/>
          <cell r="AH1128"/>
        </row>
        <row r="1129">
          <cell r="Z1129" t="str">
            <v>поребрик4796</v>
          </cell>
          <cell r="AA1129">
            <v>43972</v>
          </cell>
          <cell r="AB1129">
            <v>2500</v>
          </cell>
          <cell r="AC1129"/>
          <cell r="AD1129"/>
          <cell r="AE1129"/>
          <cell r="AF1129"/>
          <cell r="AG1129"/>
          <cell r="AH1129"/>
        </row>
        <row r="1130">
          <cell r="Z1130" t="str">
            <v>поребрик4799</v>
          </cell>
          <cell r="AA1130">
            <v>43967</v>
          </cell>
          <cell r="AB1130">
            <v>4480</v>
          </cell>
          <cell r="AC1130"/>
          <cell r="AD1130"/>
          <cell r="AE1130"/>
          <cell r="AF1130"/>
          <cell r="AG1130"/>
          <cell r="AH1130"/>
        </row>
        <row r="1131">
          <cell r="Z1131" t="str">
            <v>кирпич4803</v>
          </cell>
          <cell r="AA1131">
            <v>43969</v>
          </cell>
          <cell r="AB1131">
            <v>253800</v>
          </cell>
          <cell r="AC1131"/>
          <cell r="AD1131"/>
          <cell r="AE1131"/>
          <cell r="AF1131"/>
          <cell r="AG1131"/>
          <cell r="AH1131"/>
        </row>
        <row r="1132">
          <cell r="Z1132" t="str">
            <v>поребрик4779</v>
          </cell>
          <cell r="AA1132">
            <v>43967</v>
          </cell>
          <cell r="AB1132">
            <v>3060</v>
          </cell>
          <cell r="AC1132"/>
          <cell r="AD1132"/>
          <cell r="AE1132"/>
          <cell r="AF1132"/>
          <cell r="AG1132"/>
          <cell r="AH1132"/>
        </row>
        <row r="1133">
          <cell r="Z1133" t="str">
            <v>поребрик4769</v>
          </cell>
          <cell r="AA1133">
            <v>43967</v>
          </cell>
          <cell r="AB1133">
            <v>1620</v>
          </cell>
          <cell r="AC1133"/>
          <cell r="AD1133"/>
          <cell r="AE1133"/>
          <cell r="AF1133"/>
          <cell r="AG1133"/>
          <cell r="AH1133"/>
        </row>
        <row r="1134">
          <cell r="Z1134" t="str">
            <v>поребрик4801</v>
          </cell>
          <cell r="AA1134">
            <v>43968</v>
          </cell>
          <cell r="AB1134">
            <v>31800</v>
          </cell>
          <cell r="AC1134"/>
          <cell r="AD1134"/>
          <cell r="AE1134"/>
          <cell r="AF1134"/>
          <cell r="AG1134"/>
          <cell r="AH1134"/>
        </row>
        <row r="1135">
          <cell r="Z1135" t="str">
            <v>старый4811</v>
          </cell>
          <cell r="AA1135">
            <v>43968</v>
          </cell>
          <cell r="AB1135">
            <v>75000</v>
          </cell>
          <cell r="AC1135">
            <v>43975</v>
          </cell>
          <cell r="AD1135">
            <v>81000</v>
          </cell>
          <cell r="AE1135"/>
          <cell r="AF1135"/>
          <cell r="AG1135"/>
          <cell r="AH1135"/>
        </row>
        <row r="1136">
          <cell r="Z1136" t="str">
            <v>поребрик4811</v>
          </cell>
          <cell r="AA1136">
            <v>43975</v>
          </cell>
          <cell r="AB1136">
            <v>19500</v>
          </cell>
          <cell r="AC1136"/>
          <cell r="AD1136"/>
          <cell r="AE1136"/>
          <cell r="AF1136"/>
          <cell r="AG1136"/>
          <cell r="AH1136"/>
        </row>
        <row r="1137">
          <cell r="Z1137" t="str">
            <v>бордюр4811</v>
          </cell>
          <cell r="AA1137">
            <v>43975</v>
          </cell>
          <cell r="AB1137">
            <v>2500</v>
          </cell>
          <cell r="AC1137"/>
          <cell r="AD1137"/>
          <cell r="AE1137"/>
          <cell r="AF1137"/>
          <cell r="AG1137"/>
          <cell r="AH1137"/>
        </row>
        <row r="1138">
          <cell r="Z1138" t="str">
            <v>бордюр4672</v>
          </cell>
          <cell r="AA1138">
            <v>43977</v>
          </cell>
          <cell r="AB1138">
            <v>175200</v>
          </cell>
          <cell r="AC1138"/>
          <cell r="AD1138"/>
          <cell r="AE1138"/>
          <cell r="AF1138"/>
          <cell r="AG1138"/>
          <cell r="AH1138"/>
        </row>
        <row r="1139">
          <cell r="Z1139" t="str">
            <v>литье4812</v>
          </cell>
          <cell r="AA1139">
            <v>43969</v>
          </cell>
          <cell r="AB1139">
            <v>6800</v>
          </cell>
          <cell r="AC1139"/>
          <cell r="AD1139"/>
          <cell r="AE1139"/>
          <cell r="AF1139"/>
          <cell r="AG1139"/>
          <cell r="AH1139"/>
        </row>
        <row r="1140">
          <cell r="Z1140" t="str">
            <v>поребрик4693</v>
          </cell>
          <cell r="AA1140">
            <v>43969</v>
          </cell>
          <cell r="AB1140">
            <v>6800</v>
          </cell>
          <cell r="AC1140"/>
          <cell r="AD1140"/>
          <cell r="AE1140"/>
          <cell r="AF1140"/>
          <cell r="AG1140"/>
          <cell r="AH1140"/>
        </row>
        <row r="1141">
          <cell r="Z1141" t="str">
            <v>поребрик4803</v>
          </cell>
          <cell r="AA1141">
            <v>43969</v>
          </cell>
          <cell r="AB1141">
            <v>17000</v>
          </cell>
          <cell r="AC1141"/>
          <cell r="AD1141"/>
          <cell r="AE1141"/>
          <cell r="AF1141"/>
          <cell r="AG1141"/>
          <cell r="AH1141"/>
        </row>
        <row r="1142">
          <cell r="Z1142" t="str">
            <v>поребрик4813</v>
          </cell>
          <cell r="AA1142">
            <v>43969</v>
          </cell>
          <cell r="AB1142">
            <v>2280</v>
          </cell>
          <cell r="AC1142"/>
          <cell r="AD1142"/>
          <cell r="AE1142"/>
          <cell r="AF1142"/>
          <cell r="AG1142"/>
          <cell r="AH1142"/>
        </row>
        <row r="1143">
          <cell r="Z1143" t="str">
            <v>малыш4813</v>
          </cell>
          <cell r="AA1143">
            <v>43969</v>
          </cell>
          <cell r="AB1143">
            <v>2420</v>
          </cell>
          <cell r="AC1143"/>
          <cell r="AD1143"/>
          <cell r="AE1143"/>
          <cell r="AF1143"/>
          <cell r="AG1143"/>
          <cell r="AH1143"/>
        </row>
        <row r="1144">
          <cell r="Z1144" t="str">
            <v>поребрик4819</v>
          </cell>
          <cell r="AA1144">
            <v>43969</v>
          </cell>
          <cell r="AB1144">
            <v>27000</v>
          </cell>
          <cell r="AC1144"/>
          <cell r="AD1144"/>
          <cell r="AE1144"/>
          <cell r="AF1144"/>
          <cell r="AG1144"/>
          <cell r="AH1144"/>
        </row>
        <row r="1145">
          <cell r="Z1145" t="str">
            <v>кирпич4414</v>
          </cell>
          <cell r="AA1145">
            <v>43970</v>
          </cell>
          <cell r="AB1145">
            <v>50000</v>
          </cell>
          <cell r="AC1145">
            <v>43989</v>
          </cell>
          <cell r="AD1145">
            <v>51700</v>
          </cell>
          <cell r="AE1145"/>
          <cell r="AF1145"/>
          <cell r="AG1145"/>
          <cell r="AH1145"/>
        </row>
        <row r="1146">
          <cell r="Z1146" t="str">
            <v>поребрик4414</v>
          </cell>
          <cell r="AA1146">
            <v>43989</v>
          </cell>
          <cell r="AB1146">
            <v>4340</v>
          </cell>
          <cell r="AC1146"/>
          <cell r="AD1146"/>
          <cell r="AE1146"/>
          <cell r="AF1146"/>
          <cell r="AG1146"/>
          <cell r="AH1146"/>
        </row>
        <row r="1147">
          <cell r="Z1147" t="str">
            <v>поребрик4831</v>
          </cell>
          <cell r="AA1147">
            <v>43970</v>
          </cell>
          <cell r="AB1147">
            <v>5100</v>
          </cell>
          <cell r="AC1147"/>
          <cell r="AD1147"/>
          <cell r="AE1147"/>
          <cell r="AF1147"/>
          <cell r="AG1147"/>
          <cell r="AH1147"/>
        </row>
        <row r="1148">
          <cell r="Z1148" t="str">
            <v>поребрик4834</v>
          </cell>
          <cell r="AA1148">
            <v>43970</v>
          </cell>
          <cell r="AB1148">
            <v>8000</v>
          </cell>
          <cell r="AC1148"/>
          <cell r="AD1148"/>
          <cell r="AE1148"/>
          <cell r="AF1148"/>
          <cell r="AG1148"/>
          <cell r="AH1148"/>
        </row>
        <row r="1149">
          <cell r="Z1149" t="str">
            <v>кирпич4835</v>
          </cell>
          <cell r="AA1149">
            <v>43970</v>
          </cell>
          <cell r="AB1149">
            <v>6750</v>
          </cell>
          <cell r="AC1149"/>
          <cell r="AD1149"/>
          <cell r="AE1149"/>
          <cell r="AF1149"/>
          <cell r="AG1149"/>
          <cell r="AH1149"/>
        </row>
        <row r="1150">
          <cell r="Z1150" t="str">
            <v>поребрик4835</v>
          </cell>
          <cell r="AA1150">
            <v>43970</v>
          </cell>
          <cell r="AB1150">
            <v>3420</v>
          </cell>
          <cell r="AC1150"/>
          <cell r="AD1150"/>
          <cell r="AE1150"/>
          <cell r="AF1150"/>
          <cell r="AG1150"/>
          <cell r="AH1150"/>
        </row>
        <row r="1151">
          <cell r="Z1151" t="str">
            <v>кирпич4836</v>
          </cell>
          <cell r="AA1151">
            <v>43971</v>
          </cell>
          <cell r="AB1151">
            <v>34000</v>
          </cell>
          <cell r="AC1151">
            <v>43973</v>
          </cell>
          <cell r="AD1151">
            <v>26000</v>
          </cell>
          <cell r="AE1151"/>
          <cell r="AF1151"/>
          <cell r="AG1151"/>
          <cell r="AH1151"/>
        </row>
        <row r="1152">
          <cell r="Z1152" t="str">
            <v>лоток4836</v>
          </cell>
          <cell r="AA1152">
            <v>43973</v>
          </cell>
          <cell r="AB1152">
            <v>4000</v>
          </cell>
          <cell r="AC1152"/>
          <cell r="AD1152"/>
          <cell r="AE1152"/>
          <cell r="AF1152"/>
          <cell r="AG1152"/>
          <cell r="AH1152"/>
        </row>
        <row r="1153">
          <cell r="Z1153" t="str">
            <v>старый4837</v>
          </cell>
          <cell r="AA1153">
            <v>43971</v>
          </cell>
          <cell r="AB1153">
            <v>50000</v>
          </cell>
          <cell r="AC1153">
            <v>43977</v>
          </cell>
          <cell r="AD1153">
            <v>65000</v>
          </cell>
          <cell r="AE1153"/>
          <cell r="AF1153"/>
          <cell r="AG1153"/>
          <cell r="AH1153"/>
        </row>
        <row r="1154">
          <cell r="Z1154" t="str">
            <v>поребрик4837</v>
          </cell>
          <cell r="AA1154">
            <v>43977</v>
          </cell>
          <cell r="AB1154">
            <v>8000</v>
          </cell>
          <cell r="AC1154"/>
          <cell r="AD1154"/>
          <cell r="AE1154"/>
          <cell r="AF1154"/>
          <cell r="AG1154"/>
          <cell r="AH1154"/>
        </row>
        <row r="1155">
          <cell r="Z1155" t="str">
            <v>старый4838</v>
          </cell>
          <cell r="AA1155">
            <v>43971</v>
          </cell>
          <cell r="AB1155">
            <v>39000</v>
          </cell>
          <cell r="AC1155">
            <v>43975</v>
          </cell>
          <cell r="AD1155">
            <v>32950</v>
          </cell>
          <cell r="AE1155"/>
          <cell r="AF1155"/>
          <cell r="AG1155"/>
          <cell r="AH1155"/>
        </row>
        <row r="1156">
          <cell r="Z1156" t="str">
            <v>поребрик4838</v>
          </cell>
          <cell r="AA1156">
            <v>43975</v>
          </cell>
          <cell r="AB1156">
            <v>7050</v>
          </cell>
          <cell r="AC1156"/>
          <cell r="AD1156"/>
          <cell r="AE1156"/>
          <cell r="AF1156"/>
          <cell r="AG1156"/>
          <cell r="AH1156"/>
        </row>
        <row r="1157">
          <cell r="Z1157" t="str">
            <v>поребрик4842</v>
          </cell>
          <cell r="AA1157">
            <v>43972</v>
          </cell>
          <cell r="AB1157">
            <v>2280</v>
          </cell>
          <cell r="AC1157"/>
          <cell r="AD1157"/>
          <cell r="AE1157"/>
          <cell r="AF1157"/>
          <cell r="AG1157"/>
          <cell r="AH1157"/>
        </row>
        <row r="1158">
          <cell r="Z1158" t="str">
            <v>малыш4854</v>
          </cell>
          <cell r="AA1158">
            <v>43971</v>
          </cell>
          <cell r="AB1158">
            <v>2200</v>
          </cell>
          <cell r="AC1158"/>
          <cell r="AD1158"/>
          <cell r="AE1158"/>
          <cell r="AF1158"/>
          <cell r="AG1158"/>
          <cell r="AH1158"/>
        </row>
        <row r="1159">
          <cell r="Z1159" t="str">
            <v>поребрик4843</v>
          </cell>
          <cell r="AA1159">
            <v>43971</v>
          </cell>
          <cell r="AB1159">
            <v>1500</v>
          </cell>
          <cell r="AC1159">
            <v>43972</v>
          </cell>
          <cell r="AD1159">
            <v>780</v>
          </cell>
          <cell r="AE1159"/>
          <cell r="AF1159"/>
          <cell r="AG1159"/>
          <cell r="AH1159"/>
        </row>
        <row r="1160">
          <cell r="Z1160" t="str">
            <v>поребрик4857</v>
          </cell>
          <cell r="AA1160">
            <v>43972</v>
          </cell>
          <cell r="AB1160">
            <v>31500</v>
          </cell>
          <cell r="AC1160"/>
          <cell r="AD1160"/>
          <cell r="AE1160"/>
          <cell r="AF1160"/>
          <cell r="AG1160"/>
          <cell r="AH1160"/>
        </row>
        <row r="1161">
          <cell r="Z1161" t="str">
            <v>старый4804</v>
          </cell>
          <cell r="AA1161">
            <v>43972</v>
          </cell>
          <cell r="AB1161">
            <v>15000</v>
          </cell>
          <cell r="AC1161">
            <v>44013</v>
          </cell>
          <cell r="AD1161">
            <v>12000</v>
          </cell>
          <cell r="AE1161"/>
          <cell r="AF1161"/>
          <cell r="AG1161"/>
          <cell r="AH1161"/>
        </row>
        <row r="1162">
          <cell r="Z1162" t="str">
            <v>малыш4859</v>
          </cell>
          <cell r="AA1162">
            <v>43973</v>
          </cell>
          <cell r="AB1162">
            <v>3020</v>
          </cell>
          <cell r="AC1162"/>
          <cell r="AD1162"/>
          <cell r="AE1162"/>
          <cell r="AF1162"/>
          <cell r="AG1162"/>
          <cell r="AH1162"/>
        </row>
        <row r="1163">
          <cell r="Z1163" t="str">
            <v>старый4840</v>
          </cell>
          <cell r="AA1163">
            <v>43973</v>
          </cell>
          <cell r="AB1163">
            <v>35180</v>
          </cell>
          <cell r="AC1163">
            <v>43979</v>
          </cell>
          <cell r="AD1163">
            <v>55820</v>
          </cell>
          <cell r="AE1163"/>
          <cell r="AF1163"/>
          <cell r="AG1163"/>
          <cell r="AH1163"/>
        </row>
        <row r="1164">
          <cell r="Z1164" t="str">
            <v>поребрик4840</v>
          </cell>
          <cell r="AA1164">
            <v>43979</v>
          </cell>
          <cell r="AB1164">
            <v>6080</v>
          </cell>
          <cell r="AC1164"/>
          <cell r="AD1164"/>
          <cell r="AE1164"/>
          <cell r="AF1164"/>
          <cell r="AG1164"/>
          <cell r="AH1164"/>
        </row>
        <row r="1165">
          <cell r="Z1165" t="str">
            <v>бордюр4840</v>
          </cell>
          <cell r="AA1165">
            <v>43979</v>
          </cell>
          <cell r="AB1165">
            <v>8100</v>
          </cell>
          <cell r="AC1165"/>
          <cell r="AD1165"/>
          <cell r="AE1165"/>
          <cell r="AF1165"/>
          <cell r="AG1165"/>
          <cell r="AH1165"/>
        </row>
        <row r="1166">
          <cell r="Z1166" t="str">
            <v>старый4865</v>
          </cell>
          <cell r="AA1166">
            <v>43974</v>
          </cell>
          <cell r="AB1166">
            <v>5500</v>
          </cell>
          <cell r="AC1166"/>
          <cell r="AD1166"/>
          <cell r="AE1166"/>
          <cell r="AF1166"/>
          <cell r="AG1166"/>
          <cell r="AH1166"/>
        </row>
        <row r="1167">
          <cell r="Z1167" t="str">
            <v>кирпич4869</v>
          </cell>
          <cell r="AA1167">
            <v>43974</v>
          </cell>
          <cell r="AB1167">
            <v>10000</v>
          </cell>
          <cell r="AC1167">
            <v>43978</v>
          </cell>
          <cell r="AD1167">
            <v>16250</v>
          </cell>
          <cell r="AE1167"/>
          <cell r="AF1167"/>
          <cell r="AG1167"/>
          <cell r="AH1167"/>
        </row>
        <row r="1168">
          <cell r="Z1168" t="str">
            <v>поребрик4869</v>
          </cell>
          <cell r="AA1168">
            <v>43978</v>
          </cell>
          <cell r="AB1168">
            <v>5200</v>
          </cell>
          <cell r="AC1168"/>
          <cell r="AD1168"/>
          <cell r="AE1168"/>
          <cell r="AF1168"/>
          <cell r="AG1168"/>
          <cell r="AH1168"/>
        </row>
        <row r="1169">
          <cell r="Z1169" t="str">
            <v>старый4868</v>
          </cell>
          <cell r="AA1169">
            <v>43974</v>
          </cell>
          <cell r="AB1169">
            <v>15675</v>
          </cell>
          <cell r="AC1169"/>
          <cell r="AD1169"/>
          <cell r="AE1169"/>
          <cell r="AF1169"/>
          <cell r="AG1169"/>
          <cell r="AH1169"/>
        </row>
        <row r="1170">
          <cell r="Z1170" t="str">
            <v>поребрик4866</v>
          </cell>
          <cell r="AA1170">
            <v>43974</v>
          </cell>
          <cell r="AB1170">
            <v>1080</v>
          </cell>
          <cell r="AC1170"/>
          <cell r="AD1170"/>
          <cell r="AE1170"/>
          <cell r="AF1170"/>
          <cell r="AG1170"/>
          <cell r="AH1170"/>
        </row>
        <row r="1171">
          <cell r="Z1171" t="str">
            <v>поребрик4879</v>
          </cell>
          <cell r="AA1171">
            <v>43976</v>
          </cell>
          <cell r="AB1171">
            <v>2000</v>
          </cell>
          <cell r="AC1171">
            <v>43977</v>
          </cell>
          <cell r="AD1171">
            <v>2000</v>
          </cell>
          <cell r="AE1171"/>
          <cell r="AF1171"/>
          <cell r="AG1171"/>
          <cell r="AH1171"/>
        </row>
        <row r="1172">
          <cell r="Z1172" t="str">
            <v>поребрик4738</v>
          </cell>
          <cell r="AA1172">
            <v>43976</v>
          </cell>
          <cell r="AB1172">
            <v>14000</v>
          </cell>
          <cell r="AC1172"/>
          <cell r="AD1172"/>
          <cell r="AE1172"/>
          <cell r="AF1172"/>
          <cell r="AG1172"/>
          <cell r="AH1172"/>
        </row>
        <row r="1173">
          <cell r="Z1173" t="str">
            <v>кирпич4877</v>
          </cell>
          <cell r="AA1173">
            <v>43976</v>
          </cell>
          <cell r="AB1173">
            <v>17180</v>
          </cell>
          <cell r="AC1173">
            <v>43979</v>
          </cell>
          <cell r="AD1173">
            <v>17000</v>
          </cell>
          <cell r="AE1173"/>
          <cell r="AF1173"/>
          <cell r="AG1173"/>
          <cell r="AH1173"/>
        </row>
        <row r="1174">
          <cell r="Z1174" t="str">
            <v>поребрик4887</v>
          </cell>
          <cell r="AA1174">
            <v>43976</v>
          </cell>
          <cell r="AB1174">
            <v>13700</v>
          </cell>
          <cell r="AC1174"/>
          <cell r="AD1174"/>
          <cell r="AE1174"/>
          <cell r="AF1174"/>
          <cell r="AG1174"/>
          <cell r="AH1174"/>
        </row>
        <row r="1175">
          <cell r="Z1175" t="str">
            <v>поребрик4886</v>
          </cell>
          <cell r="AA1175">
            <v>43976</v>
          </cell>
          <cell r="AB1175">
            <v>8500</v>
          </cell>
          <cell r="AC1175"/>
          <cell r="AD1175"/>
          <cell r="AE1175"/>
          <cell r="AF1175"/>
          <cell r="AG1175"/>
          <cell r="AH1175"/>
        </row>
        <row r="1176">
          <cell r="Z1176" t="str">
            <v>кирпич4894</v>
          </cell>
          <cell r="AA1176">
            <v>43977</v>
          </cell>
          <cell r="AB1176">
            <v>12500</v>
          </cell>
          <cell r="AC1176">
            <v>43979</v>
          </cell>
          <cell r="AD1176">
            <v>2500</v>
          </cell>
          <cell r="AE1176"/>
          <cell r="AF1176"/>
          <cell r="AG1176"/>
          <cell r="AH1176"/>
        </row>
        <row r="1177">
          <cell r="Z1177" t="str">
            <v>поребрик4896</v>
          </cell>
          <cell r="AA1177">
            <v>43977</v>
          </cell>
          <cell r="AB1177">
            <v>41250</v>
          </cell>
          <cell r="AC1177"/>
          <cell r="AD1177"/>
          <cell r="AE1177"/>
          <cell r="AF1177"/>
          <cell r="AG1177"/>
          <cell r="AH1177"/>
        </row>
        <row r="1178">
          <cell r="Z1178" t="str">
            <v>поребрик4897</v>
          </cell>
          <cell r="AA1178">
            <v>43977</v>
          </cell>
          <cell r="AB1178">
            <v>510</v>
          </cell>
          <cell r="AC1178"/>
          <cell r="AD1178"/>
          <cell r="AE1178"/>
          <cell r="AF1178"/>
          <cell r="AG1178"/>
          <cell r="AH1178"/>
        </row>
        <row r="1179">
          <cell r="Z1179" t="str">
            <v>поребрик4882</v>
          </cell>
          <cell r="AA1179">
            <v>43977</v>
          </cell>
          <cell r="AB1179">
            <v>5600</v>
          </cell>
          <cell r="AC1179"/>
          <cell r="AD1179"/>
          <cell r="AE1179"/>
          <cell r="AF1179"/>
          <cell r="AG1179"/>
          <cell r="AH1179"/>
        </row>
        <row r="1180">
          <cell r="Z1180" t="str">
            <v>лоток4882</v>
          </cell>
          <cell r="AA1180">
            <v>43977</v>
          </cell>
          <cell r="AB1180">
            <v>660</v>
          </cell>
          <cell r="AC1180"/>
          <cell r="AD1180"/>
          <cell r="AE1180"/>
          <cell r="AF1180"/>
          <cell r="AG1180"/>
          <cell r="AH1180"/>
        </row>
        <row r="1181">
          <cell r="Z1181" t="str">
            <v>бордюр4904</v>
          </cell>
          <cell r="AA1181">
            <v>43977</v>
          </cell>
          <cell r="AB1181">
            <v>52800</v>
          </cell>
          <cell r="AC1181"/>
          <cell r="AD1181"/>
          <cell r="AE1181"/>
          <cell r="AF1181"/>
          <cell r="AG1181"/>
          <cell r="AH1181"/>
        </row>
        <row r="1182">
          <cell r="Z1182" t="str">
            <v>кирпич4905</v>
          </cell>
          <cell r="AA1182">
            <v>43978</v>
          </cell>
          <cell r="AB1182">
            <v>15000</v>
          </cell>
          <cell r="AC1182">
            <v>43983</v>
          </cell>
          <cell r="AD1182">
            <v>11500</v>
          </cell>
          <cell r="AE1182"/>
          <cell r="AF1182"/>
          <cell r="AG1182"/>
          <cell r="AH1182"/>
        </row>
        <row r="1183">
          <cell r="Z1183" t="str">
            <v>кирпич4906</v>
          </cell>
          <cell r="AA1183">
            <v>43979</v>
          </cell>
          <cell r="AB1183">
            <v>33000</v>
          </cell>
          <cell r="AC1183">
            <v>43988</v>
          </cell>
          <cell r="AD1183">
            <v>33000</v>
          </cell>
          <cell r="AE1183"/>
          <cell r="AF1183"/>
          <cell r="AG1183"/>
          <cell r="AH1183"/>
        </row>
        <row r="1184">
          <cell r="Z1184" t="str">
            <v>кирпич4907</v>
          </cell>
          <cell r="AA1184">
            <v>43978</v>
          </cell>
          <cell r="AB1184">
            <v>7800</v>
          </cell>
          <cell r="AC1184"/>
          <cell r="AD1184"/>
          <cell r="AE1184"/>
          <cell r="AF1184"/>
          <cell r="AG1184"/>
          <cell r="AH1184"/>
        </row>
        <row r="1185">
          <cell r="Z1185" t="str">
            <v>кирпич4911</v>
          </cell>
          <cell r="AA1185">
            <v>43978</v>
          </cell>
          <cell r="AB1185">
            <v>21650</v>
          </cell>
          <cell r="AC1185"/>
          <cell r="AD1185"/>
          <cell r="AE1185"/>
          <cell r="AF1185"/>
          <cell r="AG1185"/>
          <cell r="AH1185"/>
        </row>
        <row r="1186">
          <cell r="Z1186" t="str">
            <v>кирпич4856</v>
          </cell>
          <cell r="AA1186">
            <v>43979</v>
          </cell>
          <cell r="AB1186">
            <v>74800</v>
          </cell>
          <cell r="AC1186">
            <v>43988</v>
          </cell>
          <cell r="AD1186">
            <v>59200</v>
          </cell>
          <cell r="AE1186"/>
          <cell r="AF1186"/>
          <cell r="AG1186"/>
          <cell r="AH1186"/>
        </row>
        <row r="1187">
          <cell r="Z1187" t="str">
            <v>поребрик4856</v>
          </cell>
          <cell r="AA1187">
            <v>43988</v>
          </cell>
          <cell r="AB1187">
            <v>10800</v>
          </cell>
          <cell r="AC1187"/>
          <cell r="AD1187"/>
          <cell r="AE1187"/>
          <cell r="AF1187"/>
          <cell r="AG1187"/>
          <cell r="AH1187"/>
        </row>
        <row r="1188">
          <cell r="Z1188" t="str">
            <v>поребрик4918</v>
          </cell>
          <cell r="AA1188">
            <v>43979</v>
          </cell>
          <cell r="AB1188">
            <v>9600</v>
          </cell>
          <cell r="AC1188"/>
          <cell r="AD1188"/>
          <cell r="AE1188"/>
          <cell r="AF1188"/>
          <cell r="AG1188"/>
          <cell r="AH1188"/>
        </row>
        <row r="1189">
          <cell r="Z1189" t="str">
            <v>поребрик4921</v>
          </cell>
          <cell r="AA1189">
            <v>43980</v>
          </cell>
          <cell r="AB1189">
            <v>950</v>
          </cell>
          <cell r="AC1189"/>
          <cell r="AD1189"/>
          <cell r="AE1189"/>
          <cell r="AF1189"/>
          <cell r="AG1189"/>
          <cell r="AH1189"/>
        </row>
        <row r="1190">
          <cell r="Z1190" t="str">
            <v>поребрик4922</v>
          </cell>
          <cell r="AA1190">
            <v>43980</v>
          </cell>
          <cell r="AB1190">
            <v>4320</v>
          </cell>
          <cell r="AC1190"/>
          <cell r="AD1190"/>
          <cell r="AE1190"/>
          <cell r="AF1190"/>
          <cell r="AG1190"/>
          <cell r="AH1190"/>
        </row>
        <row r="1191">
          <cell r="Z1191" t="str">
            <v>бордюр4889</v>
          </cell>
          <cell r="AA1191">
            <v>43980</v>
          </cell>
          <cell r="AB1191">
            <v>8640</v>
          </cell>
          <cell r="AC1191"/>
          <cell r="AD1191"/>
          <cell r="AE1191"/>
          <cell r="AF1191"/>
          <cell r="AG1191"/>
          <cell r="AH1191"/>
        </row>
        <row r="1192">
          <cell r="Z1192" t="str">
            <v>старый4925</v>
          </cell>
          <cell r="AA1192">
            <v>43980</v>
          </cell>
          <cell r="AB1192">
            <v>2300</v>
          </cell>
          <cell r="AC1192"/>
          <cell r="AD1192"/>
          <cell r="AE1192"/>
          <cell r="AF1192"/>
          <cell r="AG1192"/>
          <cell r="AH1192"/>
        </row>
        <row r="1193">
          <cell r="Z1193" t="str">
            <v>поребрик4926</v>
          </cell>
          <cell r="AA1193">
            <v>43980</v>
          </cell>
          <cell r="AB1193">
            <v>600</v>
          </cell>
          <cell r="AC1193"/>
          <cell r="AD1193"/>
          <cell r="AE1193"/>
          <cell r="AF1193"/>
          <cell r="AG1193"/>
          <cell r="AH1193"/>
        </row>
        <row r="1194">
          <cell r="Z1194" t="str">
            <v>старый4929</v>
          </cell>
          <cell r="AA1194">
            <v>43980</v>
          </cell>
          <cell r="AB1194">
            <v>18800</v>
          </cell>
          <cell r="AC1194">
            <v>43981</v>
          </cell>
          <cell r="AD1194">
            <v>2500</v>
          </cell>
          <cell r="AE1194"/>
          <cell r="AF1194"/>
          <cell r="AG1194"/>
          <cell r="AH1194"/>
        </row>
        <row r="1195">
          <cell r="Z1195" t="str">
            <v>бордюр4931</v>
          </cell>
          <cell r="AA1195">
            <v>43979</v>
          </cell>
          <cell r="AB1195">
            <v>7250</v>
          </cell>
          <cell r="AC1195"/>
          <cell r="AD1195"/>
          <cell r="AE1195"/>
          <cell r="AF1195"/>
          <cell r="AG1195"/>
          <cell r="AH1195"/>
        </row>
        <row r="1196">
          <cell r="Z1196" t="str">
            <v>поребрик4817</v>
          </cell>
          <cell r="AA1196">
            <v>43980</v>
          </cell>
          <cell r="AB1196">
            <v>29400</v>
          </cell>
          <cell r="AC1196"/>
          <cell r="AD1196"/>
          <cell r="AE1196"/>
          <cell r="AF1196"/>
          <cell r="AG1196"/>
          <cell r="AH1196"/>
        </row>
        <row r="1197">
          <cell r="Z1197" t="str">
            <v>кирпич4930</v>
          </cell>
          <cell r="AA1197">
            <v>43980</v>
          </cell>
          <cell r="AB1197">
            <v>20000</v>
          </cell>
          <cell r="AC1197">
            <v>43981</v>
          </cell>
          <cell r="AD1197">
            <v>3500</v>
          </cell>
          <cell r="AE1197">
            <v>43981</v>
          </cell>
          <cell r="AF1197">
            <v>16000</v>
          </cell>
          <cell r="AG1197"/>
          <cell r="AH1197"/>
        </row>
        <row r="1198">
          <cell r="Z1198" t="str">
            <v>поребрик4930</v>
          </cell>
          <cell r="AA1198"/>
          <cell r="AB1198"/>
          <cell r="AC1198">
            <v>43981</v>
          </cell>
          <cell r="AD1198">
            <v>3680</v>
          </cell>
          <cell r="AE1198"/>
          <cell r="AF1198"/>
          <cell r="AG1198"/>
          <cell r="AH1198"/>
        </row>
        <row r="1199">
          <cell r="Z1199" t="str">
            <v>поребрик4934</v>
          </cell>
          <cell r="AA1199">
            <v>43981</v>
          </cell>
          <cell r="AB1199">
            <v>950</v>
          </cell>
          <cell r="AC1199"/>
          <cell r="AD1199"/>
          <cell r="AE1199"/>
          <cell r="AF1199"/>
          <cell r="AG1199"/>
          <cell r="AH1199"/>
        </row>
        <row r="1200">
          <cell r="Z1200" t="str">
            <v>квадрат4890</v>
          </cell>
          <cell r="AA1200">
            <v>43981</v>
          </cell>
          <cell r="AB1200">
            <v>73100</v>
          </cell>
          <cell r="AC1200">
            <v>43994</v>
          </cell>
          <cell r="AD1200">
            <v>66600</v>
          </cell>
          <cell r="AE1200"/>
          <cell r="AF1200"/>
          <cell r="AG1200"/>
          <cell r="AH1200"/>
        </row>
        <row r="1201">
          <cell r="Z1201" t="str">
            <v>поребрик4890</v>
          </cell>
          <cell r="AA1201"/>
          <cell r="AB1201"/>
          <cell r="AC1201">
            <v>43994</v>
          </cell>
          <cell r="AD1201">
            <v>6400</v>
          </cell>
          <cell r="AE1201"/>
          <cell r="AF1201"/>
          <cell r="AG1201"/>
          <cell r="AH1201"/>
        </row>
        <row r="1202">
          <cell r="Z1202" t="str">
            <v>поребрик4948</v>
          </cell>
          <cell r="AA1202">
            <v>43982</v>
          </cell>
          <cell r="AB1202">
            <v>1200</v>
          </cell>
          <cell r="AC1202"/>
          <cell r="AD1202"/>
          <cell r="AE1202"/>
          <cell r="AF1202"/>
          <cell r="AG1202"/>
          <cell r="AH1202"/>
        </row>
        <row r="1203">
          <cell r="Z1203" t="str">
            <v/>
          </cell>
          <cell r="AA1203"/>
          <cell r="AB1203"/>
          <cell r="AC1203"/>
          <cell r="AD1203"/>
          <cell r="AE1203"/>
          <cell r="AF1203"/>
          <cell r="AG1203"/>
          <cell r="AH1203"/>
        </row>
        <row r="1204">
          <cell r="Z1204" t="str">
            <v/>
          </cell>
          <cell r="AA1204"/>
          <cell r="AB1204"/>
          <cell r="AC1204"/>
          <cell r="AD1204"/>
          <cell r="AE1204"/>
          <cell r="AF1204"/>
          <cell r="AG1204"/>
          <cell r="AH1204"/>
        </row>
        <row r="1205">
          <cell r="Z1205" t="str">
            <v/>
          </cell>
          <cell r="AA1205"/>
          <cell r="AB1205"/>
          <cell r="AC1205"/>
          <cell r="AD1205"/>
          <cell r="AE1205"/>
          <cell r="AF1205"/>
          <cell r="AG1205"/>
          <cell r="AH1205"/>
        </row>
        <row r="1206">
          <cell r="Z1206" t="str">
            <v/>
          </cell>
          <cell r="AA1206"/>
          <cell r="AB1206"/>
          <cell r="AC1206"/>
          <cell r="AD1206"/>
          <cell r="AE1206"/>
          <cell r="AF1206"/>
          <cell r="AG1206"/>
          <cell r="AH1206"/>
        </row>
        <row r="1207">
          <cell r="Z1207" t="str">
            <v/>
          </cell>
          <cell r="AA1207"/>
          <cell r="AB1207"/>
          <cell r="AC1207"/>
          <cell r="AD1207"/>
          <cell r="AE1207"/>
          <cell r="AF1207"/>
          <cell r="AG1207"/>
          <cell r="AH1207"/>
        </row>
        <row r="1208">
          <cell r="Z1208" t="str">
            <v/>
          </cell>
          <cell r="AA1208"/>
          <cell r="AB1208"/>
          <cell r="AC1208"/>
          <cell r="AD1208"/>
          <cell r="AE1208"/>
          <cell r="AF1208"/>
          <cell r="AG1208"/>
          <cell r="AH1208"/>
        </row>
        <row r="1209">
          <cell r="Z1209" t="str">
            <v>июнь</v>
          </cell>
          <cell r="AA1209"/>
          <cell r="AB1209"/>
          <cell r="AC1209"/>
          <cell r="AD1209"/>
          <cell r="AE1209"/>
          <cell r="AF1209"/>
          <cell r="AG1209"/>
          <cell r="AH1209"/>
        </row>
        <row r="1210">
          <cell r="Z1210" t="str">
            <v>кирпич4943</v>
          </cell>
          <cell r="AA1210">
            <v>43983</v>
          </cell>
          <cell r="AB1210">
            <v>40530</v>
          </cell>
          <cell r="AC1210">
            <v>43984</v>
          </cell>
          <cell r="AD1210">
            <v>22600</v>
          </cell>
          <cell r="AE1210">
            <v>43985</v>
          </cell>
          <cell r="AF1210">
            <v>6000</v>
          </cell>
          <cell r="AG1210"/>
          <cell r="AH1210"/>
        </row>
        <row r="1211">
          <cell r="Z1211" t="str">
            <v>поребрик4943</v>
          </cell>
          <cell r="AA1211"/>
          <cell r="AB1211"/>
          <cell r="AC1211">
            <v>43984</v>
          </cell>
          <cell r="AD1211">
            <v>6400</v>
          </cell>
          <cell r="AE1211"/>
          <cell r="AF1211"/>
          <cell r="AG1211"/>
          <cell r="AH1211"/>
        </row>
        <row r="1212">
          <cell r="Z1212" t="str">
            <v>литье4950</v>
          </cell>
          <cell r="AA1212">
            <v>43983</v>
          </cell>
          <cell r="AB1212">
            <v>1290</v>
          </cell>
          <cell r="AC1212"/>
          <cell r="AD1212"/>
          <cell r="AE1212"/>
          <cell r="AF1212"/>
          <cell r="AG1212"/>
          <cell r="AH1212"/>
        </row>
        <row r="1213">
          <cell r="Z1213" t="str">
            <v>квадрат4949</v>
          </cell>
          <cell r="AA1213">
            <v>43983</v>
          </cell>
          <cell r="AB1213">
            <v>13100</v>
          </cell>
          <cell r="AC1213"/>
          <cell r="AD1213"/>
          <cell r="AE1213"/>
          <cell r="AF1213"/>
          <cell r="AG1213"/>
          <cell r="AH1213"/>
        </row>
        <row r="1214">
          <cell r="Z1214" t="str">
            <v>кирпич4955</v>
          </cell>
          <cell r="AA1214">
            <v>43984</v>
          </cell>
          <cell r="AB1214">
            <v>2300</v>
          </cell>
          <cell r="AC1214"/>
          <cell r="AD1214"/>
          <cell r="AE1214"/>
          <cell r="AF1214"/>
          <cell r="AG1214"/>
          <cell r="AH1214"/>
        </row>
        <row r="1215">
          <cell r="Z1215" t="str">
            <v>бордюр4956</v>
          </cell>
          <cell r="AA1215">
            <v>43984</v>
          </cell>
          <cell r="AB1215">
            <v>1600</v>
          </cell>
          <cell r="AC1215"/>
          <cell r="AD1215"/>
          <cell r="AE1215"/>
          <cell r="AF1215"/>
          <cell r="AG1215"/>
          <cell r="AH1215"/>
        </row>
        <row r="1216">
          <cell r="Z1216" t="str">
            <v>кирпич4947</v>
          </cell>
          <cell r="AA1216">
            <v>43984</v>
          </cell>
          <cell r="AB1216">
            <v>5760</v>
          </cell>
          <cell r="AC1216">
            <v>43985</v>
          </cell>
          <cell r="AD1216">
            <v>2300</v>
          </cell>
          <cell r="AE1216">
            <v>43986</v>
          </cell>
          <cell r="AF1216">
            <v>2700</v>
          </cell>
          <cell r="AG1216"/>
          <cell r="AH1216"/>
        </row>
        <row r="1217">
          <cell r="Z1217" t="str">
            <v>поребрик3963</v>
          </cell>
          <cell r="AA1217">
            <v>43986</v>
          </cell>
          <cell r="AB1217">
            <v>8471</v>
          </cell>
          <cell r="AC1217"/>
          <cell r="AD1217"/>
          <cell r="AE1217"/>
          <cell r="AF1217"/>
          <cell r="AG1217"/>
          <cell r="AH1217"/>
        </row>
        <row r="1218">
          <cell r="Z1218" t="str">
            <v>кирпич4953</v>
          </cell>
          <cell r="AA1218">
            <v>43988</v>
          </cell>
          <cell r="AB1218">
            <v>7670</v>
          </cell>
          <cell r="AC1218"/>
          <cell r="AD1218"/>
          <cell r="AE1218"/>
          <cell r="AF1218"/>
          <cell r="AG1218"/>
          <cell r="AH1218"/>
        </row>
        <row r="1219">
          <cell r="Z1219" t="str">
            <v>поребрик4953</v>
          </cell>
          <cell r="AA1219">
            <v>43988</v>
          </cell>
          <cell r="AB1219">
            <v>1600</v>
          </cell>
          <cell r="AC1219"/>
          <cell r="AD1219"/>
          <cell r="AE1219"/>
          <cell r="AF1219"/>
          <cell r="AG1219"/>
          <cell r="AH1219"/>
        </row>
        <row r="1220">
          <cell r="Z1220" t="str">
            <v>лоток4953</v>
          </cell>
          <cell r="AA1220">
            <v>43988</v>
          </cell>
          <cell r="AB1220">
            <v>880</v>
          </cell>
          <cell r="AC1220"/>
          <cell r="AD1220"/>
          <cell r="AE1220"/>
          <cell r="AF1220"/>
          <cell r="AG1220"/>
          <cell r="AH1220"/>
        </row>
        <row r="1221">
          <cell r="Z1221" t="str">
            <v>бордюр4978</v>
          </cell>
          <cell r="AA1221">
            <v>43987</v>
          </cell>
          <cell r="AB1221">
            <v>3550</v>
          </cell>
          <cell r="AC1221"/>
          <cell r="AD1221"/>
          <cell r="AE1221"/>
          <cell r="AF1221"/>
          <cell r="AG1221"/>
          <cell r="AH1221"/>
        </row>
        <row r="1222">
          <cell r="Z1222" t="str">
            <v>поребрик4978</v>
          </cell>
          <cell r="AA1222">
            <v>43987</v>
          </cell>
          <cell r="AB1222">
            <v>7200</v>
          </cell>
          <cell r="AC1222"/>
          <cell r="AD1222"/>
          <cell r="AE1222"/>
          <cell r="AF1222"/>
          <cell r="AG1222"/>
          <cell r="AH1222"/>
        </row>
        <row r="1223">
          <cell r="Z1223" t="str">
            <v>поребрик4977</v>
          </cell>
          <cell r="AA1223">
            <v>43987</v>
          </cell>
          <cell r="AB1223">
            <v>2080</v>
          </cell>
          <cell r="AC1223"/>
          <cell r="AD1223"/>
          <cell r="AE1223"/>
          <cell r="AF1223"/>
          <cell r="AG1223"/>
          <cell r="AH1223"/>
        </row>
        <row r="1224">
          <cell r="Z1224" t="str">
            <v>бордюр4977</v>
          </cell>
          <cell r="AA1224">
            <v>43987</v>
          </cell>
          <cell r="AB1224">
            <v>13200</v>
          </cell>
          <cell r="AC1224"/>
          <cell r="AD1224"/>
          <cell r="AE1224"/>
          <cell r="AF1224"/>
          <cell r="AG1224"/>
          <cell r="AH1224"/>
        </row>
        <row r="1225">
          <cell r="Z1225" t="str">
            <v>кирпич4983</v>
          </cell>
          <cell r="AA1225">
            <v>43987</v>
          </cell>
          <cell r="AB1225">
            <v>30850</v>
          </cell>
          <cell r="AC1225">
            <v>43990</v>
          </cell>
          <cell r="AD1225">
            <v>23780</v>
          </cell>
          <cell r="AE1225"/>
          <cell r="AF1225"/>
          <cell r="AG1225"/>
          <cell r="AH1225"/>
        </row>
        <row r="1226">
          <cell r="Z1226" t="str">
            <v>лоток4983</v>
          </cell>
          <cell r="AA1226"/>
          <cell r="AB1226"/>
          <cell r="AC1226">
            <v>43990</v>
          </cell>
          <cell r="AD1226">
            <v>220</v>
          </cell>
          <cell r="AE1226"/>
          <cell r="AF1226"/>
          <cell r="AG1226"/>
          <cell r="AH1226"/>
        </row>
        <row r="1227">
          <cell r="Z1227" t="str">
            <v>старый4984</v>
          </cell>
          <cell r="AA1227">
            <v>43987</v>
          </cell>
          <cell r="AB1227">
            <v>27400</v>
          </cell>
          <cell r="AC1227">
            <v>43996</v>
          </cell>
          <cell r="AD1227">
            <v>19800</v>
          </cell>
          <cell r="AE1227"/>
          <cell r="AF1227"/>
          <cell r="AG1227"/>
          <cell r="AH1227"/>
        </row>
        <row r="1228">
          <cell r="Z1228" t="str">
            <v>поребрик4984</v>
          </cell>
          <cell r="AA1228">
            <v>43996</v>
          </cell>
          <cell r="AB1228">
            <v>1200</v>
          </cell>
          <cell r="AC1228"/>
          <cell r="AD1228"/>
          <cell r="AE1228"/>
          <cell r="AF1228"/>
          <cell r="AG1228"/>
          <cell r="AH1228"/>
        </row>
        <row r="1229">
          <cell r="Z1229" t="str">
            <v>старый4988</v>
          </cell>
          <cell r="AA1229">
            <v>43988</v>
          </cell>
          <cell r="AB1229">
            <v>25000</v>
          </cell>
          <cell r="AC1229">
            <v>43995</v>
          </cell>
          <cell r="AD1229">
            <v>12800</v>
          </cell>
          <cell r="AE1229"/>
          <cell r="AF1229"/>
          <cell r="AG1229"/>
          <cell r="AH1229"/>
        </row>
        <row r="1230">
          <cell r="Z1230" t="str">
            <v>кирпич4989</v>
          </cell>
          <cell r="AA1230">
            <v>43988</v>
          </cell>
          <cell r="AB1230">
            <v>68500</v>
          </cell>
          <cell r="AC1230">
            <v>43999</v>
          </cell>
          <cell r="AD1230">
            <v>19000</v>
          </cell>
          <cell r="AE1230">
            <v>43999</v>
          </cell>
          <cell r="AF1230">
            <v>81000</v>
          </cell>
          <cell r="AG1230"/>
          <cell r="AH1230"/>
        </row>
        <row r="1231">
          <cell r="Z1231" t="str">
            <v>поребрик4990</v>
          </cell>
          <cell r="AA1231">
            <v>43988</v>
          </cell>
          <cell r="AB1231">
            <v>37000</v>
          </cell>
          <cell r="AC1231"/>
          <cell r="AD1231"/>
          <cell r="AE1231"/>
          <cell r="AF1231"/>
          <cell r="AG1231"/>
          <cell r="AH1231"/>
        </row>
        <row r="1232">
          <cell r="Z1232" t="str">
            <v>поребрик4992</v>
          </cell>
          <cell r="AA1232">
            <v>43988</v>
          </cell>
          <cell r="AB1232">
            <v>2755</v>
          </cell>
          <cell r="AC1232"/>
          <cell r="AD1232"/>
          <cell r="AE1232"/>
          <cell r="AF1232"/>
          <cell r="AG1232"/>
          <cell r="AH1232"/>
        </row>
        <row r="1233">
          <cell r="Z1233" t="str">
            <v>кирпич4991</v>
          </cell>
          <cell r="AA1233">
            <v>43986</v>
          </cell>
          <cell r="AB1233">
            <v>450</v>
          </cell>
          <cell r="AC1233"/>
          <cell r="AD1233"/>
          <cell r="AE1233"/>
          <cell r="AF1233"/>
          <cell r="AG1233"/>
          <cell r="AH1233"/>
        </row>
        <row r="1234">
          <cell r="Z1234" t="str">
            <v>кирпич4634</v>
          </cell>
          <cell r="AA1234">
            <v>43988</v>
          </cell>
          <cell r="AB1234">
            <v>45500</v>
          </cell>
          <cell r="AC1234"/>
          <cell r="AD1234"/>
          <cell r="AE1234"/>
          <cell r="AF1234"/>
          <cell r="AG1234"/>
          <cell r="AH1234"/>
        </row>
        <row r="1235">
          <cell r="Z1235" t="str">
            <v>поребрик4634</v>
          </cell>
          <cell r="AA1235">
            <v>43988</v>
          </cell>
          <cell r="AB1235">
            <v>10500</v>
          </cell>
          <cell r="AC1235"/>
          <cell r="AD1235"/>
          <cell r="AE1235"/>
          <cell r="AF1235"/>
          <cell r="AG1235"/>
          <cell r="AH1235"/>
        </row>
        <row r="1236">
          <cell r="Z1236" t="str">
            <v>лоток4634</v>
          </cell>
          <cell r="AA1236">
            <v>43988</v>
          </cell>
          <cell r="AB1236">
            <v>3400</v>
          </cell>
          <cell r="AC1236"/>
          <cell r="AD1236"/>
          <cell r="AE1236"/>
          <cell r="AF1236"/>
          <cell r="AG1236"/>
          <cell r="AH1236"/>
        </row>
        <row r="1237">
          <cell r="Z1237" t="str">
            <v>поребрик4994</v>
          </cell>
          <cell r="AA1237">
            <v>43988</v>
          </cell>
          <cell r="AB1237">
            <v>4500</v>
          </cell>
          <cell r="AC1237"/>
          <cell r="AD1237"/>
          <cell r="AE1237"/>
          <cell r="AF1237"/>
          <cell r="AG1237"/>
          <cell r="AH1237"/>
        </row>
        <row r="1238">
          <cell r="Z1238" t="str">
            <v>старый4982</v>
          </cell>
          <cell r="AA1238">
            <v>43989</v>
          </cell>
          <cell r="AB1238">
            <v>131900</v>
          </cell>
          <cell r="AC1238"/>
          <cell r="AD1238"/>
          <cell r="AE1238"/>
          <cell r="AF1238"/>
          <cell r="AG1238"/>
          <cell r="AH1238"/>
        </row>
        <row r="1239">
          <cell r="Z1239" t="str">
            <v>поребрик4982</v>
          </cell>
          <cell r="AA1239">
            <v>43989</v>
          </cell>
          <cell r="AB1239">
            <v>7200</v>
          </cell>
          <cell r="AC1239"/>
          <cell r="AD1239"/>
          <cell r="AE1239"/>
          <cell r="AF1239"/>
          <cell r="AG1239"/>
          <cell r="AH1239"/>
        </row>
        <row r="1240">
          <cell r="Z1240" t="str">
            <v>лоток4982</v>
          </cell>
          <cell r="AA1240">
            <v>43989</v>
          </cell>
          <cell r="AB1240">
            <v>1000</v>
          </cell>
          <cell r="AC1240"/>
          <cell r="AD1240"/>
          <cell r="AE1240"/>
          <cell r="AF1240"/>
          <cell r="AG1240"/>
          <cell r="AH1240"/>
        </row>
        <row r="1241">
          <cell r="Z1241" t="str">
            <v>старый4996</v>
          </cell>
          <cell r="AA1241">
            <v>43989</v>
          </cell>
          <cell r="AB1241">
            <v>68600</v>
          </cell>
          <cell r="AC1241"/>
          <cell r="AD1241"/>
          <cell r="AE1241"/>
          <cell r="AF1241"/>
          <cell r="AG1241"/>
          <cell r="AH1241"/>
        </row>
        <row r="1242">
          <cell r="Z1242" t="str">
            <v>поребрик4996</v>
          </cell>
          <cell r="AA1242">
            <v>43989</v>
          </cell>
          <cell r="AB1242">
            <v>6400</v>
          </cell>
          <cell r="AC1242"/>
          <cell r="AD1242"/>
          <cell r="AE1242"/>
          <cell r="AF1242"/>
          <cell r="AG1242"/>
          <cell r="AH1242"/>
        </row>
        <row r="1243">
          <cell r="Z1243" t="str">
            <v>поребрик4997</v>
          </cell>
          <cell r="AA1243">
            <v>43989</v>
          </cell>
          <cell r="AB1243">
            <v>2420</v>
          </cell>
          <cell r="AC1243"/>
          <cell r="AD1243"/>
          <cell r="AE1243"/>
          <cell r="AF1243"/>
          <cell r="AG1243"/>
          <cell r="AH1243"/>
        </row>
        <row r="1244">
          <cell r="Z1244" t="str">
            <v>поребрик5000</v>
          </cell>
          <cell r="AA1244">
            <v>43989</v>
          </cell>
          <cell r="AB1244">
            <v>20000</v>
          </cell>
          <cell r="AC1244">
            <v>43990</v>
          </cell>
          <cell r="AD1244">
            <v>65800</v>
          </cell>
          <cell r="AE1244"/>
          <cell r="AF1244"/>
          <cell r="AG1244"/>
          <cell r="AH1244"/>
        </row>
        <row r="1245">
          <cell r="Z1245" t="str">
            <v>бордюр5000</v>
          </cell>
          <cell r="AA1245">
            <v>43990</v>
          </cell>
          <cell r="AB1245">
            <v>10400</v>
          </cell>
          <cell r="AC1245"/>
          <cell r="AD1245"/>
          <cell r="AE1245"/>
          <cell r="AF1245"/>
          <cell r="AG1245"/>
          <cell r="AH1245"/>
        </row>
        <row r="1246">
          <cell r="Z1246" t="str">
            <v>бордюр5005</v>
          </cell>
          <cell r="AA1246">
            <v>43990</v>
          </cell>
          <cell r="AB1246">
            <v>7680</v>
          </cell>
          <cell r="AC1246"/>
          <cell r="AD1246"/>
          <cell r="AE1246"/>
          <cell r="AF1246"/>
          <cell r="AG1246"/>
          <cell r="AH1246"/>
        </row>
        <row r="1247">
          <cell r="Z1247" t="str">
            <v>кирпич4999</v>
          </cell>
          <cell r="AA1247">
            <v>43991</v>
          </cell>
          <cell r="AB1247">
            <v>55700</v>
          </cell>
          <cell r="AC1247">
            <v>44000</v>
          </cell>
          <cell r="AD1247">
            <v>8500</v>
          </cell>
          <cell r="AE1247">
            <v>44000</v>
          </cell>
          <cell r="AF1247">
            <v>28700</v>
          </cell>
          <cell r="AG1247"/>
          <cell r="AH1247"/>
        </row>
        <row r="1248">
          <cell r="Z1248" t="str">
            <v>поребрик4999</v>
          </cell>
          <cell r="AA1248"/>
          <cell r="AB1248"/>
          <cell r="AC1248">
            <v>44000</v>
          </cell>
          <cell r="AD1248">
            <v>12800</v>
          </cell>
          <cell r="AE1248"/>
          <cell r="AF1248"/>
          <cell r="AG1248"/>
          <cell r="AH1248"/>
        </row>
        <row r="1249">
          <cell r="Z1249" t="str">
            <v>лоток5012</v>
          </cell>
          <cell r="AA1249">
            <v>43991</v>
          </cell>
          <cell r="AB1249">
            <v>240</v>
          </cell>
          <cell r="AC1249"/>
          <cell r="AD1249"/>
          <cell r="AE1249"/>
          <cell r="AF1249"/>
          <cell r="AG1249"/>
          <cell r="AH1249"/>
        </row>
        <row r="1250">
          <cell r="Z1250" t="str">
            <v>кирпич4981</v>
          </cell>
          <cell r="AA1250">
            <v>43991</v>
          </cell>
          <cell r="AB1250">
            <v>20200</v>
          </cell>
          <cell r="AC1250">
            <v>43998</v>
          </cell>
          <cell r="AD1250">
            <v>14000</v>
          </cell>
          <cell r="AE1250"/>
          <cell r="AF1250"/>
          <cell r="AG1250"/>
          <cell r="AH1250"/>
        </row>
        <row r="1251">
          <cell r="Z1251" t="str">
            <v>кирпич4987</v>
          </cell>
          <cell r="AA1251">
            <v>43991</v>
          </cell>
          <cell r="AB1251">
            <v>47475</v>
          </cell>
          <cell r="AC1251">
            <v>44002</v>
          </cell>
          <cell r="AD1251">
            <v>31400</v>
          </cell>
          <cell r="AE1251"/>
          <cell r="AF1251"/>
          <cell r="AG1251"/>
          <cell r="AH1251"/>
        </row>
        <row r="1252">
          <cell r="Z1252" t="str">
            <v>лоток4987</v>
          </cell>
          <cell r="AA1252"/>
          <cell r="AB1252"/>
          <cell r="AC1252">
            <v>44002</v>
          </cell>
          <cell r="AD1252">
            <v>6600</v>
          </cell>
          <cell r="AE1252"/>
          <cell r="AF1252"/>
          <cell r="AG1252"/>
          <cell r="AH1252"/>
        </row>
        <row r="1253">
          <cell r="Z1253" t="str">
            <v>поребрик5038</v>
          </cell>
          <cell r="AA1253">
            <v>43992</v>
          </cell>
          <cell r="AB1253">
            <v>3025</v>
          </cell>
          <cell r="AC1253"/>
          <cell r="AD1253"/>
          <cell r="AE1253"/>
          <cell r="AF1253"/>
          <cell r="AG1253"/>
          <cell r="AH1253"/>
        </row>
        <row r="1254">
          <cell r="Z1254" t="str">
            <v>лоток5038</v>
          </cell>
          <cell r="AA1254">
            <v>43992</v>
          </cell>
          <cell r="AB1254">
            <v>3300</v>
          </cell>
          <cell r="AC1254"/>
          <cell r="AD1254"/>
          <cell r="AE1254"/>
          <cell r="AF1254"/>
          <cell r="AG1254"/>
          <cell r="AH1254"/>
        </row>
        <row r="1255">
          <cell r="Z1255" t="str">
            <v>кирпич4962</v>
          </cell>
          <cell r="AA1255">
            <v>43992</v>
          </cell>
          <cell r="AB1255">
            <v>150000</v>
          </cell>
          <cell r="AC1255">
            <v>44005</v>
          </cell>
          <cell r="AD1255">
            <v>150000</v>
          </cell>
          <cell r="AE1255">
            <v>44021</v>
          </cell>
          <cell r="AF1255">
            <v>150000</v>
          </cell>
          <cell r="AG1255">
            <v>44035</v>
          </cell>
          <cell r="AH1255">
            <v>81000</v>
          </cell>
        </row>
        <row r="1256">
          <cell r="Z1256" t="str">
            <v>поребрик5021</v>
          </cell>
          <cell r="AA1256">
            <v>44006</v>
          </cell>
          <cell r="AB1256">
            <v>7700</v>
          </cell>
          <cell r="AC1256"/>
          <cell r="AD1256"/>
          <cell r="AE1256"/>
          <cell r="AF1256"/>
          <cell r="AG1256"/>
          <cell r="AH1256"/>
        </row>
        <row r="1257">
          <cell r="Z1257" t="str">
            <v>квадрат5021</v>
          </cell>
          <cell r="AA1257">
            <v>43993</v>
          </cell>
          <cell r="AB1257">
            <v>39900</v>
          </cell>
          <cell r="AC1257">
            <v>44006</v>
          </cell>
          <cell r="AD1257">
            <v>32300</v>
          </cell>
          <cell r="AE1257"/>
          <cell r="AF1257"/>
          <cell r="AG1257"/>
          <cell r="AH1257"/>
        </row>
        <row r="1258">
          <cell r="Z1258" t="str">
            <v>старый5037</v>
          </cell>
          <cell r="AA1258">
            <v>43993</v>
          </cell>
          <cell r="AB1258">
            <v>130000</v>
          </cell>
          <cell r="AC1258">
            <v>44001</v>
          </cell>
          <cell r="AD1258">
            <v>68000</v>
          </cell>
          <cell r="AE1258">
            <v>44005</v>
          </cell>
          <cell r="AF1258">
            <v>68800</v>
          </cell>
          <cell r="AG1258"/>
          <cell r="AH1258"/>
        </row>
        <row r="1259">
          <cell r="Z1259" t="str">
            <v>старый5036</v>
          </cell>
          <cell r="AA1259">
            <v>43993</v>
          </cell>
          <cell r="AB1259">
            <v>30640</v>
          </cell>
          <cell r="AC1259">
            <v>44001</v>
          </cell>
          <cell r="AD1259">
            <v>6000</v>
          </cell>
          <cell r="AE1259">
            <v>44001</v>
          </cell>
          <cell r="AF1259">
            <v>20280</v>
          </cell>
          <cell r="AG1259"/>
          <cell r="AH1259"/>
        </row>
        <row r="1260">
          <cell r="Z1260" t="str">
            <v>поребрик5036</v>
          </cell>
          <cell r="AA1260">
            <v>44001</v>
          </cell>
          <cell r="AB1260">
            <v>2720</v>
          </cell>
          <cell r="AC1260"/>
          <cell r="AD1260"/>
          <cell r="AE1260"/>
          <cell r="AF1260"/>
          <cell r="AG1260"/>
          <cell r="AH1260"/>
        </row>
        <row r="1261">
          <cell r="Z1261" t="str">
            <v>кирпич4995</v>
          </cell>
          <cell r="AA1261">
            <v>43993</v>
          </cell>
          <cell r="AB1261">
            <v>55740</v>
          </cell>
          <cell r="AC1261">
            <v>43999</v>
          </cell>
          <cell r="AD1261">
            <v>40000</v>
          </cell>
          <cell r="AE1261"/>
          <cell r="AF1261"/>
          <cell r="AG1261"/>
          <cell r="AH1261"/>
        </row>
        <row r="1262">
          <cell r="Z1262" t="str">
            <v>лоток4995</v>
          </cell>
          <cell r="AA1262">
            <v>43999</v>
          </cell>
          <cell r="AB1262">
            <v>8100</v>
          </cell>
          <cell r="AC1262">
            <v>44002</v>
          </cell>
          <cell r="AD1262">
            <v>400</v>
          </cell>
          <cell r="AE1262"/>
          <cell r="AF1262"/>
          <cell r="AG1262"/>
          <cell r="AH1262"/>
        </row>
        <row r="1263">
          <cell r="Z1263" t="str">
            <v>поребрик4995</v>
          </cell>
          <cell r="AA1263">
            <v>43999</v>
          </cell>
          <cell r="AB1263">
            <v>6900</v>
          </cell>
          <cell r="AC1263"/>
          <cell r="AD1263"/>
          <cell r="AE1263"/>
          <cell r="AF1263"/>
          <cell r="AG1263"/>
          <cell r="AH1263"/>
        </row>
        <row r="1264">
          <cell r="Z1264" t="str">
            <v>лоток5032</v>
          </cell>
          <cell r="AA1264">
            <v>43993</v>
          </cell>
          <cell r="AB1264">
            <v>4320</v>
          </cell>
          <cell r="AC1264"/>
          <cell r="AD1264"/>
          <cell r="AE1264"/>
          <cell r="AF1264"/>
          <cell r="AG1264"/>
          <cell r="AH1264"/>
        </row>
        <row r="1265">
          <cell r="Z1265" t="str">
            <v>лоток5033</v>
          </cell>
          <cell r="AA1265">
            <v>43993</v>
          </cell>
          <cell r="AB1265">
            <v>2185</v>
          </cell>
          <cell r="AC1265"/>
          <cell r="AD1265"/>
          <cell r="AE1265"/>
          <cell r="AF1265"/>
          <cell r="AG1265"/>
          <cell r="AH1265"/>
        </row>
        <row r="1266">
          <cell r="Z1266" t="str">
            <v>поребрик5025</v>
          </cell>
          <cell r="AA1266">
            <v>43992</v>
          </cell>
          <cell r="AB1266">
            <v>3520</v>
          </cell>
          <cell r="AC1266"/>
          <cell r="AD1266"/>
          <cell r="AE1266"/>
          <cell r="AF1266"/>
          <cell r="AG1266"/>
          <cell r="AH1266"/>
        </row>
        <row r="1267">
          <cell r="Z1267" t="str">
            <v>лоток5025</v>
          </cell>
          <cell r="AA1267">
            <v>43992</v>
          </cell>
          <cell r="AB1267">
            <v>440</v>
          </cell>
          <cell r="AC1267"/>
          <cell r="AD1267"/>
          <cell r="AE1267"/>
          <cell r="AF1267"/>
          <cell r="AG1267"/>
          <cell r="AH1267"/>
        </row>
        <row r="1268">
          <cell r="Z1268" t="str">
            <v>кирпич5022</v>
          </cell>
          <cell r="AA1268">
            <v>43992</v>
          </cell>
          <cell r="AB1268">
            <v>4200</v>
          </cell>
          <cell r="AC1268"/>
          <cell r="AD1268"/>
          <cell r="AE1268"/>
          <cell r="AF1268"/>
          <cell r="AG1268"/>
          <cell r="AH1268"/>
        </row>
        <row r="1269">
          <cell r="Z1269" t="str">
            <v>поребрик5018</v>
          </cell>
          <cell r="AA1269">
            <v>43992</v>
          </cell>
          <cell r="AB1269">
            <v>15400</v>
          </cell>
          <cell r="AC1269"/>
          <cell r="AD1269"/>
          <cell r="AE1269"/>
          <cell r="AF1269"/>
          <cell r="AG1269"/>
          <cell r="AH1269"/>
        </row>
        <row r="1270">
          <cell r="Z1270" t="str">
            <v>поребрик5031</v>
          </cell>
          <cell r="AA1270">
            <v>43993</v>
          </cell>
          <cell r="AB1270">
            <v>2400</v>
          </cell>
          <cell r="AC1270"/>
          <cell r="AD1270"/>
          <cell r="AE1270"/>
          <cell r="AF1270"/>
          <cell r="AG1270"/>
          <cell r="AH1270"/>
        </row>
        <row r="1271">
          <cell r="Z1271" t="str">
            <v>поребрик5027</v>
          </cell>
          <cell r="AA1271">
            <v>43993</v>
          </cell>
          <cell r="AB1271">
            <v>6480</v>
          </cell>
          <cell r="AC1271"/>
          <cell r="AD1271"/>
          <cell r="AE1271"/>
          <cell r="AF1271"/>
          <cell r="AG1271"/>
          <cell r="AH1271"/>
        </row>
        <row r="1272">
          <cell r="Z1272" t="str">
            <v>старый5027</v>
          </cell>
          <cell r="AA1272">
            <v>43993</v>
          </cell>
          <cell r="AB1272">
            <v>6750</v>
          </cell>
          <cell r="AC1272"/>
          <cell r="AD1272"/>
          <cell r="AE1272"/>
          <cell r="AF1272"/>
          <cell r="AG1272"/>
          <cell r="AH1272"/>
        </row>
        <row r="1273">
          <cell r="Z1273" t="str">
            <v>старый5041</v>
          </cell>
          <cell r="AA1273">
            <v>43994</v>
          </cell>
          <cell r="AB1273">
            <v>60180</v>
          </cell>
          <cell r="AC1273">
            <v>43995</v>
          </cell>
          <cell r="AD1273">
            <v>54520</v>
          </cell>
          <cell r="AE1273"/>
          <cell r="AF1273"/>
          <cell r="AG1273"/>
          <cell r="AH1273"/>
        </row>
        <row r="1274">
          <cell r="Z1274" t="str">
            <v>кирпич5044</v>
          </cell>
          <cell r="AA1274">
            <v>43994</v>
          </cell>
          <cell r="AB1274">
            <v>209440</v>
          </cell>
          <cell r="AC1274">
            <v>44007</v>
          </cell>
          <cell r="AD1274">
            <v>274400</v>
          </cell>
          <cell r="AE1274"/>
          <cell r="AF1274"/>
          <cell r="AG1274"/>
          <cell r="AH1274"/>
        </row>
        <row r="1275">
          <cell r="Z1275" t="str">
            <v>поребрик5044</v>
          </cell>
          <cell r="AA1275"/>
          <cell r="AB1275"/>
          <cell r="AC1275">
            <v>44007</v>
          </cell>
          <cell r="AD1275">
            <v>2400</v>
          </cell>
          <cell r="AE1275"/>
          <cell r="AF1275"/>
          <cell r="AG1275"/>
          <cell r="AH1275"/>
        </row>
        <row r="1276">
          <cell r="Z1276" t="str">
            <v>новый5028</v>
          </cell>
          <cell r="AA1276">
            <v>43995</v>
          </cell>
          <cell r="AB1276">
            <v>97500</v>
          </cell>
          <cell r="AC1276"/>
          <cell r="AD1276"/>
          <cell r="AE1276"/>
          <cell r="AF1276"/>
          <cell r="AG1276"/>
          <cell r="AH1276"/>
        </row>
        <row r="1277">
          <cell r="Z1277" t="str">
            <v>поребрик5028</v>
          </cell>
          <cell r="AA1277">
            <v>43995</v>
          </cell>
          <cell r="AB1277">
            <v>7600</v>
          </cell>
          <cell r="AC1277"/>
          <cell r="AD1277"/>
          <cell r="AE1277"/>
          <cell r="AF1277"/>
          <cell r="AG1277"/>
          <cell r="AH1277"/>
        </row>
        <row r="1278">
          <cell r="Z1278" t="str">
            <v>поребрик5051</v>
          </cell>
          <cell r="AA1278">
            <v>43995</v>
          </cell>
          <cell r="AB1278">
            <v>7100</v>
          </cell>
          <cell r="AC1278"/>
          <cell r="AD1278"/>
          <cell r="AE1278"/>
          <cell r="AF1278"/>
          <cell r="AG1278"/>
          <cell r="AH1278"/>
        </row>
        <row r="1279">
          <cell r="Z1279" t="str">
            <v>поребрик5052</v>
          </cell>
          <cell r="AA1279">
            <v>43995</v>
          </cell>
          <cell r="AB1279">
            <v>1400</v>
          </cell>
          <cell r="AC1279"/>
          <cell r="AD1279"/>
          <cell r="AE1279"/>
          <cell r="AF1279"/>
          <cell r="AG1279"/>
          <cell r="AH1279"/>
        </row>
        <row r="1280">
          <cell r="Z1280" t="str">
            <v>старый5054</v>
          </cell>
          <cell r="AA1280">
            <v>43996</v>
          </cell>
          <cell r="AB1280">
            <v>1500</v>
          </cell>
          <cell r="AC1280">
            <v>44007</v>
          </cell>
          <cell r="AD1280">
            <v>8200</v>
          </cell>
          <cell r="AE1280"/>
          <cell r="AF1280"/>
          <cell r="AG1280"/>
          <cell r="AH1280"/>
        </row>
        <row r="1281">
          <cell r="Z1281" t="str">
            <v>кирпич5016</v>
          </cell>
          <cell r="AA1281">
            <v>43996</v>
          </cell>
          <cell r="AB1281">
            <v>50000</v>
          </cell>
          <cell r="AC1281">
            <v>44007</v>
          </cell>
          <cell r="AD1281">
            <v>36000</v>
          </cell>
          <cell r="AE1281"/>
          <cell r="AF1281"/>
          <cell r="AG1281"/>
          <cell r="AH1281"/>
        </row>
        <row r="1282">
          <cell r="Z1282" t="str">
            <v>старый5055</v>
          </cell>
          <cell r="AA1282">
            <v>43996</v>
          </cell>
          <cell r="AB1282">
            <v>20000</v>
          </cell>
          <cell r="AC1282"/>
          <cell r="AD1282">
            <v>9000</v>
          </cell>
          <cell r="AE1282"/>
          <cell r="AF1282"/>
          <cell r="AG1282"/>
          <cell r="AH1282"/>
        </row>
        <row r="1283">
          <cell r="Z1283" t="str">
            <v>кирпич5056</v>
          </cell>
          <cell r="AA1283">
            <v>43996</v>
          </cell>
          <cell r="AB1283">
            <v>6000</v>
          </cell>
          <cell r="AC1283"/>
          <cell r="AD1283"/>
          <cell r="AE1283"/>
          <cell r="AF1283"/>
          <cell r="AG1283"/>
          <cell r="AH1283"/>
        </row>
        <row r="1284">
          <cell r="Z1284" t="str">
            <v>поребрик5056</v>
          </cell>
          <cell r="AA1284">
            <v>43996</v>
          </cell>
          <cell r="AB1284">
            <v>2700</v>
          </cell>
          <cell r="AC1284"/>
          <cell r="AD1284"/>
          <cell r="AE1284"/>
          <cell r="AF1284"/>
          <cell r="AG1284"/>
          <cell r="AH1284"/>
        </row>
        <row r="1285">
          <cell r="Z1285" t="str">
            <v>кирпич5057</v>
          </cell>
          <cell r="AA1285">
            <v>43996</v>
          </cell>
          <cell r="AB1285">
            <v>15000</v>
          </cell>
          <cell r="AC1285"/>
          <cell r="AD1285"/>
          <cell r="AE1285"/>
          <cell r="AF1285"/>
          <cell r="AG1285"/>
          <cell r="AH1285"/>
        </row>
        <row r="1286">
          <cell r="Z1286" t="str">
            <v>поребрик5057</v>
          </cell>
          <cell r="AA1286">
            <v>43996</v>
          </cell>
          <cell r="AB1286">
            <v>1080</v>
          </cell>
          <cell r="AC1286"/>
          <cell r="AD1286"/>
          <cell r="AE1286"/>
          <cell r="AF1286"/>
          <cell r="AG1286"/>
          <cell r="AH1286"/>
        </row>
        <row r="1287">
          <cell r="Z1287" t="str">
            <v>лоток5057</v>
          </cell>
          <cell r="AA1287">
            <v>43996</v>
          </cell>
          <cell r="AB1287">
            <v>240</v>
          </cell>
          <cell r="AC1287"/>
          <cell r="AD1287"/>
          <cell r="AE1287"/>
          <cell r="AF1287"/>
          <cell r="AG1287"/>
          <cell r="AH1287"/>
        </row>
        <row r="1288">
          <cell r="Z1288" t="str">
            <v>старый5066</v>
          </cell>
          <cell r="AA1288">
            <v>43996</v>
          </cell>
          <cell r="AB1288">
            <v>53750</v>
          </cell>
          <cell r="AC1288"/>
          <cell r="AD1288"/>
          <cell r="AE1288"/>
          <cell r="AF1288"/>
          <cell r="AG1288"/>
          <cell r="AH1288"/>
        </row>
        <row r="1289">
          <cell r="Z1289" t="str">
            <v>старый4988</v>
          </cell>
          <cell r="AA1289">
            <v>43995</v>
          </cell>
          <cell r="AB1289">
            <v>450</v>
          </cell>
          <cell r="AC1289"/>
          <cell r="AD1289"/>
          <cell r="AE1289"/>
          <cell r="AF1289"/>
          <cell r="AG1289"/>
          <cell r="AH1289"/>
        </row>
        <row r="1290">
          <cell r="Z1290" t="str">
            <v>поребрик5064</v>
          </cell>
          <cell r="AA1290">
            <v>43997</v>
          </cell>
          <cell r="AB1290">
            <v>3040</v>
          </cell>
          <cell r="AC1290">
            <v>44002</v>
          </cell>
          <cell r="AD1290">
            <v>1900</v>
          </cell>
          <cell r="AE1290"/>
          <cell r="AF1290"/>
          <cell r="AG1290"/>
          <cell r="AH1290"/>
        </row>
        <row r="1291">
          <cell r="Z1291" t="str">
            <v>кирпич5058</v>
          </cell>
          <cell r="AA1291">
            <v>43997</v>
          </cell>
          <cell r="AB1291">
            <v>17700</v>
          </cell>
          <cell r="AC1291"/>
          <cell r="AD1291"/>
          <cell r="AE1291"/>
          <cell r="AF1291"/>
          <cell r="AG1291"/>
          <cell r="AH1291"/>
        </row>
        <row r="1292">
          <cell r="Z1292" t="str">
            <v>поребрик5009</v>
          </cell>
          <cell r="AA1292">
            <v>43997</v>
          </cell>
          <cell r="AB1292">
            <v>8800</v>
          </cell>
          <cell r="AC1292"/>
          <cell r="AD1292"/>
          <cell r="AE1292"/>
          <cell r="AF1292"/>
          <cell r="AG1292"/>
          <cell r="AH1292"/>
        </row>
        <row r="1293">
          <cell r="Z1293" t="str">
            <v>бордюр5009</v>
          </cell>
          <cell r="AA1293">
            <v>43997</v>
          </cell>
          <cell r="AB1293">
            <v>24640</v>
          </cell>
          <cell r="AC1293"/>
          <cell r="AD1293"/>
          <cell r="AE1293"/>
          <cell r="AF1293"/>
          <cell r="AG1293"/>
          <cell r="AH1293"/>
        </row>
        <row r="1294">
          <cell r="Z1294" t="str">
            <v>старый5068</v>
          </cell>
          <cell r="AA1294">
            <v>43997</v>
          </cell>
          <cell r="AB1294">
            <v>10450</v>
          </cell>
          <cell r="AC1294"/>
          <cell r="AD1294"/>
          <cell r="AE1294"/>
          <cell r="AF1294"/>
          <cell r="AG1294"/>
          <cell r="AH1294"/>
        </row>
        <row r="1295">
          <cell r="Z1295" t="str">
            <v>поребрик5067</v>
          </cell>
          <cell r="AA1295">
            <v>43997</v>
          </cell>
          <cell r="AB1295">
            <v>1925</v>
          </cell>
          <cell r="AC1295"/>
          <cell r="AD1295"/>
          <cell r="AE1295"/>
          <cell r="AF1295"/>
          <cell r="AG1295"/>
          <cell r="AH1295"/>
        </row>
        <row r="1296">
          <cell r="Z1296" t="str">
            <v>лоток5067</v>
          </cell>
          <cell r="AA1296">
            <v>43997</v>
          </cell>
          <cell r="AB1296">
            <v>220</v>
          </cell>
          <cell r="AC1296"/>
          <cell r="AD1296"/>
          <cell r="AE1296"/>
          <cell r="AF1296"/>
          <cell r="AG1296"/>
          <cell r="AH1296"/>
        </row>
        <row r="1297">
          <cell r="Z1297" t="str">
            <v>поребрик5069</v>
          </cell>
          <cell r="AA1297">
            <v>43997</v>
          </cell>
          <cell r="AB1297">
            <v>1470</v>
          </cell>
          <cell r="AC1297"/>
          <cell r="AD1297"/>
          <cell r="AE1297"/>
          <cell r="AF1297"/>
          <cell r="AG1297"/>
          <cell r="AH1297"/>
        </row>
        <row r="1298">
          <cell r="Z1298" t="str">
            <v>бордюр5070</v>
          </cell>
          <cell r="AA1298">
            <v>43993</v>
          </cell>
          <cell r="AB1298">
            <v>25680</v>
          </cell>
          <cell r="AC1298"/>
          <cell r="AD1298"/>
          <cell r="AE1298"/>
          <cell r="AF1298"/>
          <cell r="AG1298"/>
          <cell r="AH1298"/>
        </row>
        <row r="1299">
          <cell r="Z1299" t="str">
            <v>бордюр5071</v>
          </cell>
          <cell r="AA1299"/>
          <cell r="AB1299"/>
          <cell r="AC1299">
            <v>43999</v>
          </cell>
          <cell r="AD1299">
            <v>3300</v>
          </cell>
          <cell r="AE1299"/>
          <cell r="AF1299"/>
          <cell r="AG1299"/>
          <cell r="AH1299"/>
        </row>
        <row r="1300">
          <cell r="Z1300" t="str">
            <v>поребрик5071</v>
          </cell>
          <cell r="AA1300">
            <v>43997</v>
          </cell>
          <cell r="AB1300">
            <v>2000</v>
          </cell>
          <cell r="AC1300">
            <v>43999</v>
          </cell>
          <cell r="AD1300">
            <v>2160</v>
          </cell>
          <cell r="AE1300"/>
          <cell r="AF1300"/>
          <cell r="AG1300"/>
          <cell r="AH1300"/>
        </row>
        <row r="1301">
          <cell r="Z1301" t="str">
            <v>старый5071</v>
          </cell>
          <cell r="AA1301">
            <v>43997</v>
          </cell>
          <cell r="AB1301">
            <v>5000</v>
          </cell>
          <cell r="AC1301"/>
          <cell r="AD1301">
            <v>800</v>
          </cell>
          <cell r="AE1301"/>
          <cell r="AF1301"/>
          <cell r="AG1301"/>
          <cell r="AH1301"/>
        </row>
        <row r="1302">
          <cell r="Z1302" t="str">
            <v>кирпич5062</v>
          </cell>
          <cell r="AA1302">
            <v>43997</v>
          </cell>
          <cell r="AB1302">
            <v>22000</v>
          </cell>
          <cell r="AC1302">
            <v>43999</v>
          </cell>
          <cell r="AD1302">
            <v>22100</v>
          </cell>
          <cell r="AE1302"/>
          <cell r="AF1302"/>
          <cell r="AG1302"/>
          <cell r="AH1302"/>
        </row>
        <row r="1303">
          <cell r="Z1303" t="str">
            <v>поребрик5062</v>
          </cell>
          <cell r="AA1303"/>
          <cell r="AB1303"/>
          <cell r="AC1303">
            <v>43999</v>
          </cell>
          <cell r="AD1303">
            <v>6750</v>
          </cell>
          <cell r="AE1303"/>
          <cell r="AF1303"/>
          <cell r="AG1303"/>
          <cell r="AH1303"/>
        </row>
        <row r="1304">
          <cell r="Z1304" t="str">
            <v>поребрик5078</v>
          </cell>
          <cell r="AA1304"/>
          <cell r="AB1304"/>
          <cell r="AC1304"/>
          <cell r="AD1304"/>
          <cell r="AE1304"/>
          <cell r="AF1304"/>
          <cell r="AG1304"/>
          <cell r="AH1304"/>
        </row>
        <row r="1305">
          <cell r="Z1305" t="str">
            <v>поребрик5073</v>
          </cell>
          <cell r="AA1305">
            <v>43998</v>
          </cell>
          <cell r="AB1305">
            <v>100000</v>
          </cell>
          <cell r="AC1305">
            <v>44007</v>
          </cell>
          <cell r="AD1305">
            <v>152000</v>
          </cell>
          <cell r="AE1305"/>
          <cell r="AF1305"/>
          <cell r="AG1305"/>
          <cell r="AH1305"/>
        </row>
        <row r="1306">
          <cell r="Z1306" t="str">
            <v>кирпич5079</v>
          </cell>
          <cell r="AA1306">
            <v>43998</v>
          </cell>
          <cell r="AB1306">
            <v>70000</v>
          </cell>
          <cell r="AC1306">
            <v>44005</v>
          </cell>
          <cell r="AD1306">
            <v>16450</v>
          </cell>
          <cell r="AE1306"/>
          <cell r="AF1306"/>
          <cell r="AG1306"/>
          <cell r="AH1306"/>
        </row>
        <row r="1307">
          <cell r="Z1307" t="str">
            <v>поребрик5079</v>
          </cell>
          <cell r="AA1307"/>
          <cell r="AB1307"/>
          <cell r="AC1307">
            <v>44005</v>
          </cell>
          <cell r="AD1307">
            <v>12600</v>
          </cell>
          <cell r="AE1307"/>
          <cell r="AF1307"/>
          <cell r="AG1307"/>
          <cell r="AH1307"/>
        </row>
        <row r="1308">
          <cell r="Z1308" t="str">
            <v>кирпич4938</v>
          </cell>
          <cell r="AA1308">
            <v>44005</v>
          </cell>
          <cell r="AB1308">
            <v>90000</v>
          </cell>
          <cell r="AC1308">
            <v>44012</v>
          </cell>
          <cell r="AD1308">
            <v>33000</v>
          </cell>
          <cell r="AE1308"/>
          <cell r="AF1308"/>
          <cell r="AG1308"/>
          <cell r="AH1308"/>
        </row>
        <row r="1309">
          <cell r="Z1309" t="str">
            <v>поребрик4938</v>
          </cell>
          <cell r="AA1309"/>
          <cell r="AB1309"/>
          <cell r="AC1309">
            <v>44012</v>
          </cell>
          <cell r="AD1309">
            <v>29400</v>
          </cell>
          <cell r="AE1309"/>
          <cell r="AF1309"/>
          <cell r="AG1309"/>
          <cell r="AH1309"/>
        </row>
        <row r="1310">
          <cell r="Z1310" t="str">
            <v>лоток4938</v>
          </cell>
          <cell r="AA1310"/>
          <cell r="AB1310"/>
          <cell r="AC1310"/>
          <cell r="AD1310"/>
          <cell r="AE1310"/>
          <cell r="AF1310"/>
          <cell r="AG1310"/>
          <cell r="AH1310"/>
        </row>
        <row r="1311">
          <cell r="Z1311" t="str">
            <v>поребрик5077</v>
          </cell>
          <cell r="AA1311">
            <v>43998</v>
          </cell>
          <cell r="AB1311">
            <v>1417</v>
          </cell>
          <cell r="AC1311"/>
          <cell r="AD1311"/>
          <cell r="AE1311"/>
          <cell r="AF1311"/>
          <cell r="AG1311"/>
          <cell r="AH1311"/>
        </row>
        <row r="1312">
          <cell r="Z1312" t="str">
            <v>поребрик5081</v>
          </cell>
          <cell r="AA1312">
            <v>43999</v>
          </cell>
          <cell r="AB1312">
            <v>1417</v>
          </cell>
          <cell r="AC1312"/>
          <cell r="AD1312"/>
          <cell r="AE1312"/>
          <cell r="AF1312"/>
          <cell r="AG1312"/>
          <cell r="AH1312"/>
        </row>
        <row r="1313">
          <cell r="Z1313" t="str">
            <v>малыш5082</v>
          </cell>
          <cell r="AA1313">
            <v>43999</v>
          </cell>
          <cell r="AB1313">
            <v>4100</v>
          </cell>
          <cell r="AC1313"/>
          <cell r="AD1313"/>
          <cell r="AE1313"/>
          <cell r="AF1313"/>
          <cell r="AG1313"/>
          <cell r="AH1313"/>
        </row>
        <row r="1314">
          <cell r="Z1314" t="str">
            <v>кирпич5083</v>
          </cell>
          <cell r="AA1314">
            <v>43998</v>
          </cell>
          <cell r="AB1314">
            <v>6825</v>
          </cell>
          <cell r="AC1314"/>
          <cell r="AD1314"/>
          <cell r="AE1314"/>
          <cell r="AF1314"/>
          <cell r="AG1314"/>
          <cell r="AH1314"/>
        </row>
        <row r="1315">
          <cell r="Z1315" t="str">
            <v>поребрик5084</v>
          </cell>
          <cell r="AA1315">
            <v>44000</v>
          </cell>
          <cell r="AB1315">
            <v>800</v>
          </cell>
          <cell r="AC1315"/>
          <cell r="AD1315"/>
          <cell r="AE1315"/>
          <cell r="AF1315"/>
          <cell r="AG1315"/>
          <cell r="AH1315"/>
        </row>
        <row r="1316">
          <cell r="Z1316" t="str">
            <v>поребрик5085</v>
          </cell>
          <cell r="AA1316">
            <v>44000</v>
          </cell>
          <cell r="AB1316">
            <v>1960</v>
          </cell>
          <cell r="AC1316"/>
          <cell r="AD1316"/>
          <cell r="AE1316"/>
          <cell r="AF1316"/>
          <cell r="AG1316"/>
          <cell r="AH1316"/>
        </row>
        <row r="1317">
          <cell r="Z1317" t="str">
            <v>поребрик5086</v>
          </cell>
          <cell r="AA1317">
            <v>44000</v>
          </cell>
          <cell r="AB1317">
            <v>5880</v>
          </cell>
          <cell r="AC1317"/>
          <cell r="AD1317"/>
          <cell r="AE1317"/>
          <cell r="AF1317"/>
          <cell r="AG1317"/>
          <cell r="AH1317"/>
        </row>
        <row r="1318">
          <cell r="Z1318" t="str">
            <v>поребрик5089</v>
          </cell>
          <cell r="AA1318">
            <v>44002</v>
          </cell>
          <cell r="AB1318">
            <v>3120</v>
          </cell>
          <cell r="AC1318"/>
          <cell r="AD1318"/>
          <cell r="AE1318"/>
          <cell r="AF1318"/>
          <cell r="AG1318"/>
          <cell r="AH1318"/>
        </row>
        <row r="1319">
          <cell r="Z1319" t="str">
            <v>поребрик5090</v>
          </cell>
          <cell r="AA1319">
            <v>44001</v>
          </cell>
          <cell r="AB1319">
            <v>14945.7</v>
          </cell>
          <cell r="AC1319"/>
          <cell r="AD1319"/>
          <cell r="AE1319"/>
          <cell r="AF1319"/>
          <cell r="AG1319"/>
          <cell r="AH1319"/>
        </row>
        <row r="1320">
          <cell r="Z1320" t="str">
            <v>кирпич4910</v>
          </cell>
          <cell r="AA1320">
            <v>44001</v>
          </cell>
          <cell r="AB1320">
            <v>350300</v>
          </cell>
          <cell r="AC1320"/>
          <cell r="AD1320"/>
          <cell r="AE1320"/>
          <cell r="AF1320"/>
          <cell r="AG1320"/>
          <cell r="AH1320"/>
        </row>
        <row r="1321">
          <cell r="Z1321" t="str">
            <v>старый5095</v>
          </cell>
          <cell r="AA1321">
            <v>44001</v>
          </cell>
          <cell r="AB1321">
            <v>42000</v>
          </cell>
          <cell r="AC1321"/>
          <cell r="AD1321"/>
          <cell r="AE1321"/>
          <cell r="AF1321"/>
          <cell r="AG1321"/>
          <cell r="AH1321"/>
        </row>
        <row r="1322">
          <cell r="Z1322" t="str">
            <v>старый4333</v>
          </cell>
          <cell r="AA1322">
            <v>44001</v>
          </cell>
          <cell r="AB1322">
            <v>50900</v>
          </cell>
          <cell r="AC1322">
            <v>44012</v>
          </cell>
          <cell r="AD1322">
            <v>68000</v>
          </cell>
          <cell r="AE1322"/>
          <cell r="AF1322"/>
          <cell r="AG1322"/>
          <cell r="AH1322"/>
        </row>
        <row r="1323">
          <cell r="Z1323" t="str">
            <v>старый5093</v>
          </cell>
          <cell r="AA1323">
            <v>44001</v>
          </cell>
          <cell r="AB1323">
            <v>20400</v>
          </cell>
          <cell r="AC1323">
            <v>44004</v>
          </cell>
          <cell r="AD1323">
            <v>20000</v>
          </cell>
          <cell r="AE1323"/>
          <cell r="AF1323"/>
          <cell r="AG1323"/>
          <cell r="AH1323"/>
        </row>
        <row r="1324">
          <cell r="Z1324" t="str">
            <v>кирпич5094</v>
          </cell>
          <cell r="AA1324">
            <v>44001</v>
          </cell>
          <cell r="AB1324">
            <v>35440</v>
          </cell>
          <cell r="AC1324">
            <v>44008</v>
          </cell>
          <cell r="AD1324">
            <v>22160</v>
          </cell>
          <cell r="AE1324"/>
          <cell r="AF1324"/>
          <cell r="AG1324"/>
          <cell r="AH1324"/>
        </row>
        <row r="1325">
          <cell r="Z1325" t="str">
            <v>поребрик5094</v>
          </cell>
          <cell r="AA1325"/>
          <cell r="AB1325"/>
          <cell r="AC1325">
            <v>44008</v>
          </cell>
          <cell r="AD1325">
            <v>7840</v>
          </cell>
          <cell r="AE1325"/>
          <cell r="AF1325"/>
          <cell r="AG1325"/>
          <cell r="AH1325"/>
        </row>
        <row r="1326">
          <cell r="Z1326" t="str">
            <v>кирпич5010</v>
          </cell>
          <cell r="AA1326">
            <v>44001</v>
          </cell>
          <cell r="AB1326">
            <v>131400</v>
          </cell>
          <cell r="AC1326">
            <v>44008</v>
          </cell>
          <cell r="AD1326">
            <v>36000</v>
          </cell>
          <cell r="AE1326">
            <v>44008</v>
          </cell>
          <cell r="AF1326">
            <v>25000</v>
          </cell>
          <cell r="AG1326">
            <v>44019</v>
          </cell>
          <cell r="AH1326">
            <v>29820</v>
          </cell>
        </row>
        <row r="1327">
          <cell r="Z1327" t="str">
            <v>бордюр5097</v>
          </cell>
          <cell r="AA1327">
            <v>44002</v>
          </cell>
          <cell r="AB1327">
            <v>50000</v>
          </cell>
          <cell r="AC1327"/>
          <cell r="AD1327"/>
          <cell r="AE1327"/>
          <cell r="AF1327"/>
          <cell r="AG1327"/>
          <cell r="AH1327"/>
        </row>
        <row r="1328">
          <cell r="Z1328" t="str">
            <v>поребрик5092</v>
          </cell>
          <cell r="AA1328">
            <v>44003</v>
          </cell>
          <cell r="AB1328">
            <v>19780</v>
          </cell>
          <cell r="AC1328">
            <v>44010</v>
          </cell>
          <cell r="AD1328">
            <v>7720</v>
          </cell>
          <cell r="AE1328"/>
          <cell r="AF1328"/>
          <cell r="AG1328"/>
          <cell r="AH1328"/>
        </row>
        <row r="1329">
          <cell r="Z1329" t="str">
            <v>бордюр5092</v>
          </cell>
          <cell r="AA1329"/>
          <cell r="AB1329"/>
          <cell r="AC1329">
            <v>44010</v>
          </cell>
          <cell r="AD1329">
            <v>7280</v>
          </cell>
          <cell r="AE1329"/>
          <cell r="AF1329"/>
          <cell r="AG1329"/>
          <cell r="AH1329"/>
        </row>
        <row r="1330">
          <cell r="Z1330" t="str">
            <v>лоток5100</v>
          </cell>
          <cell r="AA1330">
            <v>44004</v>
          </cell>
          <cell r="AB1330">
            <v>-1100</v>
          </cell>
          <cell r="AC1330"/>
          <cell r="AD1330"/>
          <cell r="AE1330"/>
          <cell r="AF1330"/>
          <cell r="AG1330"/>
          <cell r="AH1330"/>
        </row>
        <row r="1331">
          <cell r="Z1331" t="str">
            <v>поребрик5101</v>
          </cell>
          <cell r="AA1331">
            <v>44004</v>
          </cell>
          <cell r="AB1331">
            <v>640</v>
          </cell>
          <cell r="AC1331"/>
          <cell r="AD1331"/>
          <cell r="AE1331"/>
          <cell r="AF1331"/>
          <cell r="AG1331"/>
          <cell r="AH1331"/>
        </row>
        <row r="1332">
          <cell r="Z1332" t="str">
            <v>лоток5109</v>
          </cell>
          <cell r="AA1332">
            <v>44004</v>
          </cell>
          <cell r="AB1332">
            <v>2400</v>
          </cell>
          <cell r="AC1332"/>
          <cell r="AD1332"/>
          <cell r="AE1332"/>
          <cell r="AF1332"/>
          <cell r="AG1332"/>
          <cell r="AH1332"/>
        </row>
        <row r="1333">
          <cell r="Z1333" t="str">
            <v>поребрик4826</v>
          </cell>
          <cell r="AA1333">
            <v>44004</v>
          </cell>
          <cell r="AB1333">
            <v>80500</v>
          </cell>
          <cell r="AC1333"/>
          <cell r="AD1333"/>
          <cell r="AE1333"/>
          <cell r="AF1333"/>
          <cell r="AG1333"/>
          <cell r="AH1333"/>
        </row>
        <row r="1334">
          <cell r="Z1334" t="str">
            <v>поребрик5114</v>
          </cell>
          <cell r="AA1334">
            <v>44005</v>
          </cell>
          <cell r="AB1334">
            <v>94680</v>
          </cell>
          <cell r="AC1334"/>
          <cell r="AD1334"/>
          <cell r="AE1334"/>
          <cell r="AF1334"/>
          <cell r="AG1334"/>
          <cell r="AH1334"/>
        </row>
        <row r="1335">
          <cell r="Z1335" t="str">
            <v>поребрик5117</v>
          </cell>
          <cell r="AA1335">
            <v>44005</v>
          </cell>
          <cell r="AB1335">
            <v>13280</v>
          </cell>
          <cell r="AC1335"/>
          <cell r="AD1335"/>
          <cell r="AE1335"/>
          <cell r="AF1335"/>
          <cell r="AG1335"/>
          <cell r="AH1335"/>
        </row>
        <row r="1336">
          <cell r="Z1336" t="str">
            <v>бордюр5117</v>
          </cell>
          <cell r="AA1336">
            <v>44005</v>
          </cell>
          <cell r="AB1336">
            <v>14040</v>
          </cell>
          <cell r="AC1336"/>
          <cell r="AD1336"/>
          <cell r="AE1336"/>
          <cell r="AF1336"/>
          <cell r="AG1336"/>
          <cell r="AH1336"/>
        </row>
        <row r="1337">
          <cell r="Z1337" t="str">
            <v>поребрик5116</v>
          </cell>
          <cell r="AA1337">
            <v>44005</v>
          </cell>
          <cell r="AB1337">
            <v>8960</v>
          </cell>
          <cell r="AC1337"/>
          <cell r="AD1337"/>
          <cell r="AE1337"/>
          <cell r="AF1337"/>
          <cell r="AG1337"/>
          <cell r="AH1337"/>
        </row>
        <row r="1338">
          <cell r="Z1338" t="str">
            <v>кирпич5107</v>
          </cell>
          <cell r="AA1338">
            <v>44005</v>
          </cell>
          <cell r="AB1338">
            <v>50000</v>
          </cell>
          <cell r="AC1338">
            <v>44015</v>
          </cell>
          <cell r="AD1338">
            <v>90000</v>
          </cell>
          <cell r="AE1338">
            <v>44020</v>
          </cell>
          <cell r="AF1338">
            <v>90000</v>
          </cell>
          <cell r="AG1338">
            <v>44029</v>
          </cell>
          <cell r="AH1338">
            <v>101279</v>
          </cell>
        </row>
        <row r="1339">
          <cell r="Z1339" t="str">
            <v>кирпич5118</v>
          </cell>
          <cell r="AA1339">
            <v>44005</v>
          </cell>
          <cell r="AB1339">
            <v>3780</v>
          </cell>
          <cell r="AC1339"/>
          <cell r="AD1339"/>
          <cell r="AE1339"/>
          <cell r="AF1339"/>
          <cell r="AG1339"/>
          <cell r="AH1339"/>
        </row>
        <row r="1340">
          <cell r="Z1340" t="str">
            <v>поребрик5119</v>
          </cell>
          <cell r="AA1340">
            <v>43993</v>
          </cell>
          <cell r="AB1340">
            <v>3200</v>
          </cell>
          <cell r="AC1340"/>
          <cell r="AD1340"/>
          <cell r="AE1340"/>
          <cell r="AF1340"/>
          <cell r="AG1340"/>
          <cell r="AH1340"/>
        </row>
        <row r="1341">
          <cell r="Z1341" t="str">
            <v>бордюр5120</v>
          </cell>
          <cell r="AA1341">
            <v>43987</v>
          </cell>
          <cell r="AB1341">
            <v>7680</v>
          </cell>
          <cell r="AC1341"/>
          <cell r="AD1341"/>
          <cell r="AE1341"/>
          <cell r="AF1341"/>
          <cell r="AG1341"/>
          <cell r="AH1341"/>
        </row>
        <row r="1342">
          <cell r="Z1342" t="str">
            <v>кирпич5123</v>
          </cell>
          <cell r="AA1342">
            <v>44007</v>
          </cell>
          <cell r="AB1342">
            <v>5800</v>
          </cell>
          <cell r="AC1342"/>
          <cell r="AD1342"/>
          <cell r="AE1342"/>
          <cell r="AF1342"/>
          <cell r="AG1342"/>
          <cell r="AH1342"/>
        </row>
        <row r="1343">
          <cell r="Z1343" t="str">
            <v>поребрик5124</v>
          </cell>
          <cell r="AA1343">
            <v>44005</v>
          </cell>
          <cell r="AB1343">
            <v>480</v>
          </cell>
          <cell r="AC1343"/>
          <cell r="AD1343"/>
          <cell r="AE1343"/>
          <cell r="AF1343"/>
          <cell r="AG1343"/>
          <cell r="AH1343"/>
        </row>
        <row r="1344">
          <cell r="Z1344" t="str">
            <v>бордюр5124</v>
          </cell>
          <cell r="AA1344">
            <v>44005</v>
          </cell>
          <cell r="AB1344">
            <v>810</v>
          </cell>
          <cell r="AC1344"/>
          <cell r="AD1344"/>
          <cell r="AE1344"/>
          <cell r="AF1344"/>
          <cell r="AG1344"/>
          <cell r="AH1344"/>
        </row>
        <row r="1345">
          <cell r="Z1345" t="str">
            <v>кирпич5124</v>
          </cell>
          <cell r="AA1345">
            <v>44005</v>
          </cell>
          <cell r="AB1345">
            <v>4000</v>
          </cell>
          <cell r="AC1345"/>
          <cell r="AD1345"/>
          <cell r="AE1345"/>
          <cell r="AF1345"/>
          <cell r="AG1345"/>
          <cell r="AH1345"/>
        </row>
        <row r="1346">
          <cell r="Z1346" t="str">
            <v>поребрик5125</v>
          </cell>
          <cell r="AA1346">
            <v>44005</v>
          </cell>
          <cell r="AB1346">
            <v>1800</v>
          </cell>
          <cell r="AC1346"/>
          <cell r="AD1346"/>
          <cell r="AE1346"/>
          <cell r="AF1346"/>
          <cell r="AG1346"/>
          <cell r="AH1346"/>
        </row>
        <row r="1347">
          <cell r="Z1347" t="str">
            <v>кирпич5096</v>
          </cell>
          <cell r="AA1347">
            <v>44006</v>
          </cell>
          <cell r="AB1347">
            <v>458500</v>
          </cell>
          <cell r="AC1347">
            <v>44017</v>
          </cell>
          <cell r="AD1347">
            <v>200500</v>
          </cell>
          <cell r="AE1347"/>
          <cell r="AF1347"/>
          <cell r="AG1347"/>
          <cell r="AH1347"/>
        </row>
        <row r="1348">
          <cell r="Z1348" t="str">
            <v>поребрик5097</v>
          </cell>
          <cell r="AA1348"/>
          <cell r="AB1348"/>
          <cell r="AC1348">
            <v>44017</v>
          </cell>
          <cell r="AD1348">
            <v>58000</v>
          </cell>
          <cell r="AE1348"/>
          <cell r="AF1348"/>
          <cell r="AG1348"/>
          <cell r="AH1348"/>
        </row>
        <row r="1349">
          <cell r="Z1349" t="str">
            <v>кирпич5128</v>
          </cell>
          <cell r="AA1349">
            <v>44006</v>
          </cell>
          <cell r="AB1349">
            <v>57040</v>
          </cell>
          <cell r="AC1349">
            <v>44028</v>
          </cell>
          <cell r="AD1349">
            <v>43260</v>
          </cell>
          <cell r="AE1349"/>
          <cell r="AF1349"/>
          <cell r="AG1349"/>
          <cell r="AH1349"/>
        </row>
        <row r="1350">
          <cell r="Z1350" t="str">
            <v>лоток5128</v>
          </cell>
          <cell r="AA1350"/>
          <cell r="AB1350"/>
          <cell r="AC1350">
            <v>44028</v>
          </cell>
          <cell r="AD1350">
            <v>9240</v>
          </cell>
          <cell r="AE1350"/>
          <cell r="AF1350"/>
          <cell r="AG1350"/>
          <cell r="AH1350"/>
        </row>
        <row r="1351">
          <cell r="Z1351" t="str">
            <v>старый5130</v>
          </cell>
          <cell r="AA1351">
            <v>44006</v>
          </cell>
          <cell r="AB1351">
            <v>20650</v>
          </cell>
          <cell r="AC1351">
            <v>44008</v>
          </cell>
          <cell r="AD1351">
            <v>175000</v>
          </cell>
          <cell r="AE1351"/>
          <cell r="AF1351"/>
          <cell r="AG1351"/>
          <cell r="AH1351"/>
        </row>
        <row r="1352">
          <cell r="Z1352" t="str">
            <v>поребрик5132</v>
          </cell>
          <cell r="AA1352">
            <v>44007</v>
          </cell>
          <cell r="AB1352">
            <v>6380</v>
          </cell>
          <cell r="AC1352"/>
          <cell r="AD1352"/>
          <cell r="AE1352"/>
          <cell r="AF1352"/>
          <cell r="AG1352"/>
          <cell r="AH1352"/>
        </row>
        <row r="1353">
          <cell r="Z1353" t="str">
            <v>поребрик5133</v>
          </cell>
          <cell r="AA1353">
            <v>44007</v>
          </cell>
          <cell r="AB1353">
            <v>18000</v>
          </cell>
          <cell r="AC1353"/>
          <cell r="AD1353"/>
          <cell r="AE1353"/>
          <cell r="AF1353"/>
          <cell r="AG1353"/>
          <cell r="AH1353"/>
        </row>
        <row r="1354">
          <cell r="Z1354" t="str">
            <v>малыш5135</v>
          </cell>
          <cell r="AA1354">
            <v>44007</v>
          </cell>
          <cell r="AB1354">
            <v>660</v>
          </cell>
          <cell r="AC1354"/>
          <cell r="AD1354"/>
          <cell r="AE1354"/>
          <cell r="AF1354"/>
          <cell r="AG1354"/>
          <cell r="AH1354"/>
        </row>
        <row r="1355">
          <cell r="Z1355" t="str">
            <v>лоток5138</v>
          </cell>
          <cell r="AA1355"/>
          <cell r="AB1355"/>
          <cell r="AC1355"/>
          <cell r="AD1355"/>
          <cell r="AE1355"/>
          <cell r="AF1355"/>
          <cell r="AG1355"/>
          <cell r="AH1355"/>
        </row>
        <row r="1356">
          <cell r="Z1356" t="str">
            <v>лоток5138</v>
          </cell>
          <cell r="AA1356"/>
          <cell r="AB1356"/>
          <cell r="AC1356"/>
          <cell r="AD1356"/>
          <cell r="AE1356"/>
          <cell r="AF1356"/>
          <cell r="AG1356"/>
          <cell r="AH1356"/>
        </row>
        <row r="1357">
          <cell r="Z1357" t="str">
            <v>поребрик5130</v>
          </cell>
          <cell r="AA1357"/>
          <cell r="AB1357"/>
          <cell r="AC1357">
            <v>44008</v>
          </cell>
          <cell r="AD1357">
            <v>15750</v>
          </cell>
          <cell r="AE1357"/>
          <cell r="AF1357"/>
          <cell r="AG1357"/>
          <cell r="AH1357"/>
        </row>
        <row r="1358">
          <cell r="Z1358" t="str">
            <v>кирпич4338</v>
          </cell>
          <cell r="AA1358">
            <v>44008</v>
          </cell>
          <cell r="AB1358">
            <v>98500</v>
          </cell>
          <cell r="AC1358">
            <v>44017</v>
          </cell>
          <cell r="AD1358">
            <v>7500</v>
          </cell>
          <cell r="AE1358"/>
          <cell r="AF1358"/>
          <cell r="AG1358"/>
          <cell r="AH1358"/>
        </row>
        <row r="1359">
          <cell r="Z1359" t="str">
            <v>поребрик4338</v>
          </cell>
          <cell r="AA1359">
            <v>44017</v>
          </cell>
          <cell r="AB1359">
            <v>16500</v>
          </cell>
          <cell r="AC1359"/>
          <cell r="AD1359"/>
          <cell r="AE1359"/>
          <cell r="AF1359"/>
          <cell r="AG1359"/>
          <cell r="AH1359"/>
        </row>
        <row r="1360">
          <cell r="Z1360" t="str">
            <v>лоток4338</v>
          </cell>
          <cell r="AA1360">
            <v>44017</v>
          </cell>
          <cell r="AB1360">
            <v>46200</v>
          </cell>
          <cell r="AC1360"/>
          <cell r="AD1360"/>
          <cell r="AE1360"/>
          <cell r="AF1360"/>
          <cell r="AG1360"/>
          <cell r="AH1360"/>
        </row>
        <row r="1361">
          <cell r="Z1361" t="str">
            <v>кирпич5144</v>
          </cell>
          <cell r="AA1361">
            <v>44008</v>
          </cell>
          <cell r="AB1361">
            <v>49700</v>
          </cell>
          <cell r="AC1361"/>
          <cell r="AD1361"/>
          <cell r="AE1361"/>
          <cell r="AF1361"/>
          <cell r="AG1361"/>
          <cell r="AH1361"/>
        </row>
        <row r="1362">
          <cell r="Z1362" t="str">
            <v>поребрик5144</v>
          </cell>
          <cell r="AA1362">
            <v>44008</v>
          </cell>
          <cell r="AB1362">
            <v>5600</v>
          </cell>
          <cell r="AC1362"/>
          <cell r="AD1362"/>
          <cell r="AE1362"/>
          <cell r="AF1362"/>
          <cell r="AG1362"/>
          <cell r="AH1362"/>
        </row>
        <row r="1363">
          <cell r="Z1363" t="str">
            <v>лоток5144</v>
          </cell>
          <cell r="AA1363">
            <v>44008</v>
          </cell>
          <cell r="AB1363">
            <v>3640</v>
          </cell>
          <cell r="AC1363"/>
          <cell r="AD1363"/>
          <cell r="AE1363"/>
          <cell r="AF1363"/>
          <cell r="AG1363"/>
          <cell r="AH1363"/>
        </row>
        <row r="1364">
          <cell r="Z1364" t="str">
            <v>поребрик5147</v>
          </cell>
          <cell r="AA1364">
            <v>44008</v>
          </cell>
          <cell r="AB1364">
            <v>1800</v>
          </cell>
          <cell r="AC1364"/>
          <cell r="AD1364"/>
          <cell r="AE1364"/>
          <cell r="AF1364"/>
          <cell r="AG1364"/>
          <cell r="AH1364"/>
        </row>
        <row r="1365">
          <cell r="Z1365" t="str">
            <v>новый5148</v>
          </cell>
          <cell r="AA1365">
            <v>44010</v>
          </cell>
          <cell r="AB1365">
            <v>19500</v>
          </cell>
          <cell r="AC1365"/>
          <cell r="AD1365"/>
          <cell r="AE1365"/>
          <cell r="AF1365"/>
          <cell r="AG1365"/>
          <cell r="AH1365"/>
        </row>
        <row r="1366">
          <cell r="Z1366" t="str">
            <v>поребрик5148</v>
          </cell>
          <cell r="AA1366">
            <v>44010</v>
          </cell>
          <cell r="AB1366">
            <v>2240</v>
          </cell>
          <cell r="AC1366"/>
          <cell r="AD1366"/>
          <cell r="AE1366"/>
          <cell r="AF1366"/>
          <cell r="AG1366"/>
          <cell r="AH1366"/>
        </row>
        <row r="1367">
          <cell r="Z1367" t="str">
            <v>поребрик5149</v>
          </cell>
          <cell r="AA1367">
            <v>44010</v>
          </cell>
          <cell r="AB1367">
            <v>4250</v>
          </cell>
          <cell r="AC1367"/>
          <cell r="AD1367"/>
          <cell r="AE1367"/>
          <cell r="AF1367"/>
          <cell r="AG1367"/>
          <cell r="AH1367"/>
        </row>
        <row r="1368">
          <cell r="Z1368" t="str">
            <v>поребрик5150</v>
          </cell>
          <cell r="AA1368">
            <v>44009</v>
          </cell>
          <cell r="AB1368">
            <v>1600</v>
          </cell>
          <cell r="AC1368"/>
          <cell r="AD1368"/>
          <cell r="AE1368"/>
          <cell r="AF1368"/>
          <cell r="AG1368"/>
          <cell r="AH1368"/>
        </row>
        <row r="1369">
          <cell r="Z1369" t="str">
            <v>старый5151</v>
          </cell>
          <cell r="AA1369">
            <v>44009</v>
          </cell>
          <cell r="AB1369">
            <v>9000</v>
          </cell>
          <cell r="AC1369"/>
          <cell r="AD1369"/>
          <cell r="AE1369"/>
          <cell r="AF1369"/>
          <cell r="AG1369"/>
          <cell r="AH1369"/>
        </row>
        <row r="1370">
          <cell r="Z1370" t="str">
            <v>старый5151</v>
          </cell>
          <cell r="AA1370">
            <v>44009</v>
          </cell>
          <cell r="AB1370">
            <v>20950</v>
          </cell>
          <cell r="AC1370"/>
          <cell r="AD1370"/>
          <cell r="AE1370"/>
          <cell r="AF1370"/>
          <cell r="AG1370"/>
          <cell r="AH1370"/>
        </row>
        <row r="1371">
          <cell r="Z1371" t="str">
            <v>поребрик5151</v>
          </cell>
          <cell r="AA1371">
            <v>44009</v>
          </cell>
          <cell r="AB1371">
            <v>1120</v>
          </cell>
          <cell r="AC1371"/>
          <cell r="AD1371"/>
          <cell r="AE1371"/>
          <cell r="AF1371"/>
          <cell r="AG1371"/>
          <cell r="AH1371"/>
        </row>
        <row r="1372">
          <cell r="Z1372" t="str">
            <v>кирпич5111</v>
          </cell>
          <cell r="AA1372">
            <v>44010</v>
          </cell>
          <cell r="AB1372">
            <v>10000</v>
          </cell>
          <cell r="AC1372">
            <v>44015</v>
          </cell>
          <cell r="AD1372">
            <v>33365</v>
          </cell>
          <cell r="AE1372"/>
          <cell r="AF1372"/>
          <cell r="AG1372"/>
          <cell r="AH1372"/>
        </row>
        <row r="1373">
          <cell r="Z1373" t="str">
            <v>поребрик5111</v>
          </cell>
          <cell r="AA1373"/>
          <cell r="AB1373"/>
          <cell r="AC1373">
            <v>44015</v>
          </cell>
          <cell r="AD1373">
            <v>8500</v>
          </cell>
          <cell r="AE1373"/>
          <cell r="AF1373"/>
          <cell r="AG1373"/>
          <cell r="AH1373"/>
        </row>
        <row r="1374">
          <cell r="Z1374" t="str">
            <v>лоток5111</v>
          </cell>
          <cell r="AA1374"/>
          <cell r="AB1374"/>
          <cell r="AC1374">
            <v>44015</v>
          </cell>
          <cell r="AD1374">
            <v>660</v>
          </cell>
          <cell r="AE1374"/>
          <cell r="AF1374"/>
          <cell r="AG1374"/>
          <cell r="AH1374"/>
        </row>
        <row r="1375">
          <cell r="Z1375" t="str">
            <v>кирпич5146</v>
          </cell>
          <cell r="AA1375">
            <v>44010</v>
          </cell>
          <cell r="AB1375">
            <v>39900</v>
          </cell>
          <cell r="AC1375"/>
          <cell r="AD1375"/>
          <cell r="AE1375"/>
          <cell r="AF1375"/>
          <cell r="AG1375"/>
          <cell r="AH1375"/>
        </row>
        <row r="1376">
          <cell r="Z1376" t="str">
            <v>бордюр5147</v>
          </cell>
          <cell r="AA1376">
            <v>44010</v>
          </cell>
          <cell r="AB1376">
            <v>10800</v>
          </cell>
          <cell r="AC1376"/>
          <cell r="AD1376"/>
          <cell r="AE1376"/>
          <cell r="AF1376"/>
          <cell r="AG1376"/>
          <cell r="AH1376"/>
        </row>
        <row r="1377">
          <cell r="Z1377" t="str">
            <v>поребрик5157</v>
          </cell>
          <cell r="AA1377">
            <v>44011</v>
          </cell>
          <cell r="AB1377">
            <v>15000</v>
          </cell>
          <cell r="AC1377">
            <v>44013</v>
          </cell>
          <cell r="AD1377">
            <v>15000</v>
          </cell>
          <cell r="AE1377"/>
          <cell r="AF1377"/>
          <cell r="AG1377"/>
          <cell r="AH1377"/>
        </row>
        <row r="1378">
          <cell r="Z1378" t="str">
            <v>бордюр5152</v>
          </cell>
          <cell r="AA1378">
            <v>44011</v>
          </cell>
          <cell r="AB1378">
            <v>7000</v>
          </cell>
          <cell r="AC1378"/>
          <cell r="AD1378"/>
          <cell r="AE1378"/>
          <cell r="AF1378"/>
          <cell r="AG1378"/>
          <cell r="AH1378"/>
        </row>
        <row r="1379">
          <cell r="Z1379" t="str">
            <v>кирпич5155</v>
          </cell>
          <cell r="AA1379">
            <v>44011</v>
          </cell>
          <cell r="AB1379">
            <v>30000</v>
          </cell>
          <cell r="AC1379">
            <v>44013</v>
          </cell>
          <cell r="AD1379">
            <v>8500</v>
          </cell>
          <cell r="AE1379"/>
          <cell r="AF1379"/>
          <cell r="AG1379"/>
          <cell r="AH1379"/>
        </row>
        <row r="1380">
          <cell r="Z1380" t="str">
            <v>поребрик5159</v>
          </cell>
          <cell r="AA1380">
            <v>44011</v>
          </cell>
          <cell r="AB1380">
            <v>1260</v>
          </cell>
          <cell r="AC1380"/>
          <cell r="AD1380"/>
          <cell r="AE1380"/>
          <cell r="AF1380"/>
          <cell r="AG1380"/>
          <cell r="AH1380"/>
        </row>
        <row r="1381">
          <cell r="Z1381" t="str">
            <v>поребрик5160</v>
          </cell>
          <cell r="AA1381">
            <v>44012</v>
          </cell>
          <cell r="AB1381">
            <v>5040</v>
          </cell>
          <cell r="AC1381"/>
          <cell r="AD1381"/>
          <cell r="AE1381"/>
          <cell r="AF1381"/>
          <cell r="AG1381"/>
          <cell r="AH1381"/>
        </row>
        <row r="1382">
          <cell r="Z1382" t="str">
            <v>поребрик5154</v>
          </cell>
          <cell r="AA1382">
            <v>44011</v>
          </cell>
          <cell r="AB1382">
            <v>4250</v>
          </cell>
          <cell r="AC1382"/>
          <cell r="AD1382"/>
          <cell r="AE1382"/>
          <cell r="AF1382"/>
          <cell r="AG1382"/>
          <cell r="AH1382"/>
        </row>
        <row r="1383">
          <cell r="Z1383" t="str">
            <v>старый5176</v>
          </cell>
          <cell r="AA1383"/>
          <cell r="AB1383"/>
          <cell r="AC1383"/>
          <cell r="AD1383"/>
          <cell r="AE1383"/>
          <cell r="AF1383"/>
          <cell r="AG1383"/>
          <cell r="AH1383"/>
        </row>
        <row r="1384">
          <cell r="Z1384" t="str">
            <v>старый5177</v>
          </cell>
          <cell r="AA1384"/>
          <cell r="AB1384"/>
          <cell r="AC1384"/>
          <cell r="AD1384"/>
          <cell r="AE1384"/>
          <cell r="AF1384"/>
          <cell r="AG1384"/>
          <cell r="AH1384"/>
        </row>
        <row r="1385">
          <cell r="Z1385" t="str">
            <v>новый5178</v>
          </cell>
          <cell r="AA1385"/>
          <cell r="AB1385"/>
          <cell r="AC1385"/>
          <cell r="AD1385"/>
          <cell r="AE1385"/>
          <cell r="AF1385"/>
          <cell r="AG1385"/>
          <cell r="AH1385"/>
        </row>
        <row r="1386">
          <cell r="Z1386" t="str">
            <v>старый5179</v>
          </cell>
          <cell r="AA1386"/>
          <cell r="AB1386"/>
          <cell r="AC1386"/>
          <cell r="AD1386"/>
          <cell r="AE1386"/>
          <cell r="AF1386"/>
          <cell r="AG1386"/>
          <cell r="AH1386"/>
        </row>
        <row r="1387">
          <cell r="Z1387" t="str">
            <v>бордюр5180</v>
          </cell>
          <cell r="AA1387"/>
          <cell r="AB1387"/>
          <cell r="AC1387"/>
          <cell r="AD1387"/>
          <cell r="AE1387"/>
          <cell r="AF1387"/>
          <cell r="AG1387"/>
          <cell r="AH1387"/>
        </row>
        <row r="1388">
          <cell r="Z1388" t="str">
            <v>бордюр5181</v>
          </cell>
          <cell r="AA1388"/>
          <cell r="AB1388"/>
          <cell r="AC1388"/>
          <cell r="AD1388"/>
          <cell r="AE1388"/>
          <cell r="AF1388"/>
          <cell r="AG1388"/>
          <cell r="AH1388"/>
        </row>
        <row r="1389">
          <cell r="Z1389" t="str">
            <v>кирпич5182</v>
          </cell>
          <cell r="AA1389"/>
          <cell r="AB1389"/>
          <cell r="AC1389"/>
          <cell r="AD1389"/>
          <cell r="AE1389"/>
          <cell r="AF1389"/>
          <cell r="AG1389"/>
          <cell r="AH1389"/>
        </row>
        <row r="1390">
          <cell r="Z1390" t="str">
            <v>поребрик5183</v>
          </cell>
          <cell r="AA1390">
            <v>44023</v>
          </cell>
          <cell r="AB1390">
            <v>167500</v>
          </cell>
          <cell r="AC1390"/>
          <cell r="AD1390"/>
          <cell r="AE1390"/>
          <cell r="AF1390"/>
          <cell r="AG1390"/>
          <cell r="AH1390"/>
        </row>
        <row r="1391">
          <cell r="Z1391" t="str">
            <v>бордюр5183</v>
          </cell>
          <cell r="AA1391">
            <v>44023</v>
          </cell>
          <cell r="AB1391">
            <v>41800</v>
          </cell>
          <cell r="AC1391"/>
          <cell r="AD1391"/>
          <cell r="AE1391"/>
          <cell r="AF1391"/>
          <cell r="AG1391"/>
          <cell r="AH1391"/>
        </row>
        <row r="1392">
          <cell r="Z1392" t="str">
            <v>кирпич5184</v>
          </cell>
          <cell r="AA1392"/>
          <cell r="AB1392"/>
          <cell r="AC1392"/>
          <cell r="AD1392"/>
          <cell r="AE1392"/>
          <cell r="AF1392"/>
          <cell r="AG1392"/>
          <cell r="AH1392"/>
        </row>
        <row r="1393">
          <cell r="Z1393" t="str">
            <v>кирпич5185</v>
          </cell>
          <cell r="AA1393"/>
          <cell r="AB1393"/>
          <cell r="AC1393"/>
          <cell r="AD1393"/>
          <cell r="AE1393"/>
          <cell r="AF1393"/>
          <cell r="AG1393"/>
          <cell r="AH1393"/>
        </row>
        <row r="1394">
          <cell r="Z1394" t="str">
            <v/>
          </cell>
          <cell r="AA1394"/>
          <cell r="AB1394"/>
          <cell r="AC1394"/>
          <cell r="AD1394"/>
          <cell r="AE1394"/>
          <cell r="AF1394"/>
          <cell r="AG1394"/>
          <cell r="AH1394"/>
        </row>
        <row r="1395">
          <cell r="Z1395" t="str">
            <v/>
          </cell>
          <cell r="AA1395"/>
          <cell r="AB1395"/>
          <cell r="AC1395"/>
          <cell r="AD1395"/>
          <cell r="AE1395"/>
          <cell r="AF1395"/>
          <cell r="AG1395"/>
          <cell r="AH1395"/>
        </row>
        <row r="1396">
          <cell r="Z1396" t="str">
            <v>июль</v>
          </cell>
          <cell r="AA1396"/>
          <cell r="AB1396"/>
          <cell r="AC1396"/>
          <cell r="AD1396"/>
          <cell r="AE1396"/>
          <cell r="AF1396"/>
          <cell r="AG1396"/>
          <cell r="AH1396"/>
        </row>
        <row r="1397">
          <cell r="Z1397" t="str">
            <v>кирпич5161</v>
          </cell>
          <cell r="AA1397">
            <v>44013</v>
          </cell>
          <cell r="AB1397">
            <v>21500</v>
          </cell>
          <cell r="AC1397">
            <v>44017</v>
          </cell>
          <cell r="AD1397">
            <v>12100</v>
          </cell>
          <cell r="AE1397"/>
          <cell r="AF1397"/>
          <cell r="AG1397"/>
          <cell r="AH1397"/>
        </row>
        <row r="1398">
          <cell r="Z1398" t="str">
            <v>поребрик5161</v>
          </cell>
          <cell r="AA1398">
            <v>44017</v>
          </cell>
          <cell r="AB1398">
            <v>5400</v>
          </cell>
          <cell r="AC1398"/>
          <cell r="AD1398"/>
          <cell r="AE1398"/>
          <cell r="AF1398"/>
          <cell r="AG1398"/>
          <cell r="AH1398"/>
        </row>
        <row r="1399">
          <cell r="Z1399" t="str">
            <v>кирпич5162</v>
          </cell>
          <cell r="AA1399">
            <v>44013</v>
          </cell>
          <cell r="AB1399">
            <v>26650</v>
          </cell>
          <cell r="AC1399"/>
          <cell r="AD1399"/>
          <cell r="AE1399"/>
          <cell r="AF1399"/>
          <cell r="AG1399"/>
          <cell r="AH1399"/>
        </row>
        <row r="1400">
          <cell r="Z1400" t="str">
            <v>поребрик5162</v>
          </cell>
          <cell r="AA1400">
            <v>44013</v>
          </cell>
          <cell r="AB1400">
            <v>3200</v>
          </cell>
          <cell r="AC1400"/>
          <cell r="AD1400"/>
          <cell r="AE1400"/>
          <cell r="AF1400"/>
          <cell r="AG1400"/>
          <cell r="AH1400"/>
        </row>
        <row r="1401">
          <cell r="Z1401" t="str">
            <v>кирпич4870</v>
          </cell>
          <cell r="AA1401">
            <v>44013</v>
          </cell>
          <cell r="AB1401">
            <v>201000</v>
          </cell>
          <cell r="AC1401"/>
          <cell r="AD1401"/>
          <cell r="AE1401"/>
          <cell r="AF1401"/>
          <cell r="AG1401"/>
          <cell r="AH1401"/>
        </row>
        <row r="1402">
          <cell r="Z1402" t="str">
            <v>поребрик4870</v>
          </cell>
          <cell r="AA1402">
            <v>44013</v>
          </cell>
          <cell r="AB1402">
            <v>29000</v>
          </cell>
          <cell r="AC1402"/>
          <cell r="AD1402"/>
          <cell r="AE1402"/>
          <cell r="AF1402"/>
          <cell r="AG1402"/>
          <cell r="AH1402"/>
        </row>
        <row r="1403">
          <cell r="Z1403" t="str">
            <v>кирпич5163</v>
          </cell>
          <cell r="AA1403">
            <v>44014</v>
          </cell>
          <cell r="AB1403">
            <v>24600</v>
          </cell>
          <cell r="AC1403"/>
          <cell r="AD1403"/>
          <cell r="AE1403"/>
          <cell r="AF1403"/>
          <cell r="AG1403"/>
          <cell r="AH1403"/>
        </row>
        <row r="1404">
          <cell r="Z1404" t="str">
            <v>поребрик5163</v>
          </cell>
          <cell r="AA1404">
            <v>44014</v>
          </cell>
          <cell r="AB1404">
            <v>12600</v>
          </cell>
          <cell r="AC1404"/>
          <cell r="AD1404"/>
          <cell r="AE1404"/>
          <cell r="AF1404"/>
          <cell r="AG1404"/>
          <cell r="AH1404"/>
        </row>
        <row r="1405">
          <cell r="Z1405" t="str">
            <v>кирпич5168</v>
          </cell>
          <cell r="AA1405">
            <v>44014</v>
          </cell>
          <cell r="AB1405">
            <v>13875</v>
          </cell>
          <cell r="AC1405"/>
          <cell r="AD1405"/>
          <cell r="AE1405"/>
          <cell r="AF1405"/>
          <cell r="AG1405"/>
          <cell r="AH1405"/>
        </row>
        <row r="1406">
          <cell r="Z1406" t="str">
            <v>поребрик5168</v>
          </cell>
          <cell r="AA1406">
            <v>44014</v>
          </cell>
          <cell r="AB1406">
            <v>5550</v>
          </cell>
          <cell r="AC1406"/>
          <cell r="AD1406"/>
          <cell r="AE1406"/>
          <cell r="AF1406"/>
          <cell r="AG1406"/>
          <cell r="AH1406"/>
        </row>
        <row r="1407">
          <cell r="Z1407" t="str">
            <v>кирпич5164</v>
          </cell>
          <cell r="AA1407">
            <v>44014</v>
          </cell>
          <cell r="AB1407">
            <v>18840</v>
          </cell>
          <cell r="AC1407">
            <v>44022</v>
          </cell>
          <cell r="AD1407">
            <v>2160</v>
          </cell>
          <cell r="AE1407"/>
          <cell r="AF1407"/>
          <cell r="AG1407"/>
          <cell r="AH1407"/>
        </row>
        <row r="1408">
          <cell r="Z1408" t="str">
            <v>поребрик5164</v>
          </cell>
          <cell r="AA1408">
            <v>44022</v>
          </cell>
          <cell r="AB1408">
            <v>14840</v>
          </cell>
          <cell r="AC1408"/>
          <cell r="AD1408"/>
          <cell r="AE1408"/>
          <cell r="AF1408"/>
          <cell r="AG1408"/>
          <cell r="AH1408"/>
        </row>
        <row r="1409">
          <cell r="Z1409" t="str">
            <v>поребрик5172</v>
          </cell>
          <cell r="AA1409">
            <v>44028</v>
          </cell>
          <cell r="AB1409">
            <v>113400</v>
          </cell>
          <cell r="AC1409"/>
          <cell r="AD1409"/>
          <cell r="AE1409"/>
          <cell r="AF1409"/>
          <cell r="AG1409"/>
          <cell r="AH1409"/>
        </row>
        <row r="1410">
          <cell r="Z1410" t="str">
            <v>бордюр5172</v>
          </cell>
          <cell r="AA1410">
            <v>44028</v>
          </cell>
          <cell r="AB1410">
            <v>8960</v>
          </cell>
          <cell r="AC1410"/>
          <cell r="AD1410"/>
          <cell r="AE1410"/>
          <cell r="AF1410"/>
          <cell r="AG1410"/>
          <cell r="AH1410"/>
        </row>
        <row r="1411">
          <cell r="Z1411" t="str">
            <v>поребрик5173</v>
          </cell>
          <cell r="AA1411">
            <v>44029</v>
          </cell>
          <cell r="AB1411">
            <v>6300</v>
          </cell>
          <cell r="AC1411"/>
          <cell r="AD1411"/>
          <cell r="AE1411"/>
          <cell r="AF1411"/>
          <cell r="AG1411"/>
          <cell r="AH1411"/>
        </row>
        <row r="1412">
          <cell r="Z1412" t="str">
            <v>поребрик5174</v>
          </cell>
          <cell r="AA1412">
            <v>44015</v>
          </cell>
          <cell r="AB1412">
            <v>88200</v>
          </cell>
          <cell r="AC1412"/>
          <cell r="AD1412"/>
          <cell r="AE1412"/>
          <cell r="AF1412"/>
          <cell r="AG1412"/>
          <cell r="AH1412"/>
        </row>
        <row r="1413">
          <cell r="Z1413" t="str">
            <v>поребрик5175</v>
          </cell>
          <cell r="AA1413">
            <v>44015</v>
          </cell>
          <cell r="AB1413">
            <v>110600</v>
          </cell>
          <cell r="AC1413"/>
          <cell r="AD1413"/>
          <cell r="AE1413"/>
          <cell r="AF1413"/>
          <cell r="AG1413"/>
          <cell r="AH1413"/>
        </row>
        <row r="1414">
          <cell r="Z1414" t="str">
            <v>кирпич5166</v>
          </cell>
          <cell r="AA1414">
            <v>44014</v>
          </cell>
          <cell r="AB1414">
            <v>19575</v>
          </cell>
          <cell r="AC1414"/>
          <cell r="AD1414"/>
          <cell r="AE1414"/>
          <cell r="AF1414"/>
          <cell r="AG1414"/>
          <cell r="AH1414"/>
        </row>
        <row r="1415">
          <cell r="Z1415" t="str">
            <v>кирпич5161</v>
          </cell>
          <cell r="AA1415">
            <v>44017</v>
          </cell>
          <cell r="AB1415">
            <v>2080</v>
          </cell>
          <cell r="AC1415">
            <v>44019</v>
          </cell>
          <cell r="AD1415">
            <v>1410</v>
          </cell>
          <cell r="AE1415"/>
          <cell r="AF1415"/>
          <cell r="AG1415"/>
          <cell r="AH1415"/>
        </row>
        <row r="1416">
          <cell r="Z1416" t="str">
            <v>поребрик5186</v>
          </cell>
          <cell r="AA1416">
            <v>44017</v>
          </cell>
          <cell r="AB1416">
            <v>50400</v>
          </cell>
          <cell r="AC1416"/>
          <cell r="AD1416"/>
          <cell r="AE1416"/>
          <cell r="AF1416"/>
          <cell r="AG1416"/>
          <cell r="AH1416"/>
        </row>
        <row r="1417">
          <cell r="Z1417" t="str">
            <v>старый5187</v>
          </cell>
          <cell r="AA1417">
            <v>44018</v>
          </cell>
          <cell r="AB1417">
            <v>24000</v>
          </cell>
          <cell r="AC1417"/>
          <cell r="AD1417"/>
          <cell r="AE1417"/>
          <cell r="AF1417"/>
          <cell r="AG1417"/>
          <cell r="AH1417"/>
        </row>
        <row r="1418">
          <cell r="Z1418" t="str">
            <v>поребрик5188</v>
          </cell>
          <cell r="AA1418">
            <v>44017</v>
          </cell>
          <cell r="AB1418">
            <v>400</v>
          </cell>
          <cell r="AC1418"/>
          <cell r="AD1418"/>
          <cell r="AE1418"/>
          <cell r="AF1418"/>
          <cell r="AG1418"/>
          <cell r="AH1418"/>
        </row>
        <row r="1419">
          <cell r="Z1419" t="str">
            <v>кирпич5162</v>
          </cell>
          <cell r="AA1419">
            <v>44013</v>
          </cell>
          <cell r="AB1419">
            <v>512</v>
          </cell>
          <cell r="AC1419"/>
          <cell r="AD1419"/>
          <cell r="AE1419"/>
          <cell r="AF1419"/>
          <cell r="AG1419"/>
          <cell r="AH1419"/>
        </row>
        <row r="1420">
          <cell r="Z1420" t="str">
            <v>кирпич5191</v>
          </cell>
          <cell r="AA1420">
            <v>44018</v>
          </cell>
          <cell r="AB1420">
            <v>7000</v>
          </cell>
          <cell r="AC1420">
            <v>44019</v>
          </cell>
          <cell r="AD1420">
            <v>85300</v>
          </cell>
          <cell r="AE1420"/>
          <cell r="AF1420"/>
          <cell r="AG1420"/>
          <cell r="AH1420"/>
        </row>
        <row r="1421">
          <cell r="Z1421" t="str">
            <v>бордюр5192</v>
          </cell>
          <cell r="AA1421">
            <v>44019</v>
          </cell>
          <cell r="AB1421">
            <v>3696</v>
          </cell>
          <cell r="AC1421"/>
          <cell r="AD1421"/>
          <cell r="AE1421"/>
          <cell r="AF1421"/>
          <cell r="AG1421"/>
          <cell r="AH1421"/>
        </row>
        <row r="1422">
          <cell r="Z1422" t="str">
            <v>поребрик5195</v>
          </cell>
          <cell r="AA1422">
            <v>44019</v>
          </cell>
          <cell r="AB1422">
            <v>1000</v>
          </cell>
          <cell r="AC1422"/>
          <cell r="AD1422"/>
          <cell r="AE1422"/>
          <cell r="AF1422"/>
          <cell r="AG1422"/>
          <cell r="AH1422"/>
        </row>
        <row r="1423">
          <cell r="Z1423" t="str">
            <v>поребрик4338</v>
          </cell>
          <cell r="AA1423">
            <v>44019</v>
          </cell>
          <cell r="AB1423">
            <v>19800</v>
          </cell>
          <cell r="AC1423"/>
          <cell r="AD1423"/>
          <cell r="AE1423"/>
          <cell r="AF1423"/>
          <cell r="AG1423"/>
          <cell r="AH1423"/>
        </row>
        <row r="1424">
          <cell r="Z1424" t="str">
            <v>кирпич5193</v>
          </cell>
          <cell r="AA1424">
            <v>44019</v>
          </cell>
          <cell r="AB1424">
            <v>2050</v>
          </cell>
          <cell r="AC1424"/>
          <cell r="AD1424"/>
          <cell r="AE1424"/>
          <cell r="AF1424"/>
          <cell r="AG1424"/>
          <cell r="AH1424"/>
        </row>
        <row r="1425">
          <cell r="Z1425" t="str">
            <v>поребрик5196</v>
          </cell>
          <cell r="AA1425"/>
          <cell r="AB1425"/>
          <cell r="AC1425"/>
          <cell r="AD1425"/>
          <cell r="AE1425"/>
          <cell r="AF1425"/>
          <cell r="AG1425"/>
          <cell r="AH1425"/>
        </row>
        <row r="1426">
          <cell r="Z1426" t="str">
            <v>кирпич5197</v>
          </cell>
          <cell r="AA1426">
            <v>44021</v>
          </cell>
          <cell r="AB1426">
            <v>114800</v>
          </cell>
          <cell r="AC1426"/>
          <cell r="AD1426"/>
          <cell r="AE1426"/>
          <cell r="AF1426"/>
          <cell r="AG1426"/>
          <cell r="AH1426"/>
        </row>
        <row r="1427">
          <cell r="Z1427" t="str">
            <v>кирпич5197</v>
          </cell>
          <cell r="AA1427">
            <v>44021</v>
          </cell>
          <cell r="AB1427">
            <v>2400</v>
          </cell>
          <cell r="AC1427"/>
          <cell r="AD1427"/>
          <cell r="AE1427"/>
          <cell r="AF1427"/>
          <cell r="AG1427"/>
          <cell r="AH1427"/>
        </row>
        <row r="1428">
          <cell r="Z1428" t="str">
            <v>поребрик5198</v>
          </cell>
          <cell r="AA1428">
            <v>44020</v>
          </cell>
          <cell r="AB1428">
            <v>12800</v>
          </cell>
          <cell r="AC1428"/>
          <cell r="AD1428"/>
          <cell r="AE1428"/>
          <cell r="AF1428"/>
          <cell r="AG1428"/>
          <cell r="AH1428"/>
        </row>
        <row r="1429">
          <cell r="Z1429" t="str">
            <v>поребрик5199</v>
          </cell>
          <cell r="AA1429">
            <v>44020</v>
          </cell>
          <cell r="AB1429">
            <v>11250</v>
          </cell>
          <cell r="AC1429"/>
          <cell r="AD1429"/>
          <cell r="AE1429"/>
          <cell r="AF1429"/>
          <cell r="AG1429"/>
          <cell r="AH1429"/>
        </row>
        <row r="1430">
          <cell r="Z1430" t="str">
            <v>кирпич5200</v>
          </cell>
          <cell r="AA1430">
            <v>44020</v>
          </cell>
          <cell r="AB1430">
            <v>6000</v>
          </cell>
          <cell r="AC1430">
            <v>44028</v>
          </cell>
          <cell r="AD1430">
            <v>3000</v>
          </cell>
          <cell r="AE1430"/>
          <cell r="AF1430"/>
          <cell r="AG1430"/>
          <cell r="AH1430"/>
        </row>
        <row r="1431">
          <cell r="Z1431" t="str">
            <v>поребрик5200</v>
          </cell>
          <cell r="AA1431"/>
          <cell r="AB1431"/>
          <cell r="AC1431">
            <v>44028</v>
          </cell>
          <cell r="AD1431">
            <v>3000</v>
          </cell>
          <cell r="AE1431"/>
          <cell r="AF1431"/>
          <cell r="AG1431"/>
          <cell r="AH1431"/>
        </row>
        <row r="1432">
          <cell r="Z1432" t="str">
            <v>поребрик5201</v>
          </cell>
          <cell r="AA1432">
            <v>44021</v>
          </cell>
          <cell r="AB1432">
            <v>7200</v>
          </cell>
          <cell r="AC1432"/>
          <cell r="AD1432"/>
          <cell r="AE1432"/>
          <cell r="AF1432"/>
          <cell r="AG1432"/>
          <cell r="AH1432"/>
        </row>
        <row r="1433">
          <cell r="Z1433" t="str">
            <v>поребрик5143</v>
          </cell>
          <cell r="AA1433">
            <v>44008</v>
          </cell>
          <cell r="AB1433">
            <v>2660</v>
          </cell>
          <cell r="AC1433"/>
          <cell r="AD1433"/>
          <cell r="AE1433"/>
          <cell r="AF1433"/>
          <cell r="AG1433"/>
          <cell r="AH1433"/>
        </row>
        <row r="1434">
          <cell r="Z1434" t="str">
            <v>поребрик5145</v>
          </cell>
          <cell r="AA1434">
            <v>44008</v>
          </cell>
          <cell r="AB1434">
            <v>570</v>
          </cell>
          <cell r="AC1434"/>
          <cell r="AD1434"/>
          <cell r="AE1434"/>
          <cell r="AF1434"/>
          <cell r="AG1434"/>
          <cell r="AH1434"/>
        </row>
        <row r="1435">
          <cell r="Z1435" t="str">
            <v>бордюр5066</v>
          </cell>
          <cell r="AA1435">
            <v>44004</v>
          </cell>
          <cell r="AB1435">
            <v>2000</v>
          </cell>
          <cell r="AC1435"/>
          <cell r="AD1435"/>
          <cell r="AE1435"/>
          <cell r="AF1435"/>
          <cell r="AG1435"/>
          <cell r="AH1435"/>
        </row>
        <row r="1436">
          <cell r="Z1436" t="str">
            <v>бордюр5204</v>
          </cell>
          <cell r="AA1436">
            <v>43992</v>
          </cell>
          <cell r="AB1436">
            <v>21560</v>
          </cell>
          <cell r="AC1436"/>
          <cell r="AD1436"/>
          <cell r="AE1436"/>
          <cell r="AF1436"/>
          <cell r="AG1436"/>
          <cell r="AH1436"/>
        </row>
        <row r="1437">
          <cell r="Z1437" t="str">
            <v>поребрик5205</v>
          </cell>
          <cell r="AA1437">
            <v>43992</v>
          </cell>
          <cell r="AB1437">
            <v>1440</v>
          </cell>
          <cell r="AC1437"/>
          <cell r="AD1437"/>
          <cell r="AE1437"/>
          <cell r="AF1437"/>
          <cell r="AG1437"/>
          <cell r="AH1437"/>
        </row>
        <row r="1438">
          <cell r="Z1438" t="str">
            <v>поребрик5206</v>
          </cell>
          <cell r="AA1438">
            <v>43994</v>
          </cell>
          <cell r="AB1438">
            <v>600</v>
          </cell>
          <cell r="AC1438"/>
          <cell r="AD1438"/>
          <cell r="AE1438"/>
          <cell r="AF1438"/>
          <cell r="AG1438"/>
          <cell r="AH1438"/>
        </row>
        <row r="1439">
          <cell r="Z1439" t="str">
            <v>литье5202</v>
          </cell>
          <cell r="AA1439">
            <v>44021</v>
          </cell>
          <cell r="AB1439">
            <v>1500</v>
          </cell>
          <cell r="AC1439"/>
          <cell r="AD1439"/>
          <cell r="AE1439"/>
          <cell r="AF1439"/>
          <cell r="AG1439"/>
          <cell r="AH1439"/>
        </row>
        <row r="1440">
          <cell r="Z1440" t="str">
            <v>старый5203</v>
          </cell>
          <cell r="AA1440">
            <v>44021</v>
          </cell>
          <cell r="AB1440">
            <v>15500</v>
          </cell>
          <cell r="AC1440"/>
          <cell r="AD1440"/>
          <cell r="AE1440"/>
          <cell r="AF1440"/>
          <cell r="AG1440"/>
          <cell r="AH1440"/>
        </row>
        <row r="1441">
          <cell r="Z1441" t="str">
            <v>малыш5203</v>
          </cell>
          <cell r="AA1441">
            <v>44021</v>
          </cell>
          <cell r="AB1441">
            <v>4620</v>
          </cell>
          <cell r="AC1441"/>
          <cell r="AD1441"/>
          <cell r="AE1441"/>
          <cell r="AF1441"/>
          <cell r="AG1441"/>
          <cell r="AH1441"/>
        </row>
        <row r="1442">
          <cell r="Z1442" t="str">
            <v>кирпич5207</v>
          </cell>
          <cell r="AA1442">
            <v>44021</v>
          </cell>
          <cell r="AB1442">
            <v>30000</v>
          </cell>
          <cell r="AC1442">
            <v>44025</v>
          </cell>
          <cell r="AD1442">
            <v>33210</v>
          </cell>
          <cell r="AE1442">
            <v>44035</v>
          </cell>
          <cell r="AF1442">
            <v>3360</v>
          </cell>
          <cell r="AG1442"/>
          <cell r="AH1442"/>
        </row>
        <row r="1443">
          <cell r="Z1443" t="str">
            <v>старый5208</v>
          </cell>
          <cell r="AA1443">
            <v>44022</v>
          </cell>
          <cell r="AB1443">
            <v>19800</v>
          </cell>
          <cell r="AC1443"/>
          <cell r="AD1443"/>
          <cell r="AE1443"/>
          <cell r="AF1443"/>
          <cell r="AG1443"/>
          <cell r="AH1443"/>
        </row>
        <row r="1444">
          <cell r="Z1444" t="str">
            <v>поребрик5208</v>
          </cell>
          <cell r="AA1444">
            <v>44022</v>
          </cell>
          <cell r="AB1444">
            <v>3230</v>
          </cell>
          <cell r="AC1444"/>
          <cell r="AD1444"/>
          <cell r="AE1444"/>
          <cell r="AF1444"/>
          <cell r="AG1444"/>
          <cell r="AH1444"/>
        </row>
        <row r="1445">
          <cell r="Z1445" t="str">
            <v>кирпич5210</v>
          </cell>
          <cell r="AA1445">
            <v>44022</v>
          </cell>
          <cell r="AB1445">
            <v>46500</v>
          </cell>
          <cell r="AC1445">
            <v>44032</v>
          </cell>
          <cell r="AD1445">
            <v>26000</v>
          </cell>
          <cell r="AE1445"/>
          <cell r="AF1445"/>
          <cell r="AG1445"/>
          <cell r="AH1445"/>
        </row>
        <row r="1446">
          <cell r="Z1446" t="str">
            <v>поребрик5210</v>
          </cell>
          <cell r="AA1446">
            <v>44046</v>
          </cell>
          <cell r="AB1446">
            <v>17500</v>
          </cell>
          <cell r="AC1446"/>
          <cell r="AD1446"/>
          <cell r="AE1446"/>
          <cell r="AF1446"/>
          <cell r="AG1446"/>
          <cell r="AH1446"/>
        </row>
        <row r="1447">
          <cell r="Z1447" t="str">
            <v>бордюр5211</v>
          </cell>
          <cell r="AA1447">
            <v>44022</v>
          </cell>
          <cell r="AB1447">
            <v>145000</v>
          </cell>
          <cell r="AC1447"/>
          <cell r="AD1447"/>
          <cell r="AE1447"/>
          <cell r="AF1447"/>
          <cell r="AG1447"/>
          <cell r="AH1447"/>
        </row>
        <row r="1448">
          <cell r="Z1448" t="str">
            <v>поребрик5214</v>
          </cell>
          <cell r="AA1448">
            <v>43999</v>
          </cell>
          <cell r="AB1448">
            <v>2550</v>
          </cell>
          <cell r="AC1448"/>
          <cell r="AD1448"/>
          <cell r="AE1448"/>
          <cell r="AF1448"/>
          <cell r="AG1448"/>
          <cell r="AH1448"/>
        </row>
        <row r="1449">
          <cell r="Z1449" t="str">
            <v>старый5215</v>
          </cell>
          <cell r="AA1449">
            <v>44023</v>
          </cell>
          <cell r="AB1449">
            <v>15000</v>
          </cell>
          <cell r="AC1449">
            <v>44030</v>
          </cell>
          <cell r="AD1449">
            <v>11500</v>
          </cell>
          <cell r="AE1449"/>
          <cell r="AF1449"/>
          <cell r="AG1449"/>
          <cell r="AH1449"/>
        </row>
        <row r="1450">
          <cell r="Z1450" t="str">
            <v>старый5216</v>
          </cell>
          <cell r="AA1450">
            <v>44023</v>
          </cell>
          <cell r="AB1450">
            <v>62000</v>
          </cell>
          <cell r="AC1450">
            <v>44041</v>
          </cell>
          <cell r="AD1450">
            <v>51400</v>
          </cell>
          <cell r="AE1450"/>
          <cell r="AF1450"/>
          <cell r="AG1450"/>
          <cell r="AH1450"/>
        </row>
        <row r="1451">
          <cell r="Z1451" t="str">
            <v>поребрик5216</v>
          </cell>
          <cell r="AA1451"/>
          <cell r="AB1451"/>
          <cell r="AC1451">
            <v>44041</v>
          </cell>
          <cell r="AD1451">
            <v>8600</v>
          </cell>
          <cell r="AE1451"/>
          <cell r="AF1451"/>
          <cell r="AG1451"/>
          <cell r="AH1451"/>
        </row>
        <row r="1452">
          <cell r="Z1452" t="str">
            <v>кирпич5217</v>
          </cell>
          <cell r="AA1452">
            <v>44023</v>
          </cell>
          <cell r="AB1452">
            <v>21000</v>
          </cell>
          <cell r="AC1452"/>
          <cell r="AD1452"/>
          <cell r="AE1452"/>
          <cell r="AF1452"/>
          <cell r="AG1452"/>
          <cell r="AH1452"/>
        </row>
        <row r="1453">
          <cell r="Z1453" t="str">
            <v>поребрик5217</v>
          </cell>
          <cell r="AA1453">
            <v>44023</v>
          </cell>
          <cell r="AB1453">
            <v>1260</v>
          </cell>
          <cell r="AC1453">
            <v>44023</v>
          </cell>
          <cell r="AD1453">
            <v>1080</v>
          </cell>
          <cell r="AE1453"/>
          <cell r="AF1453"/>
          <cell r="AG1453"/>
          <cell r="AH1453"/>
        </row>
        <row r="1454">
          <cell r="Z1454" t="str">
            <v>поребрик5218</v>
          </cell>
          <cell r="AA1454">
            <v>44024</v>
          </cell>
          <cell r="AB1454">
            <v>5650</v>
          </cell>
          <cell r="AC1454"/>
          <cell r="AD1454"/>
          <cell r="AE1454"/>
          <cell r="AF1454"/>
          <cell r="AG1454"/>
          <cell r="AH1454"/>
        </row>
        <row r="1455">
          <cell r="Z1455" t="str">
            <v>кирпич5219</v>
          </cell>
          <cell r="AA1455">
            <v>44024</v>
          </cell>
          <cell r="AB1455">
            <v>20900</v>
          </cell>
          <cell r="AC1455">
            <v>44030</v>
          </cell>
          <cell r="AD1455">
            <v>20500</v>
          </cell>
          <cell r="AE1455"/>
          <cell r="AF1455"/>
          <cell r="AG1455"/>
          <cell r="AH1455"/>
        </row>
        <row r="1456">
          <cell r="Z1456" t="str">
            <v>поребрик5219</v>
          </cell>
          <cell r="AA1456"/>
          <cell r="AB1456"/>
          <cell r="AC1456">
            <v>44030</v>
          </cell>
          <cell r="AD1456">
            <v>10400</v>
          </cell>
          <cell r="AE1456"/>
          <cell r="AF1456"/>
          <cell r="AG1456"/>
          <cell r="AH1456"/>
        </row>
        <row r="1457">
          <cell r="Z1457" t="str">
            <v>старый5220</v>
          </cell>
          <cell r="AA1457">
            <v>44027</v>
          </cell>
          <cell r="AB1457">
            <v>33425</v>
          </cell>
          <cell r="AC1457"/>
          <cell r="AD1457"/>
          <cell r="AE1457"/>
          <cell r="AF1457"/>
          <cell r="AG1457"/>
          <cell r="AH1457"/>
        </row>
        <row r="1458">
          <cell r="Z1458" t="str">
            <v>поребрик5220</v>
          </cell>
          <cell r="AA1458">
            <v>44027</v>
          </cell>
          <cell r="AB1458">
            <v>13500</v>
          </cell>
          <cell r="AC1458"/>
          <cell r="AD1458"/>
          <cell r="AE1458"/>
          <cell r="AF1458"/>
          <cell r="AG1458"/>
          <cell r="AH1458"/>
        </row>
        <row r="1459">
          <cell r="Z1459" t="str">
            <v>поребрик5221</v>
          </cell>
          <cell r="AA1459">
            <v>44025</v>
          </cell>
          <cell r="AB1459">
            <v>18900</v>
          </cell>
          <cell r="AC1459"/>
          <cell r="AD1459"/>
          <cell r="AE1459"/>
          <cell r="AF1459"/>
          <cell r="AG1459"/>
          <cell r="AH1459"/>
        </row>
        <row r="1460">
          <cell r="Z1460" t="str">
            <v>ромб5222</v>
          </cell>
          <cell r="AA1460">
            <v>44025</v>
          </cell>
          <cell r="AB1460">
            <v>19000</v>
          </cell>
          <cell r="AC1460"/>
          <cell r="AD1460"/>
          <cell r="AE1460"/>
          <cell r="AF1460"/>
          <cell r="AG1460"/>
          <cell r="AH1460"/>
        </row>
        <row r="1461">
          <cell r="Z1461" t="str">
            <v>кирпич5223</v>
          </cell>
          <cell r="AA1461">
            <v>44025</v>
          </cell>
          <cell r="AB1461">
            <v>20000</v>
          </cell>
          <cell r="AC1461">
            <v>44026</v>
          </cell>
          <cell r="AD1461">
            <v>12550</v>
          </cell>
          <cell r="AE1461"/>
          <cell r="AF1461"/>
          <cell r="AG1461"/>
          <cell r="AH1461"/>
        </row>
        <row r="1462">
          <cell r="Z1462" t="str">
            <v>поребрик5223</v>
          </cell>
          <cell r="AA1462"/>
          <cell r="AB1462"/>
          <cell r="AC1462">
            <v>44026</v>
          </cell>
          <cell r="AD1462">
            <v>9720</v>
          </cell>
          <cell r="AE1462"/>
          <cell r="AF1462"/>
          <cell r="AG1462"/>
          <cell r="AH1462"/>
        </row>
        <row r="1463">
          <cell r="Z1463" t="str">
            <v>кирпич5224</v>
          </cell>
          <cell r="AA1463">
            <v>44025</v>
          </cell>
          <cell r="AB1463">
            <v>53950</v>
          </cell>
          <cell r="AC1463">
            <v>44036</v>
          </cell>
          <cell r="AD1463">
            <v>39050</v>
          </cell>
          <cell r="AE1463"/>
          <cell r="AF1463"/>
          <cell r="AG1463"/>
          <cell r="AH1463"/>
        </row>
        <row r="1464">
          <cell r="Z1464" t="str">
            <v>поребрик5224</v>
          </cell>
          <cell r="AA1464"/>
          <cell r="AB1464"/>
          <cell r="AC1464">
            <v>44036</v>
          </cell>
          <cell r="AD1464">
            <v>10950</v>
          </cell>
          <cell r="AE1464"/>
          <cell r="AF1464"/>
          <cell r="AG1464"/>
          <cell r="AH1464"/>
        </row>
        <row r="1465">
          <cell r="Z1465" t="str">
            <v>бордюр5225</v>
          </cell>
          <cell r="AA1465">
            <v>44026</v>
          </cell>
          <cell r="AB1465">
            <v>14580</v>
          </cell>
          <cell r="AC1465"/>
          <cell r="AD1465"/>
          <cell r="AE1465"/>
          <cell r="AF1465"/>
          <cell r="AG1465"/>
          <cell r="AH1465"/>
        </row>
        <row r="1466">
          <cell r="Z1466" t="str">
            <v>поребрик5225</v>
          </cell>
          <cell r="AA1466">
            <v>44026</v>
          </cell>
          <cell r="AB1466">
            <v>6400</v>
          </cell>
          <cell r="AC1466"/>
          <cell r="AD1466"/>
          <cell r="AE1466"/>
          <cell r="AF1466"/>
          <cell r="AG1466"/>
          <cell r="AH1466"/>
        </row>
        <row r="1467">
          <cell r="Z1467" t="str">
            <v>поребрик5234</v>
          </cell>
          <cell r="AA1467"/>
          <cell r="AB1467"/>
          <cell r="AC1467"/>
          <cell r="AD1467"/>
          <cell r="AE1467"/>
          <cell r="AF1467"/>
          <cell r="AG1467"/>
          <cell r="AH1467"/>
        </row>
        <row r="1468">
          <cell r="Z1468" t="str">
            <v>старый5233</v>
          </cell>
          <cell r="AA1468">
            <v>44027</v>
          </cell>
          <cell r="AB1468">
            <v>10000</v>
          </cell>
          <cell r="AC1468">
            <v>44046</v>
          </cell>
          <cell r="AD1468">
            <v>6200</v>
          </cell>
          <cell r="AE1468"/>
          <cell r="AF1468"/>
          <cell r="AG1468"/>
          <cell r="AH1468"/>
        </row>
        <row r="1469">
          <cell r="Z1469" t="str">
            <v>лэндхаус5074</v>
          </cell>
          <cell r="AA1469">
            <v>44026</v>
          </cell>
          <cell r="AB1469">
            <v>58000</v>
          </cell>
          <cell r="AC1469">
            <v>44041</v>
          </cell>
          <cell r="AD1469">
            <v>58000</v>
          </cell>
          <cell r="AE1469"/>
          <cell r="AF1469"/>
          <cell r="AG1469"/>
          <cell r="AH1469"/>
        </row>
        <row r="1470">
          <cell r="Z1470" t="str">
            <v>старый5232</v>
          </cell>
          <cell r="AA1470">
            <v>44027</v>
          </cell>
          <cell r="AB1470">
            <v>17500</v>
          </cell>
          <cell r="AC1470"/>
          <cell r="AD1470"/>
          <cell r="AE1470"/>
          <cell r="AF1470"/>
          <cell r="AG1470"/>
          <cell r="AH1470"/>
        </row>
        <row r="1471">
          <cell r="Z1471" t="str">
            <v>поребрик5229</v>
          </cell>
          <cell r="AA1471">
            <v>44026</v>
          </cell>
          <cell r="AB1471">
            <v>1980</v>
          </cell>
          <cell r="AC1471"/>
          <cell r="AD1471"/>
          <cell r="AE1471"/>
          <cell r="AF1471"/>
          <cell r="AG1471"/>
          <cell r="AH1471"/>
        </row>
        <row r="1472">
          <cell r="Z1472" t="str">
            <v>поребрик5226</v>
          </cell>
          <cell r="AA1472">
            <v>44028</v>
          </cell>
          <cell r="AB1472">
            <v>9800</v>
          </cell>
          <cell r="AC1472"/>
          <cell r="AD1472"/>
          <cell r="AE1472"/>
          <cell r="AF1472"/>
          <cell r="AG1472"/>
          <cell r="AH1472"/>
        </row>
        <row r="1473">
          <cell r="Z1473" t="str">
            <v>кирпич5238</v>
          </cell>
          <cell r="AA1473">
            <v>44028</v>
          </cell>
          <cell r="AB1473">
            <v>5000</v>
          </cell>
          <cell r="AC1473"/>
          <cell r="AD1473"/>
          <cell r="AE1473"/>
          <cell r="AF1473"/>
          <cell r="AG1473"/>
          <cell r="AH1473"/>
        </row>
        <row r="1474">
          <cell r="Z1474" t="str">
            <v>кирпич5238</v>
          </cell>
          <cell r="AA1474">
            <v>44028</v>
          </cell>
          <cell r="AB1474">
            <v>2400</v>
          </cell>
          <cell r="AC1474"/>
          <cell r="AD1474"/>
          <cell r="AE1474"/>
          <cell r="AF1474"/>
          <cell r="AG1474"/>
          <cell r="AH1474"/>
        </row>
        <row r="1475">
          <cell r="Z1475" t="str">
            <v>лэндхаус5241</v>
          </cell>
          <cell r="AA1475">
            <v>44028</v>
          </cell>
          <cell r="AB1475">
            <v>78000</v>
          </cell>
          <cell r="AC1475"/>
          <cell r="AD1475">
            <v>70200</v>
          </cell>
          <cell r="AE1475"/>
          <cell r="AF1475"/>
          <cell r="AG1475"/>
          <cell r="AH1475"/>
        </row>
        <row r="1476">
          <cell r="Z1476" t="str">
            <v>лэндхаус5241</v>
          </cell>
          <cell r="AA1476"/>
          <cell r="AB1476"/>
          <cell r="AC1476"/>
          <cell r="AD1476">
            <v>8250</v>
          </cell>
          <cell r="AE1476"/>
          <cell r="AF1476"/>
          <cell r="AG1476"/>
          <cell r="AH1476"/>
        </row>
        <row r="1477">
          <cell r="Z1477" t="str">
            <v>старый5242</v>
          </cell>
          <cell r="AA1477">
            <v>44029</v>
          </cell>
          <cell r="AB1477">
            <v>30000</v>
          </cell>
          <cell r="AC1477">
            <v>44030</v>
          </cell>
          <cell r="AD1477">
            <v>14100</v>
          </cell>
          <cell r="AE1477"/>
          <cell r="AF1477"/>
          <cell r="AG1477"/>
          <cell r="AH1477"/>
        </row>
        <row r="1478">
          <cell r="Z1478" t="str">
            <v>поребрик5242</v>
          </cell>
          <cell r="AA1478"/>
          <cell r="AB1478"/>
          <cell r="AC1478">
            <v>44030</v>
          </cell>
          <cell r="AD1478">
            <v>17920</v>
          </cell>
          <cell r="AE1478"/>
          <cell r="AF1478"/>
          <cell r="AG1478"/>
          <cell r="AH1478"/>
        </row>
        <row r="1479">
          <cell r="Z1479" t="str">
            <v>кирпич5240</v>
          </cell>
          <cell r="AA1479">
            <v>44029</v>
          </cell>
          <cell r="AB1479">
            <v>25000</v>
          </cell>
          <cell r="AC1479">
            <v>44041</v>
          </cell>
          <cell r="AD1479">
            <v>5000</v>
          </cell>
          <cell r="AE1479"/>
          <cell r="AF1479"/>
          <cell r="AG1479"/>
          <cell r="AH1479"/>
        </row>
        <row r="1480">
          <cell r="Z1480" t="str">
            <v>кирпич5240</v>
          </cell>
          <cell r="AA1480"/>
          <cell r="AB1480"/>
          <cell r="AC1480">
            <v>44041</v>
          </cell>
          <cell r="AD1480">
            <v>15000</v>
          </cell>
          <cell r="AE1480"/>
          <cell r="AF1480"/>
          <cell r="AG1480"/>
          <cell r="AH1480"/>
        </row>
        <row r="1481">
          <cell r="Z1481" t="str">
            <v>лоток5241</v>
          </cell>
          <cell r="AA1481">
            <v>44029</v>
          </cell>
          <cell r="AB1481">
            <v>14400</v>
          </cell>
          <cell r="AC1481">
            <v>44041</v>
          </cell>
          <cell r="AD1481">
            <v>600</v>
          </cell>
          <cell r="AE1481"/>
          <cell r="AF1481"/>
          <cell r="AG1481"/>
          <cell r="AH1481"/>
        </row>
        <row r="1482">
          <cell r="Z1482" t="str">
            <v>кирпич5103</v>
          </cell>
          <cell r="AA1482">
            <v>44030</v>
          </cell>
          <cell r="AB1482">
            <v>241500</v>
          </cell>
          <cell r="AC1482">
            <v>44035</v>
          </cell>
          <cell r="AD1482">
            <v>180000</v>
          </cell>
          <cell r="AE1482">
            <v>44045</v>
          </cell>
          <cell r="AF1482">
            <v>60000</v>
          </cell>
          <cell r="AG1482"/>
          <cell r="AH1482"/>
        </row>
        <row r="1483">
          <cell r="Z1483" t="str">
            <v>поребрик5243</v>
          </cell>
          <cell r="AA1483">
            <v>44030</v>
          </cell>
          <cell r="AB1483">
            <v>5400</v>
          </cell>
          <cell r="AC1483"/>
          <cell r="AD1483"/>
          <cell r="AE1483"/>
          <cell r="AF1483"/>
          <cell r="AG1483"/>
          <cell r="AH1483"/>
        </row>
        <row r="1484">
          <cell r="Z1484" t="str">
            <v>поребрик4811/2</v>
          </cell>
          <cell r="AA1484">
            <v>44031</v>
          </cell>
          <cell r="AB1484">
            <v>9000</v>
          </cell>
          <cell r="AC1484"/>
          <cell r="AD1484"/>
          <cell r="AE1484"/>
          <cell r="AF1484"/>
          <cell r="AG1484"/>
          <cell r="AH1484"/>
        </row>
        <row r="1485">
          <cell r="Z1485" t="str">
            <v>бордюр4811/2</v>
          </cell>
          <cell r="AA1485">
            <v>44031</v>
          </cell>
          <cell r="AB1485">
            <v>1500</v>
          </cell>
          <cell r="AC1485"/>
          <cell r="AD1485"/>
          <cell r="AE1485"/>
          <cell r="AF1485"/>
          <cell r="AG1485"/>
          <cell r="AH1485"/>
        </row>
        <row r="1486">
          <cell r="Z1486" t="str">
            <v>кирпич5252</v>
          </cell>
          <cell r="AA1486">
            <v>44031</v>
          </cell>
          <cell r="AB1486">
            <v>7000</v>
          </cell>
          <cell r="AC1486"/>
          <cell r="AD1486"/>
          <cell r="AE1486"/>
          <cell r="AF1486"/>
          <cell r="AG1486"/>
          <cell r="AH1486"/>
        </row>
        <row r="1487">
          <cell r="Z1487" t="str">
            <v>поребрик5252</v>
          </cell>
          <cell r="AA1487">
            <v>44031</v>
          </cell>
          <cell r="AB1487">
            <v>4500</v>
          </cell>
          <cell r="AC1487"/>
          <cell r="AD1487"/>
          <cell r="AE1487"/>
          <cell r="AF1487"/>
          <cell r="AG1487"/>
          <cell r="AH1487"/>
        </row>
        <row r="1488">
          <cell r="Z1488" t="str">
            <v>кирпич5253</v>
          </cell>
          <cell r="AA1488">
            <v>44031</v>
          </cell>
          <cell r="AB1488">
            <v>25000</v>
          </cell>
          <cell r="AC1488"/>
          <cell r="AD1488">
            <v>19000</v>
          </cell>
          <cell r="AE1488"/>
          <cell r="AF1488"/>
          <cell r="AG1488"/>
          <cell r="AH1488"/>
        </row>
        <row r="1489">
          <cell r="Z1489" t="str">
            <v>поребрик5253</v>
          </cell>
          <cell r="AA1489"/>
          <cell r="AB1489"/>
          <cell r="AC1489"/>
          <cell r="AD1489">
            <v>6000</v>
          </cell>
          <cell r="AE1489"/>
          <cell r="AF1489"/>
          <cell r="AG1489"/>
          <cell r="AH1489"/>
        </row>
        <row r="1490">
          <cell r="Z1490" t="str">
            <v>поребрик5261</v>
          </cell>
          <cell r="AA1490">
            <v>44031</v>
          </cell>
          <cell r="AB1490">
            <v>1400</v>
          </cell>
          <cell r="AC1490"/>
          <cell r="AD1490"/>
          <cell r="AE1490"/>
          <cell r="AF1490"/>
          <cell r="AG1490"/>
          <cell r="AH1490"/>
        </row>
        <row r="1491">
          <cell r="Z1491" t="str">
            <v>кирпич5255</v>
          </cell>
          <cell r="AA1491">
            <v>44032</v>
          </cell>
          <cell r="AB1491">
            <v>43800</v>
          </cell>
          <cell r="AC1491">
            <v>44037</v>
          </cell>
          <cell r="AD1491">
            <v>20000</v>
          </cell>
          <cell r="AE1491"/>
          <cell r="AF1491"/>
          <cell r="AG1491"/>
          <cell r="AH1491"/>
        </row>
        <row r="1492">
          <cell r="Z1492" t="str">
            <v>поребрик5255</v>
          </cell>
          <cell r="AA1492"/>
          <cell r="AB1492"/>
          <cell r="AC1492">
            <v>44037</v>
          </cell>
          <cell r="AD1492">
            <v>18000</v>
          </cell>
          <cell r="AE1492"/>
          <cell r="AF1492"/>
          <cell r="AG1492"/>
          <cell r="AH1492"/>
        </row>
        <row r="1493">
          <cell r="Z1493" t="str">
            <v>поребрик5267</v>
          </cell>
          <cell r="AA1493">
            <v>44033</v>
          </cell>
          <cell r="AB1493">
            <v>3400</v>
          </cell>
          <cell r="AC1493"/>
          <cell r="AD1493"/>
          <cell r="AE1493"/>
          <cell r="AF1493"/>
          <cell r="AG1493"/>
          <cell r="AH1493"/>
        </row>
        <row r="1494">
          <cell r="Z1494" t="str">
            <v>кирпич5274</v>
          </cell>
          <cell r="AA1494">
            <v>44034</v>
          </cell>
          <cell r="AB1494">
            <v>1650</v>
          </cell>
          <cell r="AC1494"/>
          <cell r="AD1494"/>
          <cell r="AE1494"/>
          <cell r="AF1494"/>
          <cell r="AG1494"/>
          <cell r="AH1494"/>
        </row>
        <row r="1495">
          <cell r="Z1495" t="str">
            <v>старый5273</v>
          </cell>
          <cell r="AA1495">
            <v>44034</v>
          </cell>
          <cell r="AB1495">
            <v>62750</v>
          </cell>
          <cell r="AC1495">
            <v>44046</v>
          </cell>
          <cell r="AD1495">
            <v>39850</v>
          </cell>
          <cell r="AE1495"/>
          <cell r="AF1495"/>
          <cell r="AG1495"/>
          <cell r="AH1495"/>
        </row>
        <row r="1496">
          <cell r="Z1496" t="str">
            <v>поребрик5273</v>
          </cell>
          <cell r="AA1496"/>
          <cell r="AB1496"/>
          <cell r="AC1496">
            <v>44046</v>
          </cell>
          <cell r="AD1496">
            <v>6250</v>
          </cell>
          <cell r="AE1496"/>
          <cell r="AF1496"/>
          <cell r="AG1496"/>
          <cell r="AH1496"/>
        </row>
        <row r="1497">
          <cell r="Z1497" t="str">
            <v>лоток5273</v>
          </cell>
          <cell r="AA1497"/>
          <cell r="AB1497"/>
          <cell r="AC1497">
            <v>44046</v>
          </cell>
          <cell r="AD1497">
            <v>3895</v>
          </cell>
          <cell r="AE1497"/>
          <cell r="AF1497"/>
          <cell r="AG1497"/>
          <cell r="AH1497"/>
        </row>
        <row r="1498">
          <cell r="Z1498" t="str">
            <v>старый5276</v>
          </cell>
          <cell r="AA1498">
            <v>44035</v>
          </cell>
          <cell r="AB1498">
            <v>16650</v>
          </cell>
          <cell r="AC1498"/>
          <cell r="AD1498"/>
          <cell r="AE1498"/>
          <cell r="AF1498"/>
          <cell r="AG1498"/>
          <cell r="AH1498"/>
        </row>
        <row r="1499">
          <cell r="Z1499" t="str">
            <v>поребрик5276</v>
          </cell>
          <cell r="AA1499">
            <v>44035</v>
          </cell>
          <cell r="AB1499">
            <v>31500</v>
          </cell>
          <cell r="AC1499"/>
          <cell r="AD1499"/>
          <cell r="AE1499"/>
          <cell r="AF1499"/>
          <cell r="AG1499"/>
          <cell r="AH1499"/>
        </row>
        <row r="1500">
          <cell r="Z1500" t="str">
            <v>кирпич5272</v>
          </cell>
          <cell r="AA1500">
            <v>44035</v>
          </cell>
          <cell r="AB1500">
            <v>12000</v>
          </cell>
          <cell r="AC1500">
            <v>44046</v>
          </cell>
          <cell r="AD1500">
            <v>13200</v>
          </cell>
          <cell r="AE1500"/>
          <cell r="AF1500"/>
          <cell r="AG1500"/>
          <cell r="AH1500"/>
        </row>
        <row r="1501">
          <cell r="Z1501" t="str">
            <v>квадрат5287</v>
          </cell>
          <cell r="AA1501">
            <v>44036</v>
          </cell>
          <cell r="AB1501">
            <v>100000</v>
          </cell>
          <cell r="AC1501">
            <v>44052</v>
          </cell>
          <cell r="AD1501">
            <v>80000</v>
          </cell>
          <cell r="AE1501">
            <v>44057</v>
          </cell>
          <cell r="AF1501">
            <v>50000</v>
          </cell>
          <cell r="AG1501"/>
          <cell r="AH1501"/>
        </row>
        <row r="1502">
          <cell r="Z1502" t="str">
            <v>кирпич4962/2</v>
          </cell>
          <cell r="AA1502">
            <v>44036</v>
          </cell>
          <cell r="AB1502">
            <v>69000</v>
          </cell>
          <cell r="AC1502"/>
          <cell r="AD1502"/>
          <cell r="AE1502"/>
          <cell r="AF1502"/>
          <cell r="AG1502"/>
          <cell r="AH1502"/>
        </row>
        <row r="1503">
          <cell r="Z1503" t="str">
            <v>лоток5286</v>
          </cell>
          <cell r="AA1503">
            <v>44036</v>
          </cell>
          <cell r="AB1503">
            <v>2640</v>
          </cell>
          <cell r="AC1503"/>
          <cell r="AD1503"/>
          <cell r="AE1503"/>
          <cell r="AF1503"/>
          <cell r="AG1503"/>
          <cell r="AH1503"/>
        </row>
        <row r="1504">
          <cell r="Z1504" t="str">
            <v>поребрик5288</v>
          </cell>
          <cell r="AA1504">
            <v>44036</v>
          </cell>
          <cell r="AB1504">
            <v>3600</v>
          </cell>
          <cell r="AC1504"/>
          <cell r="AD1504"/>
          <cell r="AE1504"/>
          <cell r="AF1504"/>
          <cell r="AG1504"/>
          <cell r="AH1504"/>
        </row>
        <row r="1505">
          <cell r="Z1505" t="str">
            <v>поребрик5289</v>
          </cell>
          <cell r="AA1505">
            <v>44036</v>
          </cell>
          <cell r="AB1505">
            <v>960</v>
          </cell>
          <cell r="AC1505"/>
          <cell r="AD1505"/>
          <cell r="AE1505"/>
          <cell r="AF1505"/>
          <cell r="AG1505"/>
          <cell r="AH1505"/>
        </row>
        <row r="1506">
          <cell r="Z1506" t="str">
            <v>поребрик5291</v>
          </cell>
          <cell r="AA1506">
            <v>44037</v>
          </cell>
          <cell r="AB1506">
            <v>28000</v>
          </cell>
          <cell r="AC1506"/>
          <cell r="AD1506"/>
          <cell r="AE1506"/>
          <cell r="AF1506"/>
          <cell r="AG1506"/>
          <cell r="AH1506"/>
        </row>
        <row r="1507">
          <cell r="Z1507" t="str">
            <v>кирпич5213</v>
          </cell>
          <cell r="AA1507">
            <v>44037</v>
          </cell>
          <cell r="AB1507">
            <v>84435</v>
          </cell>
          <cell r="AC1507">
            <v>44044</v>
          </cell>
          <cell r="AD1507">
            <v>61165</v>
          </cell>
          <cell r="AE1507"/>
          <cell r="AF1507"/>
          <cell r="AG1507"/>
          <cell r="AH1507"/>
        </row>
        <row r="1508">
          <cell r="Z1508" t="str">
            <v>поребрик5213</v>
          </cell>
          <cell r="AA1508"/>
          <cell r="AB1508"/>
          <cell r="AC1508">
            <v>44044</v>
          </cell>
          <cell r="AD1508">
            <v>19550</v>
          </cell>
          <cell r="AE1508"/>
          <cell r="AF1508"/>
          <cell r="AG1508"/>
          <cell r="AH1508"/>
        </row>
        <row r="1509">
          <cell r="Z1509" t="str">
            <v>лоток5213</v>
          </cell>
          <cell r="AA1509"/>
          <cell r="AB1509"/>
          <cell r="AC1509">
            <v>44044</v>
          </cell>
          <cell r="AD1509">
            <v>4285</v>
          </cell>
          <cell r="AE1509"/>
          <cell r="AF1509"/>
          <cell r="AG1509"/>
          <cell r="AH1509"/>
        </row>
        <row r="1510">
          <cell r="Z1510" t="str">
            <v>лоток5290</v>
          </cell>
          <cell r="AA1510">
            <v>44037</v>
          </cell>
          <cell r="AB1510">
            <v>2745</v>
          </cell>
          <cell r="AC1510"/>
          <cell r="AD1510"/>
          <cell r="AE1510"/>
          <cell r="AF1510"/>
          <cell r="AG1510"/>
          <cell r="AH1510"/>
        </row>
        <row r="1511">
          <cell r="Z1511" t="str">
            <v>кирпич5294</v>
          </cell>
          <cell r="AA1511">
            <v>44037</v>
          </cell>
          <cell r="AB1511">
            <v>4500</v>
          </cell>
          <cell r="AC1511"/>
          <cell r="AD1511"/>
          <cell r="AE1511"/>
          <cell r="AF1511"/>
          <cell r="AG1511"/>
          <cell r="AH1511"/>
        </row>
        <row r="1512">
          <cell r="Z1512" t="str">
            <v>поребрик5294</v>
          </cell>
          <cell r="AA1512">
            <v>44037</v>
          </cell>
          <cell r="AB1512">
            <v>3990</v>
          </cell>
          <cell r="AC1512"/>
          <cell r="AD1512"/>
          <cell r="AE1512"/>
          <cell r="AF1512"/>
          <cell r="AG1512"/>
          <cell r="AH1512"/>
        </row>
        <row r="1513">
          <cell r="Z1513" t="str">
            <v>поребрик5299</v>
          </cell>
          <cell r="AA1513">
            <v>44038</v>
          </cell>
          <cell r="AB1513">
            <v>12800</v>
          </cell>
          <cell r="AC1513"/>
          <cell r="AD1513"/>
          <cell r="AE1513"/>
          <cell r="AF1513"/>
          <cell r="AG1513"/>
          <cell r="AH1513"/>
        </row>
        <row r="1514">
          <cell r="Z1514" t="str">
            <v>поребрик5303</v>
          </cell>
          <cell r="AA1514">
            <v>44039</v>
          </cell>
          <cell r="AB1514">
            <v>1920</v>
          </cell>
          <cell r="AC1514">
            <v>44040</v>
          </cell>
          <cell r="AD1514">
            <v>2080</v>
          </cell>
          <cell r="AE1514"/>
          <cell r="AF1514"/>
          <cell r="AG1514"/>
          <cell r="AH1514"/>
        </row>
        <row r="1515">
          <cell r="Z1515" t="str">
            <v>кирпич5305</v>
          </cell>
          <cell r="AA1515">
            <v>44039</v>
          </cell>
          <cell r="AB1515">
            <v>19575</v>
          </cell>
          <cell r="AC1515"/>
          <cell r="AD1515"/>
          <cell r="AE1515"/>
          <cell r="AF1515"/>
          <cell r="AG1515"/>
          <cell r="AH1515"/>
        </row>
        <row r="1516">
          <cell r="Z1516" t="str">
            <v>старый5296</v>
          </cell>
          <cell r="AA1516">
            <v>44039</v>
          </cell>
          <cell r="AB1516">
            <v>70560</v>
          </cell>
          <cell r="AC1516"/>
          <cell r="AD1516"/>
          <cell r="AE1516"/>
          <cell r="AF1516"/>
          <cell r="AG1516"/>
          <cell r="AH1516"/>
        </row>
        <row r="1517">
          <cell r="Z1517" t="str">
            <v>поребрик5296</v>
          </cell>
          <cell r="AA1517">
            <v>44039</v>
          </cell>
          <cell r="AB1517">
            <v>8000</v>
          </cell>
          <cell r="AC1517"/>
          <cell r="AD1517"/>
          <cell r="AE1517"/>
          <cell r="AF1517"/>
          <cell r="AG1517"/>
          <cell r="AH1517"/>
        </row>
        <row r="1518">
          <cell r="Z1518" t="str">
            <v>лоток5296</v>
          </cell>
          <cell r="AA1518">
            <v>44039</v>
          </cell>
          <cell r="AB1518">
            <v>3405</v>
          </cell>
          <cell r="AC1518"/>
          <cell r="AD1518"/>
          <cell r="AE1518"/>
          <cell r="AF1518"/>
          <cell r="AG1518"/>
          <cell r="AH1518"/>
        </row>
        <row r="1519">
          <cell r="Z1519" t="str">
            <v>бордюр5311</v>
          </cell>
          <cell r="AA1519">
            <v>44040</v>
          </cell>
          <cell r="AB1519">
            <v>13720</v>
          </cell>
          <cell r="AC1519"/>
          <cell r="AD1519"/>
          <cell r="AE1519"/>
          <cell r="AF1519"/>
          <cell r="AG1519"/>
          <cell r="AH1519"/>
        </row>
        <row r="1520">
          <cell r="Z1520" t="str">
            <v>поребрик5313</v>
          </cell>
          <cell r="AA1520">
            <v>44040</v>
          </cell>
          <cell r="AB1520">
            <v>10560</v>
          </cell>
          <cell r="AC1520"/>
          <cell r="AD1520"/>
          <cell r="AE1520"/>
          <cell r="AF1520"/>
          <cell r="AG1520"/>
          <cell r="AH1520"/>
        </row>
        <row r="1521">
          <cell r="Z1521" t="str">
            <v>бордюр5313</v>
          </cell>
          <cell r="AA1521">
            <v>44040</v>
          </cell>
          <cell r="AB1521">
            <v>270</v>
          </cell>
          <cell r="AC1521"/>
          <cell r="AD1521"/>
          <cell r="AE1521"/>
          <cell r="AF1521"/>
          <cell r="AG1521"/>
          <cell r="AH1521"/>
        </row>
        <row r="1522">
          <cell r="Z1522" t="str">
            <v>поребрик5305</v>
          </cell>
          <cell r="AA1522">
            <v>44041</v>
          </cell>
          <cell r="AB1522">
            <v>18900</v>
          </cell>
          <cell r="AC1522"/>
          <cell r="AD1522"/>
          <cell r="AE1522"/>
          <cell r="AF1522"/>
          <cell r="AG1522"/>
          <cell r="AH1522"/>
        </row>
        <row r="1523">
          <cell r="Z1523" t="str">
            <v>поребрик5315</v>
          </cell>
          <cell r="AA1523">
            <v>44041</v>
          </cell>
          <cell r="AB1523">
            <v>1800</v>
          </cell>
          <cell r="AC1523"/>
          <cell r="AD1523"/>
          <cell r="AE1523"/>
          <cell r="AF1523"/>
          <cell r="AG1523"/>
          <cell r="AH1523"/>
        </row>
        <row r="1524">
          <cell r="Z1524" t="str">
            <v>поребрик5319</v>
          </cell>
          <cell r="AA1524">
            <v>44072</v>
          </cell>
          <cell r="AB1524">
            <v>1000</v>
          </cell>
          <cell r="AC1524"/>
          <cell r="AD1524"/>
          <cell r="AE1524"/>
          <cell r="AF1524"/>
          <cell r="AG1524"/>
          <cell r="AH1524"/>
        </row>
        <row r="1525">
          <cell r="Z1525" t="str">
            <v>старый5292</v>
          </cell>
          <cell r="AA1525">
            <v>44041</v>
          </cell>
          <cell r="AB1525">
            <v>30000</v>
          </cell>
          <cell r="AC1525"/>
          <cell r="AD1525">
            <v>20400</v>
          </cell>
          <cell r="AE1525"/>
          <cell r="AF1525"/>
          <cell r="AG1525"/>
          <cell r="AH1525"/>
        </row>
        <row r="1526">
          <cell r="Z1526" t="str">
            <v>поребрик5292</v>
          </cell>
          <cell r="AA1526"/>
          <cell r="AB1526"/>
          <cell r="AC1526"/>
          <cell r="AD1526">
            <v>3740</v>
          </cell>
          <cell r="AE1526"/>
          <cell r="AF1526"/>
          <cell r="AG1526"/>
          <cell r="AH1526"/>
        </row>
        <row r="1527">
          <cell r="Z1527" t="str">
            <v>бордюр5103</v>
          </cell>
          <cell r="AA1527">
            <v>44045</v>
          </cell>
          <cell r="AB1527">
            <v>14040</v>
          </cell>
          <cell r="AC1527"/>
          <cell r="AD1527"/>
          <cell r="AE1527"/>
          <cell r="AF1527"/>
          <cell r="AG1527"/>
          <cell r="AH1527"/>
        </row>
        <row r="1528">
          <cell r="Z1528" t="str">
            <v>поребрик5103</v>
          </cell>
          <cell r="AA1528">
            <v>44045</v>
          </cell>
          <cell r="AB1528">
            <v>15000</v>
          </cell>
          <cell r="AC1528"/>
          <cell r="AD1528"/>
          <cell r="AE1528"/>
          <cell r="AF1528"/>
          <cell r="AG1528"/>
          <cell r="AH1528"/>
        </row>
        <row r="1529">
          <cell r="Z1529" t="str">
            <v>лоток5103</v>
          </cell>
          <cell r="AA1529">
            <v>44045</v>
          </cell>
          <cell r="AB1529">
            <v>3200</v>
          </cell>
          <cell r="AC1529"/>
          <cell r="AD1529"/>
          <cell r="AE1529"/>
          <cell r="AF1529"/>
          <cell r="AG1529"/>
          <cell r="AH1529"/>
        </row>
        <row r="1530">
          <cell r="Z1530" t="str">
            <v>новый5277</v>
          </cell>
          <cell r="AA1530">
            <v>44042</v>
          </cell>
          <cell r="AB1530">
            <v>100000</v>
          </cell>
          <cell r="AC1530"/>
          <cell r="AD1530">
            <v>76000</v>
          </cell>
          <cell r="AE1530"/>
          <cell r="AF1530"/>
          <cell r="AG1530"/>
          <cell r="AH1530"/>
        </row>
        <row r="1531">
          <cell r="Z1531" t="str">
            <v>поребрик5277</v>
          </cell>
          <cell r="AA1531"/>
          <cell r="AB1531"/>
          <cell r="AC1531"/>
          <cell r="AD1531">
            <v>23940</v>
          </cell>
          <cell r="AE1531"/>
          <cell r="AF1531"/>
          <cell r="AG1531"/>
          <cell r="AH1531"/>
        </row>
        <row r="1532">
          <cell r="Z1532" t="str">
            <v>кирпич5324</v>
          </cell>
          <cell r="AA1532">
            <v>44042</v>
          </cell>
          <cell r="AB1532">
            <v>4500</v>
          </cell>
          <cell r="AC1532"/>
          <cell r="AD1532"/>
          <cell r="AE1532"/>
          <cell r="AF1532"/>
          <cell r="AG1532"/>
          <cell r="AH1532"/>
        </row>
        <row r="1533">
          <cell r="Z1533" t="str">
            <v>поребрик5331</v>
          </cell>
          <cell r="AA1533">
            <v>44043</v>
          </cell>
          <cell r="AB1533">
            <v>131000</v>
          </cell>
          <cell r="AC1533"/>
          <cell r="AD1533"/>
          <cell r="AE1533"/>
          <cell r="AF1533"/>
          <cell r="AG1533"/>
          <cell r="AH1533"/>
        </row>
        <row r="1534">
          <cell r="Z1534" t="str">
            <v/>
          </cell>
          <cell r="AA1534"/>
          <cell r="AB1534"/>
          <cell r="AC1534"/>
          <cell r="AD1534"/>
          <cell r="AE1534"/>
          <cell r="AF1534"/>
          <cell r="AG1534"/>
          <cell r="AH1534"/>
        </row>
        <row r="1535">
          <cell r="Z1535" t="str">
            <v/>
          </cell>
          <cell r="AA1535"/>
          <cell r="AB1535"/>
          <cell r="AC1535"/>
          <cell r="AD1535"/>
          <cell r="AE1535"/>
          <cell r="AF1535"/>
          <cell r="AG1535"/>
          <cell r="AH1535"/>
        </row>
        <row r="1536">
          <cell r="Z1536" t="str">
            <v/>
          </cell>
          <cell r="AA1536"/>
          <cell r="AB1536"/>
          <cell r="AC1536"/>
          <cell r="AD1536"/>
          <cell r="AE1536"/>
          <cell r="AF1536"/>
          <cell r="AG1536"/>
          <cell r="AH1536"/>
        </row>
        <row r="1537">
          <cell r="Z1537" t="str">
            <v>август</v>
          </cell>
          <cell r="AA1537"/>
          <cell r="AB1537"/>
          <cell r="AC1537"/>
          <cell r="AD1537"/>
          <cell r="AE1537"/>
          <cell r="AF1537"/>
          <cell r="AG1537"/>
          <cell r="AH1537"/>
        </row>
        <row r="1538">
          <cell r="Z1538" t="str">
            <v/>
          </cell>
          <cell r="AA1538"/>
          <cell r="AB1538"/>
          <cell r="AC1538"/>
          <cell r="AD1538"/>
          <cell r="AE1538"/>
          <cell r="AF1538"/>
          <cell r="AG1538"/>
          <cell r="AH1538"/>
        </row>
        <row r="1539">
          <cell r="Z1539" t="str">
            <v/>
          </cell>
          <cell r="AA1539"/>
          <cell r="AB1539"/>
          <cell r="AC1539"/>
          <cell r="AD1539"/>
          <cell r="AE1539"/>
          <cell r="AF1539"/>
          <cell r="AG1539"/>
          <cell r="AH1539"/>
        </row>
        <row r="1540">
          <cell r="Z1540" t="str">
            <v/>
          </cell>
          <cell r="AA1540"/>
          <cell r="AB1540"/>
          <cell r="AC1540"/>
          <cell r="AD1540"/>
          <cell r="AE1540"/>
          <cell r="AF1540"/>
          <cell r="AG1540"/>
          <cell r="AH1540"/>
        </row>
        <row r="1541">
          <cell r="Z1541" t="str">
            <v/>
          </cell>
          <cell r="AA1541"/>
          <cell r="AB1541"/>
          <cell r="AC1541"/>
          <cell r="AD1541"/>
          <cell r="AE1541"/>
          <cell r="AF1541"/>
          <cell r="AG1541"/>
          <cell r="AH1541"/>
        </row>
        <row r="1542">
          <cell r="Z1542" t="str">
            <v/>
          </cell>
          <cell r="AA1542"/>
          <cell r="AB1542"/>
          <cell r="AC1542"/>
          <cell r="AD1542"/>
          <cell r="AE1542"/>
          <cell r="AF1542"/>
          <cell r="AG1542"/>
          <cell r="AH1542"/>
        </row>
        <row r="1543">
          <cell r="Z1543" t="str">
            <v/>
          </cell>
          <cell r="AA1543"/>
          <cell r="AB1543"/>
          <cell r="AC1543"/>
          <cell r="AD1543"/>
          <cell r="AE1543"/>
          <cell r="AF1543"/>
          <cell r="AG1543"/>
          <cell r="AH1543"/>
        </row>
        <row r="1544">
          <cell r="Z1544" t="str">
            <v/>
          </cell>
          <cell r="AA1544"/>
          <cell r="AB1544"/>
          <cell r="AC1544"/>
          <cell r="AD1544"/>
          <cell r="AE1544"/>
          <cell r="AF1544"/>
          <cell r="AG1544"/>
          <cell r="AH1544"/>
        </row>
        <row r="1545">
          <cell r="Z1545" t="str">
            <v/>
          </cell>
          <cell r="AA1545"/>
          <cell r="AB1545"/>
          <cell r="AC1545"/>
          <cell r="AD1545"/>
          <cell r="AE1545"/>
          <cell r="AF1545"/>
          <cell r="AG1545"/>
          <cell r="AH1545"/>
        </row>
        <row r="1546">
          <cell r="Z1546" t="str">
            <v/>
          </cell>
          <cell r="AA1546"/>
          <cell r="AB1546"/>
          <cell r="AC1546"/>
          <cell r="AD1546"/>
          <cell r="AE1546"/>
          <cell r="AF1546"/>
          <cell r="AG1546"/>
          <cell r="AH1546"/>
        </row>
        <row r="1547">
          <cell r="Z1547" t="str">
            <v/>
          </cell>
          <cell r="AA1547"/>
          <cell r="AB1547"/>
          <cell r="AC1547"/>
          <cell r="AD1547"/>
          <cell r="AE1547"/>
          <cell r="AF1547"/>
          <cell r="AG1547"/>
          <cell r="AH1547"/>
        </row>
        <row r="1548">
          <cell r="Z1548" t="str">
            <v/>
          </cell>
          <cell r="AA1548"/>
          <cell r="AB1548"/>
          <cell r="AC1548"/>
          <cell r="AD1548"/>
          <cell r="AE1548"/>
          <cell r="AF1548"/>
          <cell r="AG1548"/>
          <cell r="AH1548"/>
        </row>
        <row r="1549">
          <cell r="Z1549" t="str">
            <v/>
          </cell>
          <cell r="AA1549"/>
          <cell r="AB1549"/>
          <cell r="AC1549"/>
          <cell r="AD1549"/>
          <cell r="AE1549"/>
          <cell r="AF1549"/>
          <cell r="AG1549"/>
          <cell r="AH1549"/>
        </row>
        <row r="1550">
          <cell r="Z1550" t="str">
            <v/>
          </cell>
          <cell r="AA1550"/>
          <cell r="AB1550"/>
          <cell r="AC1550"/>
          <cell r="AD1550"/>
          <cell r="AE1550"/>
          <cell r="AF1550"/>
          <cell r="AG1550"/>
          <cell r="AH1550"/>
        </row>
        <row r="1551">
          <cell r="Z1551" t="str">
            <v/>
          </cell>
          <cell r="AA1551"/>
          <cell r="AB1551"/>
          <cell r="AC1551"/>
          <cell r="AD1551"/>
          <cell r="AE1551"/>
          <cell r="AF1551"/>
          <cell r="AG1551"/>
          <cell r="AH1551"/>
        </row>
        <row r="1552">
          <cell r="Z1552" t="str">
            <v/>
          </cell>
          <cell r="AA1552"/>
          <cell r="AB1552"/>
          <cell r="AC1552"/>
          <cell r="AD1552"/>
          <cell r="AE1552"/>
          <cell r="AF1552"/>
          <cell r="AG1552"/>
          <cell r="AH1552"/>
        </row>
        <row r="1553">
          <cell r="Z1553" t="str">
            <v/>
          </cell>
          <cell r="AA1553"/>
          <cell r="AB1553"/>
          <cell r="AC1553"/>
          <cell r="AD1553"/>
          <cell r="AE1553"/>
          <cell r="AF1553"/>
          <cell r="AG1553"/>
          <cell r="AH1553"/>
        </row>
        <row r="1554">
          <cell r="Z1554" t="str">
            <v/>
          </cell>
          <cell r="AA1554"/>
          <cell r="AB1554"/>
          <cell r="AC1554"/>
          <cell r="AD1554"/>
          <cell r="AE1554"/>
          <cell r="AF1554"/>
          <cell r="AG1554"/>
          <cell r="AH1554"/>
        </row>
        <row r="1555">
          <cell r="Z1555" t="str">
            <v/>
          </cell>
          <cell r="AA1555"/>
          <cell r="AB1555"/>
          <cell r="AC1555"/>
          <cell r="AD1555"/>
          <cell r="AE1555"/>
          <cell r="AF1555"/>
          <cell r="AG1555"/>
          <cell r="AH1555"/>
        </row>
        <row r="1556">
          <cell r="Z1556" t="str">
            <v/>
          </cell>
          <cell r="AA1556"/>
          <cell r="AB1556"/>
          <cell r="AC1556"/>
          <cell r="AD1556"/>
          <cell r="AE1556"/>
          <cell r="AF1556"/>
          <cell r="AG1556"/>
          <cell r="AH1556"/>
        </row>
        <row r="1557">
          <cell r="Z1557" t="str">
            <v/>
          </cell>
          <cell r="AA1557"/>
          <cell r="AB1557"/>
          <cell r="AC1557"/>
          <cell r="AD1557"/>
          <cell r="AE1557"/>
          <cell r="AF1557"/>
          <cell r="AG1557"/>
          <cell r="AH1557"/>
        </row>
        <row r="1558">
          <cell r="Z1558" t="str">
            <v/>
          </cell>
          <cell r="AA1558"/>
          <cell r="AB1558"/>
          <cell r="AC1558"/>
          <cell r="AD1558"/>
          <cell r="AE1558"/>
          <cell r="AF1558"/>
          <cell r="AG1558"/>
          <cell r="AH1558"/>
        </row>
        <row r="1559">
          <cell r="Z1559" t="str">
            <v/>
          </cell>
          <cell r="AA1559"/>
          <cell r="AB1559"/>
          <cell r="AC1559"/>
          <cell r="AD1559"/>
          <cell r="AE1559"/>
          <cell r="AF1559"/>
          <cell r="AG1559"/>
          <cell r="AH1559"/>
        </row>
        <row r="1560">
          <cell r="Z1560" t="str">
            <v/>
          </cell>
          <cell r="AA1560"/>
          <cell r="AB1560"/>
          <cell r="AC1560"/>
          <cell r="AD1560"/>
          <cell r="AE1560"/>
          <cell r="AF1560"/>
          <cell r="AG1560"/>
          <cell r="AH1560"/>
        </row>
        <row r="1561">
          <cell r="Z1561" t="str">
            <v/>
          </cell>
          <cell r="AA1561"/>
          <cell r="AB1561"/>
          <cell r="AC1561"/>
          <cell r="AD1561"/>
          <cell r="AE1561"/>
          <cell r="AF1561"/>
          <cell r="AG1561"/>
          <cell r="AH1561"/>
        </row>
        <row r="1562">
          <cell r="Z1562" t="str">
            <v/>
          </cell>
          <cell r="AA1562"/>
          <cell r="AB1562"/>
          <cell r="AC1562"/>
          <cell r="AD1562"/>
          <cell r="AE1562"/>
          <cell r="AF1562"/>
          <cell r="AG1562"/>
          <cell r="AH1562"/>
        </row>
        <row r="1563">
          <cell r="Z1563" t="str">
            <v/>
          </cell>
          <cell r="AA1563"/>
          <cell r="AB1563"/>
          <cell r="AC1563"/>
          <cell r="AD1563"/>
          <cell r="AE1563"/>
          <cell r="AF1563"/>
          <cell r="AG1563"/>
          <cell r="AH1563"/>
        </row>
        <row r="1564">
          <cell r="Z1564" t="str">
            <v/>
          </cell>
          <cell r="AA1564"/>
          <cell r="AB1564"/>
          <cell r="AC1564"/>
          <cell r="AD1564"/>
          <cell r="AE1564"/>
          <cell r="AF1564"/>
          <cell r="AG1564"/>
          <cell r="AH1564"/>
        </row>
        <row r="1565">
          <cell r="Z1565" t="str">
            <v/>
          </cell>
          <cell r="AA1565"/>
          <cell r="AB1565"/>
          <cell r="AC1565"/>
          <cell r="AD1565"/>
          <cell r="AE1565"/>
          <cell r="AF1565"/>
          <cell r="AG1565"/>
          <cell r="AH1565"/>
        </row>
        <row r="1566">
          <cell r="Z1566" t="str">
            <v/>
          </cell>
          <cell r="AA1566"/>
          <cell r="AB1566"/>
          <cell r="AC1566"/>
          <cell r="AD1566"/>
          <cell r="AE1566"/>
          <cell r="AF1566"/>
          <cell r="AG1566"/>
          <cell r="AH1566"/>
        </row>
        <row r="1567">
          <cell r="Z1567" t="str">
            <v/>
          </cell>
          <cell r="AA1567"/>
          <cell r="AB1567"/>
          <cell r="AC1567"/>
          <cell r="AD1567"/>
          <cell r="AE1567"/>
          <cell r="AF1567"/>
          <cell r="AG1567"/>
          <cell r="AH1567"/>
        </row>
        <row r="1568">
          <cell r="Z1568" t="str">
            <v/>
          </cell>
          <cell r="AA1568"/>
          <cell r="AB1568"/>
          <cell r="AC1568"/>
          <cell r="AD1568"/>
          <cell r="AE1568"/>
          <cell r="AF1568"/>
          <cell r="AG1568"/>
          <cell r="AH1568"/>
        </row>
        <row r="1569">
          <cell r="Z1569" t="str">
            <v/>
          </cell>
          <cell r="AA1569"/>
          <cell r="AB1569"/>
          <cell r="AC1569"/>
          <cell r="AD1569"/>
          <cell r="AE1569"/>
          <cell r="AF1569"/>
          <cell r="AG1569"/>
          <cell r="AH1569"/>
        </row>
        <row r="1570">
          <cell r="Z1570" t="str">
            <v/>
          </cell>
          <cell r="AA1570"/>
          <cell r="AB1570"/>
          <cell r="AC1570"/>
          <cell r="AD1570"/>
          <cell r="AE1570"/>
          <cell r="AF1570"/>
          <cell r="AG1570"/>
          <cell r="AH1570"/>
        </row>
        <row r="1571">
          <cell r="Z1571" t="str">
            <v/>
          </cell>
          <cell r="AA1571"/>
          <cell r="AB1571"/>
          <cell r="AC1571"/>
          <cell r="AD1571"/>
          <cell r="AE1571"/>
          <cell r="AF1571"/>
          <cell r="AG1571"/>
          <cell r="AH1571"/>
        </row>
        <row r="1572">
          <cell r="Z1572" t="str">
            <v/>
          </cell>
          <cell r="AA1572"/>
          <cell r="AB1572"/>
          <cell r="AC1572"/>
          <cell r="AD1572"/>
          <cell r="AE1572"/>
          <cell r="AF1572"/>
          <cell r="AG1572"/>
          <cell r="AH1572"/>
        </row>
        <row r="1573">
          <cell r="Z1573" t="str">
            <v/>
          </cell>
          <cell r="AA1573"/>
          <cell r="AB1573"/>
          <cell r="AC1573"/>
          <cell r="AD1573"/>
          <cell r="AE1573"/>
          <cell r="AF1573"/>
          <cell r="AG1573"/>
          <cell r="AH1573"/>
        </row>
        <row r="1574">
          <cell r="Z1574" t="str">
            <v/>
          </cell>
          <cell r="AA1574"/>
          <cell r="AB1574"/>
          <cell r="AC1574"/>
          <cell r="AD1574"/>
          <cell r="AE1574"/>
          <cell r="AF1574"/>
          <cell r="AG1574"/>
          <cell r="AH1574"/>
        </row>
        <row r="1575">
          <cell r="Z1575" t="str">
            <v/>
          </cell>
          <cell r="AA1575"/>
          <cell r="AB1575"/>
          <cell r="AC1575"/>
          <cell r="AD1575"/>
          <cell r="AE1575"/>
          <cell r="AF1575"/>
          <cell r="AG1575"/>
          <cell r="AH1575"/>
        </row>
        <row r="1576">
          <cell r="Z1576" t="str">
            <v/>
          </cell>
          <cell r="AA1576"/>
          <cell r="AB1576"/>
          <cell r="AC1576"/>
          <cell r="AD1576"/>
          <cell r="AE1576"/>
          <cell r="AF1576"/>
          <cell r="AG1576"/>
          <cell r="AH1576"/>
        </row>
        <row r="1577">
          <cell r="Z1577" t="str">
            <v/>
          </cell>
          <cell r="AA1577"/>
          <cell r="AB1577"/>
          <cell r="AC1577"/>
          <cell r="AD1577"/>
          <cell r="AE1577"/>
          <cell r="AF1577"/>
          <cell r="AG1577"/>
          <cell r="AH1577"/>
        </row>
        <row r="1578">
          <cell r="Z1578" t="str">
            <v/>
          </cell>
          <cell r="AA1578"/>
          <cell r="AB1578"/>
          <cell r="AC1578"/>
          <cell r="AD1578"/>
          <cell r="AE1578"/>
          <cell r="AF1578"/>
          <cell r="AG1578"/>
          <cell r="AH1578"/>
        </row>
        <row r="1579">
          <cell r="Z1579" t="str">
            <v/>
          </cell>
          <cell r="AA1579"/>
          <cell r="AB1579"/>
          <cell r="AC1579"/>
          <cell r="AD1579"/>
          <cell r="AE1579"/>
          <cell r="AF1579"/>
          <cell r="AG1579"/>
          <cell r="AH1579"/>
        </row>
        <row r="1580">
          <cell r="Z1580" t="str">
            <v/>
          </cell>
          <cell r="AA1580"/>
          <cell r="AB1580"/>
          <cell r="AC1580"/>
          <cell r="AD1580"/>
          <cell r="AE1580"/>
          <cell r="AF1580"/>
          <cell r="AG1580"/>
          <cell r="AH1580"/>
        </row>
        <row r="1581">
          <cell r="Z1581" t="str">
            <v/>
          </cell>
          <cell r="AA1581"/>
          <cell r="AB1581"/>
          <cell r="AC1581"/>
          <cell r="AD1581"/>
          <cell r="AE1581"/>
          <cell r="AF1581"/>
          <cell r="AG1581"/>
          <cell r="AH1581"/>
        </row>
        <row r="1582">
          <cell r="Z1582" t="str">
            <v/>
          </cell>
          <cell r="AA1582"/>
          <cell r="AB1582"/>
          <cell r="AC1582"/>
          <cell r="AD1582"/>
          <cell r="AE1582"/>
          <cell r="AF1582"/>
          <cell r="AG1582"/>
          <cell r="AH1582"/>
        </row>
        <row r="1583">
          <cell r="Z1583" t="str">
            <v/>
          </cell>
          <cell r="AA1583"/>
          <cell r="AB1583"/>
          <cell r="AC1583"/>
          <cell r="AD1583"/>
          <cell r="AE1583"/>
          <cell r="AF1583"/>
          <cell r="AG1583"/>
          <cell r="AH1583"/>
        </row>
        <row r="1584">
          <cell r="Z1584" t="str">
            <v/>
          </cell>
          <cell r="AA1584"/>
          <cell r="AB1584"/>
          <cell r="AC1584"/>
          <cell r="AD1584"/>
          <cell r="AE1584"/>
          <cell r="AF1584"/>
          <cell r="AG1584"/>
          <cell r="AH1584"/>
        </row>
        <row r="1585">
          <cell r="Z1585" t="str">
            <v/>
          </cell>
          <cell r="AA1585"/>
          <cell r="AB1585"/>
          <cell r="AC1585"/>
          <cell r="AD1585"/>
          <cell r="AE1585"/>
          <cell r="AF1585"/>
          <cell r="AG1585"/>
          <cell r="AH1585"/>
        </row>
        <row r="1586">
          <cell r="Z1586" t="str">
            <v/>
          </cell>
          <cell r="AA1586"/>
          <cell r="AB1586"/>
          <cell r="AC1586"/>
          <cell r="AD1586"/>
          <cell r="AE1586"/>
          <cell r="AF1586"/>
          <cell r="AG1586"/>
          <cell r="AH1586"/>
        </row>
        <row r="1587">
          <cell r="Z1587" t="str">
            <v>сентябрь</v>
          </cell>
          <cell r="AA1587"/>
          <cell r="AB1587"/>
          <cell r="AC1587"/>
          <cell r="AD1587"/>
          <cell r="AE1587"/>
          <cell r="AF1587"/>
          <cell r="AG1587"/>
          <cell r="AH1587"/>
        </row>
        <row r="1588">
          <cell r="Z1588" t="str">
            <v/>
          </cell>
          <cell r="AA1588"/>
          <cell r="AB1588"/>
          <cell r="AC1588"/>
          <cell r="AD1588"/>
          <cell r="AE1588"/>
          <cell r="AF1588"/>
          <cell r="AG1588"/>
          <cell r="AH1588"/>
        </row>
        <row r="1589">
          <cell r="Z1589" t="str">
            <v/>
          </cell>
          <cell r="AA1589"/>
          <cell r="AB1589"/>
          <cell r="AC1589"/>
          <cell r="AD1589"/>
          <cell r="AE1589"/>
          <cell r="AF1589"/>
          <cell r="AG1589"/>
          <cell r="AH1589"/>
        </row>
        <row r="1590">
          <cell r="Z1590" t="str">
            <v/>
          </cell>
          <cell r="AA1590"/>
          <cell r="AB1590"/>
          <cell r="AC1590"/>
          <cell r="AD1590"/>
          <cell r="AE1590"/>
          <cell r="AF1590"/>
          <cell r="AG1590"/>
          <cell r="AH1590"/>
        </row>
        <row r="1591">
          <cell r="Z1591" t="str">
            <v/>
          </cell>
          <cell r="AA1591"/>
          <cell r="AB1591"/>
          <cell r="AC1591"/>
          <cell r="AD1591"/>
          <cell r="AE1591"/>
          <cell r="AF1591"/>
          <cell r="AG1591"/>
          <cell r="AH1591"/>
        </row>
        <row r="1592">
          <cell r="Z1592" t="str">
            <v/>
          </cell>
          <cell r="AA1592"/>
          <cell r="AB1592"/>
          <cell r="AC1592"/>
          <cell r="AD1592"/>
          <cell r="AE1592"/>
          <cell r="AF1592"/>
          <cell r="AG1592"/>
          <cell r="AH1592"/>
        </row>
        <row r="1593">
          <cell r="Z1593" t="str">
            <v/>
          </cell>
          <cell r="AA1593"/>
          <cell r="AB1593"/>
          <cell r="AC1593"/>
          <cell r="AD1593"/>
          <cell r="AE1593"/>
          <cell r="AF1593"/>
          <cell r="AG1593"/>
          <cell r="AH1593"/>
        </row>
        <row r="1594">
          <cell r="Z1594" t="str">
            <v/>
          </cell>
          <cell r="AA1594"/>
          <cell r="AB1594"/>
          <cell r="AC1594"/>
          <cell r="AD1594"/>
          <cell r="AE1594"/>
          <cell r="AF1594"/>
          <cell r="AG1594"/>
          <cell r="AH1594"/>
        </row>
        <row r="1595">
          <cell r="Z1595" t="str">
            <v/>
          </cell>
          <cell r="AA1595"/>
          <cell r="AB1595"/>
          <cell r="AC1595"/>
          <cell r="AD1595"/>
          <cell r="AE1595"/>
          <cell r="AF1595"/>
          <cell r="AG1595"/>
          <cell r="AH1595"/>
        </row>
        <row r="1596">
          <cell r="Z1596" t="str">
            <v/>
          </cell>
          <cell r="AA1596"/>
          <cell r="AB1596"/>
          <cell r="AC1596"/>
          <cell r="AD1596"/>
          <cell r="AE1596"/>
          <cell r="AF1596"/>
          <cell r="AG1596"/>
          <cell r="AH1596"/>
        </row>
        <row r="1597">
          <cell r="Z1597" t="str">
            <v/>
          </cell>
          <cell r="AA1597"/>
          <cell r="AB1597"/>
          <cell r="AC1597"/>
          <cell r="AD1597"/>
          <cell r="AE1597"/>
          <cell r="AF1597"/>
          <cell r="AG1597"/>
          <cell r="AH1597"/>
        </row>
        <row r="1598">
          <cell r="Z1598" t="str">
            <v/>
          </cell>
          <cell r="AA1598"/>
          <cell r="AB1598"/>
          <cell r="AC1598"/>
          <cell r="AD1598"/>
          <cell r="AE1598"/>
          <cell r="AF1598"/>
          <cell r="AG1598"/>
          <cell r="AH1598"/>
        </row>
        <row r="1599">
          <cell r="Z1599" t="str">
            <v/>
          </cell>
          <cell r="AA1599"/>
          <cell r="AB1599"/>
          <cell r="AC1599"/>
          <cell r="AD1599"/>
          <cell r="AE1599"/>
          <cell r="AF1599"/>
          <cell r="AG1599"/>
          <cell r="AH1599"/>
        </row>
        <row r="1600">
          <cell r="Z1600" t="str">
            <v/>
          </cell>
          <cell r="AA1600"/>
          <cell r="AB1600"/>
          <cell r="AC1600"/>
          <cell r="AD1600"/>
          <cell r="AE1600"/>
          <cell r="AF1600"/>
          <cell r="AG1600"/>
          <cell r="AH1600"/>
        </row>
        <row r="1601">
          <cell r="Z1601" t="str">
            <v/>
          </cell>
          <cell r="AA1601"/>
          <cell r="AB1601"/>
          <cell r="AC1601"/>
          <cell r="AD1601"/>
          <cell r="AE1601"/>
          <cell r="AF1601"/>
          <cell r="AG1601"/>
          <cell r="AH1601"/>
        </row>
        <row r="1602">
          <cell r="Z1602" t="str">
            <v/>
          </cell>
          <cell r="AA1602"/>
          <cell r="AB1602"/>
          <cell r="AC1602"/>
          <cell r="AD1602"/>
          <cell r="AE1602"/>
          <cell r="AF1602"/>
          <cell r="AG1602"/>
          <cell r="AH1602"/>
        </row>
        <row r="1603">
          <cell r="Z1603" t="str">
            <v/>
          </cell>
          <cell r="AA1603"/>
          <cell r="AB1603"/>
          <cell r="AC1603"/>
          <cell r="AD1603"/>
          <cell r="AE1603"/>
          <cell r="AF1603"/>
          <cell r="AG1603"/>
          <cell r="AH1603"/>
        </row>
        <row r="1604">
          <cell r="Z1604" t="str">
            <v/>
          </cell>
          <cell r="AA1604"/>
          <cell r="AB1604"/>
          <cell r="AC1604"/>
          <cell r="AD1604"/>
          <cell r="AE1604"/>
          <cell r="AF1604"/>
          <cell r="AG1604"/>
          <cell r="AH1604"/>
        </row>
        <row r="1605">
          <cell r="Z1605" t="str">
            <v/>
          </cell>
          <cell r="AA1605"/>
          <cell r="AB1605"/>
          <cell r="AC1605"/>
          <cell r="AD1605"/>
          <cell r="AE1605"/>
          <cell r="AF1605"/>
          <cell r="AG1605"/>
          <cell r="AH1605"/>
        </row>
        <row r="1606">
          <cell r="Z1606" t="str">
            <v/>
          </cell>
          <cell r="AA1606"/>
          <cell r="AB1606"/>
          <cell r="AC1606"/>
          <cell r="AD1606"/>
          <cell r="AE1606"/>
          <cell r="AF1606"/>
          <cell r="AG1606"/>
          <cell r="AH1606"/>
        </row>
        <row r="1607">
          <cell r="Z1607" t="str">
            <v/>
          </cell>
          <cell r="AA1607"/>
          <cell r="AB1607"/>
          <cell r="AC1607"/>
          <cell r="AD1607"/>
          <cell r="AE1607"/>
          <cell r="AF1607"/>
          <cell r="AG1607"/>
          <cell r="AH1607"/>
        </row>
        <row r="1608">
          <cell r="Z1608" t="str">
            <v/>
          </cell>
          <cell r="AA1608"/>
          <cell r="AB1608"/>
          <cell r="AC1608"/>
          <cell r="AD1608"/>
          <cell r="AE1608"/>
          <cell r="AF1608"/>
          <cell r="AG1608"/>
          <cell r="AH1608"/>
        </row>
        <row r="1609">
          <cell r="Z1609" t="str">
            <v/>
          </cell>
          <cell r="AA1609"/>
          <cell r="AB1609"/>
          <cell r="AC1609"/>
          <cell r="AD1609"/>
          <cell r="AE1609"/>
          <cell r="AF1609"/>
          <cell r="AG1609"/>
          <cell r="AH1609"/>
        </row>
        <row r="1610">
          <cell r="Z1610" t="str">
            <v/>
          </cell>
          <cell r="AA1610"/>
          <cell r="AB1610"/>
          <cell r="AC1610"/>
          <cell r="AD1610"/>
          <cell r="AE1610"/>
          <cell r="AF1610"/>
          <cell r="AG1610"/>
          <cell r="AH1610"/>
        </row>
        <row r="1611">
          <cell r="Z1611" t="str">
            <v/>
          </cell>
          <cell r="AA1611"/>
          <cell r="AB1611"/>
          <cell r="AC1611"/>
          <cell r="AD1611"/>
          <cell r="AE1611"/>
          <cell r="AF1611"/>
          <cell r="AG1611"/>
          <cell r="AH1611"/>
        </row>
        <row r="1612">
          <cell r="Z1612" t="str">
            <v/>
          </cell>
          <cell r="AA1612"/>
          <cell r="AB1612"/>
          <cell r="AC1612"/>
          <cell r="AD1612"/>
          <cell r="AE1612"/>
          <cell r="AF1612"/>
          <cell r="AG1612"/>
          <cell r="AH1612"/>
        </row>
        <row r="1613">
          <cell r="Z1613" t="str">
            <v/>
          </cell>
          <cell r="AA1613"/>
          <cell r="AB1613"/>
          <cell r="AC1613"/>
          <cell r="AD1613"/>
          <cell r="AE1613"/>
          <cell r="AF1613"/>
          <cell r="AG1613"/>
          <cell r="AH1613"/>
        </row>
        <row r="1614">
          <cell r="Z1614" t="str">
            <v/>
          </cell>
          <cell r="AA1614"/>
          <cell r="AB1614"/>
          <cell r="AC1614"/>
          <cell r="AD1614"/>
          <cell r="AE1614"/>
          <cell r="AF1614"/>
          <cell r="AG1614"/>
          <cell r="AH1614"/>
        </row>
        <row r="1615">
          <cell r="Z1615" t="str">
            <v/>
          </cell>
          <cell r="AA1615"/>
          <cell r="AB1615"/>
          <cell r="AC1615"/>
          <cell r="AD1615"/>
          <cell r="AE1615"/>
          <cell r="AF1615"/>
          <cell r="AG1615"/>
          <cell r="AH1615"/>
        </row>
        <row r="1616">
          <cell r="Z1616" t="str">
            <v/>
          </cell>
          <cell r="AA1616"/>
          <cell r="AB1616"/>
          <cell r="AC1616"/>
          <cell r="AD1616"/>
          <cell r="AE1616"/>
          <cell r="AF1616"/>
          <cell r="AG1616"/>
          <cell r="AH1616"/>
        </row>
        <row r="1617">
          <cell r="Z1617" t="str">
            <v/>
          </cell>
          <cell r="AA1617"/>
          <cell r="AB1617"/>
          <cell r="AC1617"/>
          <cell r="AD1617"/>
          <cell r="AE1617"/>
          <cell r="AF1617"/>
          <cell r="AG1617"/>
          <cell r="AH1617"/>
        </row>
        <row r="1618">
          <cell r="Z1618" t="str">
            <v/>
          </cell>
          <cell r="AA1618"/>
          <cell r="AB1618"/>
          <cell r="AC1618"/>
          <cell r="AD1618"/>
          <cell r="AE1618"/>
          <cell r="AF1618"/>
          <cell r="AG1618"/>
          <cell r="AH1618"/>
        </row>
        <row r="1619">
          <cell r="Z1619" t="str">
            <v/>
          </cell>
          <cell r="AA1619"/>
          <cell r="AB1619"/>
          <cell r="AC1619"/>
          <cell r="AD1619"/>
          <cell r="AE1619"/>
          <cell r="AF1619"/>
          <cell r="AG1619"/>
          <cell r="AH1619"/>
        </row>
        <row r="1620">
          <cell r="Z1620" t="str">
            <v/>
          </cell>
          <cell r="AA1620"/>
          <cell r="AB1620"/>
          <cell r="AC1620"/>
          <cell r="AD1620"/>
          <cell r="AE1620"/>
          <cell r="AF1620"/>
          <cell r="AG1620"/>
          <cell r="AH1620"/>
        </row>
        <row r="1621">
          <cell r="Z1621" t="str">
            <v/>
          </cell>
          <cell r="AA1621"/>
          <cell r="AB1621"/>
          <cell r="AC1621"/>
          <cell r="AD1621"/>
          <cell r="AE1621"/>
          <cell r="AF1621"/>
          <cell r="AG1621"/>
          <cell r="AH1621"/>
        </row>
        <row r="1622">
          <cell r="Z1622" t="str">
            <v/>
          </cell>
          <cell r="AA1622"/>
          <cell r="AB1622"/>
          <cell r="AC1622"/>
          <cell r="AD1622"/>
          <cell r="AE1622"/>
          <cell r="AF1622"/>
          <cell r="AG1622"/>
          <cell r="AH1622"/>
        </row>
        <row r="1623">
          <cell r="Z1623" t="str">
            <v/>
          </cell>
          <cell r="AA1623"/>
          <cell r="AB1623"/>
          <cell r="AC1623"/>
          <cell r="AD1623"/>
          <cell r="AE1623"/>
          <cell r="AF1623"/>
          <cell r="AG1623"/>
          <cell r="AH1623"/>
        </row>
        <row r="1624">
          <cell r="Z1624" t="str">
            <v/>
          </cell>
          <cell r="AA1624"/>
          <cell r="AB1624"/>
          <cell r="AC1624"/>
          <cell r="AD1624"/>
          <cell r="AE1624"/>
          <cell r="AF1624"/>
          <cell r="AG1624"/>
          <cell r="AH1624"/>
        </row>
        <row r="1625">
          <cell r="Z1625" t="str">
            <v/>
          </cell>
          <cell r="AA1625"/>
          <cell r="AB1625"/>
          <cell r="AC1625"/>
          <cell r="AD1625"/>
          <cell r="AE1625"/>
          <cell r="AF1625"/>
          <cell r="AG1625"/>
          <cell r="AH1625"/>
        </row>
        <row r="1626">
          <cell r="Z1626" t="str">
            <v/>
          </cell>
          <cell r="AA1626"/>
          <cell r="AB1626"/>
          <cell r="AC1626"/>
          <cell r="AD1626"/>
          <cell r="AE1626"/>
          <cell r="AF1626"/>
          <cell r="AG1626"/>
          <cell r="AH1626"/>
        </row>
        <row r="1627">
          <cell r="Z1627" t="str">
            <v/>
          </cell>
          <cell r="AA1627"/>
          <cell r="AB1627"/>
          <cell r="AC1627"/>
          <cell r="AD1627"/>
          <cell r="AE1627"/>
          <cell r="AF1627"/>
          <cell r="AG1627"/>
          <cell r="AH1627"/>
        </row>
        <row r="1628">
          <cell r="Z1628" t="str">
            <v/>
          </cell>
          <cell r="AA1628"/>
          <cell r="AB1628"/>
          <cell r="AC1628"/>
          <cell r="AD1628"/>
          <cell r="AE1628"/>
          <cell r="AF1628"/>
          <cell r="AG1628"/>
          <cell r="AH1628"/>
        </row>
        <row r="1629">
          <cell r="Z1629" t="str">
            <v/>
          </cell>
          <cell r="AA1629"/>
          <cell r="AB1629"/>
          <cell r="AC1629"/>
          <cell r="AD1629"/>
          <cell r="AE1629"/>
          <cell r="AF1629"/>
          <cell r="AG1629"/>
          <cell r="AH1629"/>
        </row>
        <row r="1630">
          <cell r="Z1630" t="str">
            <v/>
          </cell>
          <cell r="AA1630"/>
          <cell r="AB1630"/>
          <cell r="AC1630"/>
          <cell r="AD1630"/>
          <cell r="AE1630"/>
          <cell r="AF1630"/>
          <cell r="AG1630"/>
          <cell r="AH1630"/>
        </row>
        <row r="1631">
          <cell r="Z1631" t="str">
            <v/>
          </cell>
          <cell r="AA1631"/>
          <cell r="AB1631"/>
          <cell r="AC1631"/>
          <cell r="AD1631"/>
          <cell r="AE1631"/>
          <cell r="AF1631"/>
          <cell r="AG1631"/>
          <cell r="AH1631"/>
        </row>
        <row r="1632">
          <cell r="Z1632" t="str">
            <v/>
          </cell>
          <cell r="AA1632"/>
          <cell r="AB1632"/>
          <cell r="AC1632"/>
          <cell r="AD1632"/>
          <cell r="AE1632"/>
          <cell r="AF1632"/>
          <cell r="AG1632"/>
          <cell r="AH1632"/>
        </row>
        <row r="1633">
          <cell r="Z1633" t="str">
            <v/>
          </cell>
          <cell r="AA1633"/>
          <cell r="AB1633"/>
          <cell r="AC1633"/>
          <cell r="AD1633"/>
          <cell r="AE1633"/>
          <cell r="AF1633"/>
          <cell r="AG1633"/>
          <cell r="AH1633"/>
        </row>
        <row r="1634">
          <cell r="Z1634" t="str">
            <v/>
          </cell>
          <cell r="AA1634"/>
          <cell r="AB1634"/>
          <cell r="AC1634"/>
          <cell r="AD1634"/>
          <cell r="AE1634"/>
          <cell r="AF1634"/>
          <cell r="AG1634"/>
          <cell r="AH1634"/>
        </row>
        <row r="1635">
          <cell r="Z1635" t="str">
            <v/>
          </cell>
          <cell r="AA1635"/>
          <cell r="AB1635"/>
          <cell r="AC1635"/>
          <cell r="AD1635"/>
          <cell r="AE1635"/>
          <cell r="AF1635"/>
          <cell r="AG1635"/>
          <cell r="AH1635"/>
        </row>
        <row r="1636">
          <cell r="Z1636" t="str">
            <v/>
          </cell>
          <cell r="AA1636"/>
          <cell r="AB1636"/>
          <cell r="AC1636"/>
          <cell r="AD1636"/>
          <cell r="AE1636"/>
          <cell r="AF1636"/>
          <cell r="AG1636"/>
          <cell r="AH1636"/>
        </row>
        <row r="1637">
          <cell r="Z1637" t="str">
            <v/>
          </cell>
          <cell r="AA1637"/>
          <cell r="AB1637"/>
          <cell r="AC1637"/>
          <cell r="AD1637"/>
          <cell r="AE1637"/>
          <cell r="AF1637"/>
          <cell r="AG1637"/>
          <cell r="AH1637"/>
        </row>
        <row r="1638">
          <cell r="Z1638" t="str">
            <v/>
          </cell>
          <cell r="AA1638"/>
          <cell r="AB1638"/>
          <cell r="AC1638"/>
          <cell r="AD1638"/>
          <cell r="AE1638"/>
          <cell r="AF1638"/>
          <cell r="AG1638"/>
          <cell r="AH1638"/>
        </row>
        <row r="1639">
          <cell r="Z1639" t="str">
            <v>октябрь</v>
          </cell>
          <cell r="AA1639"/>
          <cell r="AB1639"/>
          <cell r="AC1639"/>
          <cell r="AD1639"/>
          <cell r="AE1639"/>
          <cell r="AF1639"/>
          <cell r="AG1639"/>
          <cell r="AH1639"/>
        </row>
        <row r="1640">
          <cell r="Z1640" t="str">
            <v/>
          </cell>
          <cell r="AA1640"/>
          <cell r="AB1640"/>
          <cell r="AC1640"/>
          <cell r="AD1640"/>
          <cell r="AE1640"/>
          <cell r="AF1640"/>
          <cell r="AG1640"/>
          <cell r="AH1640"/>
        </row>
        <row r="1641">
          <cell r="Z1641" t="str">
            <v/>
          </cell>
          <cell r="AA1641"/>
          <cell r="AB1641"/>
          <cell r="AC1641"/>
          <cell r="AD1641"/>
          <cell r="AE1641"/>
          <cell r="AF1641"/>
          <cell r="AG1641"/>
          <cell r="AH1641"/>
        </row>
        <row r="1642">
          <cell r="Z1642" t="str">
            <v/>
          </cell>
          <cell r="AA1642"/>
          <cell r="AB1642"/>
          <cell r="AC1642"/>
          <cell r="AD1642"/>
          <cell r="AE1642"/>
          <cell r="AF1642"/>
          <cell r="AG1642"/>
          <cell r="AH1642"/>
        </row>
        <row r="1643">
          <cell r="Z1643" t="str">
            <v/>
          </cell>
          <cell r="AA1643"/>
          <cell r="AB1643"/>
          <cell r="AC1643"/>
          <cell r="AD1643"/>
          <cell r="AE1643"/>
          <cell r="AF1643"/>
          <cell r="AG1643"/>
          <cell r="AH1643"/>
        </row>
        <row r="1644">
          <cell r="Z1644" t="str">
            <v/>
          </cell>
          <cell r="AA1644"/>
          <cell r="AB1644"/>
          <cell r="AC1644"/>
          <cell r="AD1644"/>
          <cell r="AE1644"/>
          <cell r="AF1644"/>
          <cell r="AG1644"/>
          <cell r="AH1644"/>
        </row>
        <row r="1645">
          <cell r="Z1645" t="str">
            <v/>
          </cell>
          <cell r="AA1645"/>
          <cell r="AB1645"/>
          <cell r="AC1645"/>
          <cell r="AD1645"/>
          <cell r="AE1645"/>
          <cell r="AF1645"/>
          <cell r="AG1645"/>
          <cell r="AH1645"/>
        </row>
        <row r="1646">
          <cell r="Z1646" t="str">
            <v/>
          </cell>
          <cell r="AA1646"/>
          <cell r="AB1646"/>
          <cell r="AC1646"/>
          <cell r="AD1646"/>
          <cell r="AE1646"/>
          <cell r="AF1646"/>
          <cell r="AG1646"/>
          <cell r="AH1646"/>
        </row>
        <row r="1647">
          <cell r="Z1647" t="str">
            <v/>
          </cell>
          <cell r="AA1647"/>
          <cell r="AB1647"/>
          <cell r="AC1647"/>
          <cell r="AD1647"/>
          <cell r="AE1647"/>
          <cell r="AF1647"/>
          <cell r="AG1647"/>
          <cell r="AH1647"/>
        </row>
        <row r="1648">
          <cell r="Z1648" t="str">
            <v/>
          </cell>
          <cell r="AA1648"/>
          <cell r="AB1648"/>
          <cell r="AC1648"/>
          <cell r="AD1648"/>
          <cell r="AE1648"/>
          <cell r="AF1648"/>
          <cell r="AG1648"/>
          <cell r="AH1648"/>
        </row>
        <row r="1649">
          <cell r="Z1649" t="str">
            <v/>
          </cell>
          <cell r="AA1649"/>
          <cell r="AB1649"/>
          <cell r="AC1649"/>
          <cell r="AD1649"/>
          <cell r="AE1649"/>
          <cell r="AF1649"/>
          <cell r="AG1649"/>
          <cell r="AH1649"/>
        </row>
        <row r="1650">
          <cell r="Z1650" t="str">
            <v/>
          </cell>
          <cell r="AA1650"/>
          <cell r="AB1650"/>
          <cell r="AC1650"/>
          <cell r="AD1650"/>
          <cell r="AE1650"/>
          <cell r="AF1650"/>
          <cell r="AG1650"/>
          <cell r="AH1650"/>
        </row>
        <row r="1651">
          <cell r="Z1651" t="str">
            <v/>
          </cell>
          <cell r="AA1651"/>
          <cell r="AB1651"/>
          <cell r="AC1651"/>
          <cell r="AD1651"/>
          <cell r="AE1651"/>
          <cell r="AF1651"/>
          <cell r="AG1651"/>
          <cell r="AH1651"/>
        </row>
        <row r="1652">
          <cell r="Z1652" t="str">
            <v/>
          </cell>
          <cell r="AA1652"/>
          <cell r="AB1652"/>
          <cell r="AC1652"/>
          <cell r="AD1652"/>
          <cell r="AE1652"/>
          <cell r="AF1652"/>
          <cell r="AG1652"/>
          <cell r="AH1652"/>
        </row>
        <row r="1653">
          <cell r="Z1653" t="str">
            <v/>
          </cell>
          <cell r="AA1653"/>
          <cell r="AB1653"/>
          <cell r="AC1653"/>
          <cell r="AD1653"/>
          <cell r="AE1653"/>
          <cell r="AF1653"/>
          <cell r="AG1653"/>
          <cell r="AH1653"/>
        </row>
        <row r="1654">
          <cell r="Z1654" t="str">
            <v/>
          </cell>
          <cell r="AA1654"/>
          <cell r="AB1654"/>
          <cell r="AC1654"/>
          <cell r="AD1654"/>
          <cell r="AE1654"/>
          <cell r="AF1654"/>
          <cell r="AG1654"/>
          <cell r="AH1654"/>
        </row>
        <row r="1655">
          <cell r="Z1655" t="str">
            <v/>
          </cell>
          <cell r="AA1655"/>
          <cell r="AB1655"/>
          <cell r="AC1655"/>
          <cell r="AD1655"/>
          <cell r="AE1655"/>
          <cell r="AF1655"/>
          <cell r="AG1655"/>
          <cell r="AH1655"/>
        </row>
        <row r="1656">
          <cell r="Z1656" t="str">
            <v/>
          </cell>
          <cell r="AA1656"/>
          <cell r="AB1656"/>
          <cell r="AC1656"/>
          <cell r="AD1656"/>
          <cell r="AE1656"/>
          <cell r="AF1656"/>
          <cell r="AG1656"/>
          <cell r="AH1656"/>
        </row>
        <row r="1657">
          <cell r="Z1657" t="str">
            <v/>
          </cell>
          <cell r="AA1657"/>
          <cell r="AB1657"/>
          <cell r="AC1657"/>
          <cell r="AD1657"/>
          <cell r="AE1657"/>
          <cell r="AF1657"/>
          <cell r="AG1657"/>
          <cell r="AH1657"/>
        </row>
        <row r="1658">
          <cell r="Z1658" t="str">
            <v/>
          </cell>
          <cell r="AA1658"/>
          <cell r="AB1658"/>
          <cell r="AC1658"/>
          <cell r="AD1658"/>
          <cell r="AE1658"/>
          <cell r="AF1658"/>
          <cell r="AG1658"/>
          <cell r="AH1658"/>
        </row>
        <row r="1659">
          <cell r="Z1659" t="str">
            <v/>
          </cell>
          <cell r="AA1659"/>
          <cell r="AB1659"/>
          <cell r="AC1659"/>
          <cell r="AD1659"/>
          <cell r="AE1659"/>
          <cell r="AF1659"/>
          <cell r="AG1659"/>
          <cell r="AH1659"/>
        </row>
        <row r="1660">
          <cell r="Z1660" t="str">
            <v/>
          </cell>
          <cell r="AA1660"/>
          <cell r="AB1660"/>
          <cell r="AC1660"/>
          <cell r="AD1660"/>
          <cell r="AE1660"/>
          <cell r="AF1660"/>
          <cell r="AG1660"/>
          <cell r="AH1660"/>
        </row>
        <row r="1661">
          <cell r="Z1661" t="str">
            <v/>
          </cell>
          <cell r="AA1661"/>
          <cell r="AB1661"/>
          <cell r="AC1661"/>
          <cell r="AD1661"/>
          <cell r="AE1661"/>
          <cell r="AF1661"/>
          <cell r="AG1661"/>
          <cell r="AH1661"/>
        </row>
        <row r="1662">
          <cell r="Z1662" t="str">
            <v/>
          </cell>
          <cell r="AA1662"/>
          <cell r="AB1662"/>
          <cell r="AC1662"/>
          <cell r="AD1662"/>
          <cell r="AE1662"/>
          <cell r="AF1662"/>
          <cell r="AG1662"/>
          <cell r="AH1662"/>
        </row>
        <row r="1663">
          <cell r="Z1663" t="str">
            <v/>
          </cell>
          <cell r="AA1663"/>
          <cell r="AB1663"/>
          <cell r="AC1663"/>
          <cell r="AD1663"/>
          <cell r="AE1663"/>
          <cell r="AF1663"/>
          <cell r="AG1663"/>
          <cell r="AH1663"/>
        </row>
        <row r="1664">
          <cell r="Z1664" t="str">
            <v/>
          </cell>
          <cell r="AA1664"/>
          <cell r="AB1664"/>
          <cell r="AC1664"/>
          <cell r="AD1664"/>
          <cell r="AE1664"/>
          <cell r="AF1664"/>
          <cell r="AG1664"/>
          <cell r="AH1664"/>
        </row>
        <row r="1665">
          <cell r="Z1665" t="str">
            <v/>
          </cell>
          <cell r="AA1665"/>
          <cell r="AB1665"/>
          <cell r="AC1665"/>
          <cell r="AD1665"/>
          <cell r="AE1665"/>
          <cell r="AF1665"/>
          <cell r="AG1665"/>
          <cell r="AH1665"/>
        </row>
        <row r="1666">
          <cell r="Z1666" t="str">
            <v/>
          </cell>
          <cell r="AA1666"/>
          <cell r="AB1666"/>
          <cell r="AC1666"/>
          <cell r="AD1666"/>
          <cell r="AE1666"/>
          <cell r="AF1666"/>
          <cell r="AG1666"/>
          <cell r="AH1666"/>
        </row>
        <row r="1667">
          <cell r="Z1667" t="str">
            <v/>
          </cell>
          <cell r="AA1667"/>
          <cell r="AB1667"/>
          <cell r="AC1667"/>
          <cell r="AD1667"/>
          <cell r="AE1667"/>
          <cell r="AF1667"/>
          <cell r="AG1667"/>
          <cell r="AH1667"/>
        </row>
        <row r="1668">
          <cell r="Z1668" t="str">
            <v/>
          </cell>
          <cell r="AA1668"/>
          <cell r="AB1668"/>
          <cell r="AC1668"/>
          <cell r="AD1668"/>
          <cell r="AE1668"/>
          <cell r="AF1668"/>
          <cell r="AG1668"/>
          <cell r="AH1668"/>
        </row>
        <row r="1669">
          <cell r="Z1669" t="str">
            <v/>
          </cell>
          <cell r="AA1669"/>
          <cell r="AB1669"/>
          <cell r="AC1669"/>
          <cell r="AD1669"/>
          <cell r="AE1669"/>
          <cell r="AF1669"/>
          <cell r="AG1669"/>
          <cell r="AH1669"/>
        </row>
        <row r="1670">
          <cell r="Z1670" t="str">
            <v/>
          </cell>
          <cell r="AA1670"/>
          <cell r="AB1670"/>
          <cell r="AC1670"/>
          <cell r="AD1670"/>
          <cell r="AE1670"/>
          <cell r="AF1670"/>
          <cell r="AG1670"/>
          <cell r="AH1670"/>
        </row>
        <row r="1671">
          <cell r="Z1671" t="str">
            <v/>
          </cell>
          <cell r="AA1671"/>
          <cell r="AB1671"/>
          <cell r="AC1671"/>
          <cell r="AD1671"/>
          <cell r="AE1671"/>
          <cell r="AF1671"/>
          <cell r="AG1671"/>
          <cell r="AH1671"/>
        </row>
        <row r="1672">
          <cell r="Z1672" t="str">
            <v/>
          </cell>
          <cell r="AA1672"/>
          <cell r="AB1672"/>
          <cell r="AC1672"/>
          <cell r="AD1672"/>
          <cell r="AE1672"/>
          <cell r="AF1672"/>
          <cell r="AG1672"/>
          <cell r="AH1672"/>
        </row>
        <row r="1673">
          <cell r="Z1673" t="str">
            <v/>
          </cell>
          <cell r="AA1673"/>
          <cell r="AB1673"/>
          <cell r="AC1673"/>
          <cell r="AD1673"/>
          <cell r="AE1673"/>
          <cell r="AF1673"/>
          <cell r="AG1673"/>
          <cell r="AH1673"/>
        </row>
        <row r="1674">
          <cell r="Z1674" t="str">
            <v/>
          </cell>
          <cell r="AA1674"/>
          <cell r="AB1674"/>
          <cell r="AC1674"/>
          <cell r="AD1674"/>
          <cell r="AE1674"/>
          <cell r="AF1674"/>
          <cell r="AG1674"/>
          <cell r="AH1674"/>
        </row>
        <row r="1675">
          <cell r="Z1675" t="str">
            <v/>
          </cell>
          <cell r="AA1675"/>
          <cell r="AB1675"/>
          <cell r="AC1675"/>
          <cell r="AD1675"/>
          <cell r="AE1675"/>
          <cell r="AF1675"/>
          <cell r="AG1675"/>
          <cell r="AH1675"/>
        </row>
        <row r="1676">
          <cell r="Z1676" t="str">
            <v/>
          </cell>
          <cell r="AA1676"/>
          <cell r="AB1676"/>
          <cell r="AC1676"/>
          <cell r="AD1676"/>
          <cell r="AE1676"/>
          <cell r="AF1676"/>
          <cell r="AG1676"/>
          <cell r="AH167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O26">
  <tableColumns count="15">
    <tableColumn id="1" xr3:uid="{00000000-0010-0000-0000-000001000000}" name="наименование"/>
    <tableColumn id="2" xr3:uid="{00000000-0010-0000-0000-000002000000}" name="отсев/песок нижний слой, кг"/>
    <tableColumn id="3" xr3:uid="{00000000-0010-0000-0000-000003000000}" name="цемент м600, кг"/>
    <tableColumn id="4" xr3:uid="{00000000-0010-0000-0000-000004000000}" name="вибропласт нижкний слой, мл"/>
    <tableColumn id="5" xr3:uid="{00000000-0010-0000-0000-000005000000}" name="отсев, песок верхний слой, кг"/>
    <tableColumn id="6" xr3:uid="{00000000-0010-0000-0000-000006000000}" name="цемент м500, кг"/>
    <tableColumn id="7" xr3:uid="{00000000-0010-0000-0000-000007000000}" name="цемент белый, кг"/>
    <tableColumn id="8" xr3:uid="{00000000-0010-0000-0000-000008000000}" name="пластификатор верхнего слоя, мл"/>
    <tableColumn id="9" xr3:uid="{00000000-0010-0000-0000-000009000000}" name="пигмент желтый, кг"/>
    <tableColumn id="10" xr3:uid="{00000000-0010-0000-0000-00000A000000}" name="пигмент красный, кг"/>
    <tableColumn id="11" xr3:uid="{00000000-0010-0000-0000-00000B000000}" name="пигмент оражевый,кг"/>
    <tableColumn id="12" xr3:uid="{00000000-0010-0000-0000-00000C000000}" name="пигмент коричневый, кг"/>
    <tableColumn id="13" xr3:uid="{00000000-0010-0000-0000-00000D000000}" name="пигмент белый,кг"/>
    <tableColumn id="14" xr3:uid="{00000000-0010-0000-0000-00000E000000}" name="пигмент черный,кг"/>
    <tableColumn id="15" xr3:uid="{00000000-0010-0000-0000-00000F000000}" name="пигмент антрацит,кг"/>
  </tableColumns>
  <tableStyleInfo name="в кг и мл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W2:BC32">
  <tableColumns count="7">
    <tableColumn id="1" xr3:uid="{00000000-0010-0000-0300-000001000000}" name="Дата н"/>
    <tableColumn id="2" xr3:uid="{00000000-0010-0000-0300-000002000000}" name="ночь"/>
    <tableColumn id="3" xr3:uid="{00000000-0010-0000-0300-000003000000}" name="за кв.м"/>
    <tableColumn id="4" xr3:uid="{00000000-0010-0000-0300-000004000000}" name="Дата д"/>
    <tableColumn id="5" xr3:uid="{00000000-0010-0000-0300-000005000000}" name="день"/>
    <tableColumn id="6" xr3:uid="{00000000-0010-0000-0300-000006000000}" name="за кв.м2"/>
    <tableColumn id="7" xr3:uid="{00000000-0010-0000-0300-000007000000}" name="сумма"/>
  </tableColumns>
  <tableStyleInfo name="сборщики первое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I2:O17">
  <tableColumns count="7">
    <tableColumn id="1" xr3:uid="{00000000-0010-0000-0400-000001000000}" name="Дата н"/>
    <tableColumn id="2" xr3:uid="{00000000-0010-0000-0400-000002000000}" name="ночь"/>
    <tableColumn id="3" xr3:uid="{00000000-0010-0000-0400-000003000000}" name="за кв.м"/>
    <tableColumn id="4" xr3:uid="{00000000-0010-0000-0400-000004000000}" name="Дата д"/>
    <tableColumn id="5" xr3:uid="{00000000-0010-0000-0400-000005000000}" name="день"/>
    <tableColumn id="6" xr3:uid="{00000000-0010-0000-0400-000006000000}" name="за кв.м2"/>
    <tableColumn id="7" xr3:uid="{00000000-0010-0000-0400-000007000000}" name="сумма"/>
  </tableColumns>
  <tableStyleInfo name="сборщики первое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2:G52">
  <tableColumns count="7">
    <tableColumn id="1" xr3:uid="{00000000-0010-0000-0500-000001000000}" name="дата н"/>
    <tableColumn id="2" xr3:uid="{00000000-0010-0000-0500-000002000000}" name="ночь"/>
    <tableColumn id="3" xr3:uid="{00000000-0010-0000-0500-000003000000}" name="за кв.м"/>
    <tableColumn id="4" xr3:uid="{00000000-0010-0000-0500-000004000000}" name="дата д"/>
    <tableColumn id="5" xr3:uid="{00000000-0010-0000-0500-000005000000}" name="день"/>
    <tableColumn id="6" xr3:uid="{00000000-0010-0000-0500-000006000000}" name="за кв.м2"/>
    <tableColumn id="7" xr3:uid="{00000000-0010-0000-0500-000007000000}" name="сумма"/>
  </tableColumns>
  <tableStyleInfo name="сборщики первое-style 3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Y2:AE17">
  <tableColumns count="7">
    <tableColumn id="1" xr3:uid="{00000000-0010-0000-0600-000001000000}" name="дата н"/>
    <tableColumn id="2" xr3:uid="{00000000-0010-0000-0600-000002000000}" name="ночь"/>
    <tableColumn id="3" xr3:uid="{00000000-0010-0000-0600-000003000000}" name="за кв.м"/>
    <tableColumn id="4" xr3:uid="{00000000-0010-0000-0600-000004000000}" name="дата д"/>
    <tableColumn id="5" xr3:uid="{00000000-0010-0000-0600-000005000000}" name="день"/>
    <tableColumn id="6" xr3:uid="{00000000-0010-0000-0600-000006000000}" name="за кв.м2"/>
    <tableColumn id="7" xr3:uid="{00000000-0010-0000-0600-000007000000}" name="сумма"/>
  </tableColumns>
  <tableStyleInfo name="сборщики первое-style 4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Q2:W27">
  <tableColumns count="7">
    <tableColumn id="1" xr3:uid="{00000000-0010-0000-0700-000001000000}" name="Дата н"/>
    <tableColumn id="2" xr3:uid="{00000000-0010-0000-0700-000002000000}" name="ночь"/>
    <tableColumn id="3" xr3:uid="{00000000-0010-0000-0700-000003000000}" name="за кв.м"/>
    <tableColumn id="4" xr3:uid="{00000000-0010-0000-0700-000004000000}" name="Дата д"/>
    <tableColumn id="5" xr3:uid="{00000000-0010-0000-0700-000005000000}" name="день"/>
    <tableColumn id="6" xr3:uid="{00000000-0010-0000-0700-000006000000}" name="за кв.м2"/>
    <tableColumn id="7" xr3:uid="{00000000-0010-0000-0700-000007000000}" name="сумма"/>
  </tableColumns>
  <tableStyleInfo name="сборщики первое-style 5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G2:AM38">
  <tableColumns count="7">
    <tableColumn id="1" xr3:uid="{00000000-0010-0000-0800-000001000000}" name="дата н"/>
    <tableColumn id="2" xr3:uid="{00000000-0010-0000-0800-000002000000}" name="ночь"/>
    <tableColumn id="3" xr3:uid="{00000000-0010-0000-0800-000003000000}" name="за кв.м"/>
    <tableColumn id="4" xr3:uid="{00000000-0010-0000-0800-000004000000}" name="дата д"/>
    <tableColumn id="5" xr3:uid="{00000000-0010-0000-0800-000005000000}" name="день"/>
    <tableColumn id="6" xr3:uid="{00000000-0010-0000-0800-000006000000}" name="за кв.м2"/>
    <tableColumn id="7" xr3:uid="{00000000-0010-0000-0800-000007000000}" name="сумма"/>
  </tableColumns>
  <tableStyleInfo name="сборщики первое-style 6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O2:AU32">
  <tableColumns count="7">
    <tableColumn id="1" xr3:uid="{00000000-0010-0000-0900-000001000000}" name="дата н"/>
    <tableColumn id="2" xr3:uid="{00000000-0010-0000-0900-000002000000}" name="ночь"/>
    <tableColumn id="3" xr3:uid="{00000000-0010-0000-0900-000003000000}" name="за кв.м"/>
    <tableColumn id="4" xr3:uid="{00000000-0010-0000-0900-000004000000}" name="дата д"/>
    <tableColumn id="5" xr3:uid="{00000000-0010-0000-0900-000005000000}" name="день"/>
    <tableColumn id="6" xr3:uid="{00000000-0010-0000-0900-000006000000}" name="за кв.м2"/>
    <tableColumn id="7" xr3:uid="{00000000-0010-0000-0900-000007000000}" name="сумма"/>
  </tableColumns>
  <tableStyleInfo name="сборщики первое-style 7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1:AC1400">
  <tableColumns count="29">
    <tableColumn id="1" xr3:uid="{00000000-0010-0000-0A00-000001000000}" name="Форма"/>
    <tableColumn id="2" xr3:uid="{00000000-0010-0000-0A00-000002000000}" name="толщина / вид покраски"/>
    <tableColumn id="3" xr3:uid="{00000000-0010-0000-0A00-000003000000}" name="цвет"/>
    <tableColumn id="4" xr3:uid="{00000000-0010-0000-0A00-000004000000}" name="Фактура 0-3 слой"/>
    <tableColumn id="5" xr3:uid="{00000000-0010-0000-0A00-000005000000}" name="сорт"/>
    <tableColumn id="6" xr3:uid="{00000000-0010-0000-0A00-000006000000}" name="Столбец2"/>
    <tableColumn id="7" xr3:uid="{00000000-0010-0000-0A00-000007000000}" name="цена"/>
    <tableColumn id="8" xr3:uid="{00000000-0010-0000-0A00-000008000000}" name="сумма"/>
    <tableColumn id="9" xr3:uid="{00000000-0010-0000-0A00-000009000000}" name="количество"/>
    <tableColumn id="10" xr3:uid="{00000000-0010-0000-0A00-00000A000000}" name="произвели"/>
    <tableColumn id="11" xr3:uid="{00000000-0010-0000-0A00-00000B000000}" name="отгрузили"/>
    <tableColumn id="12" xr3:uid="{00000000-0010-0000-0A00-00000C000000}" name="отсев/песок нижний слой, кг"/>
    <tableColumn id="13" xr3:uid="{00000000-0010-0000-0A00-00000D000000}" name="отсев нижний слой, кг"/>
    <tableColumn id="14" xr3:uid="{00000000-0010-0000-0A00-00000E000000}" name="песок нижний слой, кг2"/>
    <tableColumn id="15" xr3:uid="{00000000-0010-0000-0A00-00000F000000}" name="цемент м600, кг"/>
    <tableColumn id="16" xr3:uid="{00000000-0010-0000-0A00-000010000000}" name="вибропласт нижкний слой, мл"/>
    <tableColumn id="17" xr3:uid="{00000000-0010-0000-0A00-000011000000}" name="отсев верхний слой, кг2"/>
    <tableColumn id="18" xr3:uid="{00000000-0010-0000-0A00-000012000000}" name="песок верхний слой, кг"/>
    <tableColumn id="19" xr3:uid="{00000000-0010-0000-0A00-000013000000}" name="цемент м500, кг"/>
    <tableColumn id="20" xr3:uid="{00000000-0010-0000-0A00-000014000000}" name="цемент белый, кг"/>
    <tableColumn id="21" xr3:uid="{00000000-0010-0000-0A00-000015000000}" name="пластификатор верхнего слоя, мл"/>
    <tableColumn id="22" xr3:uid="{00000000-0010-0000-0A00-000016000000}" name="пигмент красный, кг"/>
    <tableColumn id="23" xr3:uid="{00000000-0010-0000-0A00-000017000000}" name="пигмент коричневый, кг"/>
    <tableColumn id="24" xr3:uid="{00000000-0010-0000-0A00-000018000000}" name="пигмент черный,кг"/>
    <tableColumn id="25" xr3:uid="{00000000-0010-0000-0A00-000019000000}" name="пигмент белый,кг"/>
    <tableColumn id="26" xr3:uid="{00000000-0010-0000-0A00-00001A000000}" name="пигмент желтый, кг"/>
    <tableColumn id="27" xr3:uid="{00000000-0010-0000-0A00-00001B000000}" name="пигмент оражевый,кг"/>
    <tableColumn id="28" xr3:uid="{00000000-0010-0000-0A00-00001C000000}" name="пигмент антрацит,кг"/>
    <tableColumn id="29" xr3:uid="{00000000-0010-0000-0A00-00001D000000}" name="Столбец1"/>
  </tableColumns>
  <tableStyleInfo name="учет продукции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E1:E6">
  <tableColumns count="1">
    <tableColumn id="1" xr3:uid="{00000000-0010-0000-0C00-000001000000}" name="Фактура 0-3 слой"/>
  </tableColumns>
  <tableStyleInfo name="вариации продукты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F1:F5">
  <tableColumns count="1">
    <tableColumn id="1" xr3:uid="{00000000-0010-0000-0D00-000001000000}" name="сорт"/>
  </tableColumns>
  <tableStyleInfo name="вариации продукты-style 2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D1:D34">
  <tableColumns count="1">
    <tableColumn id="1" xr3:uid="{00000000-0010-0000-0E00-000001000000}" name="цвет"/>
  </tableColumns>
  <tableStyleInfo name="вариации продукты-style 3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C1:C5">
  <tableColumns count="1">
    <tableColumn id="1" xr3:uid="{00000000-0010-0000-0F00-000001000000}" name="вид поркраски"/>
  </tableColumns>
  <tableStyleInfo name="вариации продукты-style 4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B1:B5">
  <tableColumns count="1">
    <tableColumn id="1" xr3:uid="{00000000-0010-0000-1000-000001000000}" name="толщина"/>
  </tableColumns>
  <tableStyleInfo name="вариации продукты-style 5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A1:A9">
  <tableColumns count="1">
    <tableColumn id="1" xr3:uid="{00000000-0010-0000-1100-000001000000}" name="форма"/>
  </tableColumns>
  <tableStyleInfo name="вариации продукты-style 6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workbookViewId="0"/>
  </sheetViews>
  <sheetFormatPr defaultColWidth="12.59765625" defaultRowHeight="15" customHeight="1" x14ac:dyDescent="0.25"/>
  <cols>
    <col min="1" max="15" width="10.8984375" customWidth="1"/>
    <col min="16" max="26" width="7.59765625" customWidth="1"/>
  </cols>
  <sheetData>
    <row r="1" spans="1:15" ht="14.25" customHeight="1" x14ac:dyDescent="0.3">
      <c r="A1" s="3" t="s">
        <v>1</v>
      </c>
      <c r="B1" s="4" t="s">
        <v>2</v>
      </c>
      <c r="C1" s="4" t="s">
        <v>3</v>
      </c>
      <c r="D1" s="5" t="s">
        <v>4</v>
      </c>
      <c r="E1" s="5" t="s">
        <v>5</v>
      </c>
      <c r="F1" s="4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6" t="s">
        <v>15</v>
      </c>
    </row>
    <row r="2" spans="1:15" ht="14.25" customHeight="1" x14ac:dyDescent="0.3">
      <c r="A2" s="7" t="s">
        <v>16</v>
      </c>
      <c r="B2" s="8">
        <f t="shared" ref="B2:D2" si="0">19.5*0.912</f>
        <v>17.783999999999999</v>
      </c>
      <c r="C2" s="8">
        <f t="shared" si="0"/>
        <v>17.783999999999999</v>
      </c>
      <c r="D2" s="8">
        <f t="shared" si="0"/>
        <v>17.783999999999999</v>
      </c>
      <c r="E2" s="8">
        <f t="shared" ref="E2:O2" si="1">37.5*0.912</f>
        <v>34.200000000000003</v>
      </c>
      <c r="F2" s="8">
        <f t="shared" si="1"/>
        <v>34.200000000000003</v>
      </c>
      <c r="G2" s="8">
        <f t="shared" si="1"/>
        <v>34.200000000000003</v>
      </c>
      <c r="H2" s="8">
        <f t="shared" si="1"/>
        <v>34.200000000000003</v>
      </c>
      <c r="I2" s="8">
        <f t="shared" si="1"/>
        <v>34.200000000000003</v>
      </c>
      <c r="J2" s="8">
        <f t="shared" si="1"/>
        <v>34.200000000000003</v>
      </c>
      <c r="K2" s="8">
        <f t="shared" si="1"/>
        <v>34.200000000000003</v>
      </c>
      <c r="L2" s="8">
        <f t="shared" si="1"/>
        <v>34.200000000000003</v>
      </c>
      <c r="M2" s="8">
        <f t="shared" si="1"/>
        <v>34.200000000000003</v>
      </c>
      <c r="N2" s="8">
        <f t="shared" si="1"/>
        <v>34.200000000000003</v>
      </c>
      <c r="O2" s="9">
        <f t="shared" si="1"/>
        <v>34.200000000000003</v>
      </c>
    </row>
    <row r="3" spans="1:15" ht="14.25" customHeight="1" x14ac:dyDescent="0.3">
      <c r="A3" s="7" t="s">
        <v>17</v>
      </c>
      <c r="B3" s="10">
        <f>1200/B2</f>
        <v>67.476383265856953</v>
      </c>
      <c r="C3" s="10">
        <f>260/C2</f>
        <v>14.619883040935674</v>
      </c>
      <c r="D3" s="11">
        <f>800/D2</f>
        <v>44.984255510571302</v>
      </c>
      <c r="E3" s="10">
        <f>12*15/E2</f>
        <v>5.2631578947368416</v>
      </c>
      <c r="F3" s="12">
        <v>0.41</v>
      </c>
      <c r="G3" s="12">
        <v>1.1842105263157894</v>
      </c>
      <c r="H3" s="10">
        <f>20/H2</f>
        <v>0.58479532163742687</v>
      </c>
      <c r="I3" s="13">
        <v>4.3859649122807015E-2</v>
      </c>
      <c r="J3" s="13">
        <v>2.1929824561403508E-2</v>
      </c>
      <c r="K3" s="13">
        <v>2.1929824561403508E-2</v>
      </c>
      <c r="L3" s="8"/>
      <c r="M3" s="8"/>
      <c r="N3" s="8"/>
      <c r="O3" s="9"/>
    </row>
    <row r="4" spans="1:15" ht="14.25" customHeight="1" x14ac:dyDescent="0.3">
      <c r="A4" s="7" t="s">
        <v>18</v>
      </c>
      <c r="B4" s="10">
        <v>67.476383265856953</v>
      </c>
      <c r="C4" s="10">
        <v>14.619883040935674</v>
      </c>
      <c r="D4" s="11">
        <v>44.984255510571302</v>
      </c>
      <c r="E4" s="10">
        <v>5.2631578947368416</v>
      </c>
      <c r="F4" s="12">
        <v>0.81871345029239762</v>
      </c>
      <c r="G4" s="12">
        <v>0.78947368421052622</v>
      </c>
      <c r="H4" s="10">
        <v>0.58479532163742687</v>
      </c>
      <c r="I4" s="13">
        <v>4.3859649122807001E-2</v>
      </c>
      <c r="J4" s="8"/>
      <c r="K4" s="8"/>
      <c r="L4" s="13">
        <v>4.3859649122807015E-2</v>
      </c>
      <c r="M4" s="13"/>
      <c r="N4" s="8"/>
      <c r="O4" s="9"/>
    </row>
    <row r="5" spans="1:15" ht="14.25" customHeight="1" x14ac:dyDescent="0.3">
      <c r="A5" s="7" t="s">
        <v>19</v>
      </c>
      <c r="B5" s="10">
        <v>67.476383265856953</v>
      </c>
      <c r="C5" s="10">
        <v>14.619883040935674</v>
      </c>
      <c r="D5" s="11">
        <v>44.984255510571302</v>
      </c>
      <c r="E5" s="10">
        <v>5.2631578947368416</v>
      </c>
      <c r="F5" s="12">
        <f>F4*0.66</f>
        <v>0.54035087719298247</v>
      </c>
      <c r="G5" s="12">
        <f>0.789473684210526*1.33</f>
        <v>1.0499999999999996</v>
      </c>
      <c r="H5" s="10">
        <v>0.58479532163742687</v>
      </c>
      <c r="I5" s="13"/>
      <c r="J5" s="8"/>
      <c r="K5" s="8"/>
      <c r="L5" s="13"/>
      <c r="M5" s="13">
        <v>4.3859649122807015E-2</v>
      </c>
      <c r="N5" s="8"/>
      <c r="O5" s="9"/>
    </row>
    <row r="6" spans="1:15" ht="14.25" customHeight="1" x14ac:dyDescent="0.3">
      <c r="A6" s="7" t="s">
        <v>20</v>
      </c>
      <c r="B6" s="10">
        <v>67.476383265856953</v>
      </c>
      <c r="C6" s="10">
        <v>14.619883040935674</v>
      </c>
      <c r="D6" s="11">
        <v>44.984255510571302</v>
      </c>
      <c r="E6" s="10">
        <v>5.2631578947368416</v>
      </c>
      <c r="F6" s="8">
        <v>0.41</v>
      </c>
      <c r="G6" s="12">
        <v>1.1842105263157894</v>
      </c>
      <c r="H6" s="10">
        <v>0.58479532163742687</v>
      </c>
      <c r="I6" s="13">
        <v>2.1999999999999999E-2</v>
      </c>
      <c r="J6" s="8"/>
      <c r="K6" s="8"/>
      <c r="L6" s="13">
        <v>2.1999999999999999E-2</v>
      </c>
      <c r="M6" s="13">
        <v>4.3859649122807015E-2</v>
      </c>
      <c r="N6" s="8"/>
      <c r="O6" s="9"/>
    </row>
    <row r="7" spans="1:15" ht="14.25" customHeight="1" x14ac:dyDescent="0.3">
      <c r="A7" s="7" t="s">
        <v>21</v>
      </c>
      <c r="B7" s="10">
        <v>67.476383265856953</v>
      </c>
      <c r="C7" s="10">
        <v>14.619883040935674</v>
      </c>
      <c r="D7" s="11">
        <v>44.984255510571302</v>
      </c>
      <c r="E7" s="10">
        <v>5.2631578947368416</v>
      </c>
      <c r="F7" s="8">
        <v>1.64</v>
      </c>
      <c r="G7" s="8"/>
      <c r="H7" s="10">
        <v>0.58479532163742687</v>
      </c>
      <c r="I7" s="8"/>
      <c r="J7" s="13">
        <v>5.7000000000000002E-2</v>
      </c>
      <c r="K7" s="8"/>
      <c r="L7" s="13">
        <v>2.9000000000000001E-2</v>
      </c>
      <c r="M7" s="8"/>
      <c r="N7" s="8"/>
      <c r="O7" s="9"/>
    </row>
    <row r="8" spans="1:15" ht="14.25" customHeight="1" x14ac:dyDescent="0.3">
      <c r="A8" s="7" t="s">
        <v>22</v>
      </c>
      <c r="B8" s="10">
        <v>67.476383265856953</v>
      </c>
      <c r="C8" s="10">
        <v>14.619883040935674</v>
      </c>
      <c r="D8" s="11">
        <v>44.984255510571302</v>
      </c>
      <c r="E8" s="10">
        <v>5.2631578947368416</v>
      </c>
      <c r="F8" s="12">
        <v>0.81871345029239762</v>
      </c>
      <c r="G8" s="12">
        <v>0.78947368421052622</v>
      </c>
      <c r="H8" s="10">
        <v>0.58479532163742687</v>
      </c>
      <c r="I8" s="13">
        <v>4.3859649122807015E-2</v>
      </c>
      <c r="J8" s="13">
        <v>2.1929824561403508E-2</v>
      </c>
      <c r="K8" s="13"/>
      <c r="L8" s="13">
        <v>2.1929824561403508E-2</v>
      </c>
      <c r="M8" s="8"/>
      <c r="N8" s="8"/>
      <c r="O8" s="9"/>
    </row>
    <row r="9" spans="1:15" ht="14.25" customHeight="1" x14ac:dyDescent="0.3">
      <c r="A9" s="7" t="s">
        <v>23</v>
      </c>
      <c r="B9" s="10">
        <v>67.476383265856953</v>
      </c>
      <c r="C9" s="10">
        <v>14.619883040935674</v>
      </c>
      <c r="D9" s="11">
        <v>44.984255510571302</v>
      </c>
      <c r="E9" s="10">
        <v>5.2631578947368416</v>
      </c>
      <c r="F9" s="8"/>
      <c r="G9" s="8">
        <v>1.58</v>
      </c>
      <c r="H9" s="10">
        <v>0.58479532163742687</v>
      </c>
      <c r="I9" s="13">
        <v>4.3859649122807015E-2</v>
      </c>
      <c r="J9" s="8"/>
      <c r="K9" s="8"/>
      <c r="L9" s="8"/>
      <c r="M9" s="13">
        <v>4.3859649122807015E-2</v>
      </c>
      <c r="N9" s="8"/>
      <c r="O9" s="9"/>
    </row>
    <row r="10" spans="1:15" ht="14.25" customHeight="1" x14ac:dyDescent="0.3">
      <c r="A10" s="7" t="s">
        <v>24</v>
      </c>
      <c r="B10" s="10">
        <v>67.476383265856953</v>
      </c>
      <c r="C10" s="10">
        <v>14.619883040935674</v>
      </c>
      <c r="D10" s="11">
        <v>44.984255510571302</v>
      </c>
      <c r="E10" s="10">
        <v>5.2631578947368416</v>
      </c>
      <c r="F10" s="8">
        <f>F7/4</f>
        <v>0.41</v>
      </c>
      <c r="G10" s="8">
        <f>G9/4*3</f>
        <v>1.1850000000000001</v>
      </c>
      <c r="H10" s="10">
        <v>0.58479532163742687</v>
      </c>
      <c r="I10" s="8"/>
      <c r="J10" s="8"/>
      <c r="K10" s="8"/>
      <c r="L10" s="8"/>
      <c r="M10" s="8">
        <v>6.6000000000000003E-2</v>
      </c>
      <c r="N10" s="8">
        <v>2.1999999999999999E-2</v>
      </c>
      <c r="O10" s="9"/>
    </row>
    <row r="11" spans="1:15" ht="14.25" customHeight="1" x14ac:dyDescent="0.3">
      <c r="A11" s="7" t="s">
        <v>25</v>
      </c>
      <c r="B11" s="10">
        <v>67.476383265856953</v>
      </c>
      <c r="C11" s="10">
        <v>14.619883040935674</v>
      </c>
      <c r="D11" s="11">
        <v>44.984255510571302</v>
      </c>
      <c r="E11" s="10">
        <v>5.2631578947368416</v>
      </c>
      <c r="F11" s="8">
        <v>1.08</v>
      </c>
      <c r="G11" s="8">
        <v>0.52</v>
      </c>
      <c r="H11" s="10">
        <v>0.58479532163742687</v>
      </c>
      <c r="I11" s="8">
        <v>2.9000000000000001E-2</v>
      </c>
      <c r="J11" s="8">
        <v>2.9000000000000001E-2</v>
      </c>
      <c r="K11" s="8"/>
      <c r="L11" s="8"/>
      <c r="M11" s="8"/>
      <c r="N11" s="8">
        <v>2.9000000000000001E-2</v>
      </c>
      <c r="O11" s="9"/>
    </row>
    <row r="12" spans="1:15" ht="14.25" customHeight="1" x14ac:dyDescent="0.3">
      <c r="A12" s="7" t="s">
        <v>26</v>
      </c>
      <c r="B12" s="10">
        <v>67.476383265856953</v>
      </c>
      <c r="C12" s="10">
        <v>14.619883040935674</v>
      </c>
      <c r="D12" s="11">
        <v>44.984255510571302</v>
      </c>
      <c r="E12" s="10">
        <v>5.2631578947368416</v>
      </c>
      <c r="F12" s="12">
        <v>0.81871345029239762</v>
      </c>
      <c r="G12" s="12">
        <v>0.78947368421052622</v>
      </c>
      <c r="H12" s="10">
        <v>0.58479532163742687</v>
      </c>
      <c r="I12" s="13">
        <v>4.3859649122807015E-2</v>
      </c>
      <c r="J12" s="8"/>
      <c r="K12" s="13">
        <v>2.1929824561403508E-2</v>
      </c>
      <c r="L12" s="13">
        <v>2.1929824561403508E-2</v>
      </c>
      <c r="M12" s="8"/>
      <c r="N12" s="8"/>
      <c r="O12" s="9"/>
    </row>
    <row r="13" spans="1:15" ht="14.25" customHeight="1" x14ac:dyDescent="0.3">
      <c r="A13" s="7" t="s">
        <v>27</v>
      </c>
      <c r="B13" s="10">
        <v>67.476383265856953</v>
      </c>
      <c r="C13" s="10">
        <v>14.619883040935674</v>
      </c>
      <c r="D13" s="11">
        <v>44.984255510571302</v>
      </c>
      <c r="E13" s="10">
        <v>5.2631578947368416</v>
      </c>
      <c r="F13" s="12">
        <v>0.81871345029239762</v>
      </c>
      <c r="G13" s="12">
        <v>0.78947368421052622</v>
      </c>
      <c r="H13" s="10">
        <v>0.58479532163742687</v>
      </c>
      <c r="I13" s="8"/>
      <c r="J13" s="8"/>
      <c r="K13" s="8"/>
      <c r="L13" s="13">
        <v>4.3859649122807015E-2</v>
      </c>
      <c r="M13" s="13">
        <v>4.3859649122807015E-2</v>
      </c>
      <c r="N13" s="8"/>
      <c r="O13" s="9"/>
    </row>
    <row r="14" spans="1:15" ht="14.25" customHeight="1" x14ac:dyDescent="0.3">
      <c r="A14" s="7" t="s">
        <v>28</v>
      </c>
      <c r="B14" s="10">
        <v>67.476383265856953</v>
      </c>
      <c r="C14" s="10">
        <v>14.619883040935674</v>
      </c>
      <c r="D14" s="11">
        <v>44.984255510571302</v>
      </c>
      <c r="E14" s="10">
        <v>5.2631578947368416</v>
      </c>
      <c r="F14" s="12">
        <v>0.41</v>
      </c>
      <c r="G14" s="12">
        <v>1.1842105263157894</v>
      </c>
      <c r="H14" s="10">
        <v>0.58479532163742687</v>
      </c>
      <c r="I14" s="8"/>
      <c r="J14" s="8"/>
      <c r="K14" s="13">
        <v>2.1929824561403508E-2</v>
      </c>
      <c r="L14" s="13">
        <v>2.1929824561403501E-2</v>
      </c>
      <c r="M14" s="13">
        <v>4.3859649122807015E-2</v>
      </c>
      <c r="N14" s="8"/>
      <c r="O14" s="9"/>
    </row>
    <row r="15" spans="1:15" ht="14.25" customHeight="1" x14ac:dyDescent="0.3">
      <c r="A15" s="7" t="s">
        <v>29</v>
      </c>
      <c r="B15" s="10">
        <v>67.476383265856953</v>
      </c>
      <c r="C15" s="10">
        <v>14.619883040935674</v>
      </c>
      <c r="D15" s="11">
        <v>44.984255510571302</v>
      </c>
      <c r="E15" s="10">
        <v>5.2631578947368416</v>
      </c>
      <c r="F15" s="8">
        <v>1.08</v>
      </c>
      <c r="G15" s="8">
        <v>0.52</v>
      </c>
      <c r="H15" s="10">
        <v>0.58479532163742687</v>
      </c>
      <c r="I15" s="8"/>
      <c r="J15" s="8">
        <v>2.9000000000000001E-2</v>
      </c>
      <c r="K15" s="8">
        <v>2.9000000000000001E-2</v>
      </c>
      <c r="L15" s="8">
        <v>2.9000000000000001E-2</v>
      </c>
      <c r="M15" s="8"/>
      <c r="N15" s="8"/>
      <c r="O15" s="9"/>
    </row>
    <row r="16" spans="1:15" ht="14.25" customHeight="1" x14ac:dyDescent="0.3">
      <c r="A16" s="7" t="s">
        <v>30</v>
      </c>
      <c r="B16" s="10">
        <v>67.476383265856953</v>
      </c>
      <c r="C16" s="10">
        <v>14.619883040935674</v>
      </c>
      <c r="D16" s="11">
        <v>44.984255510571302</v>
      </c>
      <c r="E16" s="10">
        <v>5.2631578947368416</v>
      </c>
      <c r="F16" s="12">
        <v>0.41</v>
      </c>
      <c r="G16" s="12">
        <v>1.1842105263157894</v>
      </c>
      <c r="H16" s="10">
        <v>0.58479532163742687</v>
      </c>
      <c r="I16" s="8"/>
      <c r="J16" s="13">
        <v>2.1929824561403508E-2</v>
      </c>
      <c r="K16" s="8"/>
      <c r="L16" s="8"/>
      <c r="M16" s="13">
        <v>4.3859649122807015E-2</v>
      </c>
      <c r="N16" s="13">
        <v>2.1929824561403508E-2</v>
      </c>
      <c r="O16" s="9"/>
    </row>
    <row r="17" spans="1:15" ht="14.25" customHeight="1" x14ac:dyDescent="0.3">
      <c r="A17" s="7" t="s">
        <v>31</v>
      </c>
      <c r="B17" s="10">
        <v>67.476383265856995</v>
      </c>
      <c r="C17" s="10">
        <v>14.619883040935701</v>
      </c>
      <c r="D17" s="11">
        <v>44.984255510571302</v>
      </c>
      <c r="E17" s="10">
        <v>5.2631578947368398</v>
      </c>
      <c r="F17" s="12">
        <v>0.81871345029239762</v>
      </c>
      <c r="G17" s="12">
        <v>0.78947368421052622</v>
      </c>
      <c r="H17" s="10">
        <v>0.58479532163742698</v>
      </c>
      <c r="I17" s="8"/>
      <c r="J17" s="8"/>
      <c r="K17" s="8"/>
      <c r="L17" s="8"/>
      <c r="M17" s="14">
        <f>0.88/18*9</f>
        <v>0.44</v>
      </c>
      <c r="N17" s="8">
        <v>1.4999999999999999E-2</v>
      </c>
      <c r="O17" s="9"/>
    </row>
    <row r="18" spans="1:15" ht="14.25" customHeight="1" x14ac:dyDescent="0.3">
      <c r="A18" s="7" t="s">
        <v>32</v>
      </c>
      <c r="B18" s="10">
        <v>67.476383265856995</v>
      </c>
      <c r="C18" s="10">
        <v>14.619883040935701</v>
      </c>
      <c r="D18" s="11">
        <v>44.984255510571302</v>
      </c>
      <c r="E18" s="10">
        <v>5.2631578947368398</v>
      </c>
      <c r="F18" s="8">
        <v>1.08</v>
      </c>
      <c r="G18" s="8">
        <v>0.52</v>
      </c>
      <c r="H18" s="10">
        <v>0.58479532163742698</v>
      </c>
      <c r="I18" s="8"/>
      <c r="J18" s="8"/>
      <c r="K18" s="13">
        <v>2.1929824561403508E-2</v>
      </c>
      <c r="L18" s="13">
        <v>2.1929824561403508E-2</v>
      </c>
      <c r="M18" s="13">
        <v>2.1929824561403508E-2</v>
      </c>
      <c r="N18" s="8"/>
      <c r="O18" s="9"/>
    </row>
    <row r="19" spans="1:15" ht="14.25" customHeight="1" x14ac:dyDescent="0.3">
      <c r="A19" s="7" t="s">
        <v>33</v>
      </c>
      <c r="B19" s="10">
        <v>67.476383265856995</v>
      </c>
      <c r="C19" s="10">
        <v>14.619883040935701</v>
      </c>
      <c r="D19" s="11">
        <v>44.984255510571302</v>
      </c>
      <c r="E19" s="10">
        <v>5.2631578947368398</v>
      </c>
      <c r="F19" s="8">
        <f>F10*3</f>
        <v>1.23</v>
      </c>
      <c r="G19" s="8">
        <f>G10/3</f>
        <v>0.39500000000000002</v>
      </c>
      <c r="H19" s="10">
        <v>0.58479532163742698</v>
      </c>
      <c r="I19" s="8"/>
      <c r="J19" s="8"/>
      <c r="K19" s="8"/>
      <c r="L19" s="8"/>
      <c r="M19" s="8">
        <v>2.1999999999999999E-2</v>
      </c>
      <c r="N19" s="8">
        <v>6.6000000000000003E-2</v>
      </c>
      <c r="O19" s="9"/>
    </row>
    <row r="20" spans="1:15" ht="14.25" customHeight="1" x14ac:dyDescent="0.3">
      <c r="A20" s="7" t="s">
        <v>34</v>
      </c>
      <c r="B20" s="10">
        <v>67.476383265856995</v>
      </c>
      <c r="C20" s="10">
        <v>14.619883040935701</v>
      </c>
      <c r="D20" s="11">
        <v>44.984255510571302</v>
      </c>
      <c r="E20" s="10">
        <v>5.2631578947368398</v>
      </c>
      <c r="F20" s="8">
        <v>1.64</v>
      </c>
      <c r="G20" s="8"/>
      <c r="H20" s="10">
        <v>0.58479532163742698</v>
      </c>
      <c r="I20" s="8"/>
      <c r="J20" s="8"/>
      <c r="K20" s="13">
        <v>4.3859649122807015E-2</v>
      </c>
      <c r="L20" s="13">
        <v>4.3859649122807015E-2</v>
      </c>
      <c r="M20" s="8"/>
      <c r="N20" s="8"/>
      <c r="O20" s="9"/>
    </row>
    <row r="21" spans="1:15" ht="14.25" customHeight="1" x14ac:dyDescent="0.3">
      <c r="A21" s="7" t="s">
        <v>35</v>
      </c>
      <c r="B21" s="10">
        <v>67.476383265856995</v>
      </c>
      <c r="C21" s="10">
        <v>14.619883040935701</v>
      </c>
      <c r="D21" s="11">
        <v>44.984255510571302</v>
      </c>
      <c r="E21" s="10">
        <v>5.2631578947368398</v>
      </c>
      <c r="F21" s="12">
        <v>0.81871345029239762</v>
      </c>
      <c r="G21" s="12">
        <v>0.78947368421052622</v>
      </c>
      <c r="H21" s="10">
        <v>0.58479532163742698</v>
      </c>
      <c r="I21" s="8"/>
      <c r="J21" s="8"/>
      <c r="K21" s="13">
        <v>4.3859649122807015E-2</v>
      </c>
      <c r="L21" s="13">
        <v>4.3859649122807015E-2</v>
      </c>
      <c r="M21" s="8"/>
      <c r="N21" s="8"/>
      <c r="O21" s="9"/>
    </row>
    <row r="22" spans="1:15" ht="14.25" customHeight="1" x14ac:dyDescent="0.3">
      <c r="A22" s="7" t="s">
        <v>36</v>
      </c>
      <c r="B22" s="10">
        <v>67.476383265856995</v>
      </c>
      <c r="C22" s="10">
        <v>14.619883040935701</v>
      </c>
      <c r="D22" s="11">
        <v>44.984255510571302</v>
      </c>
      <c r="E22" s="10">
        <v>5.2631578947368398</v>
      </c>
      <c r="F22" s="8">
        <v>1.64</v>
      </c>
      <c r="G22" s="8"/>
      <c r="H22" s="10">
        <v>0.58479532163742698</v>
      </c>
      <c r="I22" s="8"/>
      <c r="J22" s="8">
        <v>5.7000000000000002E-2</v>
      </c>
      <c r="K22" s="8"/>
      <c r="L22" s="8"/>
      <c r="M22" s="8"/>
      <c r="N22" s="8">
        <v>3.9E-2</v>
      </c>
      <c r="O22" s="9"/>
    </row>
    <row r="23" spans="1:15" ht="14.25" customHeight="1" x14ac:dyDescent="0.3">
      <c r="A23" s="7" t="s">
        <v>37</v>
      </c>
      <c r="B23" s="10">
        <v>67.476383265856953</v>
      </c>
      <c r="C23" s="10">
        <v>14.619883040935674</v>
      </c>
      <c r="D23" s="11">
        <v>44.984255510571302</v>
      </c>
      <c r="E23" s="10">
        <v>5.2631578947368416</v>
      </c>
      <c r="F23" s="12">
        <v>0.81871345029239762</v>
      </c>
      <c r="G23" s="12">
        <v>0.78947368421052622</v>
      </c>
      <c r="H23" s="10">
        <v>0.58479532163742687</v>
      </c>
      <c r="I23" s="8"/>
      <c r="J23" s="8"/>
      <c r="K23" s="8"/>
      <c r="L23" s="13">
        <v>2.1929824561403508E-2</v>
      </c>
      <c r="M23" s="13">
        <v>4.3859649122807015E-2</v>
      </c>
      <c r="N23" s="13">
        <v>2.1929824561403508E-2</v>
      </c>
      <c r="O23" s="9"/>
    </row>
    <row r="24" spans="1:15" ht="14.25" customHeight="1" x14ac:dyDescent="0.3">
      <c r="A24" s="15" t="s">
        <v>38</v>
      </c>
      <c r="B24" s="16">
        <v>67.476383265856953</v>
      </c>
      <c r="C24" s="16">
        <v>14.619883040935674</v>
      </c>
      <c r="D24" s="17">
        <v>44.984255510571302</v>
      </c>
      <c r="E24" s="16">
        <v>5.2631578947368416</v>
      </c>
      <c r="F24" s="12">
        <v>0.41</v>
      </c>
      <c r="G24" s="12">
        <v>1.1842105263157894</v>
      </c>
      <c r="H24" s="16">
        <v>0.58479532163742687</v>
      </c>
      <c r="I24" s="18"/>
      <c r="J24" s="18"/>
      <c r="K24" s="13">
        <v>2.1929824561403508E-2</v>
      </c>
      <c r="L24" s="18"/>
      <c r="M24" s="13">
        <v>4.3859649122807015E-2</v>
      </c>
      <c r="N24" s="13">
        <v>2.1929824561403508E-2</v>
      </c>
      <c r="O24" s="19"/>
    </row>
    <row r="25" spans="1:15" ht="14.25" customHeight="1" x14ac:dyDescent="0.3">
      <c r="A25" s="7" t="s">
        <v>39</v>
      </c>
      <c r="B25" s="10">
        <v>67.476383265856953</v>
      </c>
      <c r="C25" s="10">
        <v>14.619883040935674</v>
      </c>
      <c r="D25" s="11">
        <v>44.984255510571302</v>
      </c>
      <c r="E25" s="10">
        <v>5.2631578947368416</v>
      </c>
      <c r="F25" s="12">
        <v>0.41</v>
      </c>
      <c r="G25" s="12">
        <v>1.1842105263157894</v>
      </c>
      <c r="H25" s="10">
        <v>0.58479532163742687</v>
      </c>
      <c r="I25" s="13">
        <v>2.1929824561403508E-2</v>
      </c>
      <c r="J25" s="8"/>
      <c r="K25" s="8"/>
      <c r="L25" s="8"/>
      <c r="M25" s="13">
        <v>4.3859649122807015E-2</v>
      </c>
      <c r="N25" s="13">
        <v>2.1929824561403508E-2</v>
      </c>
      <c r="O25" s="9"/>
    </row>
    <row r="26" spans="1:15" ht="14.25" customHeight="1" x14ac:dyDescent="0.3">
      <c r="A26" s="15" t="s">
        <v>40</v>
      </c>
      <c r="B26" s="16">
        <v>67.476383265856953</v>
      </c>
      <c r="C26" s="16">
        <v>14.619883040935674</v>
      </c>
      <c r="D26" s="17">
        <v>44.984255510571302</v>
      </c>
      <c r="E26" s="16">
        <v>5.2631578947368416</v>
      </c>
      <c r="F26" s="12">
        <v>0.41</v>
      </c>
      <c r="G26" s="12">
        <v>1.1842105263157894</v>
      </c>
      <c r="H26" s="16">
        <v>0.58479532163742687</v>
      </c>
      <c r="I26" s="13">
        <v>2.1929824561403508E-2</v>
      </c>
      <c r="J26" s="13">
        <v>2.1929824561403508E-2</v>
      </c>
      <c r="K26" s="18"/>
      <c r="L26" s="18"/>
      <c r="M26" s="13">
        <v>4.3859649122807015E-2</v>
      </c>
      <c r="N26" s="18"/>
      <c r="O26" s="19"/>
    </row>
    <row r="27" spans="1:15" ht="14.25" customHeight="1" x14ac:dyDescent="0.25"/>
    <row r="28" spans="1:15" ht="14.25" customHeight="1" x14ac:dyDescent="0.25"/>
    <row r="29" spans="1:15" ht="14.25" customHeight="1" x14ac:dyDescent="0.25"/>
    <row r="30" spans="1:15" ht="14.25" customHeight="1" x14ac:dyDescent="0.25"/>
    <row r="31" spans="1:15" ht="14.25" customHeight="1" x14ac:dyDescent="0.25"/>
    <row r="32" spans="1:1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86B5-58DE-48EC-98F6-5E3191AEB41B}">
  <dimension ref="A1:BN26"/>
  <sheetViews>
    <sheetView tabSelected="1" zoomScale="85" zoomScaleNormal="85" workbookViewId="0">
      <pane xSplit="2" ySplit="2" topLeftCell="C3" activePane="bottomRight" state="frozen"/>
      <selection activeCell="C1506" sqref="C1506"/>
      <selection pane="topRight" activeCell="C1506" sqref="C1506"/>
      <selection pane="bottomLeft" activeCell="C1506" sqref="C1506"/>
      <selection pane="bottomRight" activeCell="DT2" sqref="BK1:DT1048576"/>
    </sheetView>
  </sheetViews>
  <sheetFormatPr defaultRowHeight="14.4" x14ac:dyDescent="0.3"/>
  <cols>
    <col min="1" max="1" width="13.5" style="120" customWidth="1"/>
    <col min="2" max="2" width="8.796875" style="121"/>
    <col min="3" max="16384" width="8.796875" style="122"/>
  </cols>
  <sheetData>
    <row r="1" spans="1:66" s="113" customFormat="1" x14ac:dyDescent="0.3">
      <c r="A1" s="109" t="s">
        <v>0</v>
      </c>
      <c r="B1" s="110"/>
      <c r="C1" s="129">
        <v>44501</v>
      </c>
      <c r="D1" s="130"/>
      <c r="E1" s="129">
        <v>44502</v>
      </c>
      <c r="F1" s="130"/>
      <c r="G1" s="129">
        <v>44503</v>
      </c>
      <c r="H1" s="130"/>
      <c r="I1" s="129">
        <v>44504</v>
      </c>
      <c r="J1" s="130"/>
      <c r="K1" s="129">
        <v>44505</v>
      </c>
      <c r="L1" s="130"/>
      <c r="M1" s="129">
        <v>44506</v>
      </c>
      <c r="N1" s="130"/>
      <c r="O1" s="129">
        <v>44507</v>
      </c>
      <c r="P1" s="130"/>
      <c r="Q1" s="129">
        <v>44508</v>
      </c>
      <c r="R1" s="130"/>
      <c r="S1" s="129">
        <v>44509</v>
      </c>
      <c r="T1" s="130"/>
      <c r="U1" s="129">
        <v>44510</v>
      </c>
      <c r="V1" s="130"/>
      <c r="W1" s="129">
        <v>44511</v>
      </c>
      <c r="X1" s="130"/>
      <c r="Y1" s="129">
        <v>44512</v>
      </c>
      <c r="Z1" s="130"/>
      <c r="AA1" s="129">
        <v>44513</v>
      </c>
      <c r="AB1" s="130"/>
      <c r="AC1" s="129">
        <v>44514</v>
      </c>
      <c r="AD1" s="130"/>
      <c r="AE1" s="129">
        <v>44515</v>
      </c>
      <c r="AF1" s="130"/>
      <c r="AG1" s="129">
        <v>44516</v>
      </c>
      <c r="AH1" s="130"/>
      <c r="AI1" s="129">
        <v>44517</v>
      </c>
      <c r="AJ1" s="130"/>
      <c r="AK1" s="129">
        <v>44518</v>
      </c>
      <c r="AL1" s="130"/>
      <c r="AM1" s="129">
        <v>44519</v>
      </c>
      <c r="AN1" s="130"/>
      <c r="AO1" s="129">
        <v>44520</v>
      </c>
      <c r="AP1" s="130"/>
      <c r="AQ1" s="129">
        <v>44521</v>
      </c>
      <c r="AR1" s="130"/>
      <c r="AS1" s="129">
        <v>44522</v>
      </c>
      <c r="AT1" s="130"/>
      <c r="AU1" s="129">
        <v>44523</v>
      </c>
      <c r="AV1" s="130"/>
      <c r="AW1" s="129">
        <v>44524</v>
      </c>
      <c r="AX1" s="130"/>
      <c r="AY1" s="129">
        <v>44525</v>
      </c>
      <c r="AZ1" s="130"/>
      <c r="BA1" s="129">
        <v>44526</v>
      </c>
      <c r="BB1" s="130"/>
      <c r="BC1" s="129">
        <v>44527</v>
      </c>
      <c r="BD1" s="130"/>
      <c r="BE1" s="129">
        <v>44528</v>
      </c>
      <c r="BF1" s="130"/>
      <c r="BG1" s="129">
        <v>44529</v>
      </c>
      <c r="BH1" s="130"/>
      <c r="BI1" s="129">
        <v>44530</v>
      </c>
      <c r="BJ1" s="130"/>
      <c r="BK1" s="111"/>
      <c r="BL1" s="112"/>
      <c r="BM1" s="111"/>
      <c r="BN1" s="111"/>
    </row>
    <row r="2" spans="1:66" s="117" customFormat="1" x14ac:dyDescent="0.3">
      <c r="A2" s="114">
        <f>SUM(C2:BJ2)</f>
        <v>0</v>
      </c>
      <c r="B2" s="115"/>
      <c r="C2" s="116" t="s">
        <v>182</v>
      </c>
      <c r="D2" s="116">
        <f>SUM(D3:D26)</f>
        <v>0</v>
      </c>
      <c r="E2" s="116" t="s">
        <v>182</v>
      </c>
      <c r="F2" s="116">
        <f>SUM(F3:F26)</f>
        <v>0</v>
      </c>
      <c r="G2" s="116" t="s">
        <v>182</v>
      </c>
      <c r="H2" s="116">
        <f>SUM(H3:H26)</f>
        <v>0</v>
      </c>
      <c r="I2" s="116" t="s">
        <v>182</v>
      </c>
      <c r="J2" s="116">
        <f>SUM(J3:J26)</f>
        <v>0</v>
      </c>
      <c r="K2" s="116" t="s">
        <v>182</v>
      </c>
      <c r="L2" s="116">
        <f>SUM(L3:L26)</f>
        <v>0</v>
      </c>
      <c r="M2" s="116" t="s">
        <v>182</v>
      </c>
      <c r="N2" s="116">
        <f>SUM(N3:N26)</f>
        <v>0</v>
      </c>
      <c r="O2" s="116" t="s">
        <v>182</v>
      </c>
      <c r="P2" s="116">
        <f>SUM(P3:P26)</f>
        <v>0</v>
      </c>
      <c r="Q2" s="116" t="s">
        <v>182</v>
      </c>
      <c r="R2" s="116">
        <f>SUM(R3:R26)</f>
        <v>0</v>
      </c>
      <c r="S2" s="116" t="s">
        <v>182</v>
      </c>
      <c r="T2" s="116">
        <f>SUM(T3:T26)</f>
        <v>0</v>
      </c>
      <c r="U2" s="116" t="s">
        <v>182</v>
      </c>
      <c r="V2" s="116">
        <f>SUM(V3:V26)</f>
        <v>0</v>
      </c>
      <c r="W2" s="116" t="s">
        <v>182</v>
      </c>
      <c r="X2" s="116">
        <f>SUM(X3:X26)</f>
        <v>0</v>
      </c>
      <c r="Y2" s="116" t="s">
        <v>182</v>
      </c>
      <c r="Z2" s="116">
        <f>SUM(Z3:Z26)</f>
        <v>0</v>
      </c>
      <c r="AA2" s="116" t="s">
        <v>182</v>
      </c>
      <c r="AB2" s="116">
        <f>SUM(AB3:AB26)</f>
        <v>0</v>
      </c>
      <c r="AC2" s="116" t="s">
        <v>182</v>
      </c>
      <c r="AD2" s="116">
        <f>SUM(AD3:AD26)</f>
        <v>0</v>
      </c>
      <c r="AE2" s="116" t="s">
        <v>182</v>
      </c>
      <c r="AF2" s="116">
        <f>SUM(AF3:AF26)</f>
        <v>0</v>
      </c>
      <c r="AG2" s="116" t="s">
        <v>182</v>
      </c>
      <c r="AH2" s="116">
        <f>SUM(AH3:AH26)</f>
        <v>0</v>
      </c>
      <c r="AI2" s="116" t="s">
        <v>182</v>
      </c>
      <c r="AJ2" s="116">
        <f>SUM(AJ3:AJ26)</f>
        <v>0</v>
      </c>
      <c r="AK2" s="116" t="s">
        <v>182</v>
      </c>
      <c r="AL2" s="116">
        <f>SUM(AL3:AL26)</f>
        <v>0</v>
      </c>
      <c r="AM2" s="116" t="s">
        <v>182</v>
      </c>
      <c r="AN2" s="116">
        <f>SUM(AN3:AN26)</f>
        <v>0</v>
      </c>
      <c r="AO2" s="116" t="s">
        <v>182</v>
      </c>
      <c r="AP2" s="116">
        <f>SUM(AP3:AP26)</f>
        <v>0</v>
      </c>
      <c r="AQ2" s="116" t="s">
        <v>182</v>
      </c>
      <c r="AR2" s="116">
        <f>SUM(AR3:AR26)</f>
        <v>0</v>
      </c>
      <c r="AS2" s="116" t="s">
        <v>182</v>
      </c>
      <c r="AT2" s="116">
        <f>SUM(AT3:AT26)</f>
        <v>0</v>
      </c>
      <c r="AU2" s="116" t="s">
        <v>182</v>
      </c>
      <c r="AV2" s="116">
        <f>SUM(AV3:AV26)</f>
        <v>0</v>
      </c>
      <c r="AW2" s="116" t="s">
        <v>182</v>
      </c>
      <c r="AX2" s="116">
        <f>SUM(AX3:AX26)</f>
        <v>0</v>
      </c>
      <c r="AY2" s="116" t="s">
        <v>182</v>
      </c>
      <c r="AZ2" s="116">
        <f>SUM(AZ3:AZ26)</f>
        <v>0</v>
      </c>
      <c r="BA2" s="116" t="s">
        <v>182</v>
      </c>
      <c r="BB2" s="116">
        <f>SUM(BB3:BB26)</f>
        <v>0</v>
      </c>
      <c r="BC2" s="116" t="s">
        <v>182</v>
      </c>
      <c r="BD2" s="116">
        <f>SUM(BD3:BD26)</f>
        <v>0</v>
      </c>
      <c r="BE2" s="116" t="s">
        <v>182</v>
      </c>
      <c r="BF2" s="116">
        <f>SUM(BF3:BF26)</f>
        <v>0</v>
      </c>
      <c r="BG2" s="116" t="s">
        <v>182</v>
      </c>
      <c r="BH2" s="116">
        <f>SUM(BH3:BH26)</f>
        <v>0</v>
      </c>
      <c r="BI2" s="116" t="s">
        <v>182</v>
      </c>
      <c r="BJ2" s="116">
        <f>SUM(BJ3:BJ26)</f>
        <v>0</v>
      </c>
      <c r="BL2" s="118"/>
    </row>
    <row r="3" spans="1:66" s="113" customFormat="1" x14ac:dyDescent="0.3">
      <c r="A3" s="119"/>
      <c r="B3" s="110"/>
      <c r="C3" s="113" t="str">
        <f>IFERROR(INDEX('лист 2'!$M$3:$M$3000,SMALL(IF('лист 2'!$O$3:$O$3000=C$1,ROW('лист 2'!$A$3:$A$3000)-3),$BN3)),"")</f>
        <v>Лэнд 4 серый 0-3 1</v>
      </c>
      <c r="D3" s="113" t="str">
        <f t="array" ref="D3">IFERROR(INDEX('[1]в работе'!$AA$4:$AH$1676,MATCH('лист 1'!C3,'[1]в работе'!$Z$4:$Z$1676,0),MATCH(C$1,INDEX('[1]в работе'!$AA$4:$AH$1676,MATCH('лист 1'!C3,'[1]в работе'!$Z$4:$Z$1676,0),),0)+1),"")</f>
        <v/>
      </c>
      <c r="E3" s="113" t="str">
        <f>IFERROR(INDEX('лист 2'!$M$3:$M$3000,SMALL(IF('лист 2'!$O$3:$O$3000=E$1,ROW('лист 2'!$A$3:$A$3000)-3),$BN3)),"")</f>
        <v>Лэнд 4 серый 0-3 1</v>
      </c>
      <c r="F3" s="113" t="str">
        <f t="array" ref="F3">IFERROR(INDEX('[1]в работе'!$AA$4:$AH$1676,MATCH('лист 1'!E3,'[1]в работе'!$Z$4:$Z$1676,0),MATCH(E$1,INDEX('[1]в работе'!$AA$4:$AH$1676,MATCH('лист 1'!E3,'[1]в работе'!$Z$4:$Z$1676,0),),0)+1),"")</f>
        <v/>
      </c>
      <c r="G3" s="113" t="str">
        <f>IFERROR(INDEX('лист 2'!$M$3:$M$3000,SMALL(IF('лист 2'!$O$3:$O$3000=G$1,ROW('лист 2'!$A$3:$A$3000)-3),$BN3)),"")</f>
        <v>Лэнд 4 серый 0-3 1</v>
      </c>
      <c r="H3" s="113" t="str">
        <f t="array" ref="H3">IFERROR(INDEX('[1]в работе'!$AA$4:$AH$1676,MATCH('лист 1'!G3,'[1]в работе'!$Z$4:$Z$1676,0),MATCH(G$1,INDEX('[1]в работе'!$AA$4:$AH$1676,MATCH('лист 1'!G3,'[1]в работе'!$Z$4:$Z$1676,0),),0)+1),"")</f>
        <v/>
      </c>
      <c r="I3" s="113" t="str">
        <f>IFERROR(INDEX('лист 2'!$M$3:$M$3000,SMALL(IF('лист 2'!$O$3:$O$3000=I$1,ROW('лист 2'!$A$3:$A$3000)-3),$BN3)),"")</f>
        <v>Лэнд 4 серый 0-3 1</v>
      </c>
      <c r="J3" s="113" t="str">
        <f t="array" ref="J3">IFERROR(INDEX('[1]в работе'!$AA$4:$AH$1676,MATCH('лист 1'!I3,'[1]в работе'!$Z$4:$Z$1676,0),MATCH(I$1,INDEX('[1]в работе'!$AA$4:$AH$1676,MATCH('лист 1'!I3,'[1]в работе'!$Z$4:$Z$1676,0),),0)+1),"")</f>
        <v/>
      </c>
      <c r="K3" s="113" t="str">
        <f>IFERROR(INDEX('лист 2'!$M$3:$M$3000,SMALL(IF('лист 2'!$O$3:$O$3000=K$1,ROW('лист 2'!$A$3:$A$3000)-3),$BN3)),"")</f>
        <v>Лэнд 4 серый 0-3 1</v>
      </c>
      <c r="L3" s="113" t="str">
        <f t="array" ref="L3">IFERROR(INDEX('[1]в работе'!$AA$4:$AH$1676,MATCH('лист 1'!K3,'[1]в работе'!$Z$4:$Z$1676,0),MATCH(K$1,INDEX('[1]в работе'!$AA$4:$AH$1676,MATCH('лист 1'!K3,'[1]в работе'!$Z$4:$Z$1676,0),),0)+1),"")</f>
        <v/>
      </c>
      <c r="M3" s="113" t="str">
        <f>IFERROR(INDEX('лист 2'!$M$3:$M$3000,SMALL(IF('лист 2'!$O$3:$O$3000=M$1,ROW('лист 2'!$A$3:$A$3000)-3),$BN3)),"")</f>
        <v>Лэнд 4 серый 0-3 1</v>
      </c>
      <c r="N3" s="113" t="str">
        <f t="array" ref="N3">IFERROR(INDEX('[1]в работе'!$AA$4:$AH$1676,MATCH('лист 1'!M3,'[1]в работе'!$Z$4:$Z$1676,0),MATCH(M$1,INDEX('[1]в работе'!$AA$4:$AH$1676,MATCH('лист 1'!M3,'[1]в работе'!$Z$4:$Z$1676,0),),0)+1),"")</f>
        <v/>
      </c>
      <c r="O3" s="113" t="str">
        <f>IFERROR(INDEX('лист 2'!$M$3:$M$3000,SMALL(IF('лист 2'!$O$3:$O$3000=O$1,ROW('лист 2'!$A$3:$A$3000)-3),$BN3)),"")</f>
        <v>Лэнд 4 серый 0-3 1</v>
      </c>
      <c r="P3" s="113" t="str">
        <f t="array" ref="P3">IFERROR(INDEX('[1]в работе'!$AA$4:$AH$1676,MATCH('лист 1'!O3,'[1]в работе'!$Z$4:$Z$1676,0),MATCH(O$1,INDEX('[1]в работе'!$AA$4:$AH$1676,MATCH('лист 1'!O3,'[1]в работе'!$Z$4:$Z$1676,0),),0)+1),"")</f>
        <v/>
      </c>
      <c r="Q3" s="113" t="str">
        <f>IFERROR(INDEX('лист 2'!$M$3:$M$3000,SMALL(IF('лист 2'!$O$3:$O$3000=Q$1,ROW('лист 2'!$A$3:$A$3000)-3),$BN3)),"")</f>
        <v>Лэнд 4 серый 0-3 1</v>
      </c>
      <c r="R3" s="113" t="str">
        <f t="array" ref="R3">IFERROR(INDEX('[1]в работе'!$AA$4:$AH$1676,MATCH('лист 1'!Q3,'[1]в работе'!$Z$4:$Z$1676,0),MATCH(Q$1,INDEX('[1]в работе'!$AA$4:$AH$1676,MATCH('лист 1'!Q3,'[1]в работе'!$Z$4:$Z$1676,0),),0)+1),"")</f>
        <v/>
      </c>
      <c r="S3" s="113" t="str">
        <f>IFERROR(INDEX('лист 2'!$M$3:$M$3000,SMALL(IF('лист 2'!$O$3:$O$3000=S$1,ROW('лист 2'!$A$3:$A$3000)-3),$BN3)),"")</f>
        <v>Лэнд 4 серый 0-3 1</v>
      </c>
      <c r="T3" s="113" t="str">
        <f t="array" ref="T3">IFERROR(INDEX('[1]в работе'!$AA$4:$AH$1676,MATCH('лист 1'!S3,'[1]в работе'!$Z$4:$Z$1676,0),MATCH(S$1,INDEX('[1]в работе'!$AA$4:$AH$1676,MATCH('лист 1'!S3,'[1]в работе'!$Z$4:$Z$1676,0),),0)+1),"")</f>
        <v/>
      </c>
      <c r="U3" s="113" t="str">
        <f>IFERROR(INDEX('лист 2'!$M$3:$M$3000,SMALL(IF('лист 2'!$O$3:$O$3000=U$1,ROW('лист 2'!$A$3:$A$3000)-3),$BN3)),"")</f>
        <v>Лэнд 4 серый 0-3 1</v>
      </c>
      <c r="V3" s="113" t="str">
        <f t="array" ref="V3">IFERROR(INDEX('[1]в работе'!$AA$4:$AH$1676,MATCH('лист 1'!U3,'[1]в работе'!$Z$4:$Z$1676,0),MATCH(U$1,INDEX('[1]в работе'!$AA$4:$AH$1676,MATCH('лист 1'!U3,'[1]в работе'!$Z$4:$Z$1676,0),),0)+1),"")</f>
        <v/>
      </c>
      <c r="W3" s="113" t="str">
        <f>IFERROR(INDEX('лист 2'!$M$3:$M$3000,SMALL(IF('лист 2'!$O$3:$O$3000=W$1,ROW('лист 2'!$A$3:$A$3000)-3),$BN3)),"")</f>
        <v>Лэнд 4 серый 0-3 1</v>
      </c>
      <c r="X3" s="113" t="str">
        <f t="array" ref="X3">IFERROR(INDEX('[1]в работе'!$AA$4:$AH$1676,MATCH('лист 1'!W3,'[1]в работе'!$Z$4:$Z$1676,0),MATCH(W$1,INDEX('[1]в работе'!$AA$4:$AH$1676,MATCH('лист 1'!W3,'[1]в работе'!$Z$4:$Z$1676,0),),0)+1),"")</f>
        <v/>
      </c>
      <c r="Y3" s="113" t="str">
        <f>IFERROR(INDEX('лист 2'!$M$3:$M$3000,SMALL(IF('лист 2'!$O$3:$O$3000=Y$1,ROW('лист 2'!$A$3:$A$3000)-3),$BN3)),"")</f>
        <v>Лэнд 4 серый 0-3 1</v>
      </c>
      <c r="Z3" s="113" t="str">
        <f t="array" ref="Z3">IFERROR(INDEX('[1]в работе'!$AA$4:$AH$1676,MATCH('лист 1'!Y3,'[1]в работе'!$Z$4:$Z$1676,0),MATCH(Y$1,INDEX('[1]в работе'!$AA$4:$AH$1676,MATCH('лист 1'!Y3,'[1]в работе'!$Z$4:$Z$1676,0),),0)+1),"")</f>
        <v/>
      </c>
      <c r="AA3" s="113" t="str">
        <f>IFERROR(INDEX('лист 2'!$M$3:$M$3000,SMALL(IF('лист 2'!$O$3:$O$3000=AA$1,ROW('лист 2'!$A$3:$A$3000)-3),$BN3)),"")</f>
        <v>Лэнд 4 серый 0-3 1</v>
      </c>
      <c r="AB3" s="113" t="str">
        <f t="array" ref="AB3">IFERROR(INDEX('[1]в работе'!$AA$4:$AH$1676,MATCH('лист 1'!AA3,'[1]в работе'!$Z$4:$Z$1676,0),MATCH(AA$1,INDEX('[1]в работе'!$AA$4:$AH$1676,MATCH('лист 1'!AA3,'[1]в работе'!$Z$4:$Z$1676,0),),0)+1),"")</f>
        <v/>
      </c>
      <c r="AC3" s="113" t="str">
        <f>IFERROR(INDEX('лист 2'!$M$3:$M$3000,SMALL(IF('лист 2'!$O$3:$O$3000=AC$1,ROW('лист 2'!$A$3:$A$3000)-3),$BN3)),"")</f>
        <v>Лэнд 4 серый 0-3 1</v>
      </c>
      <c r="AD3" s="113" t="str">
        <f t="array" ref="AD3">IFERROR(INDEX('[1]в работе'!$AA$4:$AH$1676,MATCH('лист 1'!AC3,'[1]в работе'!$Z$4:$Z$1676,0),MATCH(AC$1,INDEX('[1]в работе'!$AA$4:$AH$1676,MATCH('лист 1'!AC3,'[1]в работе'!$Z$4:$Z$1676,0),),0)+1),"")</f>
        <v/>
      </c>
      <c r="AE3" s="113" t="str">
        <f>IFERROR(INDEX('лист 2'!$M$3:$M$3000,SMALL(IF('лист 2'!$O$3:$O$3000=AE$1,ROW('лист 2'!$A$3:$A$3000)-3),$BN3)),"")</f>
        <v>Лэнд 4 серый 0-3 1</v>
      </c>
      <c r="AF3" s="113" t="str">
        <f t="array" ref="AF3">IFERROR(INDEX('[1]в работе'!$AA$4:$AH$1676,MATCH('лист 1'!AE3,'[1]в работе'!$Z$4:$Z$1676,0),MATCH(AE$1,INDEX('[1]в работе'!$AA$4:$AH$1676,MATCH('лист 1'!AE3,'[1]в работе'!$Z$4:$Z$1676,0),),0)+1),"")</f>
        <v/>
      </c>
      <c r="AG3" s="113" t="str">
        <f>IFERROR(INDEX('лист 2'!$M$3:$M$3000,SMALL(IF('лист 2'!$O$3:$O$3000=AG$1,ROW('лист 2'!$A$3:$A$3000)-3),$BN3)),"")</f>
        <v>Лэнд 4 серый 0-3 1</v>
      </c>
      <c r="AH3" s="113" t="str">
        <f t="array" ref="AH3">IFERROR(INDEX('[1]в работе'!$AA$4:$AH$1676,MATCH('лист 1'!AG3,'[1]в работе'!$Z$4:$Z$1676,0),MATCH(AG$1,INDEX('[1]в работе'!$AA$4:$AH$1676,MATCH('лист 1'!AG3,'[1]в работе'!$Z$4:$Z$1676,0),),0)+1),"")</f>
        <v/>
      </c>
      <c r="AI3" s="113" t="str">
        <f>IFERROR(INDEX('лист 2'!$M$3:$M$3000,SMALL(IF('лист 2'!$O$3:$O$3000=AI$1,ROW('лист 2'!$A$3:$A$3000)-3),$BN3)),"")</f>
        <v>Лэнд 4 серый 0-3 1</v>
      </c>
      <c r="AJ3" s="113" t="str">
        <f t="array" ref="AJ3">IFERROR(INDEX('[1]в работе'!$AA$4:$AH$1676,MATCH('лист 1'!AI3,'[1]в работе'!$Z$4:$Z$1676,0),MATCH(AI$1,INDEX('[1]в работе'!$AA$4:$AH$1676,MATCH('лист 1'!AI3,'[1]в работе'!$Z$4:$Z$1676,0),),0)+1),"")</f>
        <v/>
      </c>
      <c r="AK3" s="113" t="str">
        <f>IFERROR(INDEX('лист 2'!$M$3:$M$3000,SMALL(IF('лист 2'!$O$3:$O$3000=AK$1,ROW('лист 2'!$A$3:$A$3000)-3),$BN3)),"")</f>
        <v>Лэнд 4 серый 0-3 1</v>
      </c>
      <c r="AL3" s="113" t="str">
        <f t="array" ref="AL3">IFERROR(INDEX('[1]в работе'!$AA$4:$AH$1676,MATCH('лист 1'!AK3,'[1]в работе'!$Z$4:$Z$1676,0),MATCH(AK$1,INDEX('[1]в работе'!$AA$4:$AH$1676,MATCH('лист 1'!AK3,'[1]в работе'!$Z$4:$Z$1676,0),),0)+1),"")</f>
        <v/>
      </c>
      <c r="AM3" s="113" t="str">
        <f>IFERROR(INDEX('лист 2'!$M$3:$M$3000,SMALL(IF('лист 2'!$O$3:$O$3000=AM$1,ROW('лист 2'!$A$3:$A$3000)-3),$BN3)),"")</f>
        <v>Лэнд 4 серый 0-3 1</v>
      </c>
      <c r="AN3" s="113" t="str">
        <f t="array" ref="AN3">IFERROR(INDEX('[1]в работе'!$AA$4:$AH$1676,MATCH('лист 1'!AM3,'[1]в работе'!$Z$4:$Z$1676,0),MATCH(AM$1,INDEX('[1]в работе'!$AA$4:$AH$1676,MATCH('лист 1'!AM3,'[1]в работе'!$Z$4:$Z$1676,0),),0)+1),"")</f>
        <v/>
      </c>
      <c r="AO3" s="113" t="str">
        <f>IFERROR(INDEX('лист 2'!$M$3:$M$3000,SMALL(IF('лист 2'!$O$3:$O$3000=AO$1,ROW('лист 2'!$A$3:$A$3000)-3),$BN3)),"")</f>
        <v>Лэнд 4 серый 0-3 1</v>
      </c>
      <c r="AP3" s="113" t="str">
        <f t="array" ref="AP3">IFERROR(INDEX('[1]в работе'!$AA$4:$AH$1676,MATCH('лист 1'!AO3,'[1]в работе'!$Z$4:$Z$1676,0),MATCH(AO$1,INDEX('[1]в работе'!$AA$4:$AH$1676,MATCH('лист 1'!AO3,'[1]в работе'!$Z$4:$Z$1676,0),),0)+1),"")</f>
        <v/>
      </c>
      <c r="AQ3" s="113" t="str">
        <f>IFERROR(INDEX('лист 2'!$M$3:$M$3000,SMALL(IF('лист 2'!$O$3:$O$3000=AQ$1,ROW('лист 2'!$A$3:$A$3000)-3),$BN3)),"")</f>
        <v>Лэнд 4 серый 0-3 1</v>
      </c>
      <c r="AR3" s="113" t="str">
        <f t="array" ref="AR3">IFERROR(INDEX('[1]в работе'!$AA$4:$AH$1676,MATCH('лист 1'!AQ3,'[1]в работе'!$Z$4:$Z$1676,0),MATCH(AQ$1,INDEX('[1]в работе'!$AA$4:$AH$1676,MATCH('лист 1'!AQ3,'[1]в работе'!$Z$4:$Z$1676,0),),0)+1),"")</f>
        <v/>
      </c>
      <c r="AS3" s="113" t="str">
        <f>IFERROR(INDEX('лист 2'!$M$3:$M$3000,SMALL(IF('лист 2'!$O$3:$O$3000=AS$1,ROW('лист 2'!$A$3:$A$3000)-3),$BN3)),"")</f>
        <v>Лэнд 4 серый 0-3 1</v>
      </c>
      <c r="AT3" s="113" t="str">
        <f t="array" ref="AT3">IFERROR(INDEX('[1]в работе'!$AA$4:$AH$1676,MATCH('лист 1'!AS3,'[1]в работе'!$Z$4:$Z$1676,0),MATCH(AS$1,INDEX('[1]в работе'!$AA$4:$AH$1676,MATCH('лист 1'!AS3,'[1]в работе'!$Z$4:$Z$1676,0),),0)+1),"")</f>
        <v/>
      </c>
      <c r="AU3" s="113" t="str">
        <f>IFERROR(INDEX('лист 2'!$M$3:$M$3000,SMALL(IF('лист 2'!$O$3:$O$3000=AU$1,ROW('лист 2'!$A$3:$A$3000)-3),$BN3)),"")</f>
        <v>Лэнд 4 серый 0-3 1</v>
      </c>
      <c r="AV3" s="113" t="str">
        <f t="array" ref="AV3">IFERROR(INDEX('[1]в работе'!$AA$4:$AH$1676,MATCH('лист 1'!AU3,'[1]в работе'!$Z$4:$Z$1676,0),MATCH(AU$1,INDEX('[1]в работе'!$AA$4:$AH$1676,MATCH('лист 1'!AU3,'[1]в работе'!$Z$4:$Z$1676,0),),0)+1),"")</f>
        <v/>
      </c>
      <c r="AW3" s="113" t="str">
        <f>IFERROR(INDEX('лист 2'!$M$3:$M$3000,SMALL(IF('лист 2'!$O$3:$O$3000=AW$1,ROW('лист 2'!$A$3:$A$3000)-3),$BN3)),"")</f>
        <v>Лэнд 4 серый 0-3 1</v>
      </c>
      <c r="AX3" s="113" t="str">
        <f t="array" ref="AX3">IFERROR(INDEX('[1]в работе'!$AA$4:$AH$1676,MATCH('лист 1'!AW3,'[1]в работе'!$Z$4:$Z$1676,0),MATCH(AW$1,INDEX('[1]в работе'!$AA$4:$AH$1676,MATCH('лист 1'!AW3,'[1]в работе'!$Z$4:$Z$1676,0),),0)+1),"")</f>
        <v/>
      </c>
      <c r="AY3" s="113" t="str">
        <f>IFERROR(INDEX('лист 2'!$M$3:$M$3000,SMALL(IF('лист 2'!$O$3:$O$3000=AY$1,ROW('лист 2'!$A$3:$A$3000)-3),$BN3)),"")</f>
        <v>Лэнд 4 серый 0-3 1</v>
      </c>
      <c r="AZ3" s="113" t="str">
        <f t="array" ref="AZ3">IFERROR(INDEX('[1]в работе'!$AA$4:$AH$1676,MATCH('лист 1'!AY3,'[1]в работе'!$Z$4:$Z$1676,0),MATCH(AY$1,INDEX('[1]в работе'!$AA$4:$AH$1676,MATCH('лист 1'!AY3,'[1]в работе'!$Z$4:$Z$1676,0),),0)+1),"")</f>
        <v/>
      </c>
      <c r="BA3" s="113" t="str">
        <f>IFERROR(INDEX('лист 2'!$M$3:$M$3000,SMALL(IF('лист 2'!$O$3:$O$3000=BA$1,ROW('лист 2'!$A$3:$A$3000)-3),$BN3)),"")</f>
        <v>Лэнд 4 серый 0-3 1</v>
      </c>
      <c r="BB3" s="113" t="str">
        <f t="array" ref="BB3">IFERROR(INDEX('[1]в работе'!$AA$4:$AH$1676,MATCH('лист 1'!BA3,'[1]в работе'!$Z$4:$Z$1676,0),MATCH(BA$1,INDEX('[1]в работе'!$AA$4:$AH$1676,MATCH('лист 1'!BA3,'[1]в работе'!$Z$4:$Z$1676,0),),0)+1),"")</f>
        <v/>
      </c>
      <c r="BC3" s="113" t="str">
        <f>IFERROR(INDEX('лист 2'!$M$3:$M$3000,SMALL(IF('лист 2'!$O$3:$O$3000=BC$1,ROW('лист 2'!$A$3:$A$3000)-3),$BN3)),"")</f>
        <v>Лэнд 4 серый 0-3 1</v>
      </c>
      <c r="BD3" s="113" t="str">
        <f t="array" ref="BD3">IFERROR(INDEX('[1]в работе'!$AA$4:$AH$1676,MATCH('лист 1'!BC3,'[1]в работе'!$Z$4:$Z$1676,0),MATCH(BC$1,INDEX('[1]в работе'!$AA$4:$AH$1676,MATCH('лист 1'!BC3,'[1]в работе'!$Z$4:$Z$1676,0),),0)+1),"")</f>
        <v/>
      </c>
      <c r="BE3" s="113" t="str">
        <f>IFERROR(INDEX('лист 2'!$M$3:$M$3000,SMALL(IF('лист 2'!$O$3:$O$3000=BE$1,ROW('лист 2'!$A$3:$A$3000)-3),$BN3)),"")</f>
        <v>Лэнд 4 серый 0-3 1</v>
      </c>
      <c r="BF3" s="113" t="str">
        <f t="array" ref="BF3">IFERROR(INDEX('[1]в работе'!$AA$4:$AH$1676,MATCH('лист 1'!BE3,'[1]в работе'!$Z$4:$Z$1676,0),MATCH(BE$1,INDEX('[1]в работе'!$AA$4:$AH$1676,MATCH('лист 1'!BE3,'[1]в работе'!$Z$4:$Z$1676,0),),0)+1),"")</f>
        <v/>
      </c>
      <c r="BG3" s="113" t="str">
        <f>IFERROR(INDEX('лист 2'!$M$3:$M$3000,SMALL(IF('лист 2'!$O$3:$O$3000=BG$1,ROW('лист 2'!$A$3:$A$3000)-3),$BN3)),"")</f>
        <v>Лэнд 4 серый 0-3 1</v>
      </c>
      <c r="BH3" s="113" t="str">
        <f t="array" ref="BH3">IFERROR(INDEX('[1]в работе'!$AA$4:$AH$1676,MATCH('лист 1'!BG3,'[1]в работе'!$Z$4:$Z$1676,0),MATCH(BG$1,INDEX('[1]в работе'!$AA$4:$AH$1676,MATCH('лист 1'!BG3,'[1]в работе'!$Z$4:$Z$1676,0),),0)+1),"")</f>
        <v/>
      </c>
      <c r="BI3" s="113" t="str">
        <f>IFERROR(INDEX('лист 2'!$M$3:$M$3000,SMALL(IF('лист 2'!$O$3:$O$3000=BI$1,ROW('лист 2'!$A$3:$A$3000)-3),$BN3)),"")</f>
        <v>Лэнд 4 серый 0-3 1</v>
      </c>
      <c r="BJ3" s="113" t="str">
        <f t="array" ref="BJ3">IFERROR(INDEX('[1]в работе'!$AA$4:$AH$1676,MATCH('лист 1'!BI3,'[1]в работе'!$Z$4:$Z$1676,0),MATCH(BI$1,INDEX('[1]в работе'!$AA$4:$AH$1676,MATCH('лист 1'!BI3,'[1]в работе'!$Z$4:$Z$1676,0),),0)+1),"")</f>
        <v/>
      </c>
      <c r="BL3" s="125"/>
      <c r="BN3" s="113">
        <v>1</v>
      </c>
    </row>
    <row r="4" spans="1:66" s="113" customFormat="1" x14ac:dyDescent="0.3">
      <c r="A4" s="119"/>
      <c r="B4" s="110"/>
      <c r="C4" s="113" t="str">
        <f>IFERROR(INDEX('лист 2'!$M$3:$M$3000,SMALL(IF('лист 2'!$O$3:$O$3000=C$1,ROW('лист 2'!$A$3:$A$3000)-3),$BN4)),"")</f>
        <v/>
      </c>
      <c r="D4" s="113" t="str">
        <f t="array" ref="D4">IFERROR(INDEX('[1]в работе'!$AA$4:$AH$1676,MATCH('лист 1'!C4,'[1]в работе'!$Z$4:$Z$1676,0),MATCH(C$1,INDEX('[1]в работе'!$AA$4:$AH$1676,MATCH('лист 1'!C4,'[1]в работе'!$Z$4:$Z$1676,0),),0)+1),"")</f>
        <v/>
      </c>
      <c r="E4" s="113" t="str">
        <f>IFERROR(INDEX('лист 2'!$M$3:$M$3000,SMALL(IF('лист 2'!$O$3:$O$3000=E$1,ROW('лист 2'!$A$3:$A$3000)-3),$BN4)),"")</f>
        <v/>
      </c>
      <c r="F4" s="113" t="str">
        <f t="array" ref="F4">IFERROR(INDEX('[1]в работе'!$AA$4:$AH$1676,MATCH('лист 1'!E4,'[1]в работе'!$Z$4:$Z$1676,0),MATCH(E$1,INDEX('[1]в работе'!$AA$4:$AH$1676,MATCH('лист 1'!E4,'[1]в работе'!$Z$4:$Z$1676,0),),0)+1),"")</f>
        <v/>
      </c>
      <c r="G4" s="113" t="str">
        <f>IFERROR(INDEX('лист 2'!$M$3:$M$3000,SMALL(IF('лист 2'!$O$3:$O$3000=G$1,ROW('лист 2'!$A$3:$A$3000)-3),$BN4)),"")</f>
        <v/>
      </c>
      <c r="H4" s="113" t="str">
        <f t="array" ref="H4">IFERROR(INDEX('[1]в работе'!$AA$4:$AH$1676,MATCH('лист 1'!G4,'[1]в работе'!$Z$4:$Z$1676,0),MATCH(G$1,INDEX('[1]в работе'!$AA$4:$AH$1676,MATCH('лист 1'!G4,'[1]в работе'!$Z$4:$Z$1676,0),),0)+1),"")</f>
        <v/>
      </c>
      <c r="I4" s="113" t="str">
        <f>IFERROR(INDEX('лист 2'!$M$3:$M$3000,SMALL(IF('лист 2'!$O$3:$O$3000=I$1,ROW('лист 2'!$A$3:$A$3000)-3),$BN4)),"")</f>
        <v/>
      </c>
      <c r="J4" s="113" t="str">
        <f t="array" ref="J4">IFERROR(INDEX('[1]в работе'!$AA$4:$AH$1676,MATCH('лист 1'!I4,'[1]в работе'!$Z$4:$Z$1676,0),MATCH(I$1,INDEX('[1]в работе'!$AA$4:$AH$1676,MATCH('лист 1'!I4,'[1]в работе'!$Z$4:$Z$1676,0),),0)+1),"")</f>
        <v/>
      </c>
      <c r="K4" s="113" t="str">
        <f>IFERROR(INDEX('лист 2'!$M$3:$M$3000,SMALL(IF('лист 2'!$O$3:$O$3000=K$1,ROW('лист 2'!$A$3:$A$3000)-3),$BN4)),"")</f>
        <v/>
      </c>
      <c r="L4" s="113" t="str">
        <f t="array" ref="L4">IFERROR(INDEX('[1]в работе'!$AA$4:$AH$1676,MATCH('лист 1'!K4,'[1]в работе'!$Z$4:$Z$1676,0),MATCH(K$1,INDEX('[1]в работе'!$AA$4:$AH$1676,MATCH('лист 1'!K4,'[1]в работе'!$Z$4:$Z$1676,0),),0)+1),"")</f>
        <v/>
      </c>
      <c r="M4" s="113" t="str">
        <f>IFERROR(INDEX('лист 2'!$M$3:$M$3000,SMALL(IF('лист 2'!$O$3:$O$3000=M$1,ROW('лист 2'!$A$3:$A$3000)-3),$BN4)),"")</f>
        <v/>
      </c>
      <c r="N4" s="113" t="str">
        <f t="array" ref="N4">IFERROR(INDEX('[1]в работе'!$AA$4:$AH$1676,MATCH('лист 1'!M4,'[1]в работе'!$Z$4:$Z$1676,0),MATCH(M$1,INDEX('[1]в работе'!$AA$4:$AH$1676,MATCH('лист 1'!M4,'[1]в работе'!$Z$4:$Z$1676,0),),0)+1),"")</f>
        <v/>
      </c>
      <c r="O4" s="113" t="str">
        <f>IFERROR(INDEX('лист 2'!$M$3:$M$3000,SMALL(IF('лист 2'!$O$3:$O$3000=O$1,ROW('лист 2'!$A$3:$A$3000)-3),$BN4)),"")</f>
        <v/>
      </c>
      <c r="P4" s="113" t="str">
        <f t="array" ref="P4">IFERROR(INDEX('[1]в работе'!$AA$4:$AH$1676,MATCH('лист 1'!O4,'[1]в работе'!$Z$4:$Z$1676,0),MATCH(O$1,INDEX('[1]в работе'!$AA$4:$AH$1676,MATCH('лист 1'!O4,'[1]в работе'!$Z$4:$Z$1676,0),),0)+1),"")</f>
        <v/>
      </c>
      <c r="Q4" s="113" t="str">
        <f>IFERROR(INDEX('лист 2'!$M$3:$M$3000,SMALL(IF('лист 2'!$O$3:$O$3000=Q$1,ROW('лист 2'!$A$3:$A$3000)-3),$BN4)),"")</f>
        <v/>
      </c>
      <c r="R4" s="113" t="str">
        <f t="array" ref="R4">IFERROR(INDEX('[1]в работе'!$AA$4:$AH$1676,MATCH('лист 1'!Q4,'[1]в работе'!$Z$4:$Z$1676,0),MATCH(Q$1,INDEX('[1]в работе'!$AA$4:$AH$1676,MATCH('лист 1'!Q4,'[1]в работе'!$Z$4:$Z$1676,0),),0)+1),"")</f>
        <v/>
      </c>
      <c r="S4" s="113" t="str">
        <f>IFERROR(INDEX('лист 2'!$M$3:$M$3000,SMALL(IF('лист 2'!$O$3:$O$3000=S$1,ROW('лист 2'!$A$3:$A$3000)-3),$BN4)),"")</f>
        <v/>
      </c>
      <c r="T4" s="113" t="str">
        <f t="array" ref="T4">IFERROR(INDEX('[1]в работе'!$AA$4:$AH$1676,MATCH('лист 1'!S4,'[1]в работе'!$Z$4:$Z$1676,0),MATCH(S$1,INDEX('[1]в работе'!$AA$4:$AH$1676,MATCH('лист 1'!S4,'[1]в работе'!$Z$4:$Z$1676,0),),0)+1),"")</f>
        <v/>
      </c>
      <c r="U4" s="113" t="str">
        <f>IFERROR(INDEX('лист 2'!$M$3:$M$3000,SMALL(IF('лист 2'!$O$3:$O$3000=U$1,ROW('лист 2'!$A$3:$A$3000)-3),$BN4)),"")</f>
        <v/>
      </c>
      <c r="V4" s="113" t="str">
        <f t="array" ref="V4">IFERROR(INDEX('[1]в работе'!$AA$4:$AH$1676,MATCH('лист 1'!U4,'[1]в работе'!$Z$4:$Z$1676,0),MATCH(U$1,INDEX('[1]в работе'!$AA$4:$AH$1676,MATCH('лист 1'!U4,'[1]в работе'!$Z$4:$Z$1676,0),),0)+1),"")</f>
        <v/>
      </c>
      <c r="W4" s="113" t="str">
        <f>IFERROR(INDEX('лист 2'!$M$3:$M$3000,SMALL(IF('лист 2'!$O$3:$O$3000=W$1,ROW('лист 2'!$A$3:$A$3000)-3),$BN4)),"")</f>
        <v/>
      </c>
      <c r="X4" s="113" t="str">
        <f t="array" ref="X4">IFERROR(INDEX('[1]в работе'!$AA$4:$AH$1676,MATCH('лист 1'!W4,'[1]в работе'!$Z$4:$Z$1676,0),MATCH(W$1,INDEX('[1]в работе'!$AA$4:$AH$1676,MATCH('лист 1'!W4,'[1]в работе'!$Z$4:$Z$1676,0),),0)+1),"")</f>
        <v/>
      </c>
      <c r="Y4" s="113" t="str">
        <f>IFERROR(INDEX('лист 2'!$M$3:$M$3000,SMALL(IF('лист 2'!$O$3:$O$3000=Y$1,ROW('лист 2'!$A$3:$A$3000)-3),$BN4)),"")</f>
        <v/>
      </c>
      <c r="Z4" s="113" t="str">
        <f t="array" ref="Z4">IFERROR(INDEX('[1]в работе'!$AA$4:$AH$1676,MATCH('лист 1'!Y4,'[1]в работе'!$Z$4:$Z$1676,0),MATCH(Y$1,INDEX('[1]в работе'!$AA$4:$AH$1676,MATCH('лист 1'!Y4,'[1]в работе'!$Z$4:$Z$1676,0),),0)+1),"")</f>
        <v/>
      </c>
      <c r="AA4" s="113" t="str">
        <f>IFERROR(INDEX('лист 2'!$M$3:$M$3000,SMALL(IF('лист 2'!$O$3:$O$3000=AA$1,ROW('лист 2'!$A$3:$A$3000)-3),$BN4)),"")</f>
        <v/>
      </c>
      <c r="AB4" s="113" t="str">
        <f t="array" ref="AB4">IFERROR(INDEX('[1]в работе'!$AA$4:$AH$1676,MATCH('лист 1'!AA4,'[1]в работе'!$Z$4:$Z$1676,0),MATCH(AA$1,INDEX('[1]в работе'!$AA$4:$AH$1676,MATCH('лист 1'!AA4,'[1]в работе'!$Z$4:$Z$1676,0),),0)+1),"")</f>
        <v/>
      </c>
      <c r="AC4" s="113" t="str">
        <f>IFERROR(INDEX('лист 2'!$M$3:$M$3000,SMALL(IF('лист 2'!$O$3:$O$3000=AC$1,ROW('лист 2'!$A$3:$A$3000)-3),$BN4)),"")</f>
        <v/>
      </c>
      <c r="AD4" s="113" t="str">
        <f t="array" ref="AD4">IFERROR(INDEX('[1]в работе'!$AA$4:$AH$1676,MATCH('лист 1'!AC4,'[1]в работе'!$Z$4:$Z$1676,0),MATCH(AC$1,INDEX('[1]в работе'!$AA$4:$AH$1676,MATCH('лист 1'!AC4,'[1]в работе'!$Z$4:$Z$1676,0),),0)+1),"")</f>
        <v/>
      </c>
      <c r="AE4" s="113" t="str">
        <f>IFERROR(INDEX('лист 2'!$M$3:$M$3000,SMALL(IF('лист 2'!$O$3:$O$3000=AE$1,ROW('лист 2'!$A$3:$A$3000)-3),$BN4)),"")</f>
        <v/>
      </c>
      <c r="AF4" s="113" t="str">
        <f t="array" ref="AF4">IFERROR(INDEX('[1]в работе'!$AA$4:$AH$1676,MATCH('лист 1'!AE4,'[1]в работе'!$Z$4:$Z$1676,0),MATCH(AE$1,INDEX('[1]в работе'!$AA$4:$AH$1676,MATCH('лист 1'!AE4,'[1]в работе'!$Z$4:$Z$1676,0),),0)+1),"")</f>
        <v/>
      </c>
      <c r="AG4" s="113" t="str">
        <f>IFERROR(INDEX('лист 2'!$M$3:$M$3000,SMALL(IF('лист 2'!$O$3:$O$3000=AG$1,ROW('лист 2'!$A$3:$A$3000)-3),$BN4)),"")</f>
        <v/>
      </c>
      <c r="AH4" s="113" t="str">
        <f t="array" ref="AH4">IFERROR(INDEX('[1]в работе'!$AA$4:$AH$1676,MATCH('лист 1'!AG4,'[1]в работе'!$Z$4:$Z$1676,0),MATCH(AG$1,INDEX('[1]в работе'!$AA$4:$AH$1676,MATCH('лист 1'!AG4,'[1]в работе'!$Z$4:$Z$1676,0),),0)+1),"")</f>
        <v/>
      </c>
      <c r="AI4" s="113" t="str">
        <f>IFERROR(INDEX('лист 2'!$M$3:$M$3000,SMALL(IF('лист 2'!$O$3:$O$3000=AI$1,ROW('лист 2'!$A$3:$A$3000)-3),$BN4)),"")</f>
        <v/>
      </c>
      <c r="AJ4" s="113" t="str">
        <f t="array" ref="AJ4">IFERROR(INDEX('[1]в работе'!$AA$4:$AH$1676,MATCH('лист 1'!AI4,'[1]в работе'!$Z$4:$Z$1676,0),MATCH(AI$1,INDEX('[1]в работе'!$AA$4:$AH$1676,MATCH('лист 1'!AI4,'[1]в работе'!$Z$4:$Z$1676,0),),0)+1),"")</f>
        <v/>
      </c>
      <c r="AK4" s="113" t="str">
        <f>IFERROR(INDEX('лист 2'!$M$3:$M$3000,SMALL(IF('лист 2'!$O$3:$O$3000=AK$1,ROW('лист 2'!$A$3:$A$3000)-3),$BN4)),"")</f>
        <v/>
      </c>
      <c r="AL4" s="113" t="str">
        <f t="array" ref="AL4">IFERROR(INDEX('[1]в работе'!$AA$4:$AH$1676,MATCH('лист 1'!AK4,'[1]в работе'!$Z$4:$Z$1676,0),MATCH(AK$1,INDEX('[1]в работе'!$AA$4:$AH$1676,MATCH('лист 1'!AK4,'[1]в работе'!$Z$4:$Z$1676,0),),0)+1),"")</f>
        <v/>
      </c>
      <c r="AM4" s="113" t="str">
        <f>IFERROR(INDEX('лист 2'!$M$3:$M$3000,SMALL(IF('лист 2'!$O$3:$O$3000=AM$1,ROW('лист 2'!$A$3:$A$3000)-3),$BN4)),"")</f>
        <v/>
      </c>
      <c r="AN4" s="113" t="str">
        <f t="array" ref="AN4">IFERROR(INDEX('[1]в работе'!$AA$4:$AH$1676,MATCH('лист 1'!AM4,'[1]в работе'!$Z$4:$Z$1676,0),MATCH(AM$1,INDEX('[1]в работе'!$AA$4:$AH$1676,MATCH('лист 1'!AM4,'[1]в работе'!$Z$4:$Z$1676,0),),0)+1),"")</f>
        <v/>
      </c>
      <c r="AO4" s="113" t="str">
        <f>IFERROR(INDEX('лист 2'!$M$3:$M$3000,SMALL(IF('лист 2'!$O$3:$O$3000=AO$1,ROW('лист 2'!$A$3:$A$3000)-3),$BN4)),"")</f>
        <v/>
      </c>
      <c r="AP4" s="113" t="str">
        <f t="array" ref="AP4">IFERROR(INDEX('[1]в работе'!$AA$4:$AH$1676,MATCH('лист 1'!AO4,'[1]в работе'!$Z$4:$Z$1676,0),MATCH(AO$1,INDEX('[1]в работе'!$AA$4:$AH$1676,MATCH('лист 1'!AO4,'[1]в работе'!$Z$4:$Z$1676,0),),0)+1),"")</f>
        <v/>
      </c>
      <c r="AQ4" s="113" t="str">
        <f>IFERROR(INDEX('лист 2'!$M$3:$M$3000,SMALL(IF('лист 2'!$O$3:$O$3000=AQ$1,ROW('лист 2'!$A$3:$A$3000)-3),$BN4)),"")</f>
        <v/>
      </c>
      <c r="AR4" s="113" t="str">
        <f t="array" ref="AR4">IFERROR(INDEX('[1]в работе'!$AA$4:$AH$1676,MATCH('лист 1'!AQ4,'[1]в работе'!$Z$4:$Z$1676,0),MATCH(AQ$1,INDEX('[1]в работе'!$AA$4:$AH$1676,MATCH('лист 1'!AQ4,'[1]в работе'!$Z$4:$Z$1676,0),),0)+1),"")</f>
        <v/>
      </c>
      <c r="AS4" s="113" t="str">
        <f>IFERROR(INDEX('лист 2'!$M$3:$M$3000,SMALL(IF('лист 2'!$O$3:$O$3000=AS$1,ROW('лист 2'!$A$3:$A$3000)-3),$BN4)),"")</f>
        <v/>
      </c>
      <c r="AT4" s="113" t="str">
        <f t="array" ref="AT4">IFERROR(INDEX('[1]в работе'!$AA$4:$AH$1676,MATCH('лист 1'!AS4,'[1]в работе'!$Z$4:$Z$1676,0),MATCH(AS$1,INDEX('[1]в работе'!$AA$4:$AH$1676,MATCH('лист 1'!AS4,'[1]в работе'!$Z$4:$Z$1676,0),),0)+1),"")</f>
        <v/>
      </c>
      <c r="AU4" s="113" t="str">
        <f>IFERROR(INDEX('лист 2'!$M$3:$M$3000,SMALL(IF('лист 2'!$O$3:$O$3000=AU$1,ROW('лист 2'!$A$3:$A$3000)-3),$BN4)),"")</f>
        <v/>
      </c>
      <c r="AV4" s="113" t="str">
        <f t="array" ref="AV4">IFERROR(INDEX('[1]в работе'!$AA$4:$AH$1676,MATCH('лист 1'!AU4,'[1]в работе'!$Z$4:$Z$1676,0),MATCH(AU$1,INDEX('[1]в работе'!$AA$4:$AH$1676,MATCH('лист 1'!AU4,'[1]в работе'!$Z$4:$Z$1676,0),),0)+1),"")</f>
        <v/>
      </c>
      <c r="AW4" s="113" t="str">
        <f>IFERROR(INDEX('лист 2'!$M$3:$M$3000,SMALL(IF('лист 2'!$O$3:$O$3000=AW$1,ROW('лист 2'!$A$3:$A$3000)-3),$BN4)),"")</f>
        <v/>
      </c>
      <c r="AX4" s="113" t="str">
        <f t="array" ref="AX4">IFERROR(INDEX('[1]в работе'!$AA$4:$AH$1676,MATCH('лист 1'!AW4,'[1]в работе'!$Z$4:$Z$1676,0),MATCH(AW$1,INDEX('[1]в работе'!$AA$4:$AH$1676,MATCH('лист 1'!AW4,'[1]в работе'!$Z$4:$Z$1676,0),),0)+1),"")</f>
        <v/>
      </c>
      <c r="AY4" s="113" t="str">
        <f>IFERROR(INDEX('лист 2'!$M$3:$M$3000,SMALL(IF('лист 2'!$O$3:$O$3000=AY$1,ROW('лист 2'!$A$3:$A$3000)-3),$BN4)),"")</f>
        <v/>
      </c>
      <c r="AZ4" s="113" t="str">
        <f t="array" ref="AZ4">IFERROR(INDEX('[1]в работе'!$AA$4:$AH$1676,MATCH('лист 1'!AY4,'[1]в работе'!$Z$4:$Z$1676,0),MATCH(AY$1,INDEX('[1]в работе'!$AA$4:$AH$1676,MATCH('лист 1'!AY4,'[1]в работе'!$Z$4:$Z$1676,0),),0)+1),"")</f>
        <v/>
      </c>
      <c r="BA4" s="113" t="str">
        <f>IFERROR(INDEX('лист 2'!$M$3:$M$3000,SMALL(IF('лист 2'!$O$3:$O$3000=BA$1,ROW('лист 2'!$A$3:$A$3000)-3),$BN4)),"")</f>
        <v/>
      </c>
      <c r="BB4" s="113" t="str">
        <f t="array" ref="BB4">IFERROR(INDEX('[1]в работе'!$AA$4:$AH$1676,MATCH('лист 1'!BA4,'[1]в работе'!$Z$4:$Z$1676,0),MATCH(BA$1,INDEX('[1]в работе'!$AA$4:$AH$1676,MATCH('лист 1'!BA4,'[1]в работе'!$Z$4:$Z$1676,0),),0)+1),"")</f>
        <v/>
      </c>
      <c r="BC4" s="113" t="str">
        <f>IFERROR(INDEX('лист 2'!$M$3:$M$3000,SMALL(IF('лист 2'!$O$3:$O$3000=BC$1,ROW('лист 2'!$A$3:$A$3000)-3),$BN4)),"")</f>
        <v/>
      </c>
      <c r="BD4" s="113" t="str">
        <f t="array" ref="BD4">IFERROR(INDEX('[1]в работе'!$AA$4:$AH$1676,MATCH('лист 1'!BC4,'[1]в работе'!$Z$4:$Z$1676,0),MATCH(BC$1,INDEX('[1]в работе'!$AA$4:$AH$1676,MATCH('лист 1'!BC4,'[1]в работе'!$Z$4:$Z$1676,0),),0)+1),"")</f>
        <v/>
      </c>
      <c r="BE4" s="113" t="str">
        <f>IFERROR(INDEX('лист 2'!$M$3:$M$3000,SMALL(IF('лист 2'!$O$3:$O$3000=BE$1,ROW('лист 2'!$A$3:$A$3000)-3),$BN4)),"")</f>
        <v/>
      </c>
      <c r="BF4" s="113" t="str">
        <f t="array" ref="BF4">IFERROR(INDEX('[1]в работе'!$AA$4:$AH$1676,MATCH('лист 1'!BE4,'[1]в работе'!$Z$4:$Z$1676,0),MATCH(BE$1,INDEX('[1]в работе'!$AA$4:$AH$1676,MATCH('лист 1'!BE4,'[1]в работе'!$Z$4:$Z$1676,0),),0)+1),"")</f>
        <v/>
      </c>
      <c r="BG4" s="113" t="str">
        <f>IFERROR(INDEX('лист 2'!$M$3:$M$3000,SMALL(IF('лист 2'!$O$3:$O$3000=BG$1,ROW('лист 2'!$A$3:$A$3000)-3),$BN4)),"")</f>
        <v/>
      </c>
      <c r="BH4" s="113" t="str">
        <f t="array" ref="BH4">IFERROR(INDEX('[1]в работе'!$AA$4:$AH$1676,MATCH('лист 1'!BG4,'[1]в работе'!$Z$4:$Z$1676,0),MATCH(BG$1,INDEX('[1]в работе'!$AA$4:$AH$1676,MATCH('лист 1'!BG4,'[1]в работе'!$Z$4:$Z$1676,0),),0)+1),"")</f>
        <v/>
      </c>
      <c r="BI4" s="113" t="str">
        <f>IFERROR(INDEX('лист 2'!$M$3:$M$3000,SMALL(IF('лист 2'!$O$3:$O$3000=BI$1,ROW('лист 2'!$A$3:$A$3000)-3),$BN4)),"")</f>
        <v/>
      </c>
      <c r="BJ4" s="113" t="str">
        <f t="array" ref="BJ4">IFERROR(INDEX('[1]в работе'!$AA$4:$AH$1676,MATCH('лист 1'!BI4,'[1]в работе'!$Z$4:$Z$1676,0),MATCH(BI$1,INDEX('[1]в работе'!$AA$4:$AH$1676,MATCH('лист 1'!BI4,'[1]в работе'!$Z$4:$Z$1676,0),),0)+1),"")</f>
        <v/>
      </c>
      <c r="BL4" s="116"/>
      <c r="BN4" s="113">
        <v>2</v>
      </c>
    </row>
    <row r="5" spans="1:66" s="113" customFormat="1" x14ac:dyDescent="0.3">
      <c r="A5" s="119"/>
      <c r="B5" s="110"/>
      <c r="C5" s="113" t="str">
        <f>IFERROR(INDEX('лист 2'!$M$3:$M$3000,SMALL(IF('лист 2'!$O$3:$O$3000=C$1,ROW('лист 2'!$A$3:$A$3000)-3),$BN5)),"")</f>
        <v/>
      </c>
      <c r="D5" s="113" t="str">
        <f t="array" ref="D5">IFERROR(INDEX('[1]в работе'!$AA$4:$AH$1676,MATCH('лист 1'!C5,'[1]в работе'!$Z$4:$Z$1676,0),MATCH(C$1,INDEX('[1]в работе'!$AA$4:$AH$1676,MATCH('лист 1'!C5,'[1]в работе'!$Z$4:$Z$1676,0),),0)+1),"")</f>
        <v/>
      </c>
      <c r="E5" s="113" t="str">
        <f>IFERROR(INDEX('лист 2'!$M$3:$M$3000,SMALL(IF('лист 2'!$O$3:$O$3000=E$1,ROW('лист 2'!$A$3:$A$3000)-3),$BN5)),"")</f>
        <v/>
      </c>
      <c r="F5" s="113" t="str">
        <f t="array" ref="F5">IFERROR(INDEX('[1]в работе'!$AA$4:$AH$1676,MATCH('лист 1'!E5,'[1]в работе'!$Z$4:$Z$1676,0),MATCH(E$1,INDEX('[1]в работе'!$AA$4:$AH$1676,MATCH('лист 1'!E5,'[1]в работе'!$Z$4:$Z$1676,0),),0)+1),"")</f>
        <v/>
      </c>
      <c r="G5" s="113" t="str">
        <f>IFERROR(INDEX('лист 2'!$M$3:$M$3000,SMALL(IF('лист 2'!$O$3:$O$3000=G$1,ROW('лист 2'!$A$3:$A$3000)-3),$BN5)),"")</f>
        <v/>
      </c>
      <c r="H5" s="113" t="str">
        <f t="array" ref="H5">IFERROR(INDEX('[1]в работе'!$AA$4:$AH$1676,MATCH('лист 1'!G5,'[1]в работе'!$Z$4:$Z$1676,0),MATCH(G$1,INDEX('[1]в работе'!$AA$4:$AH$1676,MATCH('лист 1'!G5,'[1]в работе'!$Z$4:$Z$1676,0),),0)+1),"")</f>
        <v/>
      </c>
      <c r="I5" s="113" t="str">
        <f>IFERROR(INDEX('лист 2'!$M$3:$M$3000,SMALL(IF('лист 2'!$O$3:$O$3000=I$1,ROW('лист 2'!$A$3:$A$3000)-3),$BN5)),"")</f>
        <v/>
      </c>
      <c r="J5" s="113" t="str">
        <f t="array" ref="J5">IFERROR(INDEX('[1]в работе'!$AA$4:$AH$1676,MATCH('лист 1'!I5,'[1]в работе'!$Z$4:$Z$1676,0),MATCH(I$1,INDEX('[1]в работе'!$AA$4:$AH$1676,MATCH('лист 1'!I5,'[1]в работе'!$Z$4:$Z$1676,0),),0)+1),"")</f>
        <v/>
      </c>
      <c r="K5" s="113" t="str">
        <f>IFERROR(INDEX('лист 2'!$M$3:$M$3000,SMALL(IF('лист 2'!$O$3:$O$3000=K$1,ROW('лист 2'!$A$3:$A$3000)-3),$BN5)),"")</f>
        <v/>
      </c>
      <c r="L5" s="113" t="str">
        <f t="array" ref="L5">IFERROR(INDEX('[1]в работе'!$AA$4:$AH$1676,MATCH('лист 1'!K5,'[1]в работе'!$Z$4:$Z$1676,0),MATCH(K$1,INDEX('[1]в работе'!$AA$4:$AH$1676,MATCH('лист 1'!K5,'[1]в работе'!$Z$4:$Z$1676,0),),0)+1),"")</f>
        <v/>
      </c>
      <c r="M5" s="113" t="str">
        <f>IFERROR(INDEX('лист 2'!$M$3:$M$3000,SMALL(IF('лист 2'!$O$3:$O$3000=M$1,ROW('лист 2'!$A$3:$A$3000)-3),$BN5)),"")</f>
        <v/>
      </c>
      <c r="N5" s="113" t="str">
        <f t="array" ref="N5">IFERROR(INDEX('[1]в работе'!$AA$4:$AH$1676,MATCH('лист 1'!M5,'[1]в работе'!$Z$4:$Z$1676,0),MATCH(M$1,INDEX('[1]в работе'!$AA$4:$AH$1676,MATCH('лист 1'!M5,'[1]в работе'!$Z$4:$Z$1676,0),),0)+1),"")</f>
        <v/>
      </c>
      <c r="O5" s="113" t="str">
        <f>IFERROR(INDEX('лист 2'!$M$3:$M$3000,SMALL(IF('лист 2'!$O$3:$O$3000=O$1,ROW('лист 2'!$A$3:$A$3000)-3),$BN5)),"")</f>
        <v/>
      </c>
      <c r="P5" s="113" t="str">
        <f t="array" ref="P5">IFERROR(INDEX('[1]в работе'!$AA$4:$AH$1676,MATCH('лист 1'!O5,'[1]в работе'!$Z$4:$Z$1676,0),MATCH(O$1,INDEX('[1]в работе'!$AA$4:$AH$1676,MATCH('лист 1'!O5,'[1]в работе'!$Z$4:$Z$1676,0),),0)+1),"")</f>
        <v/>
      </c>
      <c r="Q5" s="113" t="str">
        <f>IFERROR(INDEX('лист 2'!$M$3:$M$3000,SMALL(IF('лист 2'!$O$3:$O$3000=Q$1,ROW('лист 2'!$A$3:$A$3000)-3),$BN5)),"")</f>
        <v/>
      </c>
      <c r="R5" s="113" t="str">
        <f t="array" ref="R5">IFERROR(INDEX('[1]в работе'!$AA$4:$AH$1676,MATCH('лист 1'!Q5,'[1]в работе'!$Z$4:$Z$1676,0),MATCH(Q$1,INDEX('[1]в работе'!$AA$4:$AH$1676,MATCH('лист 1'!Q5,'[1]в работе'!$Z$4:$Z$1676,0),),0)+1),"")</f>
        <v/>
      </c>
      <c r="S5" s="113" t="str">
        <f>IFERROR(INDEX('лист 2'!$M$3:$M$3000,SMALL(IF('лист 2'!$O$3:$O$3000=S$1,ROW('лист 2'!$A$3:$A$3000)-3),$BN5)),"")</f>
        <v/>
      </c>
      <c r="T5" s="113" t="str">
        <f t="array" ref="T5">IFERROR(INDEX('[1]в работе'!$AA$4:$AH$1676,MATCH('лист 1'!S5,'[1]в работе'!$Z$4:$Z$1676,0),MATCH(S$1,INDEX('[1]в работе'!$AA$4:$AH$1676,MATCH('лист 1'!S5,'[1]в работе'!$Z$4:$Z$1676,0),),0)+1),"")</f>
        <v/>
      </c>
      <c r="U5" s="113" t="str">
        <f>IFERROR(INDEX('лист 2'!$M$3:$M$3000,SMALL(IF('лист 2'!$O$3:$O$3000=U$1,ROW('лист 2'!$A$3:$A$3000)-3),$BN5)),"")</f>
        <v/>
      </c>
      <c r="V5" s="113" t="str">
        <f t="array" ref="V5">IFERROR(INDEX('[1]в работе'!$AA$4:$AH$1676,MATCH('лист 1'!U5,'[1]в работе'!$Z$4:$Z$1676,0),MATCH(U$1,INDEX('[1]в работе'!$AA$4:$AH$1676,MATCH('лист 1'!U5,'[1]в работе'!$Z$4:$Z$1676,0),),0)+1),"")</f>
        <v/>
      </c>
      <c r="W5" s="113" t="str">
        <f>IFERROR(INDEX('лист 2'!$M$3:$M$3000,SMALL(IF('лист 2'!$O$3:$O$3000=W$1,ROW('лист 2'!$A$3:$A$3000)-3),$BN5)),"")</f>
        <v/>
      </c>
      <c r="X5" s="113" t="str">
        <f t="array" ref="X5">IFERROR(INDEX('[1]в работе'!$AA$4:$AH$1676,MATCH('лист 1'!W5,'[1]в работе'!$Z$4:$Z$1676,0),MATCH(W$1,INDEX('[1]в работе'!$AA$4:$AH$1676,MATCH('лист 1'!W5,'[1]в работе'!$Z$4:$Z$1676,0),),0)+1),"")</f>
        <v/>
      </c>
      <c r="Y5" s="113" t="str">
        <f>IFERROR(INDEX('лист 2'!$M$3:$M$3000,SMALL(IF('лист 2'!$O$3:$O$3000=Y$1,ROW('лист 2'!$A$3:$A$3000)-3),$BN5)),"")</f>
        <v/>
      </c>
      <c r="Z5" s="113" t="str">
        <f t="array" ref="Z5">IFERROR(INDEX('[1]в работе'!$AA$4:$AH$1676,MATCH('лист 1'!Y5,'[1]в работе'!$Z$4:$Z$1676,0),MATCH(Y$1,INDEX('[1]в работе'!$AA$4:$AH$1676,MATCH('лист 1'!Y5,'[1]в работе'!$Z$4:$Z$1676,0),),0)+1),"")</f>
        <v/>
      </c>
      <c r="AA5" s="113" t="str">
        <f>IFERROR(INDEX('лист 2'!$M$3:$M$3000,SMALL(IF('лист 2'!$O$3:$O$3000=AA$1,ROW('лист 2'!$A$3:$A$3000)-3),$BN5)),"")</f>
        <v/>
      </c>
      <c r="AB5" s="113" t="str">
        <f t="array" ref="AB5">IFERROR(INDEX('[1]в работе'!$AA$4:$AH$1676,MATCH('лист 1'!AA5,'[1]в работе'!$Z$4:$Z$1676,0),MATCH(AA$1,INDEX('[1]в работе'!$AA$4:$AH$1676,MATCH('лист 1'!AA5,'[1]в работе'!$Z$4:$Z$1676,0),),0)+1),"")</f>
        <v/>
      </c>
      <c r="AC5" s="113" t="str">
        <f>IFERROR(INDEX('лист 2'!$M$3:$M$3000,SMALL(IF('лист 2'!$O$3:$O$3000=AC$1,ROW('лист 2'!$A$3:$A$3000)-3),$BN5)),"")</f>
        <v/>
      </c>
      <c r="AD5" s="113" t="str">
        <f t="array" ref="AD5">IFERROR(INDEX('[1]в работе'!$AA$4:$AH$1676,MATCH('лист 1'!AC5,'[1]в работе'!$Z$4:$Z$1676,0),MATCH(AC$1,INDEX('[1]в работе'!$AA$4:$AH$1676,MATCH('лист 1'!AC5,'[1]в работе'!$Z$4:$Z$1676,0),),0)+1),"")</f>
        <v/>
      </c>
      <c r="AE5" s="113" t="str">
        <f>IFERROR(INDEX('лист 2'!$M$3:$M$3000,SMALL(IF('лист 2'!$O$3:$O$3000=AE$1,ROW('лист 2'!$A$3:$A$3000)-3),$BN5)),"")</f>
        <v/>
      </c>
      <c r="AF5" s="113" t="str">
        <f t="array" ref="AF5">IFERROR(INDEX('[1]в работе'!$AA$4:$AH$1676,MATCH('лист 1'!AE5,'[1]в работе'!$Z$4:$Z$1676,0),MATCH(AE$1,INDEX('[1]в работе'!$AA$4:$AH$1676,MATCH('лист 1'!AE5,'[1]в работе'!$Z$4:$Z$1676,0),),0)+1),"")</f>
        <v/>
      </c>
      <c r="AG5" s="113" t="str">
        <f>IFERROR(INDEX('лист 2'!$M$3:$M$3000,SMALL(IF('лист 2'!$O$3:$O$3000=AG$1,ROW('лист 2'!$A$3:$A$3000)-3),$BN5)),"")</f>
        <v/>
      </c>
      <c r="AH5" s="113" t="str">
        <f t="array" ref="AH5">IFERROR(INDEX('[1]в работе'!$AA$4:$AH$1676,MATCH('лист 1'!AG5,'[1]в работе'!$Z$4:$Z$1676,0),MATCH(AG$1,INDEX('[1]в работе'!$AA$4:$AH$1676,MATCH('лист 1'!AG5,'[1]в работе'!$Z$4:$Z$1676,0),),0)+1),"")</f>
        <v/>
      </c>
      <c r="AI5" s="113" t="str">
        <f>IFERROR(INDEX('лист 2'!$M$3:$M$3000,SMALL(IF('лист 2'!$O$3:$O$3000=AI$1,ROW('лист 2'!$A$3:$A$3000)-3),$BN5)),"")</f>
        <v/>
      </c>
      <c r="AJ5" s="113" t="str">
        <f t="array" ref="AJ5">IFERROR(INDEX('[1]в работе'!$AA$4:$AH$1676,MATCH('лист 1'!AI5,'[1]в работе'!$Z$4:$Z$1676,0),MATCH(AI$1,INDEX('[1]в работе'!$AA$4:$AH$1676,MATCH('лист 1'!AI5,'[1]в работе'!$Z$4:$Z$1676,0),),0)+1),"")</f>
        <v/>
      </c>
      <c r="AK5" s="113" t="str">
        <f>IFERROR(INDEX('лист 2'!$M$3:$M$3000,SMALL(IF('лист 2'!$O$3:$O$3000=AK$1,ROW('лист 2'!$A$3:$A$3000)-3),$BN5)),"")</f>
        <v/>
      </c>
      <c r="AL5" s="113" t="str">
        <f t="array" ref="AL5">IFERROR(INDEX('[1]в работе'!$AA$4:$AH$1676,MATCH('лист 1'!AK5,'[1]в работе'!$Z$4:$Z$1676,0),MATCH(AK$1,INDEX('[1]в работе'!$AA$4:$AH$1676,MATCH('лист 1'!AK5,'[1]в работе'!$Z$4:$Z$1676,0),),0)+1),"")</f>
        <v/>
      </c>
      <c r="AM5" s="113" t="str">
        <f>IFERROR(INDEX('лист 2'!$M$3:$M$3000,SMALL(IF('лист 2'!$O$3:$O$3000=AM$1,ROW('лист 2'!$A$3:$A$3000)-3),$BN5)),"")</f>
        <v/>
      </c>
      <c r="AN5" s="113" t="str">
        <f t="array" ref="AN5">IFERROR(INDEX('[1]в работе'!$AA$4:$AH$1676,MATCH('лист 1'!AM5,'[1]в работе'!$Z$4:$Z$1676,0),MATCH(AM$1,INDEX('[1]в работе'!$AA$4:$AH$1676,MATCH('лист 1'!AM5,'[1]в работе'!$Z$4:$Z$1676,0),),0)+1),"")</f>
        <v/>
      </c>
      <c r="AO5" s="113" t="str">
        <f>IFERROR(INDEX('лист 2'!$M$3:$M$3000,SMALL(IF('лист 2'!$O$3:$O$3000=AO$1,ROW('лист 2'!$A$3:$A$3000)-3),$BN5)),"")</f>
        <v/>
      </c>
      <c r="AP5" s="113" t="str">
        <f t="array" ref="AP5">IFERROR(INDEX('[1]в работе'!$AA$4:$AH$1676,MATCH('лист 1'!AO5,'[1]в работе'!$Z$4:$Z$1676,0),MATCH(AO$1,INDEX('[1]в работе'!$AA$4:$AH$1676,MATCH('лист 1'!AO5,'[1]в работе'!$Z$4:$Z$1676,0),),0)+1),"")</f>
        <v/>
      </c>
      <c r="AQ5" s="113" t="str">
        <f>IFERROR(INDEX('лист 2'!$M$3:$M$3000,SMALL(IF('лист 2'!$O$3:$O$3000=AQ$1,ROW('лист 2'!$A$3:$A$3000)-3),$BN5)),"")</f>
        <v/>
      </c>
      <c r="AR5" s="113" t="str">
        <f t="array" ref="AR5">IFERROR(INDEX('[1]в работе'!$AA$4:$AH$1676,MATCH('лист 1'!AQ5,'[1]в работе'!$Z$4:$Z$1676,0),MATCH(AQ$1,INDEX('[1]в работе'!$AA$4:$AH$1676,MATCH('лист 1'!AQ5,'[1]в работе'!$Z$4:$Z$1676,0),),0)+1),"")</f>
        <v/>
      </c>
      <c r="AS5" s="113" t="str">
        <f>IFERROR(INDEX('лист 2'!$M$3:$M$3000,SMALL(IF('лист 2'!$O$3:$O$3000=AS$1,ROW('лист 2'!$A$3:$A$3000)-3),$BN5)),"")</f>
        <v/>
      </c>
      <c r="AT5" s="113" t="str">
        <f t="array" ref="AT5">IFERROR(INDEX('[1]в работе'!$AA$4:$AH$1676,MATCH('лист 1'!AS5,'[1]в работе'!$Z$4:$Z$1676,0),MATCH(AS$1,INDEX('[1]в работе'!$AA$4:$AH$1676,MATCH('лист 1'!AS5,'[1]в работе'!$Z$4:$Z$1676,0),),0)+1),"")</f>
        <v/>
      </c>
      <c r="AU5" s="113" t="str">
        <f>IFERROR(INDEX('лист 2'!$M$3:$M$3000,SMALL(IF('лист 2'!$O$3:$O$3000=AU$1,ROW('лист 2'!$A$3:$A$3000)-3),$BN5)),"")</f>
        <v/>
      </c>
      <c r="AV5" s="113" t="str">
        <f t="array" ref="AV5">IFERROR(INDEX('[1]в работе'!$AA$4:$AH$1676,MATCH('лист 1'!AU5,'[1]в работе'!$Z$4:$Z$1676,0),MATCH(AU$1,INDEX('[1]в работе'!$AA$4:$AH$1676,MATCH('лист 1'!AU5,'[1]в работе'!$Z$4:$Z$1676,0),),0)+1),"")</f>
        <v/>
      </c>
      <c r="AW5" s="113" t="str">
        <f>IFERROR(INDEX('лист 2'!$M$3:$M$3000,SMALL(IF('лист 2'!$O$3:$O$3000=AW$1,ROW('лист 2'!$A$3:$A$3000)-3),$BN5)),"")</f>
        <v/>
      </c>
      <c r="AX5" s="113" t="str">
        <f t="array" ref="AX5">IFERROR(INDEX('[1]в работе'!$AA$4:$AH$1676,MATCH('лист 1'!AW5,'[1]в работе'!$Z$4:$Z$1676,0),MATCH(AW$1,INDEX('[1]в работе'!$AA$4:$AH$1676,MATCH('лист 1'!AW5,'[1]в работе'!$Z$4:$Z$1676,0),),0)+1),"")</f>
        <v/>
      </c>
      <c r="AY5" s="113" t="str">
        <f>IFERROR(INDEX('лист 2'!$M$3:$M$3000,SMALL(IF('лист 2'!$O$3:$O$3000=AY$1,ROW('лист 2'!$A$3:$A$3000)-3),$BN5)),"")</f>
        <v/>
      </c>
      <c r="AZ5" s="113" t="str">
        <f t="array" ref="AZ5">IFERROR(INDEX('[1]в работе'!$AA$4:$AH$1676,MATCH('лист 1'!AY5,'[1]в работе'!$Z$4:$Z$1676,0),MATCH(AY$1,INDEX('[1]в работе'!$AA$4:$AH$1676,MATCH('лист 1'!AY5,'[1]в работе'!$Z$4:$Z$1676,0),),0)+1),"")</f>
        <v/>
      </c>
      <c r="BA5" s="113" t="str">
        <f>IFERROR(INDEX('лист 2'!$M$3:$M$3000,SMALL(IF('лист 2'!$O$3:$O$3000=BA$1,ROW('лист 2'!$A$3:$A$3000)-3),$BN5)),"")</f>
        <v/>
      </c>
      <c r="BB5" s="113" t="str">
        <f t="array" ref="BB5">IFERROR(INDEX('[1]в работе'!$AA$4:$AH$1676,MATCH('лист 1'!BA5,'[1]в работе'!$Z$4:$Z$1676,0),MATCH(BA$1,INDEX('[1]в работе'!$AA$4:$AH$1676,MATCH('лист 1'!BA5,'[1]в работе'!$Z$4:$Z$1676,0),),0)+1),"")</f>
        <v/>
      </c>
      <c r="BC5" s="113" t="str">
        <f>IFERROR(INDEX('лист 2'!$M$3:$M$3000,SMALL(IF('лист 2'!$O$3:$O$3000=BC$1,ROW('лист 2'!$A$3:$A$3000)-3),$BN5)),"")</f>
        <v/>
      </c>
      <c r="BD5" s="113" t="str">
        <f t="array" ref="BD5">IFERROR(INDEX('[1]в работе'!$AA$4:$AH$1676,MATCH('лист 1'!BC5,'[1]в работе'!$Z$4:$Z$1676,0),MATCH(BC$1,INDEX('[1]в работе'!$AA$4:$AH$1676,MATCH('лист 1'!BC5,'[1]в работе'!$Z$4:$Z$1676,0),),0)+1),"")</f>
        <v/>
      </c>
      <c r="BE5" s="113" t="str">
        <f>IFERROR(INDEX('лист 2'!$M$3:$M$3000,SMALL(IF('лист 2'!$O$3:$O$3000=BE$1,ROW('лист 2'!$A$3:$A$3000)-3),$BN5)),"")</f>
        <v/>
      </c>
      <c r="BF5" s="113" t="str">
        <f t="array" ref="BF5">IFERROR(INDEX('[1]в работе'!$AA$4:$AH$1676,MATCH('лист 1'!BE5,'[1]в работе'!$Z$4:$Z$1676,0),MATCH(BE$1,INDEX('[1]в работе'!$AA$4:$AH$1676,MATCH('лист 1'!BE5,'[1]в работе'!$Z$4:$Z$1676,0),),0)+1),"")</f>
        <v/>
      </c>
      <c r="BG5" s="113" t="str">
        <f>IFERROR(INDEX('лист 2'!$M$3:$M$3000,SMALL(IF('лист 2'!$O$3:$O$3000=BG$1,ROW('лист 2'!$A$3:$A$3000)-3),$BN5)),"")</f>
        <v/>
      </c>
      <c r="BH5" s="113" t="str">
        <f t="array" ref="BH5">IFERROR(INDEX('[1]в работе'!$AA$4:$AH$1676,MATCH('лист 1'!BG5,'[1]в работе'!$Z$4:$Z$1676,0),MATCH(BG$1,INDEX('[1]в работе'!$AA$4:$AH$1676,MATCH('лист 1'!BG5,'[1]в работе'!$Z$4:$Z$1676,0),),0)+1),"")</f>
        <v/>
      </c>
      <c r="BI5" s="113" t="str">
        <f>IFERROR(INDEX('лист 2'!$M$3:$M$3000,SMALL(IF('лист 2'!$O$3:$O$3000=BI$1,ROW('лист 2'!$A$3:$A$3000)-3),$BN5)),"")</f>
        <v/>
      </c>
      <c r="BJ5" s="113" t="str">
        <f t="array" ref="BJ5">IFERROR(INDEX('[1]в работе'!$AA$4:$AH$1676,MATCH('лист 1'!BI5,'[1]в работе'!$Z$4:$Z$1676,0),MATCH(BI$1,INDEX('[1]в работе'!$AA$4:$AH$1676,MATCH('лист 1'!BI5,'[1]в работе'!$Z$4:$Z$1676,0),),0)+1),"")</f>
        <v/>
      </c>
      <c r="BN5" s="113">
        <v>3</v>
      </c>
    </row>
    <row r="6" spans="1:66" s="113" customFormat="1" x14ac:dyDescent="0.3">
      <c r="A6" s="119"/>
      <c r="B6" s="110"/>
      <c r="C6" s="113" t="str">
        <f>IFERROR(INDEX('лист 2'!$M$3:$M$3000,SMALL(IF('лист 2'!$O$3:$O$3000=C$1,ROW('лист 2'!$A$3:$A$3000)-3),$BN6)),"")</f>
        <v/>
      </c>
      <c r="D6" s="113" t="str">
        <f t="array" ref="D6">IFERROR(INDEX('[1]в работе'!$AA$4:$AH$1676,MATCH('лист 1'!C6,'[1]в работе'!$Z$4:$Z$1676,0),MATCH(C$1,INDEX('[1]в работе'!$AA$4:$AH$1676,MATCH('лист 1'!C6,'[1]в работе'!$Z$4:$Z$1676,0),),0)+1),"")</f>
        <v/>
      </c>
      <c r="E6" s="113" t="str">
        <f>IFERROR(INDEX('лист 2'!$M$3:$M$3000,SMALL(IF('лист 2'!$O$3:$O$3000=E$1,ROW('лист 2'!$A$3:$A$3000)-3),$BN6)),"")</f>
        <v/>
      </c>
      <c r="F6" s="113" t="str">
        <f t="array" ref="F6">IFERROR(INDEX('[1]в работе'!$AA$4:$AH$1676,MATCH('лист 1'!E6,'[1]в работе'!$Z$4:$Z$1676,0),MATCH(E$1,INDEX('[1]в работе'!$AA$4:$AH$1676,MATCH('лист 1'!E6,'[1]в работе'!$Z$4:$Z$1676,0),),0)+1),"")</f>
        <v/>
      </c>
      <c r="G6" s="113" t="str">
        <f>IFERROR(INDEX('лист 2'!$M$3:$M$3000,SMALL(IF('лист 2'!$O$3:$O$3000=G$1,ROW('лист 2'!$A$3:$A$3000)-3),$BN6)),"")</f>
        <v/>
      </c>
      <c r="H6" s="113" t="str">
        <f t="array" ref="H6">IFERROR(INDEX('[1]в работе'!$AA$4:$AH$1676,MATCH('лист 1'!G6,'[1]в работе'!$Z$4:$Z$1676,0),MATCH(G$1,INDEX('[1]в работе'!$AA$4:$AH$1676,MATCH('лист 1'!G6,'[1]в работе'!$Z$4:$Z$1676,0),),0)+1),"")</f>
        <v/>
      </c>
      <c r="I6" s="113" t="str">
        <f>IFERROR(INDEX('лист 2'!$M$3:$M$3000,SMALL(IF('лист 2'!$O$3:$O$3000=I$1,ROW('лист 2'!$A$3:$A$3000)-3),$BN6)),"")</f>
        <v/>
      </c>
      <c r="J6" s="113" t="str">
        <f t="array" ref="J6">IFERROR(INDEX('[1]в работе'!$AA$4:$AH$1676,MATCH('лист 1'!I6,'[1]в работе'!$Z$4:$Z$1676,0),MATCH(I$1,INDEX('[1]в работе'!$AA$4:$AH$1676,MATCH('лист 1'!I6,'[1]в работе'!$Z$4:$Z$1676,0),),0)+1),"")</f>
        <v/>
      </c>
      <c r="K6" s="113" t="str">
        <f>IFERROR(INDEX('лист 2'!$M$3:$M$3000,SMALL(IF('лист 2'!$O$3:$O$3000=K$1,ROW('лист 2'!$A$3:$A$3000)-3),$BN6)),"")</f>
        <v/>
      </c>
      <c r="L6" s="113" t="str">
        <f t="array" ref="L6">IFERROR(INDEX('[1]в работе'!$AA$4:$AH$1676,MATCH('лист 1'!K6,'[1]в работе'!$Z$4:$Z$1676,0),MATCH(K$1,INDEX('[1]в работе'!$AA$4:$AH$1676,MATCH('лист 1'!K6,'[1]в работе'!$Z$4:$Z$1676,0),),0)+1),"")</f>
        <v/>
      </c>
      <c r="M6" s="113" t="str">
        <f>IFERROR(INDEX('лист 2'!$M$3:$M$3000,SMALL(IF('лист 2'!$O$3:$O$3000=M$1,ROW('лист 2'!$A$3:$A$3000)-3),$BN6)),"")</f>
        <v/>
      </c>
      <c r="N6" s="113" t="str">
        <f t="array" ref="N6">IFERROR(INDEX('[1]в работе'!$AA$4:$AH$1676,MATCH('лист 1'!M6,'[1]в работе'!$Z$4:$Z$1676,0),MATCH(M$1,INDEX('[1]в работе'!$AA$4:$AH$1676,MATCH('лист 1'!M6,'[1]в работе'!$Z$4:$Z$1676,0),),0)+1),"")</f>
        <v/>
      </c>
      <c r="O6" s="113" t="str">
        <f>IFERROR(INDEX('лист 2'!$M$3:$M$3000,SMALL(IF('лист 2'!$O$3:$O$3000=O$1,ROW('лист 2'!$A$3:$A$3000)-3),$BN6)),"")</f>
        <v/>
      </c>
      <c r="P6" s="113" t="str">
        <f t="array" ref="P6">IFERROR(INDEX('[1]в работе'!$AA$4:$AH$1676,MATCH('лист 1'!O6,'[1]в работе'!$Z$4:$Z$1676,0),MATCH(O$1,INDEX('[1]в работе'!$AA$4:$AH$1676,MATCH('лист 1'!O6,'[1]в работе'!$Z$4:$Z$1676,0),),0)+1),"")</f>
        <v/>
      </c>
      <c r="Q6" s="113" t="str">
        <f>IFERROR(INDEX('лист 2'!$M$3:$M$3000,SMALL(IF('лист 2'!$O$3:$O$3000=Q$1,ROW('лист 2'!$A$3:$A$3000)-3),$BN6)),"")</f>
        <v/>
      </c>
      <c r="R6" s="113" t="str">
        <f t="array" ref="R6">IFERROR(INDEX('[1]в работе'!$AA$4:$AH$1676,MATCH('лист 1'!Q6,'[1]в работе'!$Z$4:$Z$1676,0),MATCH(Q$1,INDEX('[1]в работе'!$AA$4:$AH$1676,MATCH('лист 1'!Q6,'[1]в работе'!$Z$4:$Z$1676,0),),0)+1),"")</f>
        <v/>
      </c>
      <c r="S6" s="113" t="str">
        <f>IFERROR(INDEX('лист 2'!$M$3:$M$3000,SMALL(IF('лист 2'!$O$3:$O$3000=S$1,ROW('лист 2'!$A$3:$A$3000)-3),$BN6)),"")</f>
        <v/>
      </c>
      <c r="T6" s="113" t="str">
        <f t="array" ref="T6">IFERROR(INDEX('[1]в работе'!$AA$4:$AH$1676,MATCH('лист 1'!S6,'[1]в работе'!$Z$4:$Z$1676,0),MATCH(S$1,INDEX('[1]в работе'!$AA$4:$AH$1676,MATCH('лист 1'!S6,'[1]в работе'!$Z$4:$Z$1676,0),),0)+1),"")</f>
        <v/>
      </c>
      <c r="U6" s="113" t="str">
        <f>IFERROR(INDEX('лист 2'!$M$3:$M$3000,SMALL(IF('лист 2'!$O$3:$O$3000=U$1,ROW('лист 2'!$A$3:$A$3000)-3),$BN6)),"")</f>
        <v/>
      </c>
      <c r="V6" s="113" t="str">
        <f t="array" ref="V6">IFERROR(INDEX('[1]в работе'!$AA$4:$AH$1676,MATCH('лист 1'!U6,'[1]в работе'!$Z$4:$Z$1676,0),MATCH(U$1,INDEX('[1]в работе'!$AA$4:$AH$1676,MATCH('лист 1'!U6,'[1]в работе'!$Z$4:$Z$1676,0),),0)+1),"")</f>
        <v/>
      </c>
      <c r="W6" s="113" t="str">
        <f>IFERROR(INDEX('лист 2'!$M$3:$M$3000,SMALL(IF('лист 2'!$O$3:$O$3000=W$1,ROW('лист 2'!$A$3:$A$3000)-3),$BN6)),"")</f>
        <v/>
      </c>
      <c r="X6" s="113" t="str">
        <f t="array" ref="X6">IFERROR(INDEX('[1]в работе'!$AA$4:$AH$1676,MATCH('лист 1'!W6,'[1]в работе'!$Z$4:$Z$1676,0),MATCH(W$1,INDEX('[1]в работе'!$AA$4:$AH$1676,MATCH('лист 1'!W6,'[1]в работе'!$Z$4:$Z$1676,0),),0)+1),"")</f>
        <v/>
      </c>
      <c r="Y6" s="113" t="str">
        <f>IFERROR(INDEX('лист 2'!$M$3:$M$3000,SMALL(IF('лист 2'!$O$3:$O$3000=Y$1,ROW('лист 2'!$A$3:$A$3000)-3),$BN6)),"")</f>
        <v/>
      </c>
      <c r="Z6" s="113" t="str">
        <f t="array" ref="Z6">IFERROR(INDEX('[1]в работе'!$AA$4:$AH$1676,MATCH('лист 1'!Y6,'[1]в работе'!$Z$4:$Z$1676,0),MATCH(Y$1,INDEX('[1]в работе'!$AA$4:$AH$1676,MATCH('лист 1'!Y6,'[1]в работе'!$Z$4:$Z$1676,0),),0)+1),"")</f>
        <v/>
      </c>
      <c r="AA6" s="113" t="str">
        <f>IFERROR(INDEX('лист 2'!$M$3:$M$3000,SMALL(IF('лист 2'!$O$3:$O$3000=AA$1,ROW('лист 2'!$A$3:$A$3000)-3),$BN6)),"")</f>
        <v/>
      </c>
      <c r="AB6" s="113" t="str">
        <f t="array" ref="AB6">IFERROR(INDEX('[1]в работе'!$AA$4:$AH$1676,MATCH('лист 1'!AA6,'[1]в работе'!$Z$4:$Z$1676,0),MATCH(AA$1,INDEX('[1]в работе'!$AA$4:$AH$1676,MATCH('лист 1'!AA6,'[1]в работе'!$Z$4:$Z$1676,0),),0)+1),"")</f>
        <v/>
      </c>
      <c r="AC6" s="113" t="str">
        <f>IFERROR(INDEX('лист 2'!$M$3:$M$3000,SMALL(IF('лист 2'!$O$3:$O$3000=AC$1,ROW('лист 2'!$A$3:$A$3000)-3),$BN6)),"")</f>
        <v/>
      </c>
      <c r="AD6" s="113" t="str">
        <f t="array" ref="AD6">IFERROR(INDEX('[1]в работе'!$AA$4:$AH$1676,MATCH('лист 1'!AC6,'[1]в работе'!$Z$4:$Z$1676,0),MATCH(AC$1,INDEX('[1]в работе'!$AA$4:$AH$1676,MATCH('лист 1'!AC6,'[1]в работе'!$Z$4:$Z$1676,0),),0)+1),"")</f>
        <v/>
      </c>
      <c r="AE6" s="113" t="str">
        <f>IFERROR(INDEX('лист 2'!$M$3:$M$3000,SMALL(IF('лист 2'!$O$3:$O$3000=AE$1,ROW('лист 2'!$A$3:$A$3000)-3),$BN6)),"")</f>
        <v/>
      </c>
      <c r="AF6" s="113" t="str">
        <f t="array" ref="AF6">IFERROR(INDEX('[1]в работе'!$AA$4:$AH$1676,MATCH('лист 1'!AE6,'[1]в работе'!$Z$4:$Z$1676,0),MATCH(AE$1,INDEX('[1]в работе'!$AA$4:$AH$1676,MATCH('лист 1'!AE6,'[1]в работе'!$Z$4:$Z$1676,0),),0)+1),"")</f>
        <v/>
      </c>
      <c r="AG6" s="113" t="str">
        <f>IFERROR(INDEX('лист 2'!$M$3:$M$3000,SMALL(IF('лист 2'!$O$3:$O$3000=AG$1,ROW('лист 2'!$A$3:$A$3000)-3),$BN6)),"")</f>
        <v/>
      </c>
      <c r="AH6" s="113" t="str">
        <f t="array" ref="AH6">IFERROR(INDEX('[1]в работе'!$AA$4:$AH$1676,MATCH('лист 1'!AG6,'[1]в работе'!$Z$4:$Z$1676,0),MATCH(AG$1,INDEX('[1]в работе'!$AA$4:$AH$1676,MATCH('лист 1'!AG6,'[1]в работе'!$Z$4:$Z$1676,0),),0)+1),"")</f>
        <v/>
      </c>
      <c r="AI6" s="113" t="str">
        <f>IFERROR(INDEX('лист 2'!$M$3:$M$3000,SMALL(IF('лист 2'!$O$3:$O$3000=AI$1,ROW('лист 2'!$A$3:$A$3000)-3),$BN6)),"")</f>
        <v/>
      </c>
      <c r="AJ6" s="113" t="str">
        <f t="array" ref="AJ6">IFERROR(INDEX('[1]в работе'!$AA$4:$AH$1676,MATCH('лист 1'!AI6,'[1]в работе'!$Z$4:$Z$1676,0),MATCH(AI$1,INDEX('[1]в работе'!$AA$4:$AH$1676,MATCH('лист 1'!AI6,'[1]в работе'!$Z$4:$Z$1676,0),),0)+1),"")</f>
        <v/>
      </c>
      <c r="AK6" s="113" t="str">
        <f>IFERROR(INDEX('лист 2'!$M$3:$M$3000,SMALL(IF('лист 2'!$O$3:$O$3000=AK$1,ROW('лист 2'!$A$3:$A$3000)-3),$BN6)),"")</f>
        <v/>
      </c>
      <c r="AL6" s="113" t="str">
        <f t="array" ref="AL6">IFERROR(INDEX('[1]в работе'!$AA$4:$AH$1676,MATCH('лист 1'!AK6,'[1]в работе'!$Z$4:$Z$1676,0),MATCH(AK$1,INDEX('[1]в работе'!$AA$4:$AH$1676,MATCH('лист 1'!AK6,'[1]в работе'!$Z$4:$Z$1676,0),),0)+1),"")</f>
        <v/>
      </c>
      <c r="AM6" s="113" t="str">
        <f>IFERROR(INDEX('лист 2'!$M$3:$M$3000,SMALL(IF('лист 2'!$O$3:$O$3000=AM$1,ROW('лист 2'!$A$3:$A$3000)-3),$BN6)),"")</f>
        <v/>
      </c>
      <c r="AN6" s="113" t="str">
        <f t="array" ref="AN6">IFERROR(INDEX('[1]в работе'!$AA$4:$AH$1676,MATCH('лист 1'!AM6,'[1]в работе'!$Z$4:$Z$1676,0),MATCH(AM$1,INDEX('[1]в работе'!$AA$4:$AH$1676,MATCH('лист 1'!AM6,'[1]в работе'!$Z$4:$Z$1676,0),),0)+1),"")</f>
        <v/>
      </c>
      <c r="AO6" s="113" t="str">
        <f>IFERROR(INDEX('лист 2'!$M$3:$M$3000,SMALL(IF('лист 2'!$O$3:$O$3000=AO$1,ROW('лист 2'!$A$3:$A$3000)-3),$BN6)),"")</f>
        <v/>
      </c>
      <c r="AP6" s="113" t="str">
        <f t="array" ref="AP6">IFERROR(INDEX('[1]в работе'!$AA$4:$AH$1676,MATCH('лист 1'!AO6,'[1]в работе'!$Z$4:$Z$1676,0),MATCH(AO$1,INDEX('[1]в работе'!$AA$4:$AH$1676,MATCH('лист 1'!AO6,'[1]в работе'!$Z$4:$Z$1676,0),),0)+1),"")</f>
        <v/>
      </c>
      <c r="AQ6" s="113" t="str">
        <f>IFERROR(INDEX('лист 2'!$M$3:$M$3000,SMALL(IF('лист 2'!$O$3:$O$3000=AQ$1,ROW('лист 2'!$A$3:$A$3000)-3),$BN6)),"")</f>
        <v/>
      </c>
      <c r="AR6" s="113" t="str">
        <f t="array" ref="AR6">IFERROR(INDEX('[1]в работе'!$AA$4:$AH$1676,MATCH('лист 1'!AQ6,'[1]в работе'!$Z$4:$Z$1676,0),MATCH(AQ$1,INDEX('[1]в работе'!$AA$4:$AH$1676,MATCH('лист 1'!AQ6,'[1]в работе'!$Z$4:$Z$1676,0),),0)+1),"")</f>
        <v/>
      </c>
      <c r="AS6" s="113" t="str">
        <f>IFERROR(INDEX('лист 2'!$M$3:$M$3000,SMALL(IF('лист 2'!$O$3:$O$3000=AS$1,ROW('лист 2'!$A$3:$A$3000)-3),$BN6)),"")</f>
        <v/>
      </c>
      <c r="AT6" s="113" t="str">
        <f t="array" ref="AT6">IFERROR(INDEX('[1]в работе'!$AA$4:$AH$1676,MATCH('лист 1'!AS6,'[1]в работе'!$Z$4:$Z$1676,0),MATCH(AS$1,INDEX('[1]в работе'!$AA$4:$AH$1676,MATCH('лист 1'!AS6,'[1]в работе'!$Z$4:$Z$1676,0),),0)+1),"")</f>
        <v/>
      </c>
      <c r="AU6" s="113" t="str">
        <f>IFERROR(INDEX('лист 2'!$M$3:$M$3000,SMALL(IF('лист 2'!$O$3:$O$3000=AU$1,ROW('лист 2'!$A$3:$A$3000)-3),$BN6)),"")</f>
        <v/>
      </c>
      <c r="AV6" s="113" t="str">
        <f t="array" ref="AV6">IFERROR(INDEX('[1]в работе'!$AA$4:$AH$1676,MATCH('лист 1'!AU6,'[1]в работе'!$Z$4:$Z$1676,0),MATCH(AU$1,INDEX('[1]в работе'!$AA$4:$AH$1676,MATCH('лист 1'!AU6,'[1]в работе'!$Z$4:$Z$1676,0),),0)+1),"")</f>
        <v/>
      </c>
      <c r="AW6" s="113" t="str">
        <f>IFERROR(INDEX('лист 2'!$M$3:$M$3000,SMALL(IF('лист 2'!$O$3:$O$3000=AW$1,ROW('лист 2'!$A$3:$A$3000)-3),$BN6)),"")</f>
        <v/>
      </c>
      <c r="AX6" s="113" t="str">
        <f t="array" ref="AX6">IFERROR(INDEX('[1]в работе'!$AA$4:$AH$1676,MATCH('лист 1'!AW6,'[1]в работе'!$Z$4:$Z$1676,0),MATCH(AW$1,INDEX('[1]в работе'!$AA$4:$AH$1676,MATCH('лист 1'!AW6,'[1]в работе'!$Z$4:$Z$1676,0),),0)+1),"")</f>
        <v/>
      </c>
      <c r="AY6" s="113" t="str">
        <f>IFERROR(INDEX('лист 2'!$M$3:$M$3000,SMALL(IF('лист 2'!$O$3:$O$3000=AY$1,ROW('лист 2'!$A$3:$A$3000)-3),$BN6)),"")</f>
        <v/>
      </c>
      <c r="AZ6" s="113" t="str">
        <f t="array" ref="AZ6">IFERROR(INDEX('[1]в работе'!$AA$4:$AH$1676,MATCH('лист 1'!AY6,'[1]в работе'!$Z$4:$Z$1676,0),MATCH(AY$1,INDEX('[1]в работе'!$AA$4:$AH$1676,MATCH('лист 1'!AY6,'[1]в работе'!$Z$4:$Z$1676,0),),0)+1),"")</f>
        <v/>
      </c>
      <c r="BA6" s="113" t="str">
        <f>IFERROR(INDEX('лист 2'!$M$3:$M$3000,SMALL(IF('лист 2'!$O$3:$O$3000=BA$1,ROW('лист 2'!$A$3:$A$3000)-3),$BN6)),"")</f>
        <v/>
      </c>
      <c r="BB6" s="113" t="str">
        <f t="array" ref="BB6">IFERROR(INDEX('[1]в работе'!$AA$4:$AH$1676,MATCH('лист 1'!BA6,'[1]в работе'!$Z$4:$Z$1676,0),MATCH(BA$1,INDEX('[1]в работе'!$AA$4:$AH$1676,MATCH('лист 1'!BA6,'[1]в работе'!$Z$4:$Z$1676,0),),0)+1),"")</f>
        <v/>
      </c>
      <c r="BC6" s="113" t="str">
        <f>IFERROR(INDEX('лист 2'!$M$3:$M$3000,SMALL(IF('лист 2'!$O$3:$O$3000=BC$1,ROW('лист 2'!$A$3:$A$3000)-3),$BN6)),"")</f>
        <v/>
      </c>
      <c r="BD6" s="113" t="str">
        <f t="array" ref="BD6">IFERROR(INDEX('[1]в работе'!$AA$4:$AH$1676,MATCH('лист 1'!BC6,'[1]в работе'!$Z$4:$Z$1676,0),MATCH(BC$1,INDEX('[1]в работе'!$AA$4:$AH$1676,MATCH('лист 1'!BC6,'[1]в работе'!$Z$4:$Z$1676,0),),0)+1),"")</f>
        <v/>
      </c>
      <c r="BE6" s="113" t="str">
        <f>IFERROR(INDEX('лист 2'!$M$3:$M$3000,SMALL(IF('лист 2'!$O$3:$O$3000=BE$1,ROW('лист 2'!$A$3:$A$3000)-3),$BN6)),"")</f>
        <v/>
      </c>
      <c r="BF6" s="113" t="str">
        <f t="array" ref="BF6">IFERROR(INDEX('[1]в работе'!$AA$4:$AH$1676,MATCH('лист 1'!BE6,'[1]в работе'!$Z$4:$Z$1676,0),MATCH(BE$1,INDEX('[1]в работе'!$AA$4:$AH$1676,MATCH('лист 1'!BE6,'[1]в работе'!$Z$4:$Z$1676,0),),0)+1),"")</f>
        <v/>
      </c>
      <c r="BG6" s="113" t="str">
        <f>IFERROR(INDEX('лист 2'!$M$3:$M$3000,SMALL(IF('лист 2'!$O$3:$O$3000=BG$1,ROW('лист 2'!$A$3:$A$3000)-3),$BN6)),"")</f>
        <v/>
      </c>
      <c r="BH6" s="113" t="str">
        <f t="array" ref="BH6">IFERROR(INDEX('[1]в работе'!$AA$4:$AH$1676,MATCH('лист 1'!BG6,'[1]в работе'!$Z$4:$Z$1676,0),MATCH(BG$1,INDEX('[1]в работе'!$AA$4:$AH$1676,MATCH('лист 1'!BG6,'[1]в работе'!$Z$4:$Z$1676,0),),0)+1),"")</f>
        <v/>
      </c>
      <c r="BI6" s="113" t="str">
        <f>IFERROR(INDEX('лист 2'!$M$3:$M$3000,SMALL(IF('лист 2'!$O$3:$O$3000=BI$1,ROW('лист 2'!$A$3:$A$3000)-3),$BN6)),"")</f>
        <v/>
      </c>
      <c r="BJ6" s="113" t="str">
        <f t="array" ref="BJ6">IFERROR(INDEX('[1]в работе'!$AA$4:$AH$1676,MATCH('лист 1'!BI6,'[1]в работе'!$Z$4:$Z$1676,0),MATCH(BI$1,INDEX('[1]в работе'!$AA$4:$AH$1676,MATCH('лист 1'!BI6,'[1]в работе'!$Z$4:$Z$1676,0),),0)+1),"")</f>
        <v/>
      </c>
      <c r="BN6" s="113">
        <v>4</v>
      </c>
    </row>
    <row r="7" spans="1:66" s="113" customFormat="1" x14ac:dyDescent="0.3">
      <c r="A7" s="119"/>
      <c r="B7" s="110"/>
      <c r="C7" s="113" t="str">
        <f>IFERROR(INDEX('лист 2'!$M$3:$M$3000,SMALL(IF('лист 2'!$O$3:$O$3000=C$1,ROW('лист 2'!$A$3:$A$3000)-3),$BN7)),"")</f>
        <v/>
      </c>
      <c r="D7" s="113" t="str">
        <f t="array" ref="D7">IFERROR(INDEX('[1]в работе'!$AA$4:$AH$1676,MATCH('лист 1'!C7,'[1]в работе'!$Z$4:$Z$1676,0),MATCH(C$1,INDEX('[1]в работе'!$AA$4:$AH$1676,MATCH('лист 1'!C7,'[1]в работе'!$Z$4:$Z$1676,0),),0)+1),"")</f>
        <v/>
      </c>
      <c r="E7" s="113" t="str">
        <f>IFERROR(INDEX('лист 2'!$M$3:$M$3000,SMALL(IF('лист 2'!$O$3:$O$3000=E$1,ROW('лист 2'!$A$3:$A$3000)-3),$BN7)),"")</f>
        <v/>
      </c>
      <c r="F7" s="113" t="str">
        <f t="array" ref="F7">IFERROR(INDEX('[1]в работе'!$AA$4:$AH$1676,MATCH('лист 1'!E7,'[1]в работе'!$Z$4:$Z$1676,0),MATCH(E$1,INDEX('[1]в работе'!$AA$4:$AH$1676,MATCH('лист 1'!E7,'[1]в работе'!$Z$4:$Z$1676,0),),0)+1),"")</f>
        <v/>
      </c>
      <c r="G7" s="113" t="str">
        <f>IFERROR(INDEX('лист 2'!$M$3:$M$3000,SMALL(IF('лист 2'!$O$3:$O$3000=G$1,ROW('лист 2'!$A$3:$A$3000)-3),$BN7)),"")</f>
        <v/>
      </c>
      <c r="H7" s="113" t="str">
        <f t="array" ref="H7">IFERROR(INDEX('[1]в работе'!$AA$4:$AH$1676,MATCH('лист 1'!G7,'[1]в работе'!$Z$4:$Z$1676,0),MATCH(G$1,INDEX('[1]в работе'!$AA$4:$AH$1676,MATCH('лист 1'!G7,'[1]в работе'!$Z$4:$Z$1676,0),),0)+1),"")</f>
        <v/>
      </c>
      <c r="I7" s="113" t="str">
        <f>IFERROR(INDEX('лист 2'!$M$3:$M$3000,SMALL(IF('лист 2'!$O$3:$O$3000=I$1,ROW('лист 2'!$A$3:$A$3000)-3),$BN7)),"")</f>
        <v/>
      </c>
      <c r="J7" s="113" t="str">
        <f t="array" ref="J7">IFERROR(INDEX('[1]в работе'!$AA$4:$AH$1676,MATCH('лист 1'!I7,'[1]в работе'!$Z$4:$Z$1676,0),MATCH(I$1,INDEX('[1]в работе'!$AA$4:$AH$1676,MATCH('лист 1'!I7,'[1]в работе'!$Z$4:$Z$1676,0),),0)+1),"")</f>
        <v/>
      </c>
      <c r="K7" s="113" t="str">
        <f>IFERROR(INDEX('лист 2'!$M$3:$M$3000,SMALL(IF('лист 2'!$O$3:$O$3000=K$1,ROW('лист 2'!$A$3:$A$3000)-3),$BN7)),"")</f>
        <v/>
      </c>
      <c r="L7" s="113" t="str">
        <f t="array" ref="L7">IFERROR(INDEX('[1]в работе'!$AA$4:$AH$1676,MATCH('лист 1'!K7,'[1]в работе'!$Z$4:$Z$1676,0),MATCH(K$1,INDEX('[1]в работе'!$AA$4:$AH$1676,MATCH('лист 1'!K7,'[1]в работе'!$Z$4:$Z$1676,0),),0)+1),"")</f>
        <v/>
      </c>
      <c r="M7" s="113" t="str">
        <f>IFERROR(INDEX('лист 2'!$M$3:$M$3000,SMALL(IF('лист 2'!$O$3:$O$3000=M$1,ROW('лист 2'!$A$3:$A$3000)-3),$BN7)),"")</f>
        <v/>
      </c>
      <c r="N7" s="113" t="str">
        <f t="array" ref="N7">IFERROR(INDEX('[1]в работе'!$AA$4:$AH$1676,MATCH('лист 1'!M7,'[1]в работе'!$Z$4:$Z$1676,0),MATCH(M$1,INDEX('[1]в работе'!$AA$4:$AH$1676,MATCH('лист 1'!M7,'[1]в работе'!$Z$4:$Z$1676,0),),0)+1),"")</f>
        <v/>
      </c>
      <c r="O7" s="113" t="str">
        <f>IFERROR(INDEX('лист 2'!$M$3:$M$3000,SMALL(IF('лист 2'!$O$3:$O$3000=O$1,ROW('лист 2'!$A$3:$A$3000)-3),$BN7)),"")</f>
        <v/>
      </c>
      <c r="P7" s="113" t="str">
        <f t="array" ref="P7">IFERROR(INDEX('[1]в работе'!$AA$4:$AH$1676,MATCH('лист 1'!O7,'[1]в работе'!$Z$4:$Z$1676,0),MATCH(O$1,INDEX('[1]в работе'!$AA$4:$AH$1676,MATCH('лист 1'!O7,'[1]в работе'!$Z$4:$Z$1676,0),),0)+1),"")</f>
        <v/>
      </c>
      <c r="Q7" s="113" t="str">
        <f>IFERROR(INDEX('лист 2'!$M$3:$M$3000,SMALL(IF('лист 2'!$O$3:$O$3000=Q$1,ROW('лист 2'!$A$3:$A$3000)-3),$BN7)),"")</f>
        <v/>
      </c>
      <c r="R7" s="113" t="str">
        <f t="array" ref="R7">IFERROR(INDEX('[1]в работе'!$AA$4:$AH$1676,MATCH('лист 1'!Q7,'[1]в работе'!$Z$4:$Z$1676,0),MATCH(Q$1,INDEX('[1]в работе'!$AA$4:$AH$1676,MATCH('лист 1'!Q7,'[1]в работе'!$Z$4:$Z$1676,0),),0)+1),"")</f>
        <v/>
      </c>
      <c r="S7" s="113" t="str">
        <f>IFERROR(INDEX('лист 2'!$M$3:$M$3000,SMALL(IF('лист 2'!$O$3:$O$3000=S$1,ROW('лист 2'!$A$3:$A$3000)-3),$BN7)),"")</f>
        <v/>
      </c>
      <c r="T7" s="113" t="str">
        <f t="array" ref="T7">IFERROR(INDEX('[1]в работе'!$AA$4:$AH$1676,MATCH('лист 1'!S7,'[1]в работе'!$Z$4:$Z$1676,0),MATCH(S$1,INDEX('[1]в работе'!$AA$4:$AH$1676,MATCH('лист 1'!S7,'[1]в работе'!$Z$4:$Z$1676,0),),0)+1),"")</f>
        <v/>
      </c>
      <c r="U7" s="113" t="str">
        <f>IFERROR(INDEX('лист 2'!$M$3:$M$3000,SMALL(IF('лист 2'!$O$3:$O$3000=U$1,ROW('лист 2'!$A$3:$A$3000)-3),$BN7)),"")</f>
        <v/>
      </c>
      <c r="V7" s="113" t="str">
        <f t="array" ref="V7">IFERROR(INDEX('[1]в работе'!$AA$4:$AH$1676,MATCH('лист 1'!U7,'[1]в работе'!$Z$4:$Z$1676,0),MATCH(U$1,INDEX('[1]в работе'!$AA$4:$AH$1676,MATCH('лист 1'!U7,'[1]в работе'!$Z$4:$Z$1676,0),),0)+1),"")</f>
        <v/>
      </c>
      <c r="W7" s="113" t="str">
        <f>IFERROR(INDEX('лист 2'!$M$3:$M$3000,SMALL(IF('лист 2'!$O$3:$O$3000=W$1,ROW('лист 2'!$A$3:$A$3000)-3),$BN7)),"")</f>
        <v/>
      </c>
      <c r="X7" s="113" t="str">
        <f t="array" ref="X7">IFERROR(INDEX('[1]в работе'!$AA$4:$AH$1676,MATCH('лист 1'!W7,'[1]в работе'!$Z$4:$Z$1676,0),MATCH(W$1,INDEX('[1]в работе'!$AA$4:$AH$1676,MATCH('лист 1'!W7,'[1]в работе'!$Z$4:$Z$1676,0),),0)+1),"")</f>
        <v/>
      </c>
      <c r="Y7" s="113" t="str">
        <f>IFERROR(INDEX('лист 2'!$M$3:$M$3000,SMALL(IF('лист 2'!$O$3:$O$3000=Y$1,ROW('лист 2'!$A$3:$A$3000)-3),$BN7)),"")</f>
        <v/>
      </c>
      <c r="Z7" s="113" t="str">
        <f t="array" ref="Z7">IFERROR(INDEX('[1]в работе'!$AA$4:$AH$1676,MATCH('лист 1'!Y7,'[1]в работе'!$Z$4:$Z$1676,0),MATCH(Y$1,INDEX('[1]в работе'!$AA$4:$AH$1676,MATCH('лист 1'!Y7,'[1]в работе'!$Z$4:$Z$1676,0),),0)+1),"")</f>
        <v/>
      </c>
      <c r="AA7" s="113" t="str">
        <f>IFERROR(INDEX('лист 2'!$M$3:$M$3000,SMALL(IF('лист 2'!$O$3:$O$3000=AA$1,ROW('лист 2'!$A$3:$A$3000)-3),$BN7)),"")</f>
        <v/>
      </c>
      <c r="AB7" s="113" t="str">
        <f t="array" ref="AB7">IFERROR(INDEX('[1]в работе'!$AA$4:$AH$1676,MATCH('лист 1'!AA7,'[1]в работе'!$Z$4:$Z$1676,0),MATCH(AA$1,INDEX('[1]в работе'!$AA$4:$AH$1676,MATCH('лист 1'!AA7,'[1]в работе'!$Z$4:$Z$1676,0),),0)+1),"")</f>
        <v/>
      </c>
      <c r="AC7" s="113" t="str">
        <f>IFERROR(INDEX('лист 2'!$M$3:$M$3000,SMALL(IF('лист 2'!$O$3:$O$3000=AC$1,ROW('лист 2'!$A$3:$A$3000)-3),$BN7)),"")</f>
        <v/>
      </c>
      <c r="AD7" s="113" t="str">
        <f t="array" ref="AD7">IFERROR(INDEX('[1]в работе'!$AA$4:$AH$1676,MATCH('лист 1'!AC7,'[1]в работе'!$Z$4:$Z$1676,0),MATCH(AC$1,INDEX('[1]в работе'!$AA$4:$AH$1676,MATCH('лист 1'!AC7,'[1]в работе'!$Z$4:$Z$1676,0),),0)+1),"")</f>
        <v/>
      </c>
      <c r="AE7" s="113" t="str">
        <f>IFERROR(INDEX('лист 2'!$M$3:$M$3000,SMALL(IF('лист 2'!$O$3:$O$3000=AE$1,ROW('лист 2'!$A$3:$A$3000)-3),$BN7)),"")</f>
        <v/>
      </c>
      <c r="AF7" s="113" t="str">
        <f t="array" ref="AF7">IFERROR(INDEX('[1]в работе'!$AA$4:$AH$1676,MATCH('лист 1'!AE7,'[1]в работе'!$Z$4:$Z$1676,0),MATCH(AE$1,INDEX('[1]в работе'!$AA$4:$AH$1676,MATCH('лист 1'!AE7,'[1]в работе'!$Z$4:$Z$1676,0),),0)+1),"")</f>
        <v/>
      </c>
      <c r="AG7" s="113" t="str">
        <f>IFERROR(INDEX('лист 2'!$M$3:$M$3000,SMALL(IF('лист 2'!$O$3:$O$3000=AG$1,ROW('лист 2'!$A$3:$A$3000)-3),$BN7)),"")</f>
        <v/>
      </c>
      <c r="AH7" s="113" t="str">
        <f t="array" ref="AH7">IFERROR(INDEX('[1]в работе'!$AA$4:$AH$1676,MATCH('лист 1'!AG7,'[1]в работе'!$Z$4:$Z$1676,0),MATCH(AG$1,INDEX('[1]в работе'!$AA$4:$AH$1676,MATCH('лист 1'!AG7,'[1]в работе'!$Z$4:$Z$1676,0),),0)+1),"")</f>
        <v/>
      </c>
      <c r="AI7" s="113" t="str">
        <f>IFERROR(INDEX('лист 2'!$M$3:$M$3000,SMALL(IF('лист 2'!$O$3:$O$3000=AI$1,ROW('лист 2'!$A$3:$A$3000)-3),$BN7)),"")</f>
        <v/>
      </c>
      <c r="AJ7" s="113" t="str">
        <f t="array" ref="AJ7">IFERROR(INDEX('[1]в работе'!$AA$4:$AH$1676,MATCH('лист 1'!AI7,'[1]в работе'!$Z$4:$Z$1676,0),MATCH(AI$1,INDEX('[1]в работе'!$AA$4:$AH$1676,MATCH('лист 1'!AI7,'[1]в работе'!$Z$4:$Z$1676,0),),0)+1),"")</f>
        <v/>
      </c>
      <c r="AK7" s="113" t="str">
        <f>IFERROR(INDEX('лист 2'!$M$3:$M$3000,SMALL(IF('лист 2'!$O$3:$O$3000=AK$1,ROW('лист 2'!$A$3:$A$3000)-3),$BN7)),"")</f>
        <v/>
      </c>
      <c r="AL7" s="113" t="str">
        <f t="array" ref="AL7">IFERROR(INDEX('[1]в работе'!$AA$4:$AH$1676,MATCH('лист 1'!AK7,'[1]в работе'!$Z$4:$Z$1676,0),MATCH(AK$1,INDEX('[1]в работе'!$AA$4:$AH$1676,MATCH('лист 1'!AK7,'[1]в работе'!$Z$4:$Z$1676,0),),0)+1),"")</f>
        <v/>
      </c>
      <c r="AM7" s="113" t="str">
        <f>IFERROR(INDEX('лист 2'!$M$3:$M$3000,SMALL(IF('лист 2'!$O$3:$O$3000=AM$1,ROW('лист 2'!$A$3:$A$3000)-3),$BN7)),"")</f>
        <v/>
      </c>
      <c r="AN7" s="113" t="str">
        <f t="array" ref="AN7">IFERROR(INDEX('[1]в работе'!$AA$4:$AH$1676,MATCH('лист 1'!AM7,'[1]в работе'!$Z$4:$Z$1676,0),MATCH(AM$1,INDEX('[1]в работе'!$AA$4:$AH$1676,MATCH('лист 1'!AM7,'[1]в работе'!$Z$4:$Z$1676,0),),0)+1),"")</f>
        <v/>
      </c>
      <c r="AO7" s="113" t="str">
        <f>IFERROR(INDEX('лист 2'!$M$3:$M$3000,SMALL(IF('лист 2'!$O$3:$O$3000=AO$1,ROW('лист 2'!$A$3:$A$3000)-3),$BN7)),"")</f>
        <v/>
      </c>
      <c r="AP7" s="113" t="str">
        <f t="array" ref="AP7">IFERROR(INDEX('[1]в работе'!$AA$4:$AH$1676,MATCH('лист 1'!AO7,'[1]в работе'!$Z$4:$Z$1676,0),MATCH(AO$1,INDEX('[1]в работе'!$AA$4:$AH$1676,MATCH('лист 1'!AO7,'[1]в работе'!$Z$4:$Z$1676,0),),0)+1),"")</f>
        <v/>
      </c>
      <c r="AQ7" s="113" t="str">
        <f>IFERROR(INDEX('лист 2'!$M$3:$M$3000,SMALL(IF('лист 2'!$O$3:$O$3000=AQ$1,ROW('лист 2'!$A$3:$A$3000)-3),$BN7)),"")</f>
        <v/>
      </c>
      <c r="AR7" s="113" t="str">
        <f t="array" ref="AR7">IFERROR(INDEX('[1]в работе'!$AA$4:$AH$1676,MATCH('лист 1'!AQ7,'[1]в работе'!$Z$4:$Z$1676,0),MATCH(AQ$1,INDEX('[1]в работе'!$AA$4:$AH$1676,MATCH('лист 1'!AQ7,'[1]в работе'!$Z$4:$Z$1676,0),),0)+1),"")</f>
        <v/>
      </c>
      <c r="AS7" s="113" t="str">
        <f>IFERROR(INDEX('лист 2'!$M$3:$M$3000,SMALL(IF('лист 2'!$O$3:$O$3000=AS$1,ROW('лист 2'!$A$3:$A$3000)-3),$BN7)),"")</f>
        <v/>
      </c>
      <c r="AT7" s="113" t="str">
        <f t="array" ref="AT7">IFERROR(INDEX('[1]в работе'!$AA$4:$AH$1676,MATCH('лист 1'!AS7,'[1]в работе'!$Z$4:$Z$1676,0),MATCH(AS$1,INDEX('[1]в работе'!$AA$4:$AH$1676,MATCH('лист 1'!AS7,'[1]в работе'!$Z$4:$Z$1676,0),),0)+1),"")</f>
        <v/>
      </c>
      <c r="AU7" s="113" t="str">
        <f>IFERROR(INDEX('лист 2'!$M$3:$M$3000,SMALL(IF('лист 2'!$O$3:$O$3000=AU$1,ROW('лист 2'!$A$3:$A$3000)-3),$BN7)),"")</f>
        <v/>
      </c>
      <c r="AV7" s="113" t="str">
        <f t="array" ref="AV7">IFERROR(INDEX('[1]в работе'!$AA$4:$AH$1676,MATCH('лист 1'!AU7,'[1]в работе'!$Z$4:$Z$1676,0),MATCH(AU$1,INDEX('[1]в работе'!$AA$4:$AH$1676,MATCH('лист 1'!AU7,'[1]в работе'!$Z$4:$Z$1676,0),),0)+1),"")</f>
        <v/>
      </c>
      <c r="AW7" s="113" t="str">
        <f>IFERROR(INDEX('лист 2'!$M$3:$M$3000,SMALL(IF('лист 2'!$O$3:$O$3000=AW$1,ROW('лист 2'!$A$3:$A$3000)-3),$BN7)),"")</f>
        <v/>
      </c>
      <c r="AX7" s="113" t="str">
        <f t="array" ref="AX7">IFERROR(INDEX('[1]в работе'!$AA$4:$AH$1676,MATCH('лист 1'!AW7,'[1]в работе'!$Z$4:$Z$1676,0),MATCH(AW$1,INDEX('[1]в работе'!$AA$4:$AH$1676,MATCH('лист 1'!AW7,'[1]в работе'!$Z$4:$Z$1676,0),),0)+1),"")</f>
        <v/>
      </c>
      <c r="AY7" s="113" t="str">
        <f>IFERROR(INDEX('лист 2'!$M$3:$M$3000,SMALL(IF('лист 2'!$O$3:$O$3000=AY$1,ROW('лист 2'!$A$3:$A$3000)-3),$BN7)),"")</f>
        <v/>
      </c>
      <c r="AZ7" s="113" t="str">
        <f t="array" ref="AZ7">IFERROR(INDEX('[1]в работе'!$AA$4:$AH$1676,MATCH('лист 1'!AY7,'[1]в работе'!$Z$4:$Z$1676,0),MATCH(AY$1,INDEX('[1]в работе'!$AA$4:$AH$1676,MATCH('лист 1'!AY7,'[1]в работе'!$Z$4:$Z$1676,0),),0)+1),"")</f>
        <v/>
      </c>
      <c r="BA7" s="113" t="str">
        <f>IFERROR(INDEX('лист 2'!$M$3:$M$3000,SMALL(IF('лист 2'!$O$3:$O$3000=BA$1,ROW('лист 2'!$A$3:$A$3000)-3),$BN7)),"")</f>
        <v/>
      </c>
      <c r="BB7" s="113" t="str">
        <f t="array" ref="BB7">IFERROR(INDEX('[1]в работе'!$AA$4:$AH$1676,MATCH('лист 1'!BA7,'[1]в работе'!$Z$4:$Z$1676,0),MATCH(BA$1,INDEX('[1]в работе'!$AA$4:$AH$1676,MATCH('лист 1'!BA7,'[1]в работе'!$Z$4:$Z$1676,0),),0)+1),"")</f>
        <v/>
      </c>
      <c r="BC7" s="113" t="str">
        <f>IFERROR(INDEX('лист 2'!$M$3:$M$3000,SMALL(IF('лист 2'!$O$3:$O$3000=BC$1,ROW('лист 2'!$A$3:$A$3000)-3),$BN7)),"")</f>
        <v/>
      </c>
      <c r="BD7" s="113" t="str">
        <f t="array" ref="BD7">IFERROR(INDEX('[1]в работе'!$AA$4:$AH$1676,MATCH('лист 1'!BC7,'[1]в работе'!$Z$4:$Z$1676,0),MATCH(BC$1,INDEX('[1]в работе'!$AA$4:$AH$1676,MATCH('лист 1'!BC7,'[1]в работе'!$Z$4:$Z$1676,0),),0)+1),"")</f>
        <v/>
      </c>
      <c r="BE7" s="113" t="str">
        <f>IFERROR(INDEX('лист 2'!$M$3:$M$3000,SMALL(IF('лист 2'!$O$3:$O$3000=BE$1,ROW('лист 2'!$A$3:$A$3000)-3),$BN7)),"")</f>
        <v/>
      </c>
      <c r="BF7" s="113" t="str">
        <f t="array" ref="BF7">IFERROR(INDEX('[1]в работе'!$AA$4:$AH$1676,MATCH('лист 1'!BE7,'[1]в работе'!$Z$4:$Z$1676,0),MATCH(BE$1,INDEX('[1]в работе'!$AA$4:$AH$1676,MATCH('лист 1'!BE7,'[1]в работе'!$Z$4:$Z$1676,0),),0)+1),"")</f>
        <v/>
      </c>
      <c r="BG7" s="113" t="str">
        <f>IFERROR(INDEX('лист 2'!$M$3:$M$3000,SMALL(IF('лист 2'!$O$3:$O$3000=BG$1,ROW('лист 2'!$A$3:$A$3000)-3),$BN7)),"")</f>
        <v/>
      </c>
      <c r="BH7" s="113" t="str">
        <f t="array" ref="BH7">IFERROR(INDEX('[1]в работе'!$AA$4:$AH$1676,MATCH('лист 1'!BG7,'[1]в работе'!$Z$4:$Z$1676,0),MATCH(BG$1,INDEX('[1]в работе'!$AA$4:$AH$1676,MATCH('лист 1'!BG7,'[1]в работе'!$Z$4:$Z$1676,0),),0)+1),"")</f>
        <v/>
      </c>
      <c r="BI7" s="113" t="str">
        <f>IFERROR(INDEX('лист 2'!$M$3:$M$3000,SMALL(IF('лист 2'!$O$3:$O$3000=BI$1,ROW('лист 2'!$A$3:$A$3000)-3),$BN7)),"")</f>
        <v/>
      </c>
      <c r="BJ7" s="113" t="str">
        <f t="array" ref="BJ7">IFERROR(INDEX('[1]в работе'!$AA$4:$AH$1676,MATCH('лист 1'!BI7,'[1]в работе'!$Z$4:$Z$1676,0),MATCH(BI$1,INDEX('[1]в работе'!$AA$4:$AH$1676,MATCH('лист 1'!BI7,'[1]в работе'!$Z$4:$Z$1676,0),),0)+1),"")</f>
        <v/>
      </c>
      <c r="BN7" s="113">
        <v>5</v>
      </c>
    </row>
    <row r="8" spans="1:66" s="113" customFormat="1" x14ac:dyDescent="0.3">
      <c r="A8" s="119"/>
      <c r="B8" s="110"/>
      <c r="C8" s="113" t="str">
        <f>IFERROR(INDEX('лист 2'!$M$3:$M$3000,SMALL(IF('лист 2'!$O$3:$O$3000=C$1,ROW('лист 2'!$A$3:$A$3000)-3),$BN8)),"")</f>
        <v/>
      </c>
      <c r="D8" s="113" t="str">
        <f t="array" ref="D8">IFERROR(INDEX('[1]в работе'!$AA$4:$AH$1676,MATCH('лист 1'!C8,'[1]в работе'!$Z$4:$Z$1676,0),MATCH(C$1,INDEX('[1]в работе'!$AA$4:$AH$1676,MATCH('лист 1'!C8,'[1]в работе'!$Z$4:$Z$1676,0),),0)+1),"")</f>
        <v/>
      </c>
      <c r="E8" s="113" t="str">
        <f>IFERROR(INDEX('лист 2'!$M$3:$M$3000,SMALL(IF('лист 2'!$O$3:$O$3000=E$1,ROW('лист 2'!$A$3:$A$3000)-3),$BN8)),"")</f>
        <v/>
      </c>
      <c r="F8" s="113" t="str">
        <f t="array" ref="F8">IFERROR(INDEX('[1]в работе'!$AA$4:$AH$1676,MATCH('лист 1'!E8,'[1]в работе'!$Z$4:$Z$1676,0),MATCH(E$1,INDEX('[1]в работе'!$AA$4:$AH$1676,MATCH('лист 1'!E8,'[1]в работе'!$Z$4:$Z$1676,0),),0)+1),"")</f>
        <v/>
      </c>
      <c r="G8" s="113" t="str">
        <f>IFERROR(INDEX('лист 2'!$M$3:$M$3000,SMALL(IF('лист 2'!$O$3:$O$3000=G$1,ROW('лист 2'!$A$3:$A$3000)-3),$BN8)),"")</f>
        <v/>
      </c>
      <c r="H8" s="113" t="str">
        <f t="array" ref="H8">IFERROR(INDEX('[1]в работе'!$AA$4:$AH$1676,MATCH('лист 1'!G8,'[1]в работе'!$Z$4:$Z$1676,0),MATCH(G$1,INDEX('[1]в работе'!$AA$4:$AH$1676,MATCH('лист 1'!G8,'[1]в работе'!$Z$4:$Z$1676,0),),0)+1),"")</f>
        <v/>
      </c>
      <c r="I8" s="113" t="str">
        <f>IFERROR(INDEX('лист 2'!$M$3:$M$3000,SMALL(IF('лист 2'!$O$3:$O$3000=I$1,ROW('лист 2'!$A$3:$A$3000)-3),$BN8)),"")</f>
        <v/>
      </c>
      <c r="J8" s="113" t="str">
        <f t="array" ref="J8">IFERROR(INDEX('[1]в работе'!$AA$4:$AH$1676,MATCH('лист 1'!I8,'[1]в работе'!$Z$4:$Z$1676,0),MATCH(I$1,INDEX('[1]в работе'!$AA$4:$AH$1676,MATCH('лист 1'!I8,'[1]в работе'!$Z$4:$Z$1676,0),),0)+1),"")</f>
        <v/>
      </c>
      <c r="K8" s="113" t="str">
        <f>IFERROR(INDEX('лист 2'!$M$3:$M$3000,SMALL(IF('лист 2'!$O$3:$O$3000=K$1,ROW('лист 2'!$A$3:$A$3000)-3),$BN8)),"")</f>
        <v/>
      </c>
      <c r="L8" s="113" t="str">
        <f t="array" ref="L8">IFERROR(INDEX('[1]в работе'!$AA$4:$AH$1676,MATCH('лист 1'!K8,'[1]в работе'!$Z$4:$Z$1676,0),MATCH(K$1,INDEX('[1]в работе'!$AA$4:$AH$1676,MATCH('лист 1'!K8,'[1]в работе'!$Z$4:$Z$1676,0),),0)+1),"")</f>
        <v/>
      </c>
      <c r="M8" s="113" t="str">
        <f>IFERROR(INDEX('лист 2'!$M$3:$M$3000,SMALL(IF('лист 2'!$O$3:$O$3000=M$1,ROW('лист 2'!$A$3:$A$3000)-3),$BN8)),"")</f>
        <v/>
      </c>
      <c r="N8" s="113" t="str">
        <f t="array" ref="N8">IFERROR(INDEX('[1]в работе'!$AA$4:$AH$1676,MATCH('лист 1'!M8,'[1]в работе'!$Z$4:$Z$1676,0),MATCH(M$1,INDEX('[1]в работе'!$AA$4:$AH$1676,MATCH('лист 1'!M8,'[1]в работе'!$Z$4:$Z$1676,0),),0)+1),"")</f>
        <v/>
      </c>
      <c r="O8" s="113" t="str">
        <f>IFERROR(INDEX('лист 2'!$M$3:$M$3000,SMALL(IF('лист 2'!$O$3:$O$3000=O$1,ROW('лист 2'!$A$3:$A$3000)-3),$BN8)),"")</f>
        <v/>
      </c>
      <c r="P8" s="113" t="str">
        <f t="array" ref="P8">IFERROR(INDEX('[1]в работе'!$AA$4:$AH$1676,MATCH('лист 1'!O8,'[1]в работе'!$Z$4:$Z$1676,0),MATCH(O$1,INDEX('[1]в работе'!$AA$4:$AH$1676,MATCH('лист 1'!O8,'[1]в работе'!$Z$4:$Z$1676,0),),0)+1),"")</f>
        <v/>
      </c>
      <c r="Q8" s="113" t="str">
        <f>IFERROR(INDEX('лист 2'!$M$3:$M$3000,SMALL(IF('лист 2'!$O$3:$O$3000=Q$1,ROW('лист 2'!$A$3:$A$3000)-3),$BN8)),"")</f>
        <v/>
      </c>
      <c r="R8" s="113" t="str">
        <f t="array" ref="R8">IFERROR(INDEX('[1]в работе'!$AA$4:$AH$1676,MATCH('лист 1'!Q8,'[1]в работе'!$Z$4:$Z$1676,0),MATCH(Q$1,INDEX('[1]в работе'!$AA$4:$AH$1676,MATCH('лист 1'!Q8,'[1]в работе'!$Z$4:$Z$1676,0),),0)+1),"")</f>
        <v/>
      </c>
      <c r="S8" s="113" t="str">
        <f>IFERROR(INDEX('лист 2'!$M$3:$M$3000,SMALL(IF('лист 2'!$O$3:$O$3000=S$1,ROW('лист 2'!$A$3:$A$3000)-3),$BN8)),"")</f>
        <v/>
      </c>
      <c r="T8" s="113" t="str">
        <f t="array" ref="T8">IFERROR(INDEX('[1]в работе'!$AA$4:$AH$1676,MATCH('лист 1'!S8,'[1]в работе'!$Z$4:$Z$1676,0),MATCH(S$1,INDEX('[1]в работе'!$AA$4:$AH$1676,MATCH('лист 1'!S8,'[1]в работе'!$Z$4:$Z$1676,0),),0)+1),"")</f>
        <v/>
      </c>
      <c r="U8" s="113" t="str">
        <f>IFERROR(INDEX('лист 2'!$M$3:$M$3000,SMALL(IF('лист 2'!$O$3:$O$3000=U$1,ROW('лист 2'!$A$3:$A$3000)-3),$BN8)),"")</f>
        <v/>
      </c>
      <c r="V8" s="113" t="str">
        <f t="array" ref="V8">IFERROR(INDEX('[1]в работе'!$AA$4:$AH$1676,MATCH('лист 1'!U8,'[1]в работе'!$Z$4:$Z$1676,0),MATCH(U$1,INDEX('[1]в работе'!$AA$4:$AH$1676,MATCH('лист 1'!U8,'[1]в работе'!$Z$4:$Z$1676,0),),0)+1),"")</f>
        <v/>
      </c>
      <c r="W8" s="113" t="str">
        <f>IFERROR(INDEX('лист 2'!$M$3:$M$3000,SMALL(IF('лист 2'!$O$3:$O$3000=W$1,ROW('лист 2'!$A$3:$A$3000)-3),$BN8)),"")</f>
        <v/>
      </c>
      <c r="X8" s="113" t="str">
        <f t="array" ref="X8">IFERROR(INDEX('[1]в работе'!$AA$4:$AH$1676,MATCH('лист 1'!W8,'[1]в работе'!$Z$4:$Z$1676,0),MATCH(W$1,INDEX('[1]в работе'!$AA$4:$AH$1676,MATCH('лист 1'!W8,'[1]в работе'!$Z$4:$Z$1676,0),),0)+1),"")</f>
        <v/>
      </c>
      <c r="Y8" s="113" t="str">
        <f>IFERROR(INDEX('лист 2'!$M$3:$M$3000,SMALL(IF('лист 2'!$O$3:$O$3000=Y$1,ROW('лист 2'!$A$3:$A$3000)-3),$BN8)),"")</f>
        <v/>
      </c>
      <c r="Z8" s="113" t="str">
        <f t="array" ref="Z8">IFERROR(INDEX('[1]в работе'!$AA$4:$AH$1676,MATCH('лист 1'!Y8,'[1]в работе'!$Z$4:$Z$1676,0),MATCH(Y$1,INDEX('[1]в работе'!$AA$4:$AH$1676,MATCH('лист 1'!Y8,'[1]в работе'!$Z$4:$Z$1676,0),),0)+1),"")</f>
        <v/>
      </c>
      <c r="AA8" s="113" t="str">
        <f>IFERROR(INDEX('лист 2'!$M$3:$M$3000,SMALL(IF('лист 2'!$O$3:$O$3000=AA$1,ROW('лист 2'!$A$3:$A$3000)-3),$BN8)),"")</f>
        <v/>
      </c>
      <c r="AB8" s="113" t="str">
        <f t="array" ref="AB8">IFERROR(INDEX('[1]в работе'!$AA$4:$AH$1676,MATCH('лист 1'!AA8,'[1]в работе'!$Z$4:$Z$1676,0),MATCH(AA$1,INDEX('[1]в работе'!$AA$4:$AH$1676,MATCH('лист 1'!AA8,'[1]в работе'!$Z$4:$Z$1676,0),),0)+1),"")</f>
        <v/>
      </c>
      <c r="AC8" s="113" t="str">
        <f>IFERROR(INDEX('лист 2'!$M$3:$M$3000,SMALL(IF('лист 2'!$O$3:$O$3000=AC$1,ROW('лист 2'!$A$3:$A$3000)-3),$BN8)),"")</f>
        <v/>
      </c>
      <c r="AD8" s="113" t="str">
        <f t="array" ref="AD8">IFERROR(INDEX('[1]в работе'!$AA$4:$AH$1676,MATCH('лист 1'!AC8,'[1]в работе'!$Z$4:$Z$1676,0),MATCH(AC$1,INDEX('[1]в работе'!$AA$4:$AH$1676,MATCH('лист 1'!AC8,'[1]в работе'!$Z$4:$Z$1676,0),),0)+1),"")</f>
        <v/>
      </c>
      <c r="AE8" s="113" t="str">
        <f>IFERROR(INDEX('лист 2'!$M$3:$M$3000,SMALL(IF('лист 2'!$O$3:$O$3000=AE$1,ROW('лист 2'!$A$3:$A$3000)-3),$BN8)),"")</f>
        <v/>
      </c>
      <c r="AF8" s="113" t="str">
        <f t="array" ref="AF8">IFERROR(INDEX('[1]в работе'!$AA$4:$AH$1676,MATCH('лист 1'!AE8,'[1]в работе'!$Z$4:$Z$1676,0),MATCH(AE$1,INDEX('[1]в работе'!$AA$4:$AH$1676,MATCH('лист 1'!AE8,'[1]в работе'!$Z$4:$Z$1676,0),),0)+1),"")</f>
        <v/>
      </c>
      <c r="AG8" s="113" t="str">
        <f>IFERROR(INDEX('лист 2'!$M$3:$M$3000,SMALL(IF('лист 2'!$O$3:$O$3000=AG$1,ROW('лист 2'!$A$3:$A$3000)-3),$BN8)),"")</f>
        <v/>
      </c>
      <c r="AH8" s="113" t="str">
        <f t="array" ref="AH8">IFERROR(INDEX('[1]в работе'!$AA$4:$AH$1676,MATCH('лист 1'!AG8,'[1]в работе'!$Z$4:$Z$1676,0),MATCH(AG$1,INDEX('[1]в работе'!$AA$4:$AH$1676,MATCH('лист 1'!AG8,'[1]в работе'!$Z$4:$Z$1676,0),),0)+1),"")</f>
        <v/>
      </c>
      <c r="AI8" s="113" t="str">
        <f>IFERROR(INDEX('лист 2'!$M$3:$M$3000,SMALL(IF('лист 2'!$O$3:$O$3000=AI$1,ROW('лист 2'!$A$3:$A$3000)-3),$BN8)),"")</f>
        <v/>
      </c>
      <c r="AJ8" s="113" t="str">
        <f t="array" ref="AJ8">IFERROR(INDEX('[1]в работе'!$AA$4:$AH$1676,MATCH('лист 1'!AI8,'[1]в работе'!$Z$4:$Z$1676,0),MATCH(AI$1,INDEX('[1]в работе'!$AA$4:$AH$1676,MATCH('лист 1'!AI8,'[1]в работе'!$Z$4:$Z$1676,0),),0)+1),"")</f>
        <v/>
      </c>
      <c r="AK8" s="113" t="str">
        <f>IFERROR(INDEX('лист 2'!$M$3:$M$3000,SMALL(IF('лист 2'!$O$3:$O$3000=AK$1,ROW('лист 2'!$A$3:$A$3000)-3),$BN8)),"")</f>
        <v/>
      </c>
      <c r="AL8" s="113" t="str">
        <f t="array" ref="AL8">IFERROR(INDEX('[1]в работе'!$AA$4:$AH$1676,MATCH('лист 1'!AK8,'[1]в работе'!$Z$4:$Z$1676,0),MATCH(AK$1,INDEX('[1]в работе'!$AA$4:$AH$1676,MATCH('лист 1'!AK8,'[1]в работе'!$Z$4:$Z$1676,0),),0)+1),"")</f>
        <v/>
      </c>
      <c r="AM8" s="113" t="str">
        <f>IFERROR(INDEX('лист 2'!$M$3:$M$3000,SMALL(IF('лист 2'!$O$3:$O$3000=AM$1,ROW('лист 2'!$A$3:$A$3000)-3),$BN8)),"")</f>
        <v/>
      </c>
      <c r="AN8" s="113" t="str">
        <f t="array" ref="AN8">IFERROR(INDEX('[1]в работе'!$AA$4:$AH$1676,MATCH('лист 1'!AM8,'[1]в работе'!$Z$4:$Z$1676,0),MATCH(AM$1,INDEX('[1]в работе'!$AA$4:$AH$1676,MATCH('лист 1'!AM8,'[1]в работе'!$Z$4:$Z$1676,0),),0)+1),"")</f>
        <v/>
      </c>
      <c r="AO8" s="113" t="str">
        <f>IFERROR(INDEX('лист 2'!$M$3:$M$3000,SMALL(IF('лист 2'!$O$3:$O$3000=AO$1,ROW('лист 2'!$A$3:$A$3000)-3),$BN8)),"")</f>
        <v/>
      </c>
      <c r="AP8" s="113" t="str">
        <f t="array" ref="AP8">IFERROR(INDEX('[1]в работе'!$AA$4:$AH$1676,MATCH('лист 1'!AO8,'[1]в работе'!$Z$4:$Z$1676,0),MATCH(AO$1,INDEX('[1]в работе'!$AA$4:$AH$1676,MATCH('лист 1'!AO8,'[1]в работе'!$Z$4:$Z$1676,0),),0)+1),"")</f>
        <v/>
      </c>
      <c r="AQ8" s="113" t="str">
        <f>IFERROR(INDEX('лист 2'!$M$3:$M$3000,SMALL(IF('лист 2'!$O$3:$O$3000=AQ$1,ROW('лист 2'!$A$3:$A$3000)-3),$BN8)),"")</f>
        <v/>
      </c>
      <c r="AR8" s="113" t="str">
        <f t="array" ref="AR8">IFERROR(INDEX('[1]в работе'!$AA$4:$AH$1676,MATCH('лист 1'!AQ8,'[1]в работе'!$Z$4:$Z$1676,0),MATCH(AQ$1,INDEX('[1]в работе'!$AA$4:$AH$1676,MATCH('лист 1'!AQ8,'[1]в работе'!$Z$4:$Z$1676,0),),0)+1),"")</f>
        <v/>
      </c>
      <c r="AS8" s="113" t="str">
        <f>IFERROR(INDEX('лист 2'!$M$3:$M$3000,SMALL(IF('лист 2'!$O$3:$O$3000=AS$1,ROW('лист 2'!$A$3:$A$3000)-3),$BN8)),"")</f>
        <v/>
      </c>
      <c r="AT8" s="113" t="str">
        <f t="array" ref="AT8">IFERROR(INDEX('[1]в работе'!$AA$4:$AH$1676,MATCH('лист 1'!AS8,'[1]в работе'!$Z$4:$Z$1676,0),MATCH(AS$1,INDEX('[1]в работе'!$AA$4:$AH$1676,MATCH('лист 1'!AS8,'[1]в работе'!$Z$4:$Z$1676,0),),0)+1),"")</f>
        <v/>
      </c>
      <c r="AU8" s="113" t="str">
        <f>IFERROR(INDEX('лист 2'!$M$3:$M$3000,SMALL(IF('лист 2'!$O$3:$O$3000=AU$1,ROW('лист 2'!$A$3:$A$3000)-3),$BN8)),"")</f>
        <v/>
      </c>
      <c r="AV8" s="113" t="str">
        <f t="array" ref="AV8">IFERROR(INDEX('[1]в работе'!$AA$4:$AH$1676,MATCH('лист 1'!AU8,'[1]в работе'!$Z$4:$Z$1676,0),MATCH(AU$1,INDEX('[1]в работе'!$AA$4:$AH$1676,MATCH('лист 1'!AU8,'[1]в работе'!$Z$4:$Z$1676,0),),0)+1),"")</f>
        <v/>
      </c>
      <c r="AW8" s="113" t="str">
        <f>IFERROR(INDEX('лист 2'!$M$3:$M$3000,SMALL(IF('лист 2'!$O$3:$O$3000=AW$1,ROW('лист 2'!$A$3:$A$3000)-3),$BN8)),"")</f>
        <v/>
      </c>
      <c r="AX8" s="113" t="str">
        <f t="array" ref="AX8">IFERROR(INDEX('[1]в работе'!$AA$4:$AH$1676,MATCH('лист 1'!AW8,'[1]в работе'!$Z$4:$Z$1676,0),MATCH(AW$1,INDEX('[1]в работе'!$AA$4:$AH$1676,MATCH('лист 1'!AW8,'[1]в работе'!$Z$4:$Z$1676,0),),0)+1),"")</f>
        <v/>
      </c>
      <c r="AY8" s="113" t="str">
        <f>IFERROR(INDEX('лист 2'!$M$3:$M$3000,SMALL(IF('лист 2'!$O$3:$O$3000=AY$1,ROW('лист 2'!$A$3:$A$3000)-3),$BN8)),"")</f>
        <v/>
      </c>
      <c r="AZ8" s="113" t="str">
        <f t="array" ref="AZ8">IFERROR(INDEX('[1]в работе'!$AA$4:$AH$1676,MATCH('лист 1'!AY8,'[1]в работе'!$Z$4:$Z$1676,0),MATCH(AY$1,INDEX('[1]в работе'!$AA$4:$AH$1676,MATCH('лист 1'!AY8,'[1]в работе'!$Z$4:$Z$1676,0),),0)+1),"")</f>
        <v/>
      </c>
      <c r="BA8" s="113" t="str">
        <f>IFERROR(INDEX('лист 2'!$M$3:$M$3000,SMALL(IF('лист 2'!$O$3:$O$3000=BA$1,ROW('лист 2'!$A$3:$A$3000)-3),$BN8)),"")</f>
        <v/>
      </c>
      <c r="BB8" s="113" t="str">
        <f t="array" ref="BB8">IFERROR(INDEX('[1]в работе'!$AA$4:$AH$1676,MATCH('лист 1'!BA8,'[1]в работе'!$Z$4:$Z$1676,0),MATCH(BA$1,INDEX('[1]в работе'!$AA$4:$AH$1676,MATCH('лист 1'!BA8,'[1]в работе'!$Z$4:$Z$1676,0),),0)+1),"")</f>
        <v/>
      </c>
      <c r="BC8" s="113" t="str">
        <f>IFERROR(INDEX('лист 2'!$M$3:$M$3000,SMALL(IF('лист 2'!$O$3:$O$3000=BC$1,ROW('лист 2'!$A$3:$A$3000)-3),$BN8)),"")</f>
        <v/>
      </c>
      <c r="BD8" s="113" t="str">
        <f t="array" ref="BD8">IFERROR(INDEX('[1]в работе'!$AA$4:$AH$1676,MATCH('лист 1'!BC8,'[1]в работе'!$Z$4:$Z$1676,0),MATCH(BC$1,INDEX('[1]в работе'!$AA$4:$AH$1676,MATCH('лист 1'!BC8,'[1]в работе'!$Z$4:$Z$1676,0),),0)+1),"")</f>
        <v/>
      </c>
      <c r="BE8" s="113" t="str">
        <f>IFERROR(INDEX('лист 2'!$M$3:$M$3000,SMALL(IF('лист 2'!$O$3:$O$3000=BE$1,ROW('лист 2'!$A$3:$A$3000)-3),$BN8)),"")</f>
        <v/>
      </c>
      <c r="BF8" s="113" t="str">
        <f t="array" ref="BF8">IFERROR(INDEX('[1]в работе'!$AA$4:$AH$1676,MATCH('лист 1'!BE8,'[1]в работе'!$Z$4:$Z$1676,0),MATCH(BE$1,INDEX('[1]в работе'!$AA$4:$AH$1676,MATCH('лист 1'!BE8,'[1]в работе'!$Z$4:$Z$1676,0),),0)+1),"")</f>
        <v/>
      </c>
      <c r="BG8" s="113" t="str">
        <f>IFERROR(INDEX('лист 2'!$M$3:$M$3000,SMALL(IF('лист 2'!$O$3:$O$3000=BG$1,ROW('лист 2'!$A$3:$A$3000)-3),$BN8)),"")</f>
        <v/>
      </c>
      <c r="BH8" s="113" t="str">
        <f t="array" ref="BH8">IFERROR(INDEX('[1]в работе'!$AA$4:$AH$1676,MATCH('лист 1'!BG8,'[1]в работе'!$Z$4:$Z$1676,0),MATCH(BG$1,INDEX('[1]в работе'!$AA$4:$AH$1676,MATCH('лист 1'!BG8,'[1]в работе'!$Z$4:$Z$1676,0),),0)+1),"")</f>
        <v/>
      </c>
      <c r="BI8" s="113" t="str">
        <f>IFERROR(INDEX('лист 2'!$M$3:$M$3000,SMALL(IF('лист 2'!$O$3:$O$3000=BI$1,ROW('лист 2'!$A$3:$A$3000)-3),$BN8)),"")</f>
        <v/>
      </c>
      <c r="BJ8" s="113" t="str">
        <f t="array" ref="BJ8">IFERROR(INDEX('[1]в работе'!$AA$4:$AH$1676,MATCH('лист 1'!BI8,'[1]в работе'!$Z$4:$Z$1676,0),MATCH(BI$1,INDEX('[1]в работе'!$AA$4:$AH$1676,MATCH('лист 1'!BI8,'[1]в работе'!$Z$4:$Z$1676,0),),0)+1),"")</f>
        <v/>
      </c>
      <c r="BN8" s="113">
        <v>6</v>
      </c>
    </row>
    <row r="9" spans="1:66" s="113" customFormat="1" x14ac:dyDescent="0.3">
      <c r="A9" s="119"/>
      <c r="B9" s="110"/>
      <c r="C9" s="113" t="str">
        <f>IFERROR(INDEX('лист 2'!$M$3:$M$3000,SMALL(IF('лист 2'!$O$3:$O$3000=C$1,ROW('лист 2'!$A$3:$A$3000)-3),$BN9)),"")</f>
        <v/>
      </c>
      <c r="D9" s="113" t="str">
        <f t="array" ref="D9">IFERROR(INDEX('[1]в работе'!$AA$4:$AH$1676,MATCH('лист 1'!C9,'[1]в работе'!$Z$4:$Z$1676,0),MATCH(C$1,INDEX('[1]в работе'!$AA$4:$AH$1676,MATCH('лист 1'!C9,'[1]в работе'!$Z$4:$Z$1676,0),),0)+1),"")</f>
        <v/>
      </c>
      <c r="E9" s="113" t="str">
        <f>IFERROR(INDEX('лист 2'!$M$3:$M$3000,SMALL(IF('лист 2'!$O$3:$O$3000=E$1,ROW('лист 2'!$A$3:$A$3000)-3),$BN9)),"")</f>
        <v/>
      </c>
      <c r="F9" s="113" t="str">
        <f t="array" ref="F9">IFERROR(INDEX('[1]в работе'!$AA$4:$AH$1676,MATCH('лист 1'!E9,'[1]в работе'!$Z$4:$Z$1676,0),MATCH(E$1,INDEX('[1]в работе'!$AA$4:$AH$1676,MATCH('лист 1'!E9,'[1]в работе'!$Z$4:$Z$1676,0),),0)+1),"")</f>
        <v/>
      </c>
      <c r="G9" s="113" t="str">
        <f>IFERROR(INDEX('лист 2'!$M$3:$M$3000,SMALL(IF('лист 2'!$O$3:$O$3000=G$1,ROW('лист 2'!$A$3:$A$3000)-3),$BN9)),"")</f>
        <v/>
      </c>
      <c r="H9" s="113" t="str">
        <f t="array" ref="H9">IFERROR(INDEX('[1]в работе'!$AA$4:$AH$1676,MATCH('лист 1'!G9,'[1]в работе'!$Z$4:$Z$1676,0),MATCH(G$1,INDEX('[1]в работе'!$AA$4:$AH$1676,MATCH('лист 1'!G9,'[1]в работе'!$Z$4:$Z$1676,0),),0)+1),"")</f>
        <v/>
      </c>
      <c r="I9" s="113" t="str">
        <f>IFERROR(INDEX('лист 2'!$M$3:$M$3000,SMALL(IF('лист 2'!$O$3:$O$3000=I$1,ROW('лист 2'!$A$3:$A$3000)-3),$BN9)),"")</f>
        <v/>
      </c>
      <c r="J9" s="113" t="str">
        <f t="array" ref="J9">IFERROR(INDEX('[1]в работе'!$AA$4:$AH$1676,MATCH('лист 1'!I9,'[1]в работе'!$Z$4:$Z$1676,0),MATCH(I$1,INDEX('[1]в работе'!$AA$4:$AH$1676,MATCH('лист 1'!I9,'[1]в работе'!$Z$4:$Z$1676,0),),0)+1),"")</f>
        <v/>
      </c>
      <c r="K9" s="113" t="str">
        <f>IFERROR(INDEX('лист 2'!$M$3:$M$3000,SMALL(IF('лист 2'!$O$3:$O$3000=K$1,ROW('лист 2'!$A$3:$A$3000)-3),$BN9)),"")</f>
        <v/>
      </c>
      <c r="L9" s="113" t="str">
        <f t="array" ref="L9">IFERROR(INDEX('[1]в работе'!$AA$4:$AH$1676,MATCH('лист 1'!K9,'[1]в работе'!$Z$4:$Z$1676,0),MATCH(K$1,INDEX('[1]в работе'!$AA$4:$AH$1676,MATCH('лист 1'!K9,'[1]в работе'!$Z$4:$Z$1676,0),),0)+1),"")</f>
        <v/>
      </c>
      <c r="M9" s="113" t="str">
        <f>IFERROR(INDEX('лист 2'!$M$3:$M$3000,SMALL(IF('лист 2'!$O$3:$O$3000=M$1,ROW('лист 2'!$A$3:$A$3000)-3),$BN9)),"")</f>
        <v/>
      </c>
      <c r="N9" s="113" t="str">
        <f t="array" ref="N9">IFERROR(INDEX('[1]в работе'!$AA$4:$AH$1676,MATCH('лист 1'!M9,'[1]в работе'!$Z$4:$Z$1676,0),MATCH(M$1,INDEX('[1]в работе'!$AA$4:$AH$1676,MATCH('лист 1'!M9,'[1]в работе'!$Z$4:$Z$1676,0),),0)+1),"")</f>
        <v/>
      </c>
      <c r="O9" s="113" t="str">
        <f>IFERROR(INDEX('лист 2'!$M$3:$M$3000,SMALL(IF('лист 2'!$O$3:$O$3000=O$1,ROW('лист 2'!$A$3:$A$3000)-3),$BN9)),"")</f>
        <v/>
      </c>
      <c r="P9" s="113" t="str">
        <f t="array" ref="P9">IFERROR(INDEX('[1]в работе'!$AA$4:$AH$1676,MATCH('лист 1'!O9,'[1]в работе'!$Z$4:$Z$1676,0),MATCH(O$1,INDEX('[1]в работе'!$AA$4:$AH$1676,MATCH('лист 1'!O9,'[1]в работе'!$Z$4:$Z$1676,0),),0)+1),"")</f>
        <v/>
      </c>
      <c r="Q9" s="113" t="str">
        <f>IFERROR(INDEX('лист 2'!$M$3:$M$3000,SMALL(IF('лист 2'!$O$3:$O$3000=Q$1,ROW('лист 2'!$A$3:$A$3000)-3),$BN9)),"")</f>
        <v/>
      </c>
      <c r="R9" s="113" t="str">
        <f t="array" ref="R9">IFERROR(INDEX('[1]в работе'!$AA$4:$AH$1676,MATCH('лист 1'!Q9,'[1]в работе'!$Z$4:$Z$1676,0),MATCH(Q$1,INDEX('[1]в работе'!$AA$4:$AH$1676,MATCH('лист 1'!Q9,'[1]в работе'!$Z$4:$Z$1676,0),),0)+1),"")</f>
        <v/>
      </c>
      <c r="S9" s="113" t="str">
        <f>IFERROR(INDEX('лист 2'!$M$3:$M$3000,SMALL(IF('лист 2'!$O$3:$O$3000=S$1,ROW('лист 2'!$A$3:$A$3000)-3),$BN9)),"")</f>
        <v/>
      </c>
      <c r="T9" s="113" t="str">
        <f t="array" ref="T9">IFERROR(INDEX('[1]в работе'!$AA$4:$AH$1676,MATCH('лист 1'!S9,'[1]в работе'!$Z$4:$Z$1676,0),MATCH(S$1,INDEX('[1]в работе'!$AA$4:$AH$1676,MATCH('лист 1'!S9,'[1]в работе'!$Z$4:$Z$1676,0),),0)+1),"")</f>
        <v/>
      </c>
      <c r="U9" s="113" t="str">
        <f>IFERROR(INDEX('лист 2'!$M$3:$M$3000,SMALL(IF('лист 2'!$O$3:$O$3000=U$1,ROW('лист 2'!$A$3:$A$3000)-3),$BN9)),"")</f>
        <v/>
      </c>
      <c r="V9" s="113" t="str">
        <f t="array" ref="V9">IFERROR(INDEX('[1]в работе'!$AA$4:$AH$1676,MATCH('лист 1'!U9,'[1]в работе'!$Z$4:$Z$1676,0),MATCH(U$1,INDEX('[1]в работе'!$AA$4:$AH$1676,MATCH('лист 1'!U9,'[1]в работе'!$Z$4:$Z$1676,0),),0)+1),"")</f>
        <v/>
      </c>
      <c r="W9" s="113" t="str">
        <f>IFERROR(INDEX('лист 2'!$M$3:$M$3000,SMALL(IF('лист 2'!$O$3:$O$3000=W$1,ROW('лист 2'!$A$3:$A$3000)-3),$BN9)),"")</f>
        <v/>
      </c>
      <c r="X9" s="113" t="str">
        <f t="array" ref="X9">IFERROR(INDEX('[1]в работе'!$AA$4:$AH$1676,MATCH('лист 1'!W9,'[1]в работе'!$Z$4:$Z$1676,0),MATCH(W$1,INDEX('[1]в работе'!$AA$4:$AH$1676,MATCH('лист 1'!W9,'[1]в работе'!$Z$4:$Z$1676,0),),0)+1),"")</f>
        <v/>
      </c>
      <c r="Y9" s="113" t="str">
        <f>IFERROR(INDEX('лист 2'!$M$3:$M$3000,SMALL(IF('лист 2'!$O$3:$O$3000=Y$1,ROW('лист 2'!$A$3:$A$3000)-3),$BN9)),"")</f>
        <v/>
      </c>
      <c r="Z9" s="113" t="str">
        <f t="array" ref="Z9">IFERROR(INDEX('[1]в работе'!$AA$4:$AH$1676,MATCH('лист 1'!Y9,'[1]в работе'!$Z$4:$Z$1676,0),MATCH(Y$1,INDEX('[1]в работе'!$AA$4:$AH$1676,MATCH('лист 1'!Y9,'[1]в работе'!$Z$4:$Z$1676,0),),0)+1),"")</f>
        <v/>
      </c>
      <c r="AA9" s="113" t="str">
        <f>IFERROR(INDEX('лист 2'!$M$3:$M$3000,SMALL(IF('лист 2'!$O$3:$O$3000=AA$1,ROW('лист 2'!$A$3:$A$3000)-3),$BN9)),"")</f>
        <v/>
      </c>
      <c r="AB9" s="113" t="str">
        <f t="array" ref="AB9">IFERROR(INDEX('[1]в работе'!$AA$4:$AH$1676,MATCH('лист 1'!AA9,'[1]в работе'!$Z$4:$Z$1676,0),MATCH(AA$1,INDEX('[1]в работе'!$AA$4:$AH$1676,MATCH('лист 1'!AA9,'[1]в работе'!$Z$4:$Z$1676,0),),0)+1),"")</f>
        <v/>
      </c>
      <c r="AC9" s="113" t="str">
        <f>IFERROR(INDEX('лист 2'!$M$3:$M$3000,SMALL(IF('лист 2'!$O$3:$O$3000=AC$1,ROW('лист 2'!$A$3:$A$3000)-3),$BN9)),"")</f>
        <v/>
      </c>
      <c r="AD9" s="113" t="str">
        <f t="array" ref="AD9">IFERROR(INDEX('[1]в работе'!$AA$4:$AH$1676,MATCH('лист 1'!AC9,'[1]в работе'!$Z$4:$Z$1676,0),MATCH(AC$1,INDEX('[1]в работе'!$AA$4:$AH$1676,MATCH('лист 1'!AC9,'[1]в работе'!$Z$4:$Z$1676,0),),0)+1),"")</f>
        <v/>
      </c>
      <c r="AE9" s="113" t="str">
        <f>IFERROR(INDEX('лист 2'!$M$3:$M$3000,SMALL(IF('лист 2'!$O$3:$O$3000=AE$1,ROW('лист 2'!$A$3:$A$3000)-3),$BN9)),"")</f>
        <v/>
      </c>
      <c r="AF9" s="113" t="str">
        <f t="array" ref="AF9">IFERROR(INDEX('[1]в работе'!$AA$4:$AH$1676,MATCH('лист 1'!AE9,'[1]в работе'!$Z$4:$Z$1676,0),MATCH(AE$1,INDEX('[1]в работе'!$AA$4:$AH$1676,MATCH('лист 1'!AE9,'[1]в работе'!$Z$4:$Z$1676,0),),0)+1),"")</f>
        <v/>
      </c>
      <c r="AG9" s="113" t="str">
        <f>IFERROR(INDEX('лист 2'!$M$3:$M$3000,SMALL(IF('лист 2'!$O$3:$O$3000=AG$1,ROW('лист 2'!$A$3:$A$3000)-3),$BN9)),"")</f>
        <v/>
      </c>
      <c r="AH9" s="113" t="str">
        <f t="array" ref="AH9">IFERROR(INDEX('[1]в работе'!$AA$4:$AH$1676,MATCH('лист 1'!AG9,'[1]в работе'!$Z$4:$Z$1676,0),MATCH(AG$1,INDEX('[1]в работе'!$AA$4:$AH$1676,MATCH('лист 1'!AG9,'[1]в работе'!$Z$4:$Z$1676,0),),0)+1),"")</f>
        <v/>
      </c>
      <c r="AI9" s="113" t="str">
        <f>IFERROR(INDEX('лист 2'!$M$3:$M$3000,SMALL(IF('лист 2'!$O$3:$O$3000=AI$1,ROW('лист 2'!$A$3:$A$3000)-3),$BN9)),"")</f>
        <v/>
      </c>
      <c r="AJ9" s="113" t="str">
        <f t="array" ref="AJ9">IFERROR(INDEX('[1]в работе'!$AA$4:$AH$1676,MATCH('лист 1'!AI9,'[1]в работе'!$Z$4:$Z$1676,0),MATCH(AI$1,INDEX('[1]в работе'!$AA$4:$AH$1676,MATCH('лист 1'!AI9,'[1]в работе'!$Z$4:$Z$1676,0),),0)+1),"")</f>
        <v/>
      </c>
      <c r="AK9" s="113" t="str">
        <f>IFERROR(INDEX('лист 2'!$M$3:$M$3000,SMALL(IF('лист 2'!$O$3:$O$3000=AK$1,ROW('лист 2'!$A$3:$A$3000)-3),$BN9)),"")</f>
        <v/>
      </c>
      <c r="AL9" s="113" t="str">
        <f t="array" ref="AL9">IFERROR(INDEX('[1]в работе'!$AA$4:$AH$1676,MATCH('лист 1'!AK9,'[1]в работе'!$Z$4:$Z$1676,0),MATCH(AK$1,INDEX('[1]в работе'!$AA$4:$AH$1676,MATCH('лист 1'!AK9,'[1]в работе'!$Z$4:$Z$1676,0),),0)+1),"")</f>
        <v/>
      </c>
      <c r="AM9" s="113" t="str">
        <f>IFERROR(INDEX('лист 2'!$M$3:$M$3000,SMALL(IF('лист 2'!$O$3:$O$3000=AM$1,ROW('лист 2'!$A$3:$A$3000)-3),$BN9)),"")</f>
        <v/>
      </c>
      <c r="AN9" s="113" t="str">
        <f t="array" ref="AN9">IFERROR(INDEX('[1]в работе'!$AA$4:$AH$1676,MATCH('лист 1'!AM9,'[1]в работе'!$Z$4:$Z$1676,0),MATCH(AM$1,INDEX('[1]в работе'!$AA$4:$AH$1676,MATCH('лист 1'!AM9,'[1]в работе'!$Z$4:$Z$1676,0),),0)+1),"")</f>
        <v/>
      </c>
      <c r="AO9" s="113" t="str">
        <f>IFERROR(INDEX('лист 2'!$M$3:$M$3000,SMALL(IF('лист 2'!$O$3:$O$3000=AO$1,ROW('лист 2'!$A$3:$A$3000)-3),$BN9)),"")</f>
        <v/>
      </c>
      <c r="AP9" s="113" t="str">
        <f t="array" ref="AP9">IFERROR(INDEX('[1]в работе'!$AA$4:$AH$1676,MATCH('лист 1'!AO9,'[1]в работе'!$Z$4:$Z$1676,0),MATCH(AO$1,INDEX('[1]в работе'!$AA$4:$AH$1676,MATCH('лист 1'!AO9,'[1]в работе'!$Z$4:$Z$1676,0),),0)+1),"")</f>
        <v/>
      </c>
      <c r="AQ9" s="113" t="str">
        <f>IFERROR(INDEX('лист 2'!$M$3:$M$3000,SMALL(IF('лист 2'!$O$3:$O$3000=AQ$1,ROW('лист 2'!$A$3:$A$3000)-3),$BN9)),"")</f>
        <v/>
      </c>
      <c r="AR9" s="113" t="str">
        <f t="array" ref="AR9">IFERROR(INDEX('[1]в работе'!$AA$4:$AH$1676,MATCH('лист 1'!AQ9,'[1]в работе'!$Z$4:$Z$1676,0),MATCH(AQ$1,INDEX('[1]в работе'!$AA$4:$AH$1676,MATCH('лист 1'!AQ9,'[1]в работе'!$Z$4:$Z$1676,0),),0)+1),"")</f>
        <v/>
      </c>
      <c r="AS9" s="113" t="str">
        <f>IFERROR(INDEX('лист 2'!$M$3:$M$3000,SMALL(IF('лист 2'!$O$3:$O$3000=AS$1,ROW('лист 2'!$A$3:$A$3000)-3),$BN9)),"")</f>
        <v/>
      </c>
      <c r="AT9" s="113" t="str">
        <f t="array" ref="AT9">IFERROR(INDEX('[1]в работе'!$AA$4:$AH$1676,MATCH('лист 1'!AS9,'[1]в работе'!$Z$4:$Z$1676,0),MATCH(AS$1,INDEX('[1]в работе'!$AA$4:$AH$1676,MATCH('лист 1'!AS9,'[1]в работе'!$Z$4:$Z$1676,0),),0)+1),"")</f>
        <v/>
      </c>
      <c r="AU9" s="113" t="str">
        <f>IFERROR(INDEX('лист 2'!$M$3:$M$3000,SMALL(IF('лист 2'!$O$3:$O$3000=AU$1,ROW('лист 2'!$A$3:$A$3000)-3),$BN9)),"")</f>
        <v/>
      </c>
      <c r="AV9" s="113" t="str">
        <f t="array" ref="AV9">IFERROR(INDEX('[1]в работе'!$AA$4:$AH$1676,MATCH('лист 1'!AU9,'[1]в работе'!$Z$4:$Z$1676,0),MATCH(AU$1,INDEX('[1]в работе'!$AA$4:$AH$1676,MATCH('лист 1'!AU9,'[1]в работе'!$Z$4:$Z$1676,0),),0)+1),"")</f>
        <v/>
      </c>
      <c r="AW9" s="113" t="str">
        <f>IFERROR(INDEX('лист 2'!$M$3:$M$3000,SMALL(IF('лист 2'!$O$3:$O$3000=AW$1,ROW('лист 2'!$A$3:$A$3000)-3),$BN9)),"")</f>
        <v/>
      </c>
      <c r="AX9" s="113" t="str">
        <f t="array" ref="AX9">IFERROR(INDEX('[1]в работе'!$AA$4:$AH$1676,MATCH('лист 1'!AW9,'[1]в работе'!$Z$4:$Z$1676,0),MATCH(AW$1,INDEX('[1]в работе'!$AA$4:$AH$1676,MATCH('лист 1'!AW9,'[1]в работе'!$Z$4:$Z$1676,0),),0)+1),"")</f>
        <v/>
      </c>
      <c r="AY9" s="113" t="str">
        <f>IFERROR(INDEX('лист 2'!$M$3:$M$3000,SMALL(IF('лист 2'!$O$3:$O$3000=AY$1,ROW('лист 2'!$A$3:$A$3000)-3),$BN9)),"")</f>
        <v/>
      </c>
      <c r="AZ9" s="113" t="str">
        <f t="array" ref="AZ9">IFERROR(INDEX('[1]в работе'!$AA$4:$AH$1676,MATCH('лист 1'!AY9,'[1]в работе'!$Z$4:$Z$1676,0),MATCH(AY$1,INDEX('[1]в работе'!$AA$4:$AH$1676,MATCH('лист 1'!AY9,'[1]в работе'!$Z$4:$Z$1676,0),),0)+1),"")</f>
        <v/>
      </c>
      <c r="BA9" s="113" t="str">
        <f>IFERROR(INDEX('лист 2'!$M$3:$M$3000,SMALL(IF('лист 2'!$O$3:$O$3000=BA$1,ROW('лист 2'!$A$3:$A$3000)-3),$BN9)),"")</f>
        <v/>
      </c>
      <c r="BB9" s="113" t="str">
        <f t="array" ref="BB9">IFERROR(INDEX('[1]в работе'!$AA$4:$AH$1676,MATCH('лист 1'!BA9,'[1]в работе'!$Z$4:$Z$1676,0),MATCH(BA$1,INDEX('[1]в работе'!$AA$4:$AH$1676,MATCH('лист 1'!BA9,'[1]в работе'!$Z$4:$Z$1676,0),),0)+1),"")</f>
        <v/>
      </c>
      <c r="BC9" s="113" t="str">
        <f>IFERROR(INDEX('лист 2'!$M$3:$M$3000,SMALL(IF('лист 2'!$O$3:$O$3000=BC$1,ROW('лист 2'!$A$3:$A$3000)-3),$BN9)),"")</f>
        <v/>
      </c>
      <c r="BD9" s="113" t="str">
        <f t="array" ref="BD9">IFERROR(INDEX('[1]в работе'!$AA$4:$AH$1676,MATCH('лист 1'!BC9,'[1]в работе'!$Z$4:$Z$1676,0),MATCH(BC$1,INDEX('[1]в работе'!$AA$4:$AH$1676,MATCH('лист 1'!BC9,'[1]в работе'!$Z$4:$Z$1676,0),),0)+1),"")</f>
        <v/>
      </c>
      <c r="BE9" s="113" t="str">
        <f>IFERROR(INDEX('лист 2'!$M$3:$M$3000,SMALL(IF('лист 2'!$O$3:$O$3000=BE$1,ROW('лист 2'!$A$3:$A$3000)-3),$BN9)),"")</f>
        <v/>
      </c>
      <c r="BF9" s="113" t="str">
        <f t="array" ref="BF9">IFERROR(INDEX('[1]в работе'!$AA$4:$AH$1676,MATCH('лист 1'!BE9,'[1]в работе'!$Z$4:$Z$1676,0),MATCH(BE$1,INDEX('[1]в работе'!$AA$4:$AH$1676,MATCH('лист 1'!BE9,'[1]в работе'!$Z$4:$Z$1676,0),),0)+1),"")</f>
        <v/>
      </c>
      <c r="BG9" s="113" t="str">
        <f>IFERROR(INDEX('лист 2'!$M$3:$M$3000,SMALL(IF('лист 2'!$O$3:$O$3000=BG$1,ROW('лист 2'!$A$3:$A$3000)-3),$BN9)),"")</f>
        <v/>
      </c>
      <c r="BH9" s="113" t="str">
        <f t="array" ref="BH9">IFERROR(INDEX('[1]в работе'!$AA$4:$AH$1676,MATCH('лист 1'!BG9,'[1]в работе'!$Z$4:$Z$1676,0),MATCH(BG$1,INDEX('[1]в работе'!$AA$4:$AH$1676,MATCH('лист 1'!BG9,'[1]в работе'!$Z$4:$Z$1676,0),),0)+1),"")</f>
        <v/>
      </c>
      <c r="BI9" s="113" t="str">
        <f>IFERROR(INDEX('лист 2'!$M$3:$M$3000,SMALL(IF('лист 2'!$O$3:$O$3000=BI$1,ROW('лист 2'!$A$3:$A$3000)-3),$BN9)),"")</f>
        <v/>
      </c>
      <c r="BJ9" s="113" t="str">
        <f t="array" ref="BJ9">IFERROR(INDEX('[1]в работе'!$AA$4:$AH$1676,MATCH('лист 1'!BI9,'[1]в работе'!$Z$4:$Z$1676,0),MATCH(BI$1,INDEX('[1]в работе'!$AA$4:$AH$1676,MATCH('лист 1'!BI9,'[1]в работе'!$Z$4:$Z$1676,0),),0)+1),"")</f>
        <v/>
      </c>
      <c r="BN9" s="113">
        <v>7</v>
      </c>
    </row>
    <row r="10" spans="1:66" s="113" customFormat="1" x14ac:dyDescent="0.3">
      <c r="A10" s="119"/>
      <c r="B10" s="110"/>
      <c r="C10" s="113" t="str">
        <f>IFERROR(INDEX('лист 2'!$M$3:$M$3000,SMALL(IF('лист 2'!$O$3:$O$3000=C$1,ROW('лист 2'!$A$3:$A$3000)-3),$BN10)),"")</f>
        <v/>
      </c>
      <c r="D10" s="113" t="str">
        <f t="array" ref="D10">IFERROR(INDEX('[1]в работе'!$AA$4:$AH$1676,MATCH('лист 1'!C10,'[1]в работе'!$Z$4:$Z$1676,0),MATCH(C$1,INDEX('[1]в работе'!$AA$4:$AH$1676,MATCH('лист 1'!C10,'[1]в работе'!$Z$4:$Z$1676,0),),0)+1),"")</f>
        <v/>
      </c>
      <c r="E10" s="113" t="str">
        <f>IFERROR(INDEX('лист 2'!$M$3:$M$3000,SMALL(IF('лист 2'!$O$3:$O$3000=E$1,ROW('лист 2'!$A$3:$A$3000)-3),$BN10)),"")</f>
        <v/>
      </c>
      <c r="F10" s="113" t="str">
        <f t="array" ref="F10">IFERROR(INDEX('[1]в работе'!$AA$4:$AH$1676,MATCH('лист 1'!E10,'[1]в работе'!$Z$4:$Z$1676,0),MATCH(E$1,INDEX('[1]в работе'!$AA$4:$AH$1676,MATCH('лист 1'!E10,'[1]в работе'!$Z$4:$Z$1676,0),),0)+1),"")</f>
        <v/>
      </c>
      <c r="G10" s="113" t="str">
        <f>IFERROR(INDEX('лист 2'!$M$3:$M$3000,SMALL(IF('лист 2'!$O$3:$O$3000=G$1,ROW('лист 2'!$A$3:$A$3000)-3),$BN10)),"")</f>
        <v/>
      </c>
      <c r="H10" s="113" t="str">
        <f t="array" ref="H10">IFERROR(INDEX('[1]в работе'!$AA$4:$AH$1676,MATCH('лист 1'!G10,'[1]в работе'!$Z$4:$Z$1676,0),MATCH(G$1,INDEX('[1]в работе'!$AA$4:$AH$1676,MATCH('лист 1'!G10,'[1]в работе'!$Z$4:$Z$1676,0),),0)+1),"")</f>
        <v/>
      </c>
      <c r="I10" s="113" t="str">
        <f>IFERROR(INDEX('лист 2'!$M$3:$M$3000,SMALL(IF('лист 2'!$O$3:$O$3000=I$1,ROW('лист 2'!$A$3:$A$3000)-3),$BN10)),"")</f>
        <v/>
      </c>
      <c r="J10" s="113" t="str">
        <f t="array" ref="J10">IFERROR(INDEX('[1]в работе'!$AA$4:$AH$1676,MATCH('лист 1'!I10,'[1]в работе'!$Z$4:$Z$1676,0),MATCH(I$1,INDEX('[1]в работе'!$AA$4:$AH$1676,MATCH('лист 1'!I10,'[1]в работе'!$Z$4:$Z$1676,0),),0)+1),"")</f>
        <v/>
      </c>
      <c r="K10" s="113" t="str">
        <f>IFERROR(INDEX('лист 2'!$M$3:$M$3000,SMALL(IF('лист 2'!$O$3:$O$3000=K$1,ROW('лист 2'!$A$3:$A$3000)-3),$BN10)),"")</f>
        <v/>
      </c>
      <c r="L10" s="113" t="str">
        <f t="array" ref="L10">IFERROR(INDEX('[1]в работе'!$AA$4:$AH$1676,MATCH('лист 1'!K10,'[1]в работе'!$Z$4:$Z$1676,0),MATCH(K$1,INDEX('[1]в работе'!$AA$4:$AH$1676,MATCH('лист 1'!K10,'[1]в работе'!$Z$4:$Z$1676,0),),0)+1),"")</f>
        <v/>
      </c>
      <c r="M10" s="113" t="str">
        <f>IFERROR(INDEX('лист 2'!$M$3:$M$3000,SMALL(IF('лист 2'!$O$3:$O$3000=M$1,ROW('лист 2'!$A$3:$A$3000)-3),$BN10)),"")</f>
        <v/>
      </c>
      <c r="N10" s="113" t="str">
        <f t="array" ref="N10">IFERROR(INDEX('[1]в работе'!$AA$4:$AH$1676,MATCH('лист 1'!M10,'[1]в работе'!$Z$4:$Z$1676,0),MATCH(M$1,INDEX('[1]в работе'!$AA$4:$AH$1676,MATCH('лист 1'!M10,'[1]в работе'!$Z$4:$Z$1676,0),),0)+1),"")</f>
        <v/>
      </c>
      <c r="O10" s="113" t="str">
        <f>IFERROR(INDEX('лист 2'!$M$3:$M$3000,SMALL(IF('лист 2'!$O$3:$O$3000=O$1,ROW('лист 2'!$A$3:$A$3000)-3),$BN10)),"")</f>
        <v/>
      </c>
      <c r="P10" s="113" t="str">
        <f t="array" ref="P10">IFERROR(INDEX('[1]в работе'!$AA$4:$AH$1676,MATCH('лист 1'!O10,'[1]в работе'!$Z$4:$Z$1676,0),MATCH(O$1,INDEX('[1]в работе'!$AA$4:$AH$1676,MATCH('лист 1'!O10,'[1]в работе'!$Z$4:$Z$1676,0),),0)+1),"")</f>
        <v/>
      </c>
      <c r="Q10" s="113" t="str">
        <f>IFERROR(INDEX('лист 2'!$M$3:$M$3000,SMALL(IF('лист 2'!$O$3:$O$3000=Q$1,ROW('лист 2'!$A$3:$A$3000)-3),$BN10)),"")</f>
        <v/>
      </c>
      <c r="R10" s="113" t="str">
        <f t="array" ref="R10">IFERROR(INDEX('[1]в работе'!$AA$4:$AH$1676,MATCH('лист 1'!Q10,'[1]в работе'!$Z$4:$Z$1676,0),MATCH(Q$1,INDEX('[1]в работе'!$AA$4:$AH$1676,MATCH('лист 1'!Q10,'[1]в работе'!$Z$4:$Z$1676,0),),0)+1),"")</f>
        <v/>
      </c>
      <c r="S10" s="113" t="str">
        <f>IFERROR(INDEX('лист 2'!$M$3:$M$3000,SMALL(IF('лист 2'!$O$3:$O$3000=S$1,ROW('лист 2'!$A$3:$A$3000)-3),$BN10)),"")</f>
        <v/>
      </c>
      <c r="T10" s="113" t="str">
        <f t="array" ref="T10">IFERROR(INDEX('[1]в работе'!$AA$4:$AH$1676,MATCH('лист 1'!S10,'[1]в работе'!$Z$4:$Z$1676,0),MATCH(S$1,INDEX('[1]в работе'!$AA$4:$AH$1676,MATCH('лист 1'!S10,'[1]в работе'!$Z$4:$Z$1676,0),),0)+1),"")</f>
        <v/>
      </c>
      <c r="U10" s="113" t="str">
        <f>IFERROR(INDEX('лист 2'!$M$3:$M$3000,SMALL(IF('лист 2'!$O$3:$O$3000=U$1,ROW('лист 2'!$A$3:$A$3000)-3),$BN10)),"")</f>
        <v/>
      </c>
      <c r="V10" s="113" t="str">
        <f t="array" ref="V10">IFERROR(INDEX('[1]в работе'!$AA$4:$AH$1676,MATCH('лист 1'!U10,'[1]в работе'!$Z$4:$Z$1676,0),MATCH(U$1,INDEX('[1]в работе'!$AA$4:$AH$1676,MATCH('лист 1'!U10,'[1]в работе'!$Z$4:$Z$1676,0),),0)+1),"")</f>
        <v/>
      </c>
      <c r="W10" s="113" t="str">
        <f>IFERROR(INDEX('лист 2'!$M$3:$M$3000,SMALL(IF('лист 2'!$O$3:$O$3000=W$1,ROW('лист 2'!$A$3:$A$3000)-3),$BN10)),"")</f>
        <v/>
      </c>
      <c r="X10" s="113" t="str">
        <f t="array" ref="X10">IFERROR(INDEX('[1]в работе'!$AA$4:$AH$1676,MATCH('лист 1'!W10,'[1]в работе'!$Z$4:$Z$1676,0),MATCH(W$1,INDEX('[1]в работе'!$AA$4:$AH$1676,MATCH('лист 1'!W10,'[1]в работе'!$Z$4:$Z$1676,0),),0)+1),"")</f>
        <v/>
      </c>
      <c r="Y10" s="113" t="str">
        <f>IFERROR(INDEX('лист 2'!$M$3:$M$3000,SMALL(IF('лист 2'!$O$3:$O$3000=Y$1,ROW('лист 2'!$A$3:$A$3000)-3),$BN10)),"")</f>
        <v/>
      </c>
      <c r="Z10" s="113" t="str">
        <f t="array" ref="Z10">IFERROR(INDEX('[1]в работе'!$AA$4:$AH$1676,MATCH('лист 1'!Y10,'[1]в работе'!$Z$4:$Z$1676,0),MATCH(Y$1,INDEX('[1]в работе'!$AA$4:$AH$1676,MATCH('лист 1'!Y10,'[1]в работе'!$Z$4:$Z$1676,0),),0)+1),"")</f>
        <v/>
      </c>
      <c r="AA10" s="113" t="str">
        <f>IFERROR(INDEX('лист 2'!$M$3:$M$3000,SMALL(IF('лист 2'!$O$3:$O$3000=AA$1,ROW('лист 2'!$A$3:$A$3000)-3),$BN10)),"")</f>
        <v/>
      </c>
      <c r="AB10" s="113" t="str">
        <f t="array" ref="AB10">IFERROR(INDEX('[1]в работе'!$AA$4:$AH$1676,MATCH('лист 1'!AA10,'[1]в работе'!$Z$4:$Z$1676,0),MATCH(AA$1,INDEX('[1]в работе'!$AA$4:$AH$1676,MATCH('лист 1'!AA10,'[1]в работе'!$Z$4:$Z$1676,0),),0)+1),"")</f>
        <v/>
      </c>
      <c r="AC10" s="113" t="str">
        <f>IFERROR(INDEX('лист 2'!$M$3:$M$3000,SMALL(IF('лист 2'!$O$3:$O$3000=AC$1,ROW('лист 2'!$A$3:$A$3000)-3),$BN10)),"")</f>
        <v/>
      </c>
      <c r="AD10" s="113" t="str">
        <f t="array" ref="AD10">IFERROR(INDEX('[1]в работе'!$AA$4:$AH$1676,MATCH('лист 1'!AC10,'[1]в работе'!$Z$4:$Z$1676,0),MATCH(AC$1,INDEX('[1]в работе'!$AA$4:$AH$1676,MATCH('лист 1'!AC10,'[1]в работе'!$Z$4:$Z$1676,0),),0)+1),"")</f>
        <v/>
      </c>
      <c r="AE10" s="113" t="str">
        <f>IFERROR(INDEX('лист 2'!$M$3:$M$3000,SMALL(IF('лист 2'!$O$3:$O$3000=AE$1,ROW('лист 2'!$A$3:$A$3000)-3),$BN10)),"")</f>
        <v/>
      </c>
      <c r="AF10" s="113" t="str">
        <f t="array" ref="AF10">IFERROR(INDEX('[1]в работе'!$AA$4:$AH$1676,MATCH('лист 1'!AE10,'[1]в работе'!$Z$4:$Z$1676,0),MATCH(AE$1,INDEX('[1]в работе'!$AA$4:$AH$1676,MATCH('лист 1'!AE10,'[1]в работе'!$Z$4:$Z$1676,0),),0)+1),"")</f>
        <v/>
      </c>
      <c r="AG10" s="113" t="str">
        <f>IFERROR(INDEX('лист 2'!$M$3:$M$3000,SMALL(IF('лист 2'!$O$3:$O$3000=AG$1,ROW('лист 2'!$A$3:$A$3000)-3),$BN10)),"")</f>
        <v/>
      </c>
      <c r="AH10" s="113" t="str">
        <f t="array" ref="AH10">IFERROR(INDEX('[1]в работе'!$AA$4:$AH$1676,MATCH('лист 1'!AG10,'[1]в работе'!$Z$4:$Z$1676,0),MATCH(AG$1,INDEX('[1]в работе'!$AA$4:$AH$1676,MATCH('лист 1'!AG10,'[1]в работе'!$Z$4:$Z$1676,0),),0)+1),"")</f>
        <v/>
      </c>
      <c r="AI10" s="113" t="str">
        <f>IFERROR(INDEX('лист 2'!$M$3:$M$3000,SMALL(IF('лист 2'!$O$3:$O$3000=AI$1,ROW('лист 2'!$A$3:$A$3000)-3),$BN10)),"")</f>
        <v/>
      </c>
      <c r="AJ10" s="113" t="str">
        <f t="array" ref="AJ10">IFERROR(INDEX('[1]в работе'!$AA$4:$AH$1676,MATCH('лист 1'!AI10,'[1]в работе'!$Z$4:$Z$1676,0),MATCH(AI$1,INDEX('[1]в работе'!$AA$4:$AH$1676,MATCH('лист 1'!AI10,'[1]в работе'!$Z$4:$Z$1676,0),),0)+1),"")</f>
        <v/>
      </c>
      <c r="AK10" s="113" t="str">
        <f>IFERROR(INDEX('лист 2'!$M$3:$M$3000,SMALL(IF('лист 2'!$O$3:$O$3000=AK$1,ROW('лист 2'!$A$3:$A$3000)-3),$BN10)),"")</f>
        <v/>
      </c>
      <c r="AL10" s="113" t="str">
        <f t="array" ref="AL10">IFERROR(INDEX('[1]в работе'!$AA$4:$AH$1676,MATCH('лист 1'!AK10,'[1]в работе'!$Z$4:$Z$1676,0),MATCH(AK$1,INDEX('[1]в работе'!$AA$4:$AH$1676,MATCH('лист 1'!AK10,'[1]в работе'!$Z$4:$Z$1676,0),),0)+1),"")</f>
        <v/>
      </c>
      <c r="AM10" s="113" t="str">
        <f>IFERROR(INDEX('лист 2'!$M$3:$M$3000,SMALL(IF('лист 2'!$O$3:$O$3000=AM$1,ROW('лист 2'!$A$3:$A$3000)-3),$BN10)),"")</f>
        <v/>
      </c>
      <c r="AN10" s="113" t="str">
        <f t="array" ref="AN10">IFERROR(INDEX('[1]в работе'!$AA$4:$AH$1676,MATCH('лист 1'!AM10,'[1]в работе'!$Z$4:$Z$1676,0),MATCH(AM$1,INDEX('[1]в работе'!$AA$4:$AH$1676,MATCH('лист 1'!AM10,'[1]в работе'!$Z$4:$Z$1676,0),),0)+1),"")</f>
        <v/>
      </c>
      <c r="AO10" s="113" t="str">
        <f>IFERROR(INDEX('лист 2'!$M$3:$M$3000,SMALL(IF('лист 2'!$O$3:$O$3000=AO$1,ROW('лист 2'!$A$3:$A$3000)-3),$BN10)),"")</f>
        <v/>
      </c>
      <c r="AP10" s="113" t="str">
        <f t="array" ref="AP10">IFERROR(INDEX('[1]в работе'!$AA$4:$AH$1676,MATCH('лист 1'!AO10,'[1]в работе'!$Z$4:$Z$1676,0),MATCH(AO$1,INDEX('[1]в работе'!$AA$4:$AH$1676,MATCH('лист 1'!AO10,'[1]в работе'!$Z$4:$Z$1676,0),),0)+1),"")</f>
        <v/>
      </c>
      <c r="AQ10" s="113" t="str">
        <f>IFERROR(INDEX('лист 2'!$M$3:$M$3000,SMALL(IF('лист 2'!$O$3:$O$3000=AQ$1,ROW('лист 2'!$A$3:$A$3000)-3),$BN10)),"")</f>
        <v/>
      </c>
      <c r="AR10" s="113" t="str">
        <f t="array" ref="AR10">IFERROR(INDEX('[1]в работе'!$AA$4:$AH$1676,MATCH('лист 1'!AQ10,'[1]в работе'!$Z$4:$Z$1676,0),MATCH(AQ$1,INDEX('[1]в работе'!$AA$4:$AH$1676,MATCH('лист 1'!AQ10,'[1]в работе'!$Z$4:$Z$1676,0),),0)+1),"")</f>
        <v/>
      </c>
      <c r="AS10" s="113" t="str">
        <f>IFERROR(INDEX('лист 2'!$M$3:$M$3000,SMALL(IF('лист 2'!$O$3:$O$3000=AS$1,ROW('лист 2'!$A$3:$A$3000)-3),$BN10)),"")</f>
        <v/>
      </c>
      <c r="AT10" s="113" t="str">
        <f t="array" ref="AT10">IFERROR(INDEX('[1]в работе'!$AA$4:$AH$1676,MATCH('лист 1'!AS10,'[1]в работе'!$Z$4:$Z$1676,0),MATCH(AS$1,INDEX('[1]в работе'!$AA$4:$AH$1676,MATCH('лист 1'!AS10,'[1]в работе'!$Z$4:$Z$1676,0),),0)+1),"")</f>
        <v/>
      </c>
      <c r="AU10" s="113" t="str">
        <f>IFERROR(INDEX('лист 2'!$M$3:$M$3000,SMALL(IF('лист 2'!$O$3:$O$3000=AU$1,ROW('лист 2'!$A$3:$A$3000)-3),$BN10)),"")</f>
        <v/>
      </c>
      <c r="AV10" s="113" t="str">
        <f t="array" ref="AV10">IFERROR(INDEX('[1]в работе'!$AA$4:$AH$1676,MATCH('лист 1'!AU10,'[1]в работе'!$Z$4:$Z$1676,0),MATCH(AU$1,INDEX('[1]в работе'!$AA$4:$AH$1676,MATCH('лист 1'!AU10,'[1]в работе'!$Z$4:$Z$1676,0),),0)+1),"")</f>
        <v/>
      </c>
      <c r="AW10" s="113" t="str">
        <f>IFERROR(INDEX('лист 2'!$M$3:$M$3000,SMALL(IF('лист 2'!$O$3:$O$3000=AW$1,ROW('лист 2'!$A$3:$A$3000)-3),$BN10)),"")</f>
        <v/>
      </c>
      <c r="AX10" s="113" t="str">
        <f t="array" ref="AX10">IFERROR(INDEX('[1]в работе'!$AA$4:$AH$1676,MATCH('лист 1'!AW10,'[1]в работе'!$Z$4:$Z$1676,0),MATCH(AW$1,INDEX('[1]в работе'!$AA$4:$AH$1676,MATCH('лист 1'!AW10,'[1]в работе'!$Z$4:$Z$1676,0),),0)+1),"")</f>
        <v/>
      </c>
      <c r="AY10" s="113" t="str">
        <f>IFERROR(INDEX('лист 2'!$M$3:$M$3000,SMALL(IF('лист 2'!$O$3:$O$3000=AY$1,ROW('лист 2'!$A$3:$A$3000)-3),$BN10)),"")</f>
        <v/>
      </c>
      <c r="AZ10" s="113" t="str">
        <f t="array" ref="AZ10">IFERROR(INDEX('[1]в работе'!$AA$4:$AH$1676,MATCH('лист 1'!AY10,'[1]в работе'!$Z$4:$Z$1676,0),MATCH(AY$1,INDEX('[1]в работе'!$AA$4:$AH$1676,MATCH('лист 1'!AY10,'[1]в работе'!$Z$4:$Z$1676,0),),0)+1),"")</f>
        <v/>
      </c>
      <c r="BA10" s="113" t="str">
        <f>IFERROR(INDEX('лист 2'!$M$3:$M$3000,SMALL(IF('лист 2'!$O$3:$O$3000=BA$1,ROW('лист 2'!$A$3:$A$3000)-3),$BN10)),"")</f>
        <v/>
      </c>
      <c r="BB10" s="113" t="str">
        <f t="array" ref="BB10">IFERROR(INDEX('[1]в работе'!$AA$4:$AH$1676,MATCH('лист 1'!BA10,'[1]в работе'!$Z$4:$Z$1676,0),MATCH(BA$1,INDEX('[1]в работе'!$AA$4:$AH$1676,MATCH('лист 1'!BA10,'[1]в работе'!$Z$4:$Z$1676,0),),0)+1),"")</f>
        <v/>
      </c>
      <c r="BC10" s="113" t="str">
        <f>IFERROR(INDEX('лист 2'!$M$3:$M$3000,SMALL(IF('лист 2'!$O$3:$O$3000=BC$1,ROW('лист 2'!$A$3:$A$3000)-3),$BN10)),"")</f>
        <v/>
      </c>
      <c r="BD10" s="113" t="str">
        <f t="array" ref="BD10">IFERROR(INDEX('[1]в работе'!$AA$4:$AH$1676,MATCH('лист 1'!BC10,'[1]в работе'!$Z$4:$Z$1676,0),MATCH(BC$1,INDEX('[1]в работе'!$AA$4:$AH$1676,MATCH('лист 1'!BC10,'[1]в работе'!$Z$4:$Z$1676,0),),0)+1),"")</f>
        <v/>
      </c>
      <c r="BE10" s="113" t="str">
        <f>IFERROR(INDEX('лист 2'!$M$3:$M$3000,SMALL(IF('лист 2'!$O$3:$O$3000=BE$1,ROW('лист 2'!$A$3:$A$3000)-3),$BN10)),"")</f>
        <v/>
      </c>
      <c r="BF10" s="113" t="str">
        <f t="array" ref="BF10">IFERROR(INDEX('[1]в работе'!$AA$4:$AH$1676,MATCH('лист 1'!BE10,'[1]в работе'!$Z$4:$Z$1676,0),MATCH(BE$1,INDEX('[1]в работе'!$AA$4:$AH$1676,MATCH('лист 1'!BE10,'[1]в работе'!$Z$4:$Z$1676,0),),0)+1),"")</f>
        <v/>
      </c>
      <c r="BG10" s="113" t="str">
        <f>IFERROR(INDEX('лист 2'!$M$3:$M$3000,SMALL(IF('лист 2'!$O$3:$O$3000=BG$1,ROW('лист 2'!$A$3:$A$3000)-3),$BN10)),"")</f>
        <v/>
      </c>
      <c r="BH10" s="113" t="str">
        <f t="array" ref="BH10">IFERROR(INDEX('[1]в работе'!$AA$4:$AH$1676,MATCH('лист 1'!BG10,'[1]в работе'!$Z$4:$Z$1676,0),MATCH(BG$1,INDEX('[1]в работе'!$AA$4:$AH$1676,MATCH('лист 1'!BG10,'[1]в работе'!$Z$4:$Z$1676,0),),0)+1),"")</f>
        <v/>
      </c>
      <c r="BI10" s="113" t="str">
        <f>IFERROR(INDEX('лист 2'!$M$3:$M$3000,SMALL(IF('лист 2'!$O$3:$O$3000=BI$1,ROW('лист 2'!$A$3:$A$3000)-3),$BN10)),"")</f>
        <v/>
      </c>
      <c r="BJ10" s="113" t="str">
        <f t="array" ref="BJ10">IFERROR(INDEX('[1]в работе'!$AA$4:$AH$1676,MATCH('лист 1'!BI10,'[1]в работе'!$Z$4:$Z$1676,0),MATCH(BI$1,INDEX('[1]в работе'!$AA$4:$AH$1676,MATCH('лист 1'!BI10,'[1]в работе'!$Z$4:$Z$1676,0),),0)+1),"")</f>
        <v/>
      </c>
      <c r="BN10" s="113">
        <v>8</v>
      </c>
    </row>
    <row r="11" spans="1:66" s="113" customFormat="1" x14ac:dyDescent="0.3">
      <c r="A11" s="119"/>
      <c r="B11" s="110"/>
      <c r="C11" s="113" t="str">
        <f>IFERROR(INDEX('лист 2'!$M$3:$M$3000,SMALL(IF('лист 2'!$O$3:$O$3000=C$1,ROW('лист 2'!$A$3:$A$3000)-3),$BN11)),"")</f>
        <v/>
      </c>
      <c r="D11" s="113" t="str">
        <f t="array" ref="D11">IFERROR(INDEX('[1]в работе'!$AA$4:$AH$1676,MATCH('лист 1'!C11,'[1]в работе'!$Z$4:$Z$1676,0),MATCH(C$1,INDEX('[1]в работе'!$AA$4:$AH$1676,MATCH('лист 1'!C11,'[1]в работе'!$Z$4:$Z$1676,0),),0)+1),"")</f>
        <v/>
      </c>
      <c r="E11" s="113" t="str">
        <f>IFERROR(INDEX('лист 2'!$M$3:$M$3000,SMALL(IF('лист 2'!$O$3:$O$3000=E$1,ROW('лист 2'!$A$3:$A$3000)-3),$BN11)),"")</f>
        <v/>
      </c>
      <c r="F11" s="113" t="str">
        <f t="array" ref="F11">IFERROR(INDEX('[1]в работе'!$AA$4:$AH$1676,MATCH('лист 1'!E11,'[1]в работе'!$Z$4:$Z$1676,0),MATCH(E$1,INDEX('[1]в работе'!$AA$4:$AH$1676,MATCH('лист 1'!E11,'[1]в работе'!$Z$4:$Z$1676,0),),0)+1),"")</f>
        <v/>
      </c>
      <c r="G11" s="113" t="str">
        <f>IFERROR(INDEX('лист 2'!$M$3:$M$3000,SMALL(IF('лист 2'!$O$3:$O$3000=G$1,ROW('лист 2'!$A$3:$A$3000)-3),$BN11)),"")</f>
        <v/>
      </c>
      <c r="H11" s="113" t="str">
        <f t="array" ref="H11">IFERROR(INDEX('[1]в работе'!$AA$4:$AH$1676,MATCH('лист 1'!G11,'[1]в работе'!$Z$4:$Z$1676,0),MATCH(G$1,INDEX('[1]в работе'!$AA$4:$AH$1676,MATCH('лист 1'!G11,'[1]в работе'!$Z$4:$Z$1676,0),),0)+1),"")</f>
        <v/>
      </c>
      <c r="I11" s="113" t="str">
        <f>IFERROR(INDEX('лист 2'!$M$3:$M$3000,SMALL(IF('лист 2'!$O$3:$O$3000=I$1,ROW('лист 2'!$A$3:$A$3000)-3),$BN11)),"")</f>
        <v/>
      </c>
      <c r="J11" s="113" t="str">
        <f t="array" ref="J11">IFERROR(INDEX('[1]в работе'!$AA$4:$AH$1676,MATCH('лист 1'!I11,'[1]в работе'!$Z$4:$Z$1676,0),MATCH(I$1,INDEX('[1]в работе'!$AA$4:$AH$1676,MATCH('лист 1'!I11,'[1]в работе'!$Z$4:$Z$1676,0),),0)+1),"")</f>
        <v/>
      </c>
      <c r="K11" s="113" t="str">
        <f>IFERROR(INDEX('лист 2'!$M$3:$M$3000,SMALL(IF('лист 2'!$O$3:$O$3000=K$1,ROW('лист 2'!$A$3:$A$3000)-3),$BN11)),"")</f>
        <v/>
      </c>
      <c r="L11" s="113" t="str">
        <f t="array" ref="L11">IFERROR(INDEX('[1]в работе'!$AA$4:$AH$1676,MATCH('лист 1'!K11,'[1]в работе'!$Z$4:$Z$1676,0),MATCH(K$1,INDEX('[1]в работе'!$AA$4:$AH$1676,MATCH('лист 1'!K11,'[1]в работе'!$Z$4:$Z$1676,0),),0)+1),"")</f>
        <v/>
      </c>
      <c r="M11" s="113" t="str">
        <f>IFERROR(INDEX('лист 2'!$M$3:$M$3000,SMALL(IF('лист 2'!$O$3:$O$3000=M$1,ROW('лист 2'!$A$3:$A$3000)-3),$BN11)),"")</f>
        <v/>
      </c>
      <c r="N11" s="113" t="str">
        <f t="array" ref="N11">IFERROR(INDEX('[1]в работе'!$AA$4:$AH$1676,MATCH('лист 1'!M11,'[1]в работе'!$Z$4:$Z$1676,0),MATCH(M$1,INDEX('[1]в работе'!$AA$4:$AH$1676,MATCH('лист 1'!M11,'[1]в работе'!$Z$4:$Z$1676,0),),0)+1),"")</f>
        <v/>
      </c>
      <c r="O11" s="113" t="str">
        <f>IFERROR(INDEX('лист 2'!$M$3:$M$3000,SMALL(IF('лист 2'!$O$3:$O$3000=O$1,ROW('лист 2'!$A$3:$A$3000)-3),$BN11)),"")</f>
        <v/>
      </c>
      <c r="P11" s="113" t="str">
        <f t="array" ref="P11">IFERROR(INDEX('[1]в работе'!$AA$4:$AH$1676,MATCH('лист 1'!O11,'[1]в работе'!$Z$4:$Z$1676,0),MATCH(O$1,INDEX('[1]в работе'!$AA$4:$AH$1676,MATCH('лист 1'!O11,'[1]в работе'!$Z$4:$Z$1676,0),),0)+1),"")</f>
        <v/>
      </c>
      <c r="Q11" s="113" t="str">
        <f>IFERROR(INDEX('лист 2'!$M$3:$M$3000,SMALL(IF('лист 2'!$O$3:$O$3000=Q$1,ROW('лист 2'!$A$3:$A$3000)-3),$BN11)),"")</f>
        <v/>
      </c>
      <c r="R11" s="113" t="str">
        <f t="array" ref="R11">IFERROR(INDEX('[1]в работе'!$AA$4:$AH$1676,MATCH('лист 1'!Q11,'[1]в работе'!$Z$4:$Z$1676,0),MATCH(Q$1,INDEX('[1]в работе'!$AA$4:$AH$1676,MATCH('лист 1'!Q11,'[1]в работе'!$Z$4:$Z$1676,0),),0)+1),"")</f>
        <v/>
      </c>
      <c r="S11" s="113" t="str">
        <f>IFERROR(INDEX('лист 2'!$M$3:$M$3000,SMALL(IF('лист 2'!$O$3:$O$3000=S$1,ROW('лист 2'!$A$3:$A$3000)-3),$BN11)),"")</f>
        <v/>
      </c>
      <c r="T11" s="113" t="str">
        <f t="array" ref="T11">IFERROR(INDEX('[1]в работе'!$AA$4:$AH$1676,MATCH('лист 1'!S11,'[1]в работе'!$Z$4:$Z$1676,0),MATCH(S$1,INDEX('[1]в работе'!$AA$4:$AH$1676,MATCH('лист 1'!S11,'[1]в работе'!$Z$4:$Z$1676,0),),0)+1),"")</f>
        <v/>
      </c>
      <c r="U11" s="113" t="str">
        <f>IFERROR(INDEX('лист 2'!$M$3:$M$3000,SMALL(IF('лист 2'!$O$3:$O$3000=U$1,ROW('лист 2'!$A$3:$A$3000)-3),$BN11)),"")</f>
        <v/>
      </c>
      <c r="V11" s="113" t="str">
        <f t="array" ref="V11">IFERROR(INDEX('[1]в работе'!$AA$4:$AH$1676,MATCH('лист 1'!U11,'[1]в работе'!$Z$4:$Z$1676,0),MATCH(U$1,INDEX('[1]в работе'!$AA$4:$AH$1676,MATCH('лист 1'!U11,'[1]в работе'!$Z$4:$Z$1676,0),),0)+1),"")</f>
        <v/>
      </c>
      <c r="W11" s="113" t="str">
        <f>IFERROR(INDEX('лист 2'!$M$3:$M$3000,SMALL(IF('лист 2'!$O$3:$O$3000=W$1,ROW('лист 2'!$A$3:$A$3000)-3),$BN11)),"")</f>
        <v/>
      </c>
      <c r="X11" s="113" t="str">
        <f t="array" ref="X11">IFERROR(INDEX('[1]в работе'!$AA$4:$AH$1676,MATCH('лист 1'!W11,'[1]в работе'!$Z$4:$Z$1676,0),MATCH(W$1,INDEX('[1]в работе'!$AA$4:$AH$1676,MATCH('лист 1'!W11,'[1]в работе'!$Z$4:$Z$1676,0),),0)+1),"")</f>
        <v/>
      </c>
      <c r="Y11" s="113" t="str">
        <f>IFERROR(INDEX('лист 2'!$M$3:$M$3000,SMALL(IF('лист 2'!$O$3:$O$3000=Y$1,ROW('лист 2'!$A$3:$A$3000)-3),$BN11)),"")</f>
        <v/>
      </c>
      <c r="Z11" s="113" t="str">
        <f t="array" ref="Z11">IFERROR(INDEX('[1]в работе'!$AA$4:$AH$1676,MATCH('лист 1'!Y11,'[1]в работе'!$Z$4:$Z$1676,0),MATCH(Y$1,INDEX('[1]в работе'!$AA$4:$AH$1676,MATCH('лист 1'!Y11,'[1]в работе'!$Z$4:$Z$1676,0),),0)+1),"")</f>
        <v/>
      </c>
      <c r="AA11" s="113" t="str">
        <f>IFERROR(INDEX('лист 2'!$M$3:$M$3000,SMALL(IF('лист 2'!$O$3:$O$3000=AA$1,ROW('лист 2'!$A$3:$A$3000)-3),$BN11)),"")</f>
        <v/>
      </c>
      <c r="AB11" s="113" t="str">
        <f t="array" ref="AB11">IFERROR(INDEX('[1]в работе'!$AA$4:$AH$1676,MATCH('лист 1'!AA11,'[1]в работе'!$Z$4:$Z$1676,0),MATCH(AA$1,INDEX('[1]в работе'!$AA$4:$AH$1676,MATCH('лист 1'!AA11,'[1]в работе'!$Z$4:$Z$1676,0),),0)+1),"")</f>
        <v/>
      </c>
      <c r="AC11" s="113" t="str">
        <f>IFERROR(INDEX('лист 2'!$M$3:$M$3000,SMALL(IF('лист 2'!$O$3:$O$3000=AC$1,ROW('лист 2'!$A$3:$A$3000)-3),$BN11)),"")</f>
        <v/>
      </c>
      <c r="AD11" s="113" t="str">
        <f t="array" ref="AD11">IFERROR(INDEX('[1]в работе'!$AA$4:$AH$1676,MATCH('лист 1'!AC11,'[1]в работе'!$Z$4:$Z$1676,0),MATCH(AC$1,INDEX('[1]в работе'!$AA$4:$AH$1676,MATCH('лист 1'!AC11,'[1]в работе'!$Z$4:$Z$1676,0),),0)+1),"")</f>
        <v/>
      </c>
      <c r="AE11" s="113" t="str">
        <f>IFERROR(INDEX('лист 2'!$M$3:$M$3000,SMALL(IF('лист 2'!$O$3:$O$3000=AE$1,ROW('лист 2'!$A$3:$A$3000)-3),$BN11)),"")</f>
        <v/>
      </c>
      <c r="AF11" s="113" t="str">
        <f t="array" ref="AF11">IFERROR(INDEX('[1]в работе'!$AA$4:$AH$1676,MATCH('лист 1'!AE11,'[1]в работе'!$Z$4:$Z$1676,0),MATCH(AE$1,INDEX('[1]в работе'!$AA$4:$AH$1676,MATCH('лист 1'!AE11,'[1]в работе'!$Z$4:$Z$1676,0),),0)+1),"")</f>
        <v/>
      </c>
      <c r="AG11" s="113" t="str">
        <f>IFERROR(INDEX('лист 2'!$M$3:$M$3000,SMALL(IF('лист 2'!$O$3:$O$3000=AG$1,ROW('лист 2'!$A$3:$A$3000)-3),$BN11)),"")</f>
        <v/>
      </c>
      <c r="AH11" s="113" t="str">
        <f t="array" ref="AH11">IFERROR(INDEX('[1]в работе'!$AA$4:$AH$1676,MATCH('лист 1'!AG11,'[1]в работе'!$Z$4:$Z$1676,0),MATCH(AG$1,INDEX('[1]в работе'!$AA$4:$AH$1676,MATCH('лист 1'!AG11,'[1]в работе'!$Z$4:$Z$1676,0),),0)+1),"")</f>
        <v/>
      </c>
      <c r="AI11" s="113" t="str">
        <f>IFERROR(INDEX('лист 2'!$M$3:$M$3000,SMALL(IF('лист 2'!$O$3:$O$3000=AI$1,ROW('лист 2'!$A$3:$A$3000)-3),$BN11)),"")</f>
        <v/>
      </c>
      <c r="AJ11" s="113" t="str">
        <f t="array" ref="AJ11">IFERROR(INDEX('[1]в работе'!$AA$4:$AH$1676,MATCH('лист 1'!AI11,'[1]в работе'!$Z$4:$Z$1676,0),MATCH(AI$1,INDEX('[1]в работе'!$AA$4:$AH$1676,MATCH('лист 1'!AI11,'[1]в работе'!$Z$4:$Z$1676,0),),0)+1),"")</f>
        <v/>
      </c>
      <c r="AK11" s="113" t="str">
        <f>IFERROR(INDEX('лист 2'!$M$3:$M$3000,SMALL(IF('лист 2'!$O$3:$O$3000=AK$1,ROW('лист 2'!$A$3:$A$3000)-3),$BN11)),"")</f>
        <v/>
      </c>
      <c r="AL11" s="113" t="str">
        <f t="array" ref="AL11">IFERROR(INDEX('[1]в работе'!$AA$4:$AH$1676,MATCH('лист 1'!AK11,'[1]в работе'!$Z$4:$Z$1676,0),MATCH(AK$1,INDEX('[1]в работе'!$AA$4:$AH$1676,MATCH('лист 1'!AK11,'[1]в работе'!$Z$4:$Z$1676,0),),0)+1),"")</f>
        <v/>
      </c>
      <c r="AM11" s="113" t="str">
        <f>IFERROR(INDEX('лист 2'!$M$3:$M$3000,SMALL(IF('лист 2'!$O$3:$O$3000=AM$1,ROW('лист 2'!$A$3:$A$3000)-3),$BN11)),"")</f>
        <v/>
      </c>
      <c r="AN11" s="113" t="str">
        <f t="array" ref="AN11">IFERROR(INDEX('[1]в работе'!$AA$4:$AH$1676,MATCH('лист 1'!AM11,'[1]в работе'!$Z$4:$Z$1676,0),MATCH(AM$1,INDEX('[1]в работе'!$AA$4:$AH$1676,MATCH('лист 1'!AM11,'[1]в работе'!$Z$4:$Z$1676,0),),0)+1),"")</f>
        <v/>
      </c>
      <c r="AO11" s="113" t="str">
        <f>IFERROR(INDEX('лист 2'!$M$3:$M$3000,SMALL(IF('лист 2'!$O$3:$O$3000=AO$1,ROW('лист 2'!$A$3:$A$3000)-3),$BN11)),"")</f>
        <v/>
      </c>
      <c r="AP11" s="113" t="str">
        <f t="array" ref="AP11">IFERROR(INDEX('[1]в работе'!$AA$4:$AH$1676,MATCH('лист 1'!AO11,'[1]в работе'!$Z$4:$Z$1676,0),MATCH(AO$1,INDEX('[1]в работе'!$AA$4:$AH$1676,MATCH('лист 1'!AO11,'[1]в работе'!$Z$4:$Z$1676,0),),0)+1),"")</f>
        <v/>
      </c>
      <c r="AQ11" s="113" t="str">
        <f>IFERROR(INDEX('лист 2'!$M$3:$M$3000,SMALL(IF('лист 2'!$O$3:$O$3000=AQ$1,ROW('лист 2'!$A$3:$A$3000)-3),$BN11)),"")</f>
        <v/>
      </c>
      <c r="AR11" s="113" t="str">
        <f t="array" ref="AR11">IFERROR(INDEX('[1]в работе'!$AA$4:$AH$1676,MATCH('лист 1'!AQ11,'[1]в работе'!$Z$4:$Z$1676,0),MATCH(AQ$1,INDEX('[1]в работе'!$AA$4:$AH$1676,MATCH('лист 1'!AQ11,'[1]в работе'!$Z$4:$Z$1676,0),),0)+1),"")</f>
        <v/>
      </c>
      <c r="AS11" s="113" t="str">
        <f>IFERROR(INDEX('лист 2'!$M$3:$M$3000,SMALL(IF('лист 2'!$O$3:$O$3000=AS$1,ROW('лист 2'!$A$3:$A$3000)-3),$BN11)),"")</f>
        <v/>
      </c>
      <c r="AT11" s="113" t="str">
        <f t="array" ref="AT11">IFERROR(INDEX('[1]в работе'!$AA$4:$AH$1676,MATCH('лист 1'!AS11,'[1]в работе'!$Z$4:$Z$1676,0),MATCH(AS$1,INDEX('[1]в работе'!$AA$4:$AH$1676,MATCH('лист 1'!AS11,'[1]в работе'!$Z$4:$Z$1676,0),),0)+1),"")</f>
        <v/>
      </c>
      <c r="AU11" s="113" t="str">
        <f>IFERROR(INDEX('лист 2'!$M$3:$M$3000,SMALL(IF('лист 2'!$O$3:$O$3000=AU$1,ROW('лист 2'!$A$3:$A$3000)-3),$BN11)),"")</f>
        <v/>
      </c>
      <c r="AV11" s="113" t="str">
        <f t="array" ref="AV11">IFERROR(INDEX('[1]в работе'!$AA$4:$AH$1676,MATCH('лист 1'!AU11,'[1]в работе'!$Z$4:$Z$1676,0),MATCH(AU$1,INDEX('[1]в работе'!$AA$4:$AH$1676,MATCH('лист 1'!AU11,'[1]в работе'!$Z$4:$Z$1676,0),),0)+1),"")</f>
        <v/>
      </c>
      <c r="AW11" s="113" t="str">
        <f>IFERROR(INDEX('лист 2'!$M$3:$M$3000,SMALL(IF('лист 2'!$O$3:$O$3000=AW$1,ROW('лист 2'!$A$3:$A$3000)-3),$BN11)),"")</f>
        <v/>
      </c>
      <c r="AX11" s="113" t="str">
        <f t="array" ref="AX11">IFERROR(INDEX('[1]в работе'!$AA$4:$AH$1676,MATCH('лист 1'!AW11,'[1]в работе'!$Z$4:$Z$1676,0),MATCH(AW$1,INDEX('[1]в работе'!$AA$4:$AH$1676,MATCH('лист 1'!AW11,'[1]в работе'!$Z$4:$Z$1676,0),),0)+1),"")</f>
        <v/>
      </c>
      <c r="AY11" s="113" t="str">
        <f>IFERROR(INDEX('лист 2'!$M$3:$M$3000,SMALL(IF('лист 2'!$O$3:$O$3000=AY$1,ROW('лист 2'!$A$3:$A$3000)-3),$BN11)),"")</f>
        <v/>
      </c>
      <c r="AZ11" s="113" t="str">
        <f t="array" ref="AZ11">IFERROR(INDEX('[1]в работе'!$AA$4:$AH$1676,MATCH('лист 1'!AY11,'[1]в работе'!$Z$4:$Z$1676,0),MATCH(AY$1,INDEX('[1]в работе'!$AA$4:$AH$1676,MATCH('лист 1'!AY11,'[1]в работе'!$Z$4:$Z$1676,0),),0)+1),"")</f>
        <v/>
      </c>
      <c r="BA11" s="113" t="str">
        <f>IFERROR(INDEX('лист 2'!$M$3:$M$3000,SMALL(IF('лист 2'!$O$3:$O$3000=BA$1,ROW('лист 2'!$A$3:$A$3000)-3),$BN11)),"")</f>
        <v/>
      </c>
      <c r="BB11" s="113" t="str">
        <f t="array" ref="BB11">IFERROR(INDEX('[1]в работе'!$AA$4:$AH$1676,MATCH('лист 1'!BA11,'[1]в работе'!$Z$4:$Z$1676,0),MATCH(BA$1,INDEX('[1]в работе'!$AA$4:$AH$1676,MATCH('лист 1'!BA11,'[1]в работе'!$Z$4:$Z$1676,0),),0)+1),"")</f>
        <v/>
      </c>
      <c r="BC11" s="113" t="str">
        <f>IFERROR(INDEX('лист 2'!$M$3:$M$3000,SMALL(IF('лист 2'!$O$3:$O$3000=BC$1,ROW('лист 2'!$A$3:$A$3000)-3),$BN11)),"")</f>
        <v/>
      </c>
      <c r="BD11" s="113" t="str">
        <f t="array" ref="BD11">IFERROR(INDEX('[1]в работе'!$AA$4:$AH$1676,MATCH('лист 1'!BC11,'[1]в работе'!$Z$4:$Z$1676,0),MATCH(BC$1,INDEX('[1]в работе'!$AA$4:$AH$1676,MATCH('лист 1'!BC11,'[1]в работе'!$Z$4:$Z$1676,0),),0)+1),"")</f>
        <v/>
      </c>
      <c r="BE11" s="113" t="str">
        <f>IFERROR(INDEX('лист 2'!$M$3:$M$3000,SMALL(IF('лист 2'!$O$3:$O$3000=BE$1,ROW('лист 2'!$A$3:$A$3000)-3),$BN11)),"")</f>
        <v/>
      </c>
      <c r="BF11" s="113" t="str">
        <f t="array" ref="BF11">IFERROR(INDEX('[1]в работе'!$AA$4:$AH$1676,MATCH('лист 1'!BE11,'[1]в работе'!$Z$4:$Z$1676,0),MATCH(BE$1,INDEX('[1]в работе'!$AA$4:$AH$1676,MATCH('лист 1'!BE11,'[1]в работе'!$Z$4:$Z$1676,0),),0)+1),"")</f>
        <v/>
      </c>
      <c r="BG11" s="113" t="str">
        <f>IFERROR(INDEX('лист 2'!$M$3:$M$3000,SMALL(IF('лист 2'!$O$3:$O$3000=BG$1,ROW('лист 2'!$A$3:$A$3000)-3),$BN11)),"")</f>
        <v/>
      </c>
      <c r="BH11" s="113" t="str">
        <f t="array" ref="BH11">IFERROR(INDEX('[1]в работе'!$AA$4:$AH$1676,MATCH('лист 1'!BG11,'[1]в работе'!$Z$4:$Z$1676,0),MATCH(BG$1,INDEX('[1]в работе'!$AA$4:$AH$1676,MATCH('лист 1'!BG11,'[1]в работе'!$Z$4:$Z$1676,0),),0)+1),"")</f>
        <v/>
      </c>
      <c r="BI11" s="113" t="str">
        <f>IFERROR(INDEX('лист 2'!$M$3:$M$3000,SMALL(IF('лист 2'!$O$3:$O$3000=BI$1,ROW('лист 2'!$A$3:$A$3000)-3),$BN11)),"")</f>
        <v/>
      </c>
      <c r="BJ11" s="113" t="str">
        <f t="array" ref="BJ11">IFERROR(INDEX('[1]в работе'!$AA$4:$AH$1676,MATCH('лист 1'!BI11,'[1]в работе'!$Z$4:$Z$1676,0),MATCH(BI$1,INDEX('[1]в работе'!$AA$4:$AH$1676,MATCH('лист 1'!BI11,'[1]в работе'!$Z$4:$Z$1676,0),),0)+1),"")</f>
        <v/>
      </c>
      <c r="BN11" s="113">
        <v>9</v>
      </c>
    </row>
    <row r="12" spans="1:66" s="113" customFormat="1" x14ac:dyDescent="0.3">
      <c r="A12" s="119"/>
      <c r="B12" s="110"/>
      <c r="C12" s="113" t="str">
        <f>IFERROR(INDEX('лист 2'!$M$3:$M$3000,SMALL(IF('лист 2'!$O$3:$O$3000=C$1,ROW('лист 2'!$A$3:$A$3000)-3),$BN12)),"")</f>
        <v/>
      </c>
      <c r="D12" s="113" t="str">
        <f t="array" ref="D12">IFERROR(INDEX('[1]в работе'!$AA$4:$AH$1676,MATCH('лист 1'!C12,'[1]в работе'!$Z$4:$Z$1676,0),MATCH(C$1,INDEX('[1]в работе'!$AA$4:$AH$1676,MATCH('лист 1'!C12,'[1]в работе'!$Z$4:$Z$1676,0),),0)+1),"")</f>
        <v/>
      </c>
      <c r="E12" s="113" t="str">
        <f>IFERROR(INDEX('лист 2'!$M$3:$M$3000,SMALL(IF('лист 2'!$O$3:$O$3000=E$1,ROW('лист 2'!$A$3:$A$3000)-3),$BN12)),"")</f>
        <v/>
      </c>
      <c r="F12" s="113" t="str">
        <f t="array" ref="F12">IFERROR(INDEX('[1]в работе'!$AA$4:$AH$1676,MATCH('лист 1'!E12,'[1]в работе'!$Z$4:$Z$1676,0),MATCH(E$1,INDEX('[1]в работе'!$AA$4:$AH$1676,MATCH('лист 1'!E12,'[1]в работе'!$Z$4:$Z$1676,0),),0)+1),"")</f>
        <v/>
      </c>
      <c r="G12" s="113" t="str">
        <f>IFERROR(INDEX('лист 2'!$M$3:$M$3000,SMALL(IF('лист 2'!$O$3:$O$3000=G$1,ROW('лист 2'!$A$3:$A$3000)-3),$BN12)),"")</f>
        <v/>
      </c>
      <c r="H12" s="113" t="str">
        <f t="array" ref="H12">IFERROR(INDEX('[1]в работе'!$AA$4:$AH$1676,MATCH('лист 1'!G12,'[1]в работе'!$Z$4:$Z$1676,0),MATCH(G$1,INDEX('[1]в работе'!$AA$4:$AH$1676,MATCH('лист 1'!G12,'[1]в работе'!$Z$4:$Z$1676,0),),0)+1),"")</f>
        <v/>
      </c>
      <c r="I12" s="113" t="str">
        <f>IFERROR(INDEX('лист 2'!$M$3:$M$3000,SMALL(IF('лист 2'!$O$3:$O$3000=I$1,ROW('лист 2'!$A$3:$A$3000)-3),$BN12)),"")</f>
        <v/>
      </c>
      <c r="J12" s="113" t="str">
        <f t="array" ref="J12">IFERROR(INDEX('[1]в работе'!$AA$4:$AH$1676,MATCH('лист 1'!I12,'[1]в работе'!$Z$4:$Z$1676,0),MATCH(I$1,INDEX('[1]в работе'!$AA$4:$AH$1676,MATCH('лист 1'!I12,'[1]в работе'!$Z$4:$Z$1676,0),),0)+1),"")</f>
        <v/>
      </c>
      <c r="K12" s="113" t="str">
        <f>IFERROR(INDEX('лист 2'!$M$3:$M$3000,SMALL(IF('лист 2'!$O$3:$O$3000=K$1,ROW('лист 2'!$A$3:$A$3000)-3),$BN12)),"")</f>
        <v/>
      </c>
      <c r="L12" s="113" t="str">
        <f t="array" ref="L12">IFERROR(INDEX('[1]в работе'!$AA$4:$AH$1676,MATCH('лист 1'!K12,'[1]в работе'!$Z$4:$Z$1676,0),MATCH(K$1,INDEX('[1]в работе'!$AA$4:$AH$1676,MATCH('лист 1'!K12,'[1]в работе'!$Z$4:$Z$1676,0),),0)+1),"")</f>
        <v/>
      </c>
      <c r="M12" s="113" t="str">
        <f>IFERROR(INDEX('лист 2'!$M$3:$M$3000,SMALL(IF('лист 2'!$O$3:$O$3000=M$1,ROW('лист 2'!$A$3:$A$3000)-3),$BN12)),"")</f>
        <v/>
      </c>
      <c r="N12" s="113" t="str">
        <f t="array" ref="N12">IFERROR(INDEX('[1]в работе'!$AA$4:$AH$1676,MATCH('лист 1'!M12,'[1]в работе'!$Z$4:$Z$1676,0),MATCH(M$1,INDEX('[1]в работе'!$AA$4:$AH$1676,MATCH('лист 1'!M12,'[1]в работе'!$Z$4:$Z$1676,0),),0)+1),"")</f>
        <v/>
      </c>
      <c r="O12" s="113" t="str">
        <f>IFERROR(INDEX('лист 2'!$M$3:$M$3000,SMALL(IF('лист 2'!$O$3:$O$3000=O$1,ROW('лист 2'!$A$3:$A$3000)-3),$BN12)),"")</f>
        <v/>
      </c>
      <c r="P12" s="113" t="str">
        <f t="array" ref="P12">IFERROR(INDEX('[1]в работе'!$AA$4:$AH$1676,MATCH('лист 1'!O12,'[1]в работе'!$Z$4:$Z$1676,0),MATCH(O$1,INDEX('[1]в работе'!$AA$4:$AH$1676,MATCH('лист 1'!O12,'[1]в работе'!$Z$4:$Z$1676,0),),0)+1),"")</f>
        <v/>
      </c>
      <c r="Q12" s="113" t="str">
        <f>IFERROR(INDEX('лист 2'!$M$3:$M$3000,SMALL(IF('лист 2'!$O$3:$O$3000=Q$1,ROW('лист 2'!$A$3:$A$3000)-3),$BN12)),"")</f>
        <v/>
      </c>
      <c r="R12" s="113" t="str">
        <f t="array" ref="R12">IFERROR(INDEX('[1]в работе'!$AA$4:$AH$1676,MATCH('лист 1'!Q12,'[1]в работе'!$Z$4:$Z$1676,0),MATCH(Q$1,INDEX('[1]в работе'!$AA$4:$AH$1676,MATCH('лист 1'!Q12,'[1]в работе'!$Z$4:$Z$1676,0),),0)+1),"")</f>
        <v/>
      </c>
      <c r="S12" s="113" t="str">
        <f>IFERROR(INDEX('лист 2'!$M$3:$M$3000,SMALL(IF('лист 2'!$O$3:$O$3000=S$1,ROW('лист 2'!$A$3:$A$3000)-3),$BN12)),"")</f>
        <v/>
      </c>
      <c r="T12" s="113" t="str">
        <f t="array" ref="T12">IFERROR(INDEX('[1]в работе'!$AA$4:$AH$1676,MATCH('лист 1'!S12,'[1]в работе'!$Z$4:$Z$1676,0),MATCH(S$1,INDEX('[1]в работе'!$AA$4:$AH$1676,MATCH('лист 1'!S12,'[1]в работе'!$Z$4:$Z$1676,0),),0)+1),"")</f>
        <v/>
      </c>
      <c r="U12" s="113" t="str">
        <f>IFERROR(INDEX('лист 2'!$M$3:$M$3000,SMALL(IF('лист 2'!$O$3:$O$3000=U$1,ROW('лист 2'!$A$3:$A$3000)-3),$BN12)),"")</f>
        <v/>
      </c>
      <c r="V12" s="113" t="str">
        <f t="array" ref="V12">IFERROR(INDEX('[1]в работе'!$AA$4:$AH$1676,MATCH('лист 1'!U12,'[1]в работе'!$Z$4:$Z$1676,0),MATCH(U$1,INDEX('[1]в работе'!$AA$4:$AH$1676,MATCH('лист 1'!U12,'[1]в работе'!$Z$4:$Z$1676,0),),0)+1),"")</f>
        <v/>
      </c>
      <c r="W12" s="113" t="str">
        <f>IFERROR(INDEX('лист 2'!$M$3:$M$3000,SMALL(IF('лист 2'!$O$3:$O$3000=W$1,ROW('лист 2'!$A$3:$A$3000)-3),$BN12)),"")</f>
        <v/>
      </c>
      <c r="X12" s="113" t="str">
        <f t="array" ref="X12">IFERROR(INDEX('[1]в работе'!$AA$4:$AH$1676,MATCH('лист 1'!W12,'[1]в работе'!$Z$4:$Z$1676,0),MATCH(W$1,INDEX('[1]в работе'!$AA$4:$AH$1676,MATCH('лист 1'!W12,'[1]в работе'!$Z$4:$Z$1676,0),),0)+1),"")</f>
        <v/>
      </c>
      <c r="Y12" s="113" t="str">
        <f>IFERROR(INDEX('лист 2'!$M$3:$M$3000,SMALL(IF('лист 2'!$O$3:$O$3000=Y$1,ROW('лист 2'!$A$3:$A$3000)-3),$BN12)),"")</f>
        <v/>
      </c>
      <c r="Z12" s="113" t="str">
        <f t="array" ref="Z12">IFERROR(INDEX('[1]в работе'!$AA$4:$AH$1676,MATCH('лист 1'!Y12,'[1]в работе'!$Z$4:$Z$1676,0),MATCH(Y$1,INDEX('[1]в работе'!$AA$4:$AH$1676,MATCH('лист 1'!Y12,'[1]в работе'!$Z$4:$Z$1676,0),),0)+1),"")</f>
        <v/>
      </c>
      <c r="AA12" s="113" t="str">
        <f>IFERROR(INDEX('лист 2'!$M$3:$M$3000,SMALL(IF('лист 2'!$O$3:$O$3000=AA$1,ROW('лист 2'!$A$3:$A$3000)-3),$BN12)),"")</f>
        <v/>
      </c>
      <c r="AB12" s="113" t="str">
        <f t="array" ref="AB12">IFERROR(INDEX('[1]в работе'!$AA$4:$AH$1676,MATCH('лист 1'!AA12,'[1]в работе'!$Z$4:$Z$1676,0),MATCH(AA$1,INDEX('[1]в работе'!$AA$4:$AH$1676,MATCH('лист 1'!AA12,'[1]в работе'!$Z$4:$Z$1676,0),),0)+1),"")</f>
        <v/>
      </c>
      <c r="AC12" s="113" t="str">
        <f>IFERROR(INDEX('лист 2'!$M$3:$M$3000,SMALL(IF('лист 2'!$O$3:$O$3000=AC$1,ROW('лист 2'!$A$3:$A$3000)-3),$BN12)),"")</f>
        <v/>
      </c>
      <c r="AD12" s="113" t="str">
        <f t="array" ref="AD12">IFERROR(INDEX('[1]в работе'!$AA$4:$AH$1676,MATCH('лист 1'!AC12,'[1]в работе'!$Z$4:$Z$1676,0),MATCH(AC$1,INDEX('[1]в работе'!$AA$4:$AH$1676,MATCH('лист 1'!AC12,'[1]в работе'!$Z$4:$Z$1676,0),),0)+1),"")</f>
        <v/>
      </c>
      <c r="AE12" s="113" t="str">
        <f>IFERROR(INDEX('лист 2'!$M$3:$M$3000,SMALL(IF('лист 2'!$O$3:$O$3000=AE$1,ROW('лист 2'!$A$3:$A$3000)-3),$BN12)),"")</f>
        <v/>
      </c>
      <c r="AF12" s="113" t="str">
        <f t="array" ref="AF12">IFERROR(INDEX('[1]в работе'!$AA$4:$AH$1676,MATCH('лист 1'!AE12,'[1]в работе'!$Z$4:$Z$1676,0),MATCH(AE$1,INDEX('[1]в работе'!$AA$4:$AH$1676,MATCH('лист 1'!AE12,'[1]в работе'!$Z$4:$Z$1676,0),),0)+1),"")</f>
        <v/>
      </c>
      <c r="AG12" s="113" t="str">
        <f>IFERROR(INDEX('лист 2'!$M$3:$M$3000,SMALL(IF('лист 2'!$O$3:$O$3000=AG$1,ROW('лист 2'!$A$3:$A$3000)-3),$BN12)),"")</f>
        <v/>
      </c>
      <c r="AH12" s="113" t="str">
        <f t="array" ref="AH12">IFERROR(INDEX('[1]в работе'!$AA$4:$AH$1676,MATCH('лист 1'!AG12,'[1]в работе'!$Z$4:$Z$1676,0),MATCH(AG$1,INDEX('[1]в работе'!$AA$4:$AH$1676,MATCH('лист 1'!AG12,'[1]в работе'!$Z$4:$Z$1676,0),),0)+1),"")</f>
        <v/>
      </c>
      <c r="AI12" s="113" t="str">
        <f>IFERROR(INDEX('лист 2'!$M$3:$M$3000,SMALL(IF('лист 2'!$O$3:$O$3000=AI$1,ROW('лист 2'!$A$3:$A$3000)-3),$BN12)),"")</f>
        <v/>
      </c>
      <c r="AJ12" s="113" t="str">
        <f t="array" ref="AJ12">IFERROR(INDEX('[1]в работе'!$AA$4:$AH$1676,MATCH('лист 1'!AI12,'[1]в работе'!$Z$4:$Z$1676,0),MATCH(AI$1,INDEX('[1]в работе'!$AA$4:$AH$1676,MATCH('лист 1'!AI12,'[1]в работе'!$Z$4:$Z$1676,0),),0)+1),"")</f>
        <v/>
      </c>
      <c r="AK12" s="113" t="str">
        <f>IFERROR(INDEX('лист 2'!$M$3:$M$3000,SMALL(IF('лист 2'!$O$3:$O$3000=AK$1,ROW('лист 2'!$A$3:$A$3000)-3),$BN12)),"")</f>
        <v/>
      </c>
      <c r="AL12" s="113" t="str">
        <f t="array" ref="AL12">IFERROR(INDEX('[1]в работе'!$AA$4:$AH$1676,MATCH('лист 1'!AK12,'[1]в работе'!$Z$4:$Z$1676,0),MATCH(AK$1,INDEX('[1]в работе'!$AA$4:$AH$1676,MATCH('лист 1'!AK12,'[1]в работе'!$Z$4:$Z$1676,0),),0)+1),"")</f>
        <v/>
      </c>
      <c r="AM12" s="113" t="str">
        <f>IFERROR(INDEX('лист 2'!$M$3:$M$3000,SMALL(IF('лист 2'!$O$3:$O$3000=AM$1,ROW('лист 2'!$A$3:$A$3000)-3),$BN12)),"")</f>
        <v/>
      </c>
      <c r="AN12" s="113" t="str">
        <f t="array" ref="AN12">IFERROR(INDEX('[1]в работе'!$AA$4:$AH$1676,MATCH('лист 1'!AM12,'[1]в работе'!$Z$4:$Z$1676,0),MATCH(AM$1,INDEX('[1]в работе'!$AA$4:$AH$1676,MATCH('лист 1'!AM12,'[1]в работе'!$Z$4:$Z$1676,0),),0)+1),"")</f>
        <v/>
      </c>
      <c r="AO12" s="113" t="str">
        <f>IFERROR(INDEX('лист 2'!$M$3:$M$3000,SMALL(IF('лист 2'!$O$3:$O$3000=AO$1,ROW('лист 2'!$A$3:$A$3000)-3),$BN12)),"")</f>
        <v/>
      </c>
      <c r="AP12" s="113" t="str">
        <f t="array" ref="AP12">IFERROR(INDEX('[1]в работе'!$AA$4:$AH$1676,MATCH('лист 1'!AO12,'[1]в работе'!$Z$4:$Z$1676,0),MATCH(AO$1,INDEX('[1]в работе'!$AA$4:$AH$1676,MATCH('лист 1'!AO12,'[1]в работе'!$Z$4:$Z$1676,0),),0)+1),"")</f>
        <v/>
      </c>
      <c r="AQ12" s="113" t="str">
        <f>IFERROR(INDEX('лист 2'!$M$3:$M$3000,SMALL(IF('лист 2'!$O$3:$O$3000=AQ$1,ROW('лист 2'!$A$3:$A$3000)-3),$BN12)),"")</f>
        <v/>
      </c>
      <c r="AR12" s="113" t="str">
        <f t="array" ref="AR12">IFERROR(INDEX('[1]в работе'!$AA$4:$AH$1676,MATCH('лист 1'!AQ12,'[1]в работе'!$Z$4:$Z$1676,0),MATCH(AQ$1,INDEX('[1]в работе'!$AA$4:$AH$1676,MATCH('лист 1'!AQ12,'[1]в работе'!$Z$4:$Z$1676,0),),0)+1),"")</f>
        <v/>
      </c>
      <c r="AS12" s="113" t="str">
        <f>IFERROR(INDEX('лист 2'!$M$3:$M$3000,SMALL(IF('лист 2'!$O$3:$O$3000=AS$1,ROW('лист 2'!$A$3:$A$3000)-3),$BN12)),"")</f>
        <v/>
      </c>
      <c r="AT12" s="113" t="str">
        <f t="array" ref="AT12">IFERROR(INDEX('[1]в работе'!$AA$4:$AH$1676,MATCH('лист 1'!AS12,'[1]в работе'!$Z$4:$Z$1676,0),MATCH(AS$1,INDEX('[1]в работе'!$AA$4:$AH$1676,MATCH('лист 1'!AS12,'[1]в работе'!$Z$4:$Z$1676,0),),0)+1),"")</f>
        <v/>
      </c>
      <c r="AU12" s="113" t="str">
        <f>IFERROR(INDEX('лист 2'!$M$3:$M$3000,SMALL(IF('лист 2'!$O$3:$O$3000=AU$1,ROW('лист 2'!$A$3:$A$3000)-3),$BN12)),"")</f>
        <v/>
      </c>
      <c r="AV12" s="113" t="str">
        <f t="array" ref="AV12">IFERROR(INDEX('[1]в работе'!$AA$4:$AH$1676,MATCH('лист 1'!AU12,'[1]в работе'!$Z$4:$Z$1676,0),MATCH(AU$1,INDEX('[1]в работе'!$AA$4:$AH$1676,MATCH('лист 1'!AU12,'[1]в работе'!$Z$4:$Z$1676,0),),0)+1),"")</f>
        <v/>
      </c>
      <c r="AW12" s="113" t="str">
        <f>IFERROR(INDEX('лист 2'!$M$3:$M$3000,SMALL(IF('лист 2'!$O$3:$O$3000=AW$1,ROW('лист 2'!$A$3:$A$3000)-3),$BN12)),"")</f>
        <v/>
      </c>
      <c r="AX12" s="113" t="str">
        <f t="array" ref="AX12">IFERROR(INDEX('[1]в работе'!$AA$4:$AH$1676,MATCH('лист 1'!AW12,'[1]в работе'!$Z$4:$Z$1676,0),MATCH(AW$1,INDEX('[1]в работе'!$AA$4:$AH$1676,MATCH('лист 1'!AW12,'[1]в работе'!$Z$4:$Z$1676,0),),0)+1),"")</f>
        <v/>
      </c>
      <c r="AY12" s="113" t="str">
        <f>IFERROR(INDEX('лист 2'!$M$3:$M$3000,SMALL(IF('лист 2'!$O$3:$O$3000=AY$1,ROW('лист 2'!$A$3:$A$3000)-3),$BN12)),"")</f>
        <v/>
      </c>
      <c r="AZ12" s="113" t="str">
        <f t="array" ref="AZ12">IFERROR(INDEX('[1]в работе'!$AA$4:$AH$1676,MATCH('лист 1'!AY12,'[1]в работе'!$Z$4:$Z$1676,0),MATCH(AY$1,INDEX('[1]в работе'!$AA$4:$AH$1676,MATCH('лист 1'!AY12,'[1]в работе'!$Z$4:$Z$1676,0),),0)+1),"")</f>
        <v/>
      </c>
      <c r="BA12" s="113" t="str">
        <f>IFERROR(INDEX('лист 2'!$M$3:$M$3000,SMALL(IF('лист 2'!$O$3:$O$3000=BA$1,ROW('лист 2'!$A$3:$A$3000)-3),$BN12)),"")</f>
        <v/>
      </c>
      <c r="BB12" s="113" t="str">
        <f t="array" ref="BB12">IFERROR(INDEX('[1]в работе'!$AA$4:$AH$1676,MATCH('лист 1'!BA12,'[1]в работе'!$Z$4:$Z$1676,0),MATCH(BA$1,INDEX('[1]в работе'!$AA$4:$AH$1676,MATCH('лист 1'!BA12,'[1]в работе'!$Z$4:$Z$1676,0),),0)+1),"")</f>
        <v/>
      </c>
      <c r="BC12" s="113" t="str">
        <f>IFERROR(INDEX('лист 2'!$M$3:$M$3000,SMALL(IF('лист 2'!$O$3:$O$3000=BC$1,ROW('лист 2'!$A$3:$A$3000)-3),$BN12)),"")</f>
        <v/>
      </c>
      <c r="BD12" s="113" t="str">
        <f t="array" ref="BD12">IFERROR(INDEX('[1]в работе'!$AA$4:$AH$1676,MATCH('лист 1'!BC12,'[1]в работе'!$Z$4:$Z$1676,0),MATCH(BC$1,INDEX('[1]в работе'!$AA$4:$AH$1676,MATCH('лист 1'!BC12,'[1]в работе'!$Z$4:$Z$1676,0),),0)+1),"")</f>
        <v/>
      </c>
      <c r="BE12" s="113" t="str">
        <f>IFERROR(INDEX('лист 2'!$M$3:$M$3000,SMALL(IF('лист 2'!$O$3:$O$3000=BE$1,ROW('лист 2'!$A$3:$A$3000)-3),$BN12)),"")</f>
        <v/>
      </c>
      <c r="BF12" s="113" t="str">
        <f t="array" ref="BF12">IFERROR(INDEX('[1]в работе'!$AA$4:$AH$1676,MATCH('лист 1'!BE12,'[1]в работе'!$Z$4:$Z$1676,0),MATCH(BE$1,INDEX('[1]в работе'!$AA$4:$AH$1676,MATCH('лист 1'!BE12,'[1]в работе'!$Z$4:$Z$1676,0),),0)+1),"")</f>
        <v/>
      </c>
      <c r="BG12" s="113" t="str">
        <f>IFERROR(INDEX('лист 2'!$M$3:$M$3000,SMALL(IF('лист 2'!$O$3:$O$3000=BG$1,ROW('лист 2'!$A$3:$A$3000)-3),$BN12)),"")</f>
        <v/>
      </c>
      <c r="BH12" s="113" t="str">
        <f t="array" ref="BH12">IFERROR(INDEX('[1]в работе'!$AA$4:$AH$1676,MATCH('лист 1'!BG12,'[1]в работе'!$Z$4:$Z$1676,0),MATCH(BG$1,INDEX('[1]в работе'!$AA$4:$AH$1676,MATCH('лист 1'!BG12,'[1]в работе'!$Z$4:$Z$1676,0),),0)+1),"")</f>
        <v/>
      </c>
      <c r="BI12" s="113" t="str">
        <f>IFERROR(INDEX('лист 2'!$M$3:$M$3000,SMALL(IF('лист 2'!$O$3:$O$3000=BI$1,ROW('лист 2'!$A$3:$A$3000)-3),$BN12)),"")</f>
        <v/>
      </c>
      <c r="BJ12" s="113" t="str">
        <f t="array" ref="BJ12">IFERROR(INDEX('[1]в работе'!$AA$4:$AH$1676,MATCH('лист 1'!BI12,'[1]в работе'!$Z$4:$Z$1676,0),MATCH(BI$1,INDEX('[1]в работе'!$AA$4:$AH$1676,MATCH('лист 1'!BI12,'[1]в работе'!$Z$4:$Z$1676,0),),0)+1),"")</f>
        <v/>
      </c>
      <c r="BN12" s="113">
        <v>10</v>
      </c>
    </row>
    <row r="13" spans="1:66" s="113" customFormat="1" x14ac:dyDescent="0.3">
      <c r="A13" s="119"/>
      <c r="B13" s="110"/>
      <c r="C13" s="113" t="str">
        <f>IFERROR(INDEX('лист 2'!$M$3:$M$3000,SMALL(IF('лист 2'!$O$3:$O$3000=C$1,ROW('лист 2'!$A$3:$A$3000)-3),$BN13)),"")</f>
        <v/>
      </c>
      <c r="D13" s="113" t="str">
        <f t="array" ref="D13">IFERROR(INDEX('[1]в работе'!$AA$4:$AH$1676,MATCH('лист 1'!C13,'[1]в работе'!$Z$4:$Z$1676,0),MATCH(C$1,INDEX('[1]в работе'!$AA$4:$AH$1676,MATCH('лист 1'!C13,'[1]в работе'!$Z$4:$Z$1676,0),),0)+1),"")</f>
        <v/>
      </c>
      <c r="E13" s="113" t="str">
        <f>IFERROR(INDEX('лист 2'!$M$3:$M$3000,SMALL(IF('лист 2'!$O$3:$O$3000=E$1,ROW('лист 2'!$A$3:$A$3000)-3),$BN13)),"")</f>
        <v/>
      </c>
      <c r="F13" s="113" t="str">
        <f t="array" ref="F13">IFERROR(INDEX('[1]в работе'!$AA$4:$AH$1676,MATCH('лист 1'!E13,'[1]в работе'!$Z$4:$Z$1676,0),MATCH(E$1,INDEX('[1]в работе'!$AA$4:$AH$1676,MATCH('лист 1'!E13,'[1]в работе'!$Z$4:$Z$1676,0),),0)+1),"")</f>
        <v/>
      </c>
      <c r="G13" s="113" t="str">
        <f>IFERROR(INDEX('лист 2'!$M$3:$M$3000,SMALL(IF('лист 2'!$O$3:$O$3000=G$1,ROW('лист 2'!$A$3:$A$3000)-3),$BN13)),"")</f>
        <v/>
      </c>
      <c r="H13" s="113" t="str">
        <f t="array" ref="H13">IFERROR(INDEX('[1]в работе'!$AA$4:$AH$1676,MATCH('лист 1'!G13,'[1]в работе'!$Z$4:$Z$1676,0),MATCH(G$1,INDEX('[1]в работе'!$AA$4:$AH$1676,MATCH('лист 1'!G13,'[1]в работе'!$Z$4:$Z$1676,0),),0)+1),"")</f>
        <v/>
      </c>
      <c r="I13" s="113" t="str">
        <f>IFERROR(INDEX('лист 2'!$M$3:$M$3000,SMALL(IF('лист 2'!$O$3:$O$3000=I$1,ROW('лист 2'!$A$3:$A$3000)-3),$BN13)),"")</f>
        <v/>
      </c>
      <c r="J13" s="113" t="str">
        <f t="array" ref="J13">IFERROR(INDEX('[1]в работе'!$AA$4:$AH$1676,MATCH('лист 1'!I13,'[1]в работе'!$Z$4:$Z$1676,0),MATCH(I$1,INDEX('[1]в работе'!$AA$4:$AH$1676,MATCH('лист 1'!I13,'[1]в работе'!$Z$4:$Z$1676,0),),0)+1),"")</f>
        <v/>
      </c>
      <c r="K13" s="113" t="str">
        <f>IFERROR(INDEX('лист 2'!$M$3:$M$3000,SMALL(IF('лист 2'!$O$3:$O$3000=K$1,ROW('лист 2'!$A$3:$A$3000)-3),$BN13)),"")</f>
        <v/>
      </c>
      <c r="L13" s="113" t="str">
        <f t="array" ref="L13">IFERROR(INDEX('[1]в работе'!$AA$4:$AH$1676,MATCH('лист 1'!K13,'[1]в работе'!$Z$4:$Z$1676,0),MATCH(K$1,INDEX('[1]в работе'!$AA$4:$AH$1676,MATCH('лист 1'!K13,'[1]в работе'!$Z$4:$Z$1676,0),),0)+1),"")</f>
        <v/>
      </c>
      <c r="M13" s="113" t="str">
        <f>IFERROR(INDEX('лист 2'!$M$3:$M$3000,SMALL(IF('лист 2'!$O$3:$O$3000=M$1,ROW('лист 2'!$A$3:$A$3000)-3),$BN13)),"")</f>
        <v/>
      </c>
      <c r="N13" s="113" t="str">
        <f t="array" ref="N13">IFERROR(INDEX('[1]в работе'!$AA$4:$AH$1676,MATCH('лист 1'!M13,'[1]в работе'!$Z$4:$Z$1676,0),MATCH(M$1,INDEX('[1]в работе'!$AA$4:$AH$1676,MATCH('лист 1'!M13,'[1]в работе'!$Z$4:$Z$1676,0),),0)+1),"")</f>
        <v/>
      </c>
      <c r="O13" s="113" t="str">
        <f>IFERROR(INDEX('лист 2'!$M$3:$M$3000,SMALL(IF('лист 2'!$O$3:$O$3000=O$1,ROW('лист 2'!$A$3:$A$3000)-3),$BN13)),"")</f>
        <v/>
      </c>
      <c r="P13" s="113" t="str">
        <f t="array" ref="P13">IFERROR(INDEX('[1]в работе'!$AA$4:$AH$1676,MATCH('лист 1'!O13,'[1]в работе'!$Z$4:$Z$1676,0),MATCH(O$1,INDEX('[1]в работе'!$AA$4:$AH$1676,MATCH('лист 1'!O13,'[1]в работе'!$Z$4:$Z$1676,0),),0)+1),"")</f>
        <v/>
      </c>
      <c r="Q13" s="113" t="str">
        <f>IFERROR(INDEX('лист 2'!$M$3:$M$3000,SMALL(IF('лист 2'!$O$3:$O$3000=Q$1,ROW('лист 2'!$A$3:$A$3000)-3),$BN13)),"")</f>
        <v/>
      </c>
      <c r="R13" s="113" t="str">
        <f t="array" ref="R13">IFERROR(INDEX('[1]в работе'!$AA$4:$AH$1676,MATCH('лист 1'!Q13,'[1]в работе'!$Z$4:$Z$1676,0),MATCH(Q$1,INDEX('[1]в работе'!$AA$4:$AH$1676,MATCH('лист 1'!Q13,'[1]в работе'!$Z$4:$Z$1676,0),),0)+1),"")</f>
        <v/>
      </c>
      <c r="S13" s="113" t="str">
        <f>IFERROR(INDEX('лист 2'!$M$3:$M$3000,SMALL(IF('лист 2'!$O$3:$O$3000=S$1,ROW('лист 2'!$A$3:$A$3000)-3),$BN13)),"")</f>
        <v/>
      </c>
      <c r="T13" s="113" t="str">
        <f t="array" ref="T13">IFERROR(INDEX('[1]в работе'!$AA$4:$AH$1676,MATCH('лист 1'!S13,'[1]в работе'!$Z$4:$Z$1676,0),MATCH(S$1,INDEX('[1]в работе'!$AA$4:$AH$1676,MATCH('лист 1'!S13,'[1]в работе'!$Z$4:$Z$1676,0),),0)+1),"")</f>
        <v/>
      </c>
      <c r="U13" s="113" t="str">
        <f>IFERROR(INDEX('лист 2'!$M$3:$M$3000,SMALL(IF('лист 2'!$O$3:$O$3000=U$1,ROW('лист 2'!$A$3:$A$3000)-3),$BN13)),"")</f>
        <v/>
      </c>
      <c r="V13" s="113" t="str">
        <f t="array" ref="V13">IFERROR(INDEX('[1]в работе'!$AA$4:$AH$1676,MATCH('лист 1'!U13,'[1]в работе'!$Z$4:$Z$1676,0),MATCH(U$1,INDEX('[1]в работе'!$AA$4:$AH$1676,MATCH('лист 1'!U13,'[1]в работе'!$Z$4:$Z$1676,0),),0)+1),"")</f>
        <v/>
      </c>
      <c r="W13" s="113" t="str">
        <f>IFERROR(INDEX('лист 2'!$M$3:$M$3000,SMALL(IF('лист 2'!$O$3:$O$3000=W$1,ROW('лист 2'!$A$3:$A$3000)-3),$BN13)),"")</f>
        <v/>
      </c>
      <c r="X13" s="113" t="str">
        <f t="array" ref="X13">IFERROR(INDEX('[1]в работе'!$AA$4:$AH$1676,MATCH('лист 1'!W13,'[1]в работе'!$Z$4:$Z$1676,0),MATCH(W$1,INDEX('[1]в работе'!$AA$4:$AH$1676,MATCH('лист 1'!W13,'[1]в работе'!$Z$4:$Z$1676,0),),0)+1),"")</f>
        <v/>
      </c>
      <c r="Y13" s="113" t="str">
        <f>IFERROR(INDEX('лист 2'!$M$3:$M$3000,SMALL(IF('лист 2'!$O$3:$O$3000=Y$1,ROW('лист 2'!$A$3:$A$3000)-3),$BN13)),"")</f>
        <v/>
      </c>
      <c r="Z13" s="113" t="str">
        <f t="array" ref="Z13">IFERROR(INDEX('[1]в работе'!$AA$4:$AH$1676,MATCH('лист 1'!Y13,'[1]в работе'!$Z$4:$Z$1676,0),MATCH(Y$1,INDEX('[1]в работе'!$AA$4:$AH$1676,MATCH('лист 1'!Y13,'[1]в работе'!$Z$4:$Z$1676,0),),0)+1),"")</f>
        <v/>
      </c>
      <c r="AA13" s="113" t="str">
        <f>IFERROR(INDEX('лист 2'!$M$3:$M$3000,SMALL(IF('лист 2'!$O$3:$O$3000=AA$1,ROW('лист 2'!$A$3:$A$3000)-3),$BN13)),"")</f>
        <v/>
      </c>
      <c r="AB13" s="113" t="str">
        <f t="array" ref="AB13">IFERROR(INDEX('[1]в работе'!$AA$4:$AH$1676,MATCH('лист 1'!AA13,'[1]в работе'!$Z$4:$Z$1676,0),MATCH(AA$1,INDEX('[1]в работе'!$AA$4:$AH$1676,MATCH('лист 1'!AA13,'[1]в работе'!$Z$4:$Z$1676,0),),0)+1),"")</f>
        <v/>
      </c>
      <c r="AC13" s="113" t="str">
        <f>IFERROR(INDEX('лист 2'!$M$3:$M$3000,SMALL(IF('лист 2'!$O$3:$O$3000=AC$1,ROW('лист 2'!$A$3:$A$3000)-3),$BN13)),"")</f>
        <v/>
      </c>
      <c r="AD13" s="113" t="str">
        <f t="array" ref="AD13">IFERROR(INDEX('[1]в работе'!$AA$4:$AH$1676,MATCH('лист 1'!AC13,'[1]в работе'!$Z$4:$Z$1676,0),MATCH(AC$1,INDEX('[1]в работе'!$AA$4:$AH$1676,MATCH('лист 1'!AC13,'[1]в работе'!$Z$4:$Z$1676,0),),0)+1),"")</f>
        <v/>
      </c>
      <c r="AE13" s="113" t="str">
        <f>IFERROR(INDEX('лист 2'!$M$3:$M$3000,SMALL(IF('лист 2'!$O$3:$O$3000=AE$1,ROW('лист 2'!$A$3:$A$3000)-3),$BN13)),"")</f>
        <v/>
      </c>
      <c r="AF13" s="113" t="str">
        <f t="array" ref="AF13">IFERROR(INDEX('[1]в работе'!$AA$4:$AH$1676,MATCH('лист 1'!AE13,'[1]в работе'!$Z$4:$Z$1676,0),MATCH(AE$1,INDEX('[1]в работе'!$AA$4:$AH$1676,MATCH('лист 1'!AE13,'[1]в работе'!$Z$4:$Z$1676,0),),0)+1),"")</f>
        <v/>
      </c>
      <c r="AG13" s="113" t="str">
        <f>IFERROR(INDEX('лист 2'!$M$3:$M$3000,SMALL(IF('лист 2'!$O$3:$O$3000=AG$1,ROW('лист 2'!$A$3:$A$3000)-3),$BN13)),"")</f>
        <v/>
      </c>
      <c r="AH13" s="113" t="str">
        <f t="array" ref="AH13">IFERROR(INDEX('[1]в работе'!$AA$4:$AH$1676,MATCH('лист 1'!AG13,'[1]в работе'!$Z$4:$Z$1676,0),MATCH(AG$1,INDEX('[1]в работе'!$AA$4:$AH$1676,MATCH('лист 1'!AG13,'[1]в работе'!$Z$4:$Z$1676,0),),0)+1),"")</f>
        <v/>
      </c>
      <c r="AI13" s="113" t="str">
        <f>IFERROR(INDEX('лист 2'!$M$3:$M$3000,SMALL(IF('лист 2'!$O$3:$O$3000=AI$1,ROW('лист 2'!$A$3:$A$3000)-3),$BN13)),"")</f>
        <v/>
      </c>
      <c r="AJ13" s="113" t="str">
        <f t="array" ref="AJ13">IFERROR(INDEX('[1]в работе'!$AA$4:$AH$1676,MATCH('лист 1'!AI13,'[1]в работе'!$Z$4:$Z$1676,0),MATCH(AI$1,INDEX('[1]в работе'!$AA$4:$AH$1676,MATCH('лист 1'!AI13,'[1]в работе'!$Z$4:$Z$1676,0),),0)+1),"")</f>
        <v/>
      </c>
      <c r="AK13" s="113" t="str">
        <f>IFERROR(INDEX('лист 2'!$M$3:$M$3000,SMALL(IF('лист 2'!$O$3:$O$3000=AK$1,ROW('лист 2'!$A$3:$A$3000)-3),$BN13)),"")</f>
        <v/>
      </c>
      <c r="AL13" s="113" t="str">
        <f t="array" ref="AL13">IFERROR(INDEX('[1]в работе'!$AA$4:$AH$1676,MATCH('лист 1'!AK13,'[1]в работе'!$Z$4:$Z$1676,0),MATCH(AK$1,INDEX('[1]в работе'!$AA$4:$AH$1676,MATCH('лист 1'!AK13,'[1]в работе'!$Z$4:$Z$1676,0),),0)+1),"")</f>
        <v/>
      </c>
      <c r="AM13" s="113" t="str">
        <f>IFERROR(INDEX('лист 2'!$M$3:$M$3000,SMALL(IF('лист 2'!$O$3:$O$3000=AM$1,ROW('лист 2'!$A$3:$A$3000)-3),$BN13)),"")</f>
        <v/>
      </c>
      <c r="AN13" s="113" t="str">
        <f t="array" ref="AN13">IFERROR(INDEX('[1]в работе'!$AA$4:$AH$1676,MATCH('лист 1'!AM13,'[1]в работе'!$Z$4:$Z$1676,0),MATCH(AM$1,INDEX('[1]в работе'!$AA$4:$AH$1676,MATCH('лист 1'!AM13,'[1]в работе'!$Z$4:$Z$1676,0),),0)+1),"")</f>
        <v/>
      </c>
      <c r="AO13" s="113" t="str">
        <f>IFERROR(INDEX('лист 2'!$M$3:$M$3000,SMALL(IF('лист 2'!$O$3:$O$3000=AO$1,ROW('лист 2'!$A$3:$A$3000)-3),$BN13)),"")</f>
        <v/>
      </c>
      <c r="AP13" s="113" t="str">
        <f t="array" ref="AP13">IFERROR(INDEX('[1]в работе'!$AA$4:$AH$1676,MATCH('лист 1'!AO13,'[1]в работе'!$Z$4:$Z$1676,0),MATCH(AO$1,INDEX('[1]в работе'!$AA$4:$AH$1676,MATCH('лист 1'!AO13,'[1]в работе'!$Z$4:$Z$1676,0),),0)+1),"")</f>
        <v/>
      </c>
      <c r="AQ13" s="113" t="str">
        <f>IFERROR(INDEX('лист 2'!$M$3:$M$3000,SMALL(IF('лист 2'!$O$3:$O$3000=AQ$1,ROW('лист 2'!$A$3:$A$3000)-3),$BN13)),"")</f>
        <v/>
      </c>
      <c r="AR13" s="113" t="str">
        <f t="array" ref="AR13">IFERROR(INDEX('[1]в работе'!$AA$4:$AH$1676,MATCH('лист 1'!AQ13,'[1]в работе'!$Z$4:$Z$1676,0),MATCH(AQ$1,INDEX('[1]в работе'!$AA$4:$AH$1676,MATCH('лист 1'!AQ13,'[1]в работе'!$Z$4:$Z$1676,0),),0)+1),"")</f>
        <v/>
      </c>
      <c r="AS13" s="113" t="str">
        <f>IFERROR(INDEX('лист 2'!$M$3:$M$3000,SMALL(IF('лист 2'!$O$3:$O$3000=AS$1,ROW('лист 2'!$A$3:$A$3000)-3),$BN13)),"")</f>
        <v/>
      </c>
      <c r="AT13" s="113" t="str">
        <f t="array" ref="AT13">IFERROR(INDEX('[1]в работе'!$AA$4:$AH$1676,MATCH('лист 1'!AS13,'[1]в работе'!$Z$4:$Z$1676,0),MATCH(AS$1,INDEX('[1]в работе'!$AA$4:$AH$1676,MATCH('лист 1'!AS13,'[1]в работе'!$Z$4:$Z$1676,0),),0)+1),"")</f>
        <v/>
      </c>
      <c r="AU13" s="113" t="str">
        <f>IFERROR(INDEX('лист 2'!$M$3:$M$3000,SMALL(IF('лист 2'!$O$3:$O$3000=AU$1,ROW('лист 2'!$A$3:$A$3000)-3),$BN13)),"")</f>
        <v/>
      </c>
      <c r="AV13" s="113" t="str">
        <f t="array" ref="AV13">IFERROR(INDEX('[1]в работе'!$AA$4:$AH$1676,MATCH('лист 1'!AU13,'[1]в работе'!$Z$4:$Z$1676,0),MATCH(AU$1,INDEX('[1]в работе'!$AA$4:$AH$1676,MATCH('лист 1'!AU13,'[1]в работе'!$Z$4:$Z$1676,0),),0)+1),"")</f>
        <v/>
      </c>
      <c r="AW13" s="113" t="str">
        <f>IFERROR(INDEX('лист 2'!$M$3:$M$3000,SMALL(IF('лист 2'!$O$3:$O$3000=AW$1,ROW('лист 2'!$A$3:$A$3000)-3),$BN13)),"")</f>
        <v/>
      </c>
      <c r="AX13" s="113" t="str">
        <f t="array" ref="AX13">IFERROR(INDEX('[1]в работе'!$AA$4:$AH$1676,MATCH('лист 1'!AW13,'[1]в работе'!$Z$4:$Z$1676,0),MATCH(AW$1,INDEX('[1]в работе'!$AA$4:$AH$1676,MATCH('лист 1'!AW13,'[1]в работе'!$Z$4:$Z$1676,0),),0)+1),"")</f>
        <v/>
      </c>
      <c r="AY13" s="113" t="str">
        <f>IFERROR(INDEX('лист 2'!$M$3:$M$3000,SMALL(IF('лист 2'!$O$3:$O$3000=AY$1,ROW('лист 2'!$A$3:$A$3000)-3),$BN13)),"")</f>
        <v/>
      </c>
      <c r="AZ13" s="113" t="str">
        <f t="array" ref="AZ13">IFERROR(INDEX('[1]в работе'!$AA$4:$AH$1676,MATCH('лист 1'!AY13,'[1]в работе'!$Z$4:$Z$1676,0),MATCH(AY$1,INDEX('[1]в работе'!$AA$4:$AH$1676,MATCH('лист 1'!AY13,'[1]в работе'!$Z$4:$Z$1676,0),),0)+1),"")</f>
        <v/>
      </c>
      <c r="BA13" s="113" t="str">
        <f>IFERROR(INDEX('лист 2'!$M$3:$M$3000,SMALL(IF('лист 2'!$O$3:$O$3000=BA$1,ROW('лист 2'!$A$3:$A$3000)-3),$BN13)),"")</f>
        <v/>
      </c>
      <c r="BB13" s="113" t="str">
        <f t="array" ref="BB13">IFERROR(INDEX('[1]в работе'!$AA$4:$AH$1676,MATCH('лист 1'!BA13,'[1]в работе'!$Z$4:$Z$1676,0),MATCH(BA$1,INDEX('[1]в работе'!$AA$4:$AH$1676,MATCH('лист 1'!BA13,'[1]в работе'!$Z$4:$Z$1676,0),),0)+1),"")</f>
        <v/>
      </c>
      <c r="BC13" s="113" t="str">
        <f>IFERROR(INDEX('лист 2'!$M$3:$M$3000,SMALL(IF('лист 2'!$O$3:$O$3000=BC$1,ROW('лист 2'!$A$3:$A$3000)-3),$BN13)),"")</f>
        <v/>
      </c>
      <c r="BD13" s="113" t="str">
        <f t="array" ref="BD13">IFERROR(INDEX('[1]в работе'!$AA$4:$AH$1676,MATCH('лист 1'!BC13,'[1]в работе'!$Z$4:$Z$1676,0),MATCH(BC$1,INDEX('[1]в работе'!$AA$4:$AH$1676,MATCH('лист 1'!BC13,'[1]в работе'!$Z$4:$Z$1676,0),),0)+1),"")</f>
        <v/>
      </c>
      <c r="BE13" s="113" t="str">
        <f>IFERROR(INDEX('лист 2'!$M$3:$M$3000,SMALL(IF('лист 2'!$O$3:$O$3000=BE$1,ROW('лист 2'!$A$3:$A$3000)-3),$BN13)),"")</f>
        <v/>
      </c>
      <c r="BF13" s="113" t="str">
        <f t="array" ref="BF13">IFERROR(INDEX('[1]в работе'!$AA$4:$AH$1676,MATCH('лист 1'!BE13,'[1]в работе'!$Z$4:$Z$1676,0),MATCH(BE$1,INDEX('[1]в работе'!$AA$4:$AH$1676,MATCH('лист 1'!BE13,'[1]в работе'!$Z$4:$Z$1676,0),),0)+1),"")</f>
        <v/>
      </c>
      <c r="BG13" s="113" t="str">
        <f>IFERROR(INDEX('лист 2'!$M$3:$M$3000,SMALL(IF('лист 2'!$O$3:$O$3000=BG$1,ROW('лист 2'!$A$3:$A$3000)-3),$BN13)),"")</f>
        <v/>
      </c>
      <c r="BH13" s="113" t="str">
        <f t="array" ref="BH13">IFERROR(INDEX('[1]в работе'!$AA$4:$AH$1676,MATCH('лист 1'!BG13,'[1]в работе'!$Z$4:$Z$1676,0),MATCH(BG$1,INDEX('[1]в работе'!$AA$4:$AH$1676,MATCH('лист 1'!BG13,'[1]в работе'!$Z$4:$Z$1676,0),),0)+1),"")</f>
        <v/>
      </c>
      <c r="BI13" s="113" t="str">
        <f>IFERROR(INDEX('лист 2'!$M$3:$M$3000,SMALL(IF('лист 2'!$O$3:$O$3000=BI$1,ROW('лист 2'!$A$3:$A$3000)-3),$BN13)),"")</f>
        <v/>
      </c>
      <c r="BJ13" s="113" t="str">
        <f t="array" ref="BJ13">IFERROR(INDEX('[1]в работе'!$AA$4:$AH$1676,MATCH('лист 1'!BI13,'[1]в работе'!$Z$4:$Z$1676,0),MATCH(BI$1,INDEX('[1]в работе'!$AA$4:$AH$1676,MATCH('лист 1'!BI13,'[1]в работе'!$Z$4:$Z$1676,0),),0)+1),"")</f>
        <v/>
      </c>
      <c r="BN13" s="113">
        <v>11</v>
      </c>
    </row>
    <row r="14" spans="1:66" s="113" customFormat="1" x14ac:dyDescent="0.3">
      <c r="A14" s="119"/>
      <c r="B14" s="110"/>
      <c r="C14" s="113" t="str">
        <f>IFERROR(INDEX('лист 2'!$M$3:$M$3000,SMALL(IF('лист 2'!$O$3:$O$3000=C$1,ROW('лист 2'!$A$3:$A$3000)-3),$BN14)),"")</f>
        <v/>
      </c>
      <c r="D14" s="113" t="str">
        <f t="array" ref="D14">IFERROR(INDEX('[1]в работе'!$AA$4:$AH$1676,MATCH('лист 1'!C14,'[1]в работе'!$Z$4:$Z$1676,0),MATCH(C$1,INDEX('[1]в работе'!$AA$4:$AH$1676,MATCH('лист 1'!C14,'[1]в работе'!$Z$4:$Z$1676,0),),0)+1),"")</f>
        <v/>
      </c>
      <c r="E14" s="113" t="str">
        <f>IFERROR(INDEX('лист 2'!$M$3:$M$3000,SMALL(IF('лист 2'!$O$3:$O$3000=E$1,ROW('лист 2'!$A$3:$A$3000)-3),$BN14)),"")</f>
        <v/>
      </c>
      <c r="F14" s="113" t="str">
        <f t="array" ref="F14">IFERROR(INDEX('[1]в работе'!$AA$4:$AH$1676,MATCH('лист 1'!E14,'[1]в работе'!$Z$4:$Z$1676,0),MATCH(E$1,INDEX('[1]в работе'!$AA$4:$AH$1676,MATCH('лист 1'!E14,'[1]в работе'!$Z$4:$Z$1676,0),),0)+1),"")</f>
        <v/>
      </c>
      <c r="G14" s="113" t="str">
        <f>IFERROR(INDEX('лист 2'!$M$3:$M$3000,SMALL(IF('лист 2'!$O$3:$O$3000=G$1,ROW('лист 2'!$A$3:$A$3000)-3),$BN14)),"")</f>
        <v/>
      </c>
      <c r="H14" s="113" t="str">
        <f t="array" ref="H14">IFERROR(INDEX('[1]в работе'!$AA$4:$AH$1676,MATCH('лист 1'!G14,'[1]в работе'!$Z$4:$Z$1676,0),MATCH(G$1,INDEX('[1]в работе'!$AA$4:$AH$1676,MATCH('лист 1'!G14,'[1]в работе'!$Z$4:$Z$1676,0),),0)+1),"")</f>
        <v/>
      </c>
      <c r="I14" s="113" t="str">
        <f>IFERROR(INDEX('лист 2'!$M$3:$M$3000,SMALL(IF('лист 2'!$O$3:$O$3000=I$1,ROW('лист 2'!$A$3:$A$3000)-3),$BN14)),"")</f>
        <v/>
      </c>
      <c r="J14" s="113" t="str">
        <f t="array" ref="J14">IFERROR(INDEX('[1]в работе'!$AA$4:$AH$1676,MATCH('лист 1'!I14,'[1]в работе'!$Z$4:$Z$1676,0),MATCH(I$1,INDEX('[1]в работе'!$AA$4:$AH$1676,MATCH('лист 1'!I14,'[1]в работе'!$Z$4:$Z$1676,0),),0)+1),"")</f>
        <v/>
      </c>
      <c r="K14" s="113" t="str">
        <f>IFERROR(INDEX('лист 2'!$M$3:$M$3000,SMALL(IF('лист 2'!$O$3:$O$3000=K$1,ROW('лист 2'!$A$3:$A$3000)-3),$BN14)),"")</f>
        <v/>
      </c>
      <c r="L14" s="113" t="str">
        <f t="array" ref="L14">IFERROR(INDEX('[1]в работе'!$AA$4:$AH$1676,MATCH('лист 1'!K14,'[1]в работе'!$Z$4:$Z$1676,0),MATCH(K$1,INDEX('[1]в работе'!$AA$4:$AH$1676,MATCH('лист 1'!K14,'[1]в работе'!$Z$4:$Z$1676,0),),0)+1),"")</f>
        <v/>
      </c>
      <c r="M14" s="113" t="str">
        <f>IFERROR(INDEX('лист 2'!$M$3:$M$3000,SMALL(IF('лист 2'!$O$3:$O$3000=M$1,ROW('лист 2'!$A$3:$A$3000)-3),$BN14)),"")</f>
        <v/>
      </c>
      <c r="N14" s="113" t="str">
        <f t="array" ref="N14">IFERROR(INDEX('[1]в работе'!$AA$4:$AH$1676,MATCH('лист 1'!M14,'[1]в работе'!$Z$4:$Z$1676,0),MATCH(M$1,INDEX('[1]в работе'!$AA$4:$AH$1676,MATCH('лист 1'!M14,'[1]в работе'!$Z$4:$Z$1676,0),),0)+1),"")</f>
        <v/>
      </c>
      <c r="O14" s="113" t="str">
        <f>IFERROR(INDEX('лист 2'!$M$3:$M$3000,SMALL(IF('лист 2'!$O$3:$O$3000=O$1,ROW('лист 2'!$A$3:$A$3000)-3),$BN14)),"")</f>
        <v/>
      </c>
      <c r="P14" s="113" t="str">
        <f t="array" ref="P14">IFERROR(INDEX('[1]в работе'!$AA$4:$AH$1676,MATCH('лист 1'!O14,'[1]в работе'!$Z$4:$Z$1676,0),MATCH(O$1,INDEX('[1]в работе'!$AA$4:$AH$1676,MATCH('лист 1'!O14,'[1]в работе'!$Z$4:$Z$1676,0),),0)+1),"")</f>
        <v/>
      </c>
      <c r="Q14" s="113" t="str">
        <f>IFERROR(INDEX('лист 2'!$M$3:$M$3000,SMALL(IF('лист 2'!$O$3:$O$3000=Q$1,ROW('лист 2'!$A$3:$A$3000)-3),$BN14)),"")</f>
        <v/>
      </c>
      <c r="R14" s="113" t="str">
        <f t="array" ref="R14">IFERROR(INDEX('[1]в работе'!$AA$4:$AH$1676,MATCH('лист 1'!Q14,'[1]в работе'!$Z$4:$Z$1676,0),MATCH(Q$1,INDEX('[1]в работе'!$AA$4:$AH$1676,MATCH('лист 1'!Q14,'[1]в работе'!$Z$4:$Z$1676,0),),0)+1),"")</f>
        <v/>
      </c>
      <c r="S14" s="113" t="str">
        <f>IFERROR(INDEX('лист 2'!$M$3:$M$3000,SMALL(IF('лист 2'!$O$3:$O$3000=S$1,ROW('лист 2'!$A$3:$A$3000)-3),$BN14)),"")</f>
        <v/>
      </c>
      <c r="T14" s="113" t="str">
        <f t="array" ref="T14">IFERROR(INDEX('[1]в работе'!$AA$4:$AH$1676,MATCH('лист 1'!S14,'[1]в работе'!$Z$4:$Z$1676,0),MATCH(S$1,INDEX('[1]в работе'!$AA$4:$AH$1676,MATCH('лист 1'!S14,'[1]в работе'!$Z$4:$Z$1676,0),),0)+1),"")</f>
        <v/>
      </c>
      <c r="U14" s="113" t="str">
        <f>IFERROR(INDEX('лист 2'!$M$3:$M$3000,SMALL(IF('лист 2'!$O$3:$O$3000=U$1,ROW('лист 2'!$A$3:$A$3000)-3),$BN14)),"")</f>
        <v/>
      </c>
      <c r="V14" s="113" t="str">
        <f t="array" ref="V14">IFERROR(INDEX('[1]в работе'!$AA$4:$AH$1676,MATCH('лист 1'!U14,'[1]в работе'!$Z$4:$Z$1676,0),MATCH(U$1,INDEX('[1]в работе'!$AA$4:$AH$1676,MATCH('лист 1'!U14,'[1]в работе'!$Z$4:$Z$1676,0),),0)+1),"")</f>
        <v/>
      </c>
      <c r="W14" s="113" t="str">
        <f>IFERROR(INDEX('лист 2'!$M$3:$M$3000,SMALL(IF('лист 2'!$O$3:$O$3000=W$1,ROW('лист 2'!$A$3:$A$3000)-3),$BN14)),"")</f>
        <v/>
      </c>
      <c r="X14" s="113" t="str">
        <f t="array" ref="X14">IFERROR(INDEX('[1]в работе'!$AA$4:$AH$1676,MATCH('лист 1'!W14,'[1]в работе'!$Z$4:$Z$1676,0),MATCH(W$1,INDEX('[1]в работе'!$AA$4:$AH$1676,MATCH('лист 1'!W14,'[1]в работе'!$Z$4:$Z$1676,0),),0)+1),"")</f>
        <v/>
      </c>
      <c r="Y14" s="113" t="str">
        <f>IFERROR(INDEX('лист 2'!$M$3:$M$3000,SMALL(IF('лист 2'!$O$3:$O$3000=Y$1,ROW('лист 2'!$A$3:$A$3000)-3),$BN14)),"")</f>
        <v/>
      </c>
      <c r="Z14" s="113" t="str">
        <f t="array" ref="Z14">IFERROR(INDEX('[1]в работе'!$AA$4:$AH$1676,MATCH('лист 1'!Y14,'[1]в работе'!$Z$4:$Z$1676,0),MATCH(Y$1,INDEX('[1]в работе'!$AA$4:$AH$1676,MATCH('лист 1'!Y14,'[1]в работе'!$Z$4:$Z$1676,0),),0)+1),"")</f>
        <v/>
      </c>
      <c r="AA14" s="113" t="str">
        <f>IFERROR(INDEX('лист 2'!$M$3:$M$3000,SMALL(IF('лист 2'!$O$3:$O$3000=AA$1,ROW('лист 2'!$A$3:$A$3000)-3),$BN14)),"")</f>
        <v/>
      </c>
      <c r="AB14" s="113" t="str">
        <f t="array" ref="AB14">IFERROR(INDEX('[1]в работе'!$AA$4:$AH$1676,MATCH('лист 1'!AA14,'[1]в работе'!$Z$4:$Z$1676,0),MATCH(AA$1,INDEX('[1]в работе'!$AA$4:$AH$1676,MATCH('лист 1'!AA14,'[1]в работе'!$Z$4:$Z$1676,0),),0)+1),"")</f>
        <v/>
      </c>
      <c r="AC14" s="113" t="str">
        <f>IFERROR(INDEX('лист 2'!$M$3:$M$3000,SMALL(IF('лист 2'!$O$3:$O$3000=AC$1,ROW('лист 2'!$A$3:$A$3000)-3),$BN14)),"")</f>
        <v/>
      </c>
      <c r="AD14" s="113" t="str">
        <f t="array" ref="AD14">IFERROR(INDEX('[1]в работе'!$AA$4:$AH$1676,MATCH('лист 1'!AC14,'[1]в работе'!$Z$4:$Z$1676,0),MATCH(AC$1,INDEX('[1]в работе'!$AA$4:$AH$1676,MATCH('лист 1'!AC14,'[1]в работе'!$Z$4:$Z$1676,0),),0)+1),"")</f>
        <v/>
      </c>
      <c r="AE14" s="113" t="str">
        <f>IFERROR(INDEX('лист 2'!$M$3:$M$3000,SMALL(IF('лист 2'!$O$3:$O$3000=AE$1,ROW('лист 2'!$A$3:$A$3000)-3),$BN14)),"")</f>
        <v/>
      </c>
      <c r="AF14" s="113" t="str">
        <f t="array" ref="AF14">IFERROR(INDEX('[1]в работе'!$AA$4:$AH$1676,MATCH('лист 1'!AE14,'[1]в работе'!$Z$4:$Z$1676,0),MATCH(AE$1,INDEX('[1]в работе'!$AA$4:$AH$1676,MATCH('лист 1'!AE14,'[1]в работе'!$Z$4:$Z$1676,0),),0)+1),"")</f>
        <v/>
      </c>
      <c r="AG14" s="113" t="str">
        <f>IFERROR(INDEX('лист 2'!$M$3:$M$3000,SMALL(IF('лист 2'!$O$3:$O$3000=AG$1,ROW('лист 2'!$A$3:$A$3000)-3),$BN14)),"")</f>
        <v/>
      </c>
      <c r="AH14" s="113" t="str">
        <f t="array" ref="AH14">IFERROR(INDEX('[1]в работе'!$AA$4:$AH$1676,MATCH('лист 1'!AG14,'[1]в работе'!$Z$4:$Z$1676,0),MATCH(AG$1,INDEX('[1]в работе'!$AA$4:$AH$1676,MATCH('лист 1'!AG14,'[1]в работе'!$Z$4:$Z$1676,0),),0)+1),"")</f>
        <v/>
      </c>
      <c r="AI14" s="113" t="str">
        <f>IFERROR(INDEX('лист 2'!$M$3:$M$3000,SMALL(IF('лист 2'!$O$3:$O$3000=AI$1,ROW('лист 2'!$A$3:$A$3000)-3),$BN14)),"")</f>
        <v/>
      </c>
      <c r="AJ14" s="113" t="str">
        <f t="array" ref="AJ14">IFERROR(INDEX('[1]в работе'!$AA$4:$AH$1676,MATCH('лист 1'!AI14,'[1]в работе'!$Z$4:$Z$1676,0),MATCH(AI$1,INDEX('[1]в работе'!$AA$4:$AH$1676,MATCH('лист 1'!AI14,'[1]в работе'!$Z$4:$Z$1676,0),),0)+1),"")</f>
        <v/>
      </c>
      <c r="AK14" s="113" t="str">
        <f>IFERROR(INDEX('лист 2'!$M$3:$M$3000,SMALL(IF('лист 2'!$O$3:$O$3000=AK$1,ROW('лист 2'!$A$3:$A$3000)-3),$BN14)),"")</f>
        <v/>
      </c>
      <c r="AL14" s="113" t="str">
        <f t="array" ref="AL14">IFERROR(INDEX('[1]в работе'!$AA$4:$AH$1676,MATCH('лист 1'!AK14,'[1]в работе'!$Z$4:$Z$1676,0),MATCH(AK$1,INDEX('[1]в работе'!$AA$4:$AH$1676,MATCH('лист 1'!AK14,'[1]в работе'!$Z$4:$Z$1676,0),),0)+1),"")</f>
        <v/>
      </c>
      <c r="AM14" s="113" t="str">
        <f>IFERROR(INDEX('лист 2'!$M$3:$M$3000,SMALL(IF('лист 2'!$O$3:$O$3000=AM$1,ROW('лист 2'!$A$3:$A$3000)-3),$BN14)),"")</f>
        <v/>
      </c>
      <c r="AN14" s="113" t="str">
        <f t="array" ref="AN14">IFERROR(INDEX('[1]в работе'!$AA$4:$AH$1676,MATCH('лист 1'!AM14,'[1]в работе'!$Z$4:$Z$1676,0),MATCH(AM$1,INDEX('[1]в работе'!$AA$4:$AH$1676,MATCH('лист 1'!AM14,'[1]в работе'!$Z$4:$Z$1676,0),),0)+1),"")</f>
        <v/>
      </c>
      <c r="AO14" s="113" t="str">
        <f>IFERROR(INDEX('лист 2'!$M$3:$M$3000,SMALL(IF('лист 2'!$O$3:$O$3000=AO$1,ROW('лист 2'!$A$3:$A$3000)-3),$BN14)),"")</f>
        <v/>
      </c>
      <c r="AP14" s="113" t="str">
        <f t="array" ref="AP14">IFERROR(INDEX('[1]в работе'!$AA$4:$AH$1676,MATCH('лист 1'!AO14,'[1]в работе'!$Z$4:$Z$1676,0),MATCH(AO$1,INDEX('[1]в работе'!$AA$4:$AH$1676,MATCH('лист 1'!AO14,'[1]в работе'!$Z$4:$Z$1676,0),),0)+1),"")</f>
        <v/>
      </c>
      <c r="AQ14" s="113" t="str">
        <f>IFERROR(INDEX('лист 2'!$M$3:$M$3000,SMALL(IF('лист 2'!$O$3:$O$3000=AQ$1,ROW('лист 2'!$A$3:$A$3000)-3),$BN14)),"")</f>
        <v/>
      </c>
      <c r="AR14" s="113" t="str">
        <f t="array" ref="AR14">IFERROR(INDEX('[1]в работе'!$AA$4:$AH$1676,MATCH('лист 1'!AQ14,'[1]в работе'!$Z$4:$Z$1676,0),MATCH(AQ$1,INDEX('[1]в работе'!$AA$4:$AH$1676,MATCH('лист 1'!AQ14,'[1]в работе'!$Z$4:$Z$1676,0),),0)+1),"")</f>
        <v/>
      </c>
      <c r="AS14" s="113" t="str">
        <f>IFERROR(INDEX('лист 2'!$M$3:$M$3000,SMALL(IF('лист 2'!$O$3:$O$3000=AS$1,ROW('лист 2'!$A$3:$A$3000)-3),$BN14)),"")</f>
        <v/>
      </c>
      <c r="AT14" s="113" t="str">
        <f t="array" ref="AT14">IFERROR(INDEX('[1]в работе'!$AA$4:$AH$1676,MATCH('лист 1'!AS14,'[1]в работе'!$Z$4:$Z$1676,0),MATCH(AS$1,INDEX('[1]в работе'!$AA$4:$AH$1676,MATCH('лист 1'!AS14,'[1]в работе'!$Z$4:$Z$1676,0),),0)+1),"")</f>
        <v/>
      </c>
      <c r="AU14" s="113" t="str">
        <f>IFERROR(INDEX('лист 2'!$M$3:$M$3000,SMALL(IF('лист 2'!$O$3:$O$3000=AU$1,ROW('лист 2'!$A$3:$A$3000)-3),$BN14)),"")</f>
        <v/>
      </c>
      <c r="AV14" s="113" t="str">
        <f t="array" ref="AV14">IFERROR(INDEX('[1]в работе'!$AA$4:$AH$1676,MATCH('лист 1'!AU14,'[1]в работе'!$Z$4:$Z$1676,0),MATCH(AU$1,INDEX('[1]в работе'!$AA$4:$AH$1676,MATCH('лист 1'!AU14,'[1]в работе'!$Z$4:$Z$1676,0),),0)+1),"")</f>
        <v/>
      </c>
      <c r="AW14" s="113" t="str">
        <f>IFERROR(INDEX('лист 2'!$M$3:$M$3000,SMALL(IF('лист 2'!$O$3:$O$3000=AW$1,ROW('лист 2'!$A$3:$A$3000)-3),$BN14)),"")</f>
        <v/>
      </c>
      <c r="AX14" s="113" t="str">
        <f t="array" ref="AX14">IFERROR(INDEX('[1]в работе'!$AA$4:$AH$1676,MATCH('лист 1'!AW14,'[1]в работе'!$Z$4:$Z$1676,0),MATCH(AW$1,INDEX('[1]в работе'!$AA$4:$AH$1676,MATCH('лист 1'!AW14,'[1]в работе'!$Z$4:$Z$1676,0),),0)+1),"")</f>
        <v/>
      </c>
      <c r="AY14" s="113" t="str">
        <f>IFERROR(INDEX('лист 2'!$M$3:$M$3000,SMALL(IF('лист 2'!$O$3:$O$3000=AY$1,ROW('лист 2'!$A$3:$A$3000)-3),$BN14)),"")</f>
        <v/>
      </c>
      <c r="AZ14" s="113" t="str">
        <f t="array" ref="AZ14">IFERROR(INDEX('[1]в работе'!$AA$4:$AH$1676,MATCH('лист 1'!AY14,'[1]в работе'!$Z$4:$Z$1676,0),MATCH(AY$1,INDEX('[1]в работе'!$AA$4:$AH$1676,MATCH('лист 1'!AY14,'[1]в работе'!$Z$4:$Z$1676,0),),0)+1),"")</f>
        <v/>
      </c>
      <c r="BA14" s="113" t="str">
        <f>IFERROR(INDEX('лист 2'!$M$3:$M$3000,SMALL(IF('лист 2'!$O$3:$O$3000=BA$1,ROW('лист 2'!$A$3:$A$3000)-3),$BN14)),"")</f>
        <v/>
      </c>
      <c r="BB14" s="113" t="str">
        <f t="array" ref="BB14">IFERROR(INDEX('[1]в работе'!$AA$4:$AH$1676,MATCH('лист 1'!BA14,'[1]в работе'!$Z$4:$Z$1676,0),MATCH(BA$1,INDEX('[1]в работе'!$AA$4:$AH$1676,MATCH('лист 1'!BA14,'[1]в работе'!$Z$4:$Z$1676,0),),0)+1),"")</f>
        <v/>
      </c>
      <c r="BC14" s="113" t="str">
        <f>IFERROR(INDEX('лист 2'!$M$3:$M$3000,SMALL(IF('лист 2'!$O$3:$O$3000=BC$1,ROW('лист 2'!$A$3:$A$3000)-3),$BN14)),"")</f>
        <v/>
      </c>
      <c r="BD14" s="113" t="str">
        <f t="array" ref="BD14">IFERROR(INDEX('[1]в работе'!$AA$4:$AH$1676,MATCH('лист 1'!BC14,'[1]в работе'!$Z$4:$Z$1676,0),MATCH(BC$1,INDEX('[1]в работе'!$AA$4:$AH$1676,MATCH('лист 1'!BC14,'[1]в работе'!$Z$4:$Z$1676,0),),0)+1),"")</f>
        <v/>
      </c>
      <c r="BE14" s="113" t="str">
        <f>IFERROR(INDEX('лист 2'!$M$3:$M$3000,SMALL(IF('лист 2'!$O$3:$O$3000=BE$1,ROW('лист 2'!$A$3:$A$3000)-3),$BN14)),"")</f>
        <v/>
      </c>
      <c r="BF14" s="113" t="str">
        <f t="array" ref="BF14">IFERROR(INDEX('[1]в работе'!$AA$4:$AH$1676,MATCH('лист 1'!BE14,'[1]в работе'!$Z$4:$Z$1676,0),MATCH(BE$1,INDEX('[1]в работе'!$AA$4:$AH$1676,MATCH('лист 1'!BE14,'[1]в работе'!$Z$4:$Z$1676,0),),0)+1),"")</f>
        <v/>
      </c>
      <c r="BG14" s="113" t="str">
        <f>IFERROR(INDEX('лист 2'!$M$3:$M$3000,SMALL(IF('лист 2'!$O$3:$O$3000=BG$1,ROW('лист 2'!$A$3:$A$3000)-3),$BN14)),"")</f>
        <v/>
      </c>
      <c r="BH14" s="113" t="str">
        <f t="array" ref="BH14">IFERROR(INDEX('[1]в работе'!$AA$4:$AH$1676,MATCH('лист 1'!BG14,'[1]в работе'!$Z$4:$Z$1676,0),MATCH(BG$1,INDEX('[1]в работе'!$AA$4:$AH$1676,MATCH('лист 1'!BG14,'[1]в работе'!$Z$4:$Z$1676,0),),0)+1),"")</f>
        <v/>
      </c>
      <c r="BI14" s="113" t="str">
        <f>IFERROR(INDEX('лист 2'!$M$3:$M$3000,SMALL(IF('лист 2'!$O$3:$O$3000=BI$1,ROW('лист 2'!$A$3:$A$3000)-3),$BN14)),"")</f>
        <v/>
      </c>
      <c r="BJ14" s="113" t="str">
        <f t="array" ref="BJ14">IFERROR(INDEX('[1]в работе'!$AA$4:$AH$1676,MATCH('лист 1'!BI14,'[1]в работе'!$Z$4:$Z$1676,0),MATCH(BI$1,INDEX('[1]в работе'!$AA$4:$AH$1676,MATCH('лист 1'!BI14,'[1]в работе'!$Z$4:$Z$1676,0),),0)+1),"")</f>
        <v/>
      </c>
      <c r="BN14" s="113">
        <v>12</v>
      </c>
    </row>
    <row r="15" spans="1:66" s="113" customFormat="1" x14ac:dyDescent="0.3">
      <c r="A15" s="119"/>
      <c r="B15" s="110"/>
      <c r="C15" s="113" t="str">
        <f>IFERROR(INDEX('лист 2'!$M$3:$M$3000,SMALL(IF('лист 2'!$O$3:$O$3000=C$1,ROW('лист 2'!$A$3:$A$3000)-3),$BN15)),"")</f>
        <v/>
      </c>
      <c r="D15" s="113" t="str">
        <f t="array" ref="D15">IFERROR(INDEX('[1]в работе'!$AA$4:$AH$1676,MATCH('лист 1'!C15,'[1]в работе'!$Z$4:$Z$1676,0),MATCH(C$1,INDEX('[1]в работе'!$AA$4:$AH$1676,MATCH('лист 1'!C15,'[1]в работе'!$Z$4:$Z$1676,0),),0)+1),"")</f>
        <v/>
      </c>
      <c r="E15" s="113" t="str">
        <f>IFERROR(INDEX('лист 2'!$M$3:$M$3000,SMALL(IF('лист 2'!$O$3:$O$3000=E$1,ROW('лист 2'!$A$3:$A$3000)-3),$BN15)),"")</f>
        <v/>
      </c>
      <c r="F15" s="113" t="str">
        <f t="array" ref="F15">IFERROR(INDEX('[1]в работе'!$AA$4:$AH$1676,MATCH('лист 1'!E15,'[1]в работе'!$Z$4:$Z$1676,0),MATCH(E$1,INDEX('[1]в работе'!$AA$4:$AH$1676,MATCH('лист 1'!E15,'[1]в работе'!$Z$4:$Z$1676,0),),0)+1),"")</f>
        <v/>
      </c>
      <c r="G15" s="113" t="str">
        <f>IFERROR(INDEX('лист 2'!$M$3:$M$3000,SMALL(IF('лист 2'!$O$3:$O$3000=G$1,ROW('лист 2'!$A$3:$A$3000)-3),$BN15)),"")</f>
        <v/>
      </c>
      <c r="H15" s="113" t="str">
        <f t="array" ref="H15">IFERROR(INDEX('[1]в работе'!$AA$4:$AH$1676,MATCH('лист 1'!G15,'[1]в работе'!$Z$4:$Z$1676,0),MATCH(G$1,INDEX('[1]в работе'!$AA$4:$AH$1676,MATCH('лист 1'!G15,'[1]в работе'!$Z$4:$Z$1676,0),),0)+1),"")</f>
        <v/>
      </c>
      <c r="I15" s="113" t="str">
        <f>IFERROR(INDEX('лист 2'!$M$3:$M$3000,SMALL(IF('лист 2'!$O$3:$O$3000=I$1,ROW('лист 2'!$A$3:$A$3000)-3),$BN15)),"")</f>
        <v/>
      </c>
      <c r="J15" s="113" t="str">
        <f t="array" ref="J15">IFERROR(INDEX('[1]в работе'!$AA$4:$AH$1676,MATCH('лист 1'!I15,'[1]в работе'!$Z$4:$Z$1676,0),MATCH(I$1,INDEX('[1]в работе'!$AA$4:$AH$1676,MATCH('лист 1'!I15,'[1]в работе'!$Z$4:$Z$1676,0),),0)+1),"")</f>
        <v/>
      </c>
      <c r="K15" s="113" t="str">
        <f>IFERROR(INDEX('лист 2'!$M$3:$M$3000,SMALL(IF('лист 2'!$O$3:$O$3000=K$1,ROW('лист 2'!$A$3:$A$3000)-3),$BN15)),"")</f>
        <v/>
      </c>
      <c r="L15" s="113" t="str">
        <f t="array" ref="L15">IFERROR(INDEX('[1]в работе'!$AA$4:$AH$1676,MATCH('лист 1'!K15,'[1]в работе'!$Z$4:$Z$1676,0),MATCH(K$1,INDEX('[1]в работе'!$AA$4:$AH$1676,MATCH('лист 1'!K15,'[1]в работе'!$Z$4:$Z$1676,0),),0)+1),"")</f>
        <v/>
      </c>
      <c r="M15" s="113" t="str">
        <f>IFERROR(INDEX('лист 2'!$M$3:$M$3000,SMALL(IF('лист 2'!$O$3:$O$3000=M$1,ROW('лист 2'!$A$3:$A$3000)-3),$BN15)),"")</f>
        <v/>
      </c>
      <c r="N15" s="113" t="str">
        <f t="array" ref="N15">IFERROR(INDEX('[1]в работе'!$AA$4:$AH$1676,MATCH('лист 1'!M15,'[1]в работе'!$Z$4:$Z$1676,0),MATCH(M$1,INDEX('[1]в работе'!$AA$4:$AH$1676,MATCH('лист 1'!M15,'[1]в работе'!$Z$4:$Z$1676,0),),0)+1),"")</f>
        <v/>
      </c>
      <c r="O15" s="113" t="str">
        <f>IFERROR(INDEX('лист 2'!$M$3:$M$3000,SMALL(IF('лист 2'!$O$3:$O$3000=O$1,ROW('лист 2'!$A$3:$A$3000)-3),$BN15)),"")</f>
        <v/>
      </c>
      <c r="P15" s="113" t="str">
        <f t="array" ref="P15">IFERROR(INDEX('[1]в работе'!$AA$4:$AH$1676,MATCH('лист 1'!O15,'[1]в работе'!$Z$4:$Z$1676,0),MATCH(O$1,INDEX('[1]в работе'!$AA$4:$AH$1676,MATCH('лист 1'!O15,'[1]в работе'!$Z$4:$Z$1676,0),),0)+1),"")</f>
        <v/>
      </c>
      <c r="Q15" s="113" t="str">
        <f>IFERROR(INDEX('лист 2'!$M$3:$M$3000,SMALL(IF('лист 2'!$O$3:$O$3000=Q$1,ROW('лист 2'!$A$3:$A$3000)-3),$BN15)),"")</f>
        <v/>
      </c>
      <c r="R15" s="113" t="str">
        <f t="array" ref="R15">IFERROR(INDEX('[1]в работе'!$AA$4:$AH$1676,MATCH('лист 1'!Q15,'[1]в работе'!$Z$4:$Z$1676,0),MATCH(Q$1,INDEX('[1]в работе'!$AA$4:$AH$1676,MATCH('лист 1'!Q15,'[1]в работе'!$Z$4:$Z$1676,0),),0)+1),"")</f>
        <v/>
      </c>
      <c r="S15" s="113" t="str">
        <f>IFERROR(INDEX('лист 2'!$M$3:$M$3000,SMALL(IF('лист 2'!$O$3:$O$3000=S$1,ROW('лист 2'!$A$3:$A$3000)-3),$BN15)),"")</f>
        <v/>
      </c>
      <c r="T15" s="113" t="str">
        <f t="array" ref="T15">IFERROR(INDEX('[1]в работе'!$AA$4:$AH$1676,MATCH('лист 1'!S15,'[1]в работе'!$Z$4:$Z$1676,0),MATCH(S$1,INDEX('[1]в работе'!$AA$4:$AH$1676,MATCH('лист 1'!S15,'[1]в работе'!$Z$4:$Z$1676,0),),0)+1),"")</f>
        <v/>
      </c>
      <c r="U15" s="113" t="str">
        <f>IFERROR(INDEX('лист 2'!$M$3:$M$3000,SMALL(IF('лист 2'!$O$3:$O$3000=U$1,ROW('лист 2'!$A$3:$A$3000)-3),$BN15)),"")</f>
        <v/>
      </c>
      <c r="V15" s="113" t="str">
        <f t="array" ref="V15">IFERROR(INDEX('[1]в работе'!$AA$4:$AH$1676,MATCH('лист 1'!U15,'[1]в работе'!$Z$4:$Z$1676,0),MATCH(U$1,INDEX('[1]в работе'!$AA$4:$AH$1676,MATCH('лист 1'!U15,'[1]в работе'!$Z$4:$Z$1676,0),),0)+1),"")</f>
        <v/>
      </c>
      <c r="W15" s="113" t="str">
        <f>IFERROR(INDEX('лист 2'!$M$3:$M$3000,SMALL(IF('лист 2'!$O$3:$O$3000=W$1,ROW('лист 2'!$A$3:$A$3000)-3),$BN15)),"")</f>
        <v/>
      </c>
      <c r="X15" s="113" t="str">
        <f t="array" ref="X15">IFERROR(INDEX('[1]в работе'!$AA$4:$AH$1676,MATCH('лист 1'!W15,'[1]в работе'!$Z$4:$Z$1676,0),MATCH(W$1,INDEX('[1]в работе'!$AA$4:$AH$1676,MATCH('лист 1'!W15,'[1]в работе'!$Z$4:$Z$1676,0),),0)+1),"")</f>
        <v/>
      </c>
      <c r="Y15" s="113" t="str">
        <f>IFERROR(INDEX('лист 2'!$M$3:$M$3000,SMALL(IF('лист 2'!$O$3:$O$3000=Y$1,ROW('лист 2'!$A$3:$A$3000)-3),$BN15)),"")</f>
        <v/>
      </c>
      <c r="Z15" s="113" t="str">
        <f t="array" ref="Z15">IFERROR(INDEX('[1]в работе'!$AA$4:$AH$1676,MATCH('лист 1'!Y15,'[1]в работе'!$Z$4:$Z$1676,0),MATCH(Y$1,INDEX('[1]в работе'!$AA$4:$AH$1676,MATCH('лист 1'!Y15,'[1]в работе'!$Z$4:$Z$1676,0),),0)+1),"")</f>
        <v/>
      </c>
      <c r="AA15" s="113" t="str">
        <f>IFERROR(INDEX('лист 2'!$M$3:$M$3000,SMALL(IF('лист 2'!$O$3:$O$3000=AA$1,ROW('лист 2'!$A$3:$A$3000)-3),$BN15)),"")</f>
        <v/>
      </c>
      <c r="AB15" s="113" t="str">
        <f t="array" ref="AB15">IFERROR(INDEX('[1]в работе'!$AA$4:$AH$1676,MATCH('лист 1'!AA15,'[1]в работе'!$Z$4:$Z$1676,0),MATCH(AA$1,INDEX('[1]в работе'!$AA$4:$AH$1676,MATCH('лист 1'!AA15,'[1]в работе'!$Z$4:$Z$1676,0),),0)+1),"")</f>
        <v/>
      </c>
      <c r="AC15" s="113" t="str">
        <f>IFERROR(INDEX('лист 2'!$M$3:$M$3000,SMALL(IF('лист 2'!$O$3:$O$3000=AC$1,ROW('лист 2'!$A$3:$A$3000)-3),$BN15)),"")</f>
        <v/>
      </c>
      <c r="AD15" s="113" t="str">
        <f t="array" ref="AD15">IFERROR(INDEX('[1]в работе'!$AA$4:$AH$1676,MATCH('лист 1'!AC15,'[1]в работе'!$Z$4:$Z$1676,0),MATCH(AC$1,INDEX('[1]в работе'!$AA$4:$AH$1676,MATCH('лист 1'!AC15,'[1]в работе'!$Z$4:$Z$1676,0),),0)+1),"")</f>
        <v/>
      </c>
      <c r="AE15" s="113" t="str">
        <f>IFERROR(INDEX('лист 2'!$M$3:$M$3000,SMALL(IF('лист 2'!$O$3:$O$3000=AE$1,ROW('лист 2'!$A$3:$A$3000)-3),$BN15)),"")</f>
        <v/>
      </c>
      <c r="AF15" s="113" t="str">
        <f t="array" ref="AF15">IFERROR(INDEX('[1]в работе'!$AA$4:$AH$1676,MATCH('лист 1'!AE15,'[1]в работе'!$Z$4:$Z$1676,0),MATCH(AE$1,INDEX('[1]в работе'!$AA$4:$AH$1676,MATCH('лист 1'!AE15,'[1]в работе'!$Z$4:$Z$1676,0),),0)+1),"")</f>
        <v/>
      </c>
      <c r="AG15" s="113" t="str">
        <f>IFERROR(INDEX('лист 2'!$M$3:$M$3000,SMALL(IF('лист 2'!$O$3:$O$3000=AG$1,ROW('лист 2'!$A$3:$A$3000)-3),$BN15)),"")</f>
        <v/>
      </c>
      <c r="AH15" s="113" t="str">
        <f t="array" ref="AH15">IFERROR(INDEX('[1]в работе'!$AA$4:$AH$1676,MATCH('лист 1'!AG15,'[1]в работе'!$Z$4:$Z$1676,0),MATCH(AG$1,INDEX('[1]в работе'!$AA$4:$AH$1676,MATCH('лист 1'!AG15,'[1]в работе'!$Z$4:$Z$1676,0),),0)+1),"")</f>
        <v/>
      </c>
      <c r="AI15" s="113" t="str">
        <f>IFERROR(INDEX('лист 2'!$M$3:$M$3000,SMALL(IF('лист 2'!$O$3:$O$3000=AI$1,ROW('лист 2'!$A$3:$A$3000)-3),$BN15)),"")</f>
        <v/>
      </c>
      <c r="AJ15" s="113" t="str">
        <f t="array" ref="AJ15">IFERROR(INDEX('[1]в работе'!$AA$4:$AH$1676,MATCH('лист 1'!AI15,'[1]в работе'!$Z$4:$Z$1676,0),MATCH(AI$1,INDEX('[1]в работе'!$AA$4:$AH$1676,MATCH('лист 1'!AI15,'[1]в работе'!$Z$4:$Z$1676,0),),0)+1),"")</f>
        <v/>
      </c>
      <c r="AK15" s="113" t="str">
        <f>IFERROR(INDEX('лист 2'!$M$3:$M$3000,SMALL(IF('лист 2'!$O$3:$O$3000=AK$1,ROW('лист 2'!$A$3:$A$3000)-3),$BN15)),"")</f>
        <v/>
      </c>
      <c r="AL15" s="113" t="str">
        <f t="array" ref="AL15">IFERROR(INDEX('[1]в работе'!$AA$4:$AH$1676,MATCH('лист 1'!AK15,'[1]в работе'!$Z$4:$Z$1676,0),MATCH(AK$1,INDEX('[1]в работе'!$AA$4:$AH$1676,MATCH('лист 1'!AK15,'[1]в работе'!$Z$4:$Z$1676,0),),0)+1),"")</f>
        <v/>
      </c>
      <c r="AM15" s="113" t="str">
        <f>IFERROR(INDEX('лист 2'!$M$3:$M$3000,SMALL(IF('лист 2'!$O$3:$O$3000=AM$1,ROW('лист 2'!$A$3:$A$3000)-3),$BN15)),"")</f>
        <v/>
      </c>
      <c r="AN15" s="113" t="str">
        <f t="array" ref="AN15">IFERROR(INDEX('[1]в работе'!$AA$4:$AH$1676,MATCH('лист 1'!AM15,'[1]в работе'!$Z$4:$Z$1676,0),MATCH(AM$1,INDEX('[1]в работе'!$AA$4:$AH$1676,MATCH('лист 1'!AM15,'[1]в работе'!$Z$4:$Z$1676,0),),0)+1),"")</f>
        <v/>
      </c>
      <c r="AO15" s="113" t="str">
        <f>IFERROR(INDEX('лист 2'!$M$3:$M$3000,SMALL(IF('лист 2'!$O$3:$O$3000=AO$1,ROW('лист 2'!$A$3:$A$3000)-3),$BN15)),"")</f>
        <v/>
      </c>
      <c r="AP15" s="113" t="str">
        <f t="array" ref="AP15">IFERROR(INDEX('[1]в работе'!$AA$4:$AH$1676,MATCH('лист 1'!AO15,'[1]в работе'!$Z$4:$Z$1676,0),MATCH(AO$1,INDEX('[1]в работе'!$AA$4:$AH$1676,MATCH('лист 1'!AO15,'[1]в работе'!$Z$4:$Z$1676,0),),0)+1),"")</f>
        <v/>
      </c>
      <c r="AQ15" s="113" t="str">
        <f>IFERROR(INDEX('лист 2'!$M$3:$M$3000,SMALL(IF('лист 2'!$O$3:$O$3000=AQ$1,ROW('лист 2'!$A$3:$A$3000)-3),$BN15)),"")</f>
        <v/>
      </c>
      <c r="AR15" s="113" t="str">
        <f t="array" ref="AR15">IFERROR(INDEX('[1]в работе'!$AA$4:$AH$1676,MATCH('лист 1'!AQ15,'[1]в работе'!$Z$4:$Z$1676,0),MATCH(AQ$1,INDEX('[1]в работе'!$AA$4:$AH$1676,MATCH('лист 1'!AQ15,'[1]в работе'!$Z$4:$Z$1676,0),),0)+1),"")</f>
        <v/>
      </c>
      <c r="AS15" s="113" t="str">
        <f>IFERROR(INDEX('лист 2'!$M$3:$M$3000,SMALL(IF('лист 2'!$O$3:$O$3000=AS$1,ROW('лист 2'!$A$3:$A$3000)-3),$BN15)),"")</f>
        <v/>
      </c>
      <c r="AT15" s="113" t="str">
        <f t="array" ref="AT15">IFERROR(INDEX('[1]в работе'!$AA$4:$AH$1676,MATCH('лист 1'!AS15,'[1]в работе'!$Z$4:$Z$1676,0),MATCH(AS$1,INDEX('[1]в работе'!$AA$4:$AH$1676,MATCH('лист 1'!AS15,'[1]в работе'!$Z$4:$Z$1676,0),),0)+1),"")</f>
        <v/>
      </c>
      <c r="AU15" s="113" t="str">
        <f>IFERROR(INDEX('лист 2'!$M$3:$M$3000,SMALL(IF('лист 2'!$O$3:$O$3000=AU$1,ROW('лист 2'!$A$3:$A$3000)-3),$BN15)),"")</f>
        <v/>
      </c>
      <c r="AV15" s="113" t="str">
        <f t="array" ref="AV15">IFERROR(INDEX('[1]в работе'!$AA$4:$AH$1676,MATCH('лист 1'!AU15,'[1]в работе'!$Z$4:$Z$1676,0),MATCH(AU$1,INDEX('[1]в работе'!$AA$4:$AH$1676,MATCH('лист 1'!AU15,'[1]в работе'!$Z$4:$Z$1676,0),),0)+1),"")</f>
        <v/>
      </c>
      <c r="AW15" s="113" t="str">
        <f>IFERROR(INDEX('лист 2'!$M$3:$M$3000,SMALL(IF('лист 2'!$O$3:$O$3000=AW$1,ROW('лист 2'!$A$3:$A$3000)-3),$BN15)),"")</f>
        <v/>
      </c>
      <c r="AX15" s="113" t="str">
        <f t="array" ref="AX15">IFERROR(INDEX('[1]в работе'!$AA$4:$AH$1676,MATCH('лист 1'!AW15,'[1]в работе'!$Z$4:$Z$1676,0),MATCH(AW$1,INDEX('[1]в работе'!$AA$4:$AH$1676,MATCH('лист 1'!AW15,'[1]в работе'!$Z$4:$Z$1676,0),),0)+1),"")</f>
        <v/>
      </c>
      <c r="AY15" s="113" t="str">
        <f>IFERROR(INDEX('лист 2'!$M$3:$M$3000,SMALL(IF('лист 2'!$O$3:$O$3000=AY$1,ROW('лист 2'!$A$3:$A$3000)-3),$BN15)),"")</f>
        <v/>
      </c>
      <c r="AZ15" s="113" t="str">
        <f t="array" ref="AZ15">IFERROR(INDEX('[1]в работе'!$AA$4:$AH$1676,MATCH('лист 1'!AY15,'[1]в работе'!$Z$4:$Z$1676,0),MATCH(AY$1,INDEX('[1]в работе'!$AA$4:$AH$1676,MATCH('лист 1'!AY15,'[1]в работе'!$Z$4:$Z$1676,0),),0)+1),"")</f>
        <v/>
      </c>
      <c r="BA15" s="113" t="str">
        <f>IFERROR(INDEX('лист 2'!$M$3:$M$3000,SMALL(IF('лист 2'!$O$3:$O$3000=BA$1,ROW('лист 2'!$A$3:$A$3000)-3),$BN15)),"")</f>
        <v/>
      </c>
      <c r="BB15" s="113" t="str">
        <f t="array" ref="BB15">IFERROR(INDEX('[1]в работе'!$AA$4:$AH$1676,MATCH('лист 1'!BA15,'[1]в работе'!$Z$4:$Z$1676,0),MATCH(BA$1,INDEX('[1]в работе'!$AA$4:$AH$1676,MATCH('лист 1'!BA15,'[1]в работе'!$Z$4:$Z$1676,0),),0)+1),"")</f>
        <v/>
      </c>
      <c r="BC15" s="113" t="str">
        <f>IFERROR(INDEX('лист 2'!$M$3:$M$3000,SMALL(IF('лист 2'!$O$3:$O$3000=BC$1,ROW('лист 2'!$A$3:$A$3000)-3),$BN15)),"")</f>
        <v/>
      </c>
      <c r="BD15" s="113" t="str">
        <f t="array" ref="BD15">IFERROR(INDEX('[1]в работе'!$AA$4:$AH$1676,MATCH('лист 1'!BC15,'[1]в работе'!$Z$4:$Z$1676,0),MATCH(BC$1,INDEX('[1]в работе'!$AA$4:$AH$1676,MATCH('лист 1'!BC15,'[1]в работе'!$Z$4:$Z$1676,0),),0)+1),"")</f>
        <v/>
      </c>
      <c r="BE15" s="113" t="str">
        <f>IFERROR(INDEX('лист 2'!$M$3:$M$3000,SMALL(IF('лист 2'!$O$3:$O$3000=BE$1,ROW('лист 2'!$A$3:$A$3000)-3),$BN15)),"")</f>
        <v/>
      </c>
      <c r="BF15" s="113" t="str">
        <f t="array" ref="BF15">IFERROR(INDEX('[1]в работе'!$AA$4:$AH$1676,MATCH('лист 1'!BE15,'[1]в работе'!$Z$4:$Z$1676,0),MATCH(BE$1,INDEX('[1]в работе'!$AA$4:$AH$1676,MATCH('лист 1'!BE15,'[1]в работе'!$Z$4:$Z$1676,0),),0)+1),"")</f>
        <v/>
      </c>
      <c r="BG15" s="113" t="str">
        <f>IFERROR(INDEX('лист 2'!$M$3:$M$3000,SMALL(IF('лист 2'!$O$3:$O$3000=BG$1,ROW('лист 2'!$A$3:$A$3000)-3),$BN15)),"")</f>
        <v/>
      </c>
      <c r="BH15" s="113" t="str">
        <f t="array" ref="BH15">IFERROR(INDEX('[1]в работе'!$AA$4:$AH$1676,MATCH('лист 1'!BG15,'[1]в работе'!$Z$4:$Z$1676,0),MATCH(BG$1,INDEX('[1]в работе'!$AA$4:$AH$1676,MATCH('лист 1'!BG15,'[1]в работе'!$Z$4:$Z$1676,0),),0)+1),"")</f>
        <v/>
      </c>
      <c r="BI15" s="113" t="str">
        <f>IFERROR(INDEX('лист 2'!$M$3:$M$3000,SMALL(IF('лист 2'!$O$3:$O$3000=BI$1,ROW('лист 2'!$A$3:$A$3000)-3),$BN15)),"")</f>
        <v/>
      </c>
      <c r="BJ15" s="113" t="str">
        <f t="array" ref="BJ15">IFERROR(INDEX('[1]в работе'!$AA$4:$AH$1676,MATCH('лист 1'!BI15,'[1]в работе'!$Z$4:$Z$1676,0),MATCH(BI$1,INDEX('[1]в работе'!$AA$4:$AH$1676,MATCH('лист 1'!BI15,'[1]в работе'!$Z$4:$Z$1676,0),),0)+1),"")</f>
        <v/>
      </c>
      <c r="BN15" s="113">
        <v>13</v>
      </c>
    </row>
    <row r="16" spans="1:66" s="113" customFormat="1" x14ac:dyDescent="0.3">
      <c r="A16" s="119"/>
      <c r="B16" s="110"/>
      <c r="C16" s="113" t="str">
        <f>IFERROR(INDEX('лист 2'!$M$3:$M$3000,SMALL(IF('лист 2'!$O$3:$O$3000=C$1,ROW('лист 2'!$A$3:$A$3000)-3),$BN16)),"")</f>
        <v/>
      </c>
      <c r="D16" s="113" t="str">
        <f t="array" ref="D16">IFERROR(INDEX('[1]в работе'!$AA$4:$AH$1676,MATCH('лист 1'!C16,'[1]в работе'!$Z$4:$Z$1676,0),MATCH(C$1,INDEX('[1]в работе'!$AA$4:$AH$1676,MATCH('лист 1'!C16,'[1]в работе'!$Z$4:$Z$1676,0),),0)+1),"")</f>
        <v/>
      </c>
      <c r="E16" s="113" t="str">
        <f>IFERROR(INDEX('лист 2'!$M$3:$M$3000,SMALL(IF('лист 2'!$O$3:$O$3000=E$1,ROW('лист 2'!$A$3:$A$3000)-3),$BN16)),"")</f>
        <v/>
      </c>
      <c r="F16" s="113" t="str">
        <f t="array" ref="F16">IFERROR(INDEX('[1]в работе'!$AA$4:$AH$1676,MATCH('лист 1'!E16,'[1]в работе'!$Z$4:$Z$1676,0),MATCH(E$1,INDEX('[1]в работе'!$AA$4:$AH$1676,MATCH('лист 1'!E16,'[1]в работе'!$Z$4:$Z$1676,0),),0)+1),"")</f>
        <v/>
      </c>
      <c r="G16" s="113" t="str">
        <f>IFERROR(INDEX('лист 2'!$M$3:$M$3000,SMALL(IF('лист 2'!$O$3:$O$3000=G$1,ROW('лист 2'!$A$3:$A$3000)-3),$BN16)),"")</f>
        <v/>
      </c>
      <c r="H16" s="113" t="str">
        <f t="array" ref="H16">IFERROR(INDEX('[1]в работе'!$AA$4:$AH$1676,MATCH('лист 1'!G16,'[1]в работе'!$Z$4:$Z$1676,0),MATCH(G$1,INDEX('[1]в работе'!$AA$4:$AH$1676,MATCH('лист 1'!G16,'[1]в работе'!$Z$4:$Z$1676,0),),0)+1),"")</f>
        <v/>
      </c>
      <c r="I16" s="113" t="str">
        <f>IFERROR(INDEX('лист 2'!$M$3:$M$3000,SMALL(IF('лист 2'!$O$3:$O$3000=I$1,ROW('лист 2'!$A$3:$A$3000)-3),$BN16)),"")</f>
        <v/>
      </c>
      <c r="J16" s="113" t="str">
        <f t="array" ref="J16">IFERROR(INDEX('[1]в работе'!$AA$4:$AH$1676,MATCH('лист 1'!I16,'[1]в работе'!$Z$4:$Z$1676,0),MATCH(I$1,INDEX('[1]в работе'!$AA$4:$AH$1676,MATCH('лист 1'!I16,'[1]в работе'!$Z$4:$Z$1676,0),),0)+1),"")</f>
        <v/>
      </c>
      <c r="K16" s="113" t="str">
        <f>IFERROR(INDEX('лист 2'!$M$3:$M$3000,SMALL(IF('лист 2'!$O$3:$O$3000=K$1,ROW('лист 2'!$A$3:$A$3000)-3),$BN16)),"")</f>
        <v/>
      </c>
      <c r="L16" s="113" t="str">
        <f t="array" ref="L16">IFERROR(INDEX('[1]в работе'!$AA$4:$AH$1676,MATCH('лист 1'!K16,'[1]в работе'!$Z$4:$Z$1676,0),MATCH(K$1,INDEX('[1]в работе'!$AA$4:$AH$1676,MATCH('лист 1'!K16,'[1]в работе'!$Z$4:$Z$1676,0),),0)+1),"")</f>
        <v/>
      </c>
      <c r="M16" s="113" t="str">
        <f>IFERROR(INDEX('лист 2'!$M$3:$M$3000,SMALL(IF('лист 2'!$O$3:$O$3000=M$1,ROW('лист 2'!$A$3:$A$3000)-3),$BN16)),"")</f>
        <v/>
      </c>
      <c r="N16" s="113" t="str">
        <f t="array" ref="N16">IFERROR(INDEX('[1]в работе'!$AA$4:$AH$1676,MATCH('лист 1'!M16,'[1]в работе'!$Z$4:$Z$1676,0),MATCH(M$1,INDEX('[1]в работе'!$AA$4:$AH$1676,MATCH('лист 1'!M16,'[1]в работе'!$Z$4:$Z$1676,0),),0)+1),"")</f>
        <v/>
      </c>
      <c r="O16" s="113" t="str">
        <f>IFERROR(INDEX('лист 2'!$M$3:$M$3000,SMALL(IF('лист 2'!$O$3:$O$3000=O$1,ROW('лист 2'!$A$3:$A$3000)-3),$BN16)),"")</f>
        <v/>
      </c>
      <c r="P16" s="113" t="str">
        <f t="array" ref="P16">IFERROR(INDEX('[1]в работе'!$AA$4:$AH$1676,MATCH('лист 1'!O16,'[1]в работе'!$Z$4:$Z$1676,0),MATCH(O$1,INDEX('[1]в работе'!$AA$4:$AH$1676,MATCH('лист 1'!O16,'[1]в работе'!$Z$4:$Z$1676,0),),0)+1),"")</f>
        <v/>
      </c>
      <c r="Q16" s="113" t="str">
        <f>IFERROR(INDEX('лист 2'!$M$3:$M$3000,SMALL(IF('лист 2'!$O$3:$O$3000=Q$1,ROW('лист 2'!$A$3:$A$3000)-3),$BN16)),"")</f>
        <v/>
      </c>
      <c r="R16" s="113" t="str">
        <f t="array" ref="R16">IFERROR(INDEX('[1]в работе'!$AA$4:$AH$1676,MATCH('лист 1'!Q16,'[1]в работе'!$Z$4:$Z$1676,0),MATCH(Q$1,INDEX('[1]в работе'!$AA$4:$AH$1676,MATCH('лист 1'!Q16,'[1]в работе'!$Z$4:$Z$1676,0),),0)+1),"")</f>
        <v/>
      </c>
      <c r="S16" s="113" t="str">
        <f>IFERROR(INDEX('лист 2'!$M$3:$M$3000,SMALL(IF('лист 2'!$O$3:$O$3000=S$1,ROW('лист 2'!$A$3:$A$3000)-3),$BN16)),"")</f>
        <v/>
      </c>
      <c r="T16" s="113" t="str">
        <f t="array" ref="T16">IFERROR(INDEX('[1]в работе'!$AA$4:$AH$1676,MATCH('лист 1'!S16,'[1]в работе'!$Z$4:$Z$1676,0),MATCH(S$1,INDEX('[1]в работе'!$AA$4:$AH$1676,MATCH('лист 1'!S16,'[1]в работе'!$Z$4:$Z$1676,0),),0)+1),"")</f>
        <v/>
      </c>
      <c r="U16" s="113" t="str">
        <f>IFERROR(INDEX('лист 2'!$M$3:$M$3000,SMALL(IF('лист 2'!$O$3:$O$3000=U$1,ROW('лист 2'!$A$3:$A$3000)-3),$BN16)),"")</f>
        <v/>
      </c>
      <c r="V16" s="113" t="str">
        <f t="array" ref="V16">IFERROR(INDEX('[1]в работе'!$AA$4:$AH$1676,MATCH('лист 1'!U16,'[1]в работе'!$Z$4:$Z$1676,0),MATCH(U$1,INDEX('[1]в работе'!$AA$4:$AH$1676,MATCH('лист 1'!U16,'[1]в работе'!$Z$4:$Z$1676,0),),0)+1),"")</f>
        <v/>
      </c>
      <c r="W16" s="113" t="str">
        <f>IFERROR(INDEX('лист 2'!$M$3:$M$3000,SMALL(IF('лист 2'!$O$3:$O$3000=W$1,ROW('лист 2'!$A$3:$A$3000)-3),$BN16)),"")</f>
        <v/>
      </c>
      <c r="X16" s="113" t="str">
        <f t="array" ref="X16">IFERROR(INDEX('[1]в работе'!$AA$4:$AH$1676,MATCH('лист 1'!W16,'[1]в работе'!$Z$4:$Z$1676,0),MATCH(W$1,INDEX('[1]в работе'!$AA$4:$AH$1676,MATCH('лист 1'!W16,'[1]в работе'!$Z$4:$Z$1676,0),),0)+1),"")</f>
        <v/>
      </c>
      <c r="Y16" s="113" t="str">
        <f>IFERROR(INDEX('лист 2'!$M$3:$M$3000,SMALL(IF('лист 2'!$O$3:$O$3000=Y$1,ROW('лист 2'!$A$3:$A$3000)-3),$BN16)),"")</f>
        <v/>
      </c>
      <c r="Z16" s="113" t="str">
        <f t="array" ref="Z16">IFERROR(INDEX('[1]в работе'!$AA$4:$AH$1676,MATCH('лист 1'!Y16,'[1]в работе'!$Z$4:$Z$1676,0),MATCH(Y$1,INDEX('[1]в работе'!$AA$4:$AH$1676,MATCH('лист 1'!Y16,'[1]в работе'!$Z$4:$Z$1676,0),),0)+1),"")</f>
        <v/>
      </c>
      <c r="AA16" s="113" t="str">
        <f>IFERROR(INDEX('лист 2'!$M$3:$M$3000,SMALL(IF('лист 2'!$O$3:$O$3000=AA$1,ROW('лист 2'!$A$3:$A$3000)-3),$BN16)),"")</f>
        <v/>
      </c>
      <c r="AB16" s="113" t="str">
        <f t="array" ref="AB16">IFERROR(INDEX('[1]в работе'!$AA$4:$AH$1676,MATCH('лист 1'!AA16,'[1]в работе'!$Z$4:$Z$1676,0),MATCH(AA$1,INDEX('[1]в работе'!$AA$4:$AH$1676,MATCH('лист 1'!AA16,'[1]в работе'!$Z$4:$Z$1676,0),),0)+1),"")</f>
        <v/>
      </c>
      <c r="AC16" s="113" t="str">
        <f>IFERROR(INDEX('лист 2'!$M$3:$M$3000,SMALL(IF('лист 2'!$O$3:$O$3000=AC$1,ROW('лист 2'!$A$3:$A$3000)-3),$BN16)),"")</f>
        <v/>
      </c>
      <c r="AD16" s="113" t="str">
        <f t="array" ref="AD16">IFERROR(INDEX('[1]в работе'!$AA$4:$AH$1676,MATCH('лист 1'!AC16,'[1]в работе'!$Z$4:$Z$1676,0),MATCH(AC$1,INDEX('[1]в работе'!$AA$4:$AH$1676,MATCH('лист 1'!AC16,'[1]в работе'!$Z$4:$Z$1676,0),),0)+1),"")</f>
        <v/>
      </c>
      <c r="AE16" s="113" t="str">
        <f>IFERROR(INDEX('лист 2'!$M$3:$M$3000,SMALL(IF('лист 2'!$O$3:$O$3000=AE$1,ROW('лист 2'!$A$3:$A$3000)-3),$BN16)),"")</f>
        <v/>
      </c>
      <c r="AF16" s="113" t="str">
        <f t="array" ref="AF16">IFERROR(INDEX('[1]в работе'!$AA$4:$AH$1676,MATCH('лист 1'!AE16,'[1]в работе'!$Z$4:$Z$1676,0),MATCH(AE$1,INDEX('[1]в работе'!$AA$4:$AH$1676,MATCH('лист 1'!AE16,'[1]в работе'!$Z$4:$Z$1676,0),),0)+1),"")</f>
        <v/>
      </c>
      <c r="AG16" s="113" t="str">
        <f>IFERROR(INDEX('лист 2'!$M$3:$M$3000,SMALL(IF('лист 2'!$O$3:$O$3000=AG$1,ROW('лист 2'!$A$3:$A$3000)-3),$BN16)),"")</f>
        <v/>
      </c>
      <c r="AH16" s="113" t="str">
        <f t="array" ref="AH16">IFERROR(INDEX('[1]в работе'!$AA$4:$AH$1676,MATCH('лист 1'!AG16,'[1]в работе'!$Z$4:$Z$1676,0),MATCH(AG$1,INDEX('[1]в работе'!$AA$4:$AH$1676,MATCH('лист 1'!AG16,'[1]в работе'!$Z$4:$Z$1676,0),),0)+1),"")</f>
        <v/>
      </c>
      <c r="AI16" s="113" t="str">
        <f>IFERROR(INDEX('лист 2'!$M$3:$M$3000,SMALL(IF('лист 2'!$O$3:$O$3000=AI$1,ROW('лист 2'!$A$3:$A$3000)-3),$BN16)),"")</f>
        <v/>
      </c>
      <c r="AJ16" s="113" t="str">
        <f t="array" ref="AJ16">IFERROR(INDEX('[1]в работе'!$AA$4:$AH$1676,MATCH('лист 1'!AI16,'[1]в работе'!$Z$4:$Z$1676,0),MATCH(AI$1,INDEX('[1]в работе'!$AA$4:$AH$1676,MATCH('лист 1'!AI16,'[1]в работе'!$Z$4:$Z$1676,0),),0)+1),"")</f>
        <v/>
      </c>
      <c r="AK16" s="113" t="str">
        <f>IFERROR(INDEX('лист 2'!$M$3:$M$3000,SMALL(IF('лист 2'!$O$3:$O$3000=AK$1,ROW('лист 2'!$A$3:$A$3000)-3),$BN16)),"")</f>
        <v/>
      </c>
      <c r="AL16" s="113" t="str">
        <f t="array" ref="AL16">IFERROR(INDEX('[1]в работе'!$AA$4:$AH$1676,MATCH('лист 1'!AK16,'[1]в работе'!$Z$4:$Z$1676,0),MATCH(AK$1,INDEX('[1]в работе'!$AA$4:$AH$1676,MATCH('лист 1'!AK16,'[1]в работе'!$Z$4:$Z$1676,0),),0)+1),"")</f>
        <v/>
      </c>
      <c r="AM16" s="113" t="str">
        <f>IFERROR(INDEX('лист 2'!$M$3:$M$3000,SMALL(IF('лист 2'!$O$3:$O$3000=AM$1,ROW('лист 2'!$A$3:$A$3000)-3),$BN16)),"")</f>
        <v/>
      </c>
      <c r="AN16" s="113" t="str">
        <f t="array" ref="AN16">IFERROR(INDEX('[1]в работе'!$AA$4:$AH$1676,MATCH('лист 1'!AM16,'[1]в работе'!$Z$4:$Z$1676,0),MATCH(AM$1,INDEX('[1]в работе'!$AA$4:$AH$1676,MATCH('лист 1'!AM16,'[1]в работе'!$Z$4:$Z$1676,0),),0)+1),"")</f>
        <v/>
      </c>
      <c r="AO16" s="113" t="str">
        <f>IFERROR(INDEX('лист 2'!$M$3:$M$3000,SMALL(IF('лист 2'!$O$3:$O$3000=AO$1,ROW('лист 2'!$A$3:$A$3000)-3),$BN16)),"")</f>
        <v/>
      </c>
      <c r="AP16" s="113" t="str">
        <f t="array" ref="AP16">IFERROR(INDEX('[1]в работе'!$AA$4:$AH$1676,MATCH('лист 1'!AO16,'[1]в работе'!$Z$4:$Z$1676,0),MATCH(AO$1,INDEX('[1]в работе'!$AA$4:$AH$1676,MATCH('лист 1'!AO16,'[1]в работе'!$Z$4:$Z$1676,0),),0)+1),"")</f>
        <v/>
      </c>
      <c r="AQ16" s="113" t="str">
        <f>IFERROR(INDEX('лист 2'!$M$3:$M$3000,SMALL(IF('лист 2'!$O$3:$O$3000=AQ$1,ROW('лист 2'!$A$3:$A$3000)-3),$BN16)),"")</f>
        <v/>
      </c>
      <c r="AR16" s="113" t="str">
        <f t="array" ref="AR16">IFERROR(INDEX('[1]в работе'!$AA$4:$AH$1676,MATCH('лист 1'!AQ16,'[1]в работе'!$Z$4:$Z$1676,0),MATCH(AQ$1,INDEX('[1]в работе'!$AA$4:$AH$1676,MATCH('лист 1'!AQ16,'[1]в работе'!$Z$4:$Z$1676,0),),0)+1),"")</f>
        <v/>
      </c>
      <c r="AS16" s="113" t="str">
        <f>IFERROR(INDEX('лист 2'!$M$3:$M$3000,SMALL(IF('лист 2'!$O$3:$O$3000=AS$1,ROW('лист 2'!$A$3:$A$3000)-3),$BN16)),"")</f>
        <v/>
      </c>
      <c r="AT16" s="113" t="str">
        <f t="array" ref="AT16">IFERROR(INDEX('[1]в работе'!$AA$4:$AH$1676,MATCH('лист 1'!AS16,'[1]в работе'!$Z$4:$Z$1676,0),MATCH(AS$1,INDEX('[1]в работе'!$AA$4:$AH$1676,MATCH('лист 1'!AS16,'[1]в работе'!$Z$4:$Z$1676,0),),0)+1),"")</f>
        <v/>
      </c>
      <c r="AU16" s="113" t="str">
        <f>IFERROR(INDEX('лист 2'!$M$3:$M$3000,SMALL(IF('лист 2'!$O$3:$O$3000=AU$1,ROW('лист 2'!$A$3:$A$3000)-3),$BN16)),"")</f>
        <v/>
      </c>
      <c r="AV16" s="113" t="str">
        <f t="array" ref="AV16">IFERROR(INDEX('[1]в работе'!$AA$4:$AH$1676,MATCH('лист 1'!AU16,'[1]в работе'!$Z$4:$Z$1676,0),MATCH(AU$1,INDEX('[1]в работе'!$AA$4:$AH$1676,MATCH('лист 1'!AU16,'[1]в работе'!$Z$4:$Z$1676,0),),0)+1),"")</f>
        <v/>
      </c>
      <c r="AW16" s="113" t="str">
        <f>IFERROR(INDEX('лист 2'!$M$3:$M$3000,SMALL(IF('лист 2'!$O$3:$O$3000=AW$1,ROW('лист 2'!$A$3:$A$3000)-3),$BN16)),"")</f>
        <v/>
      </c>
      <c r="AX16" s="113" t="str">
        <f t="array" ref="AX16">IFERROR(INDEX('[1]в работе'!$AA$4:$AH$1676,MATCH('лист 1'!AW16,'[1]в работе'!$Z$4:$Z$1676,0),MATCH(AW$1,INDEX('[1]в работе'!$AA$4:$AH$1676,MATCH('лист 1'!AW16,'[1]в работе'!$Z$4:$Z$1676,0),),0)+1),"")</f>
        <v/>
      </c>
      <c r="AY16" s="113" t="str">
        <f>IFERROR(INDEX('лист 2'!$M$3:$M$3000,SMALL(IF('лист 2'!$O$3:$O$3000=AY$1,ROW('лист 2'!$A$3:$A$3000)-3),$BN16)),"")</f>
        <v/>
      </c>
      <c r="AZ16" s="113" t="str">
        <f t="array" ref="AZ16">IFERROR(INDEX('[1]в работе'!$AA$4:$AH$1676,MATCH('лист 1'!AY16,'[1]в работе'!$Z$4:$Z$1676,0),MATCH(AY$1,INDEX('[1]в работе'!$AA$4:$AH$1676,MATCH('лист 1'!AY16,'[1]в работе'!$Z$4:$Z$1676,0),),0)+1),"")</f>
        <v/>
      </c>
      <c r="BA16" s="113" t="str">
        <f>IFERROR(INDEX('лист 2'!$M$3:$M$3000,SMALL(IF('лист 2'!$O$3:$O$3000=BA$1,ROW('лист 2'!$A$3:$A$3000)-3),$BN16)),"")</f>
        <v/>
      </c>
      <c r="BB16" s="113" t="str">
        <f t="array" ref="BB16">IFERROR(INDEX('[1]в работе'!$AA$4:$AH$1676,MATCH('лист 1'!BA16,'[1]в работе'!$Z$4:$Z$1676,0),MATCH(BA$1,INDEX('[1]в работе'!$AA$4:$AH$1676,MATCH('лист 1'!BA16,'[1]в работе'!$Z$4:$Z$1676,0),),0)+1),"")</f>
        <v/>
      </c>
      <c r="BC16" s="113" t="str">
        <f>IFERROR(INDEX('лист 2'!$M$3:$M$3000,SMALL(IF('лист 2'!$O$3:$O$3000=BC$1,ROW('лист 2'!$A$3:$A$3000)-3),$BN16)),"")</f>
        <v/>
      </c>
      <c r="BD16" s="113" t="str">
        <f t="array" ref="BD16">IFERROR(INDEX('[1]в работе'!$AA$4:$AH$1676,MATCH('лист 1'!BC16,'[1]в работе'!$Z$4:$Z$1676,0),MATCH(BC$1,INDEX('[1]в работе'!$AA$4:$AH$1676,MATCH('лист 1'!BC16,'[1]в работе'!$Z$4:$Z$1676,0),),0)+1),"")</f>
        <v/>
      </c>
      <c r="BE16" s="113" t="str">
        <f>IFERROR(INDEX('лист 2'!$M$3:$M$3000,SMALL(IF('лист 2'!$O$3:$O$3000=BE$1,ROW('лист 2'!$A$3:$A$3000)-3),$BN16)),"")</f>
        <v/>
      </c>
      <c r="BF16" s="113" t="str">
        <f t="array" ref="BF16">IFERROR(INDEX('[1]в работе'!$AA$4:$AH$1676,MATCH('лист 1'!BE16,'[1]в работе'!$Z$4:$Z$1676,0),MATCH(BE$1,INDEX('[1]в работе'!$AA$4:$AH$1676,MATCH('лист 1'!BE16,'[1]в работе'!$Z$4:$Z$1676,0),),0)+1),"")</f>
        <v/>
      </c>
      <c r="BG16" s="113" t="str">
        <f>IFERROR(INDEX('лист 2'!$M$3:$M$3000,SMALL(IF('лист 2'!$O$3:$O$3000=BG$1,ROW('лист 2'!$A$3:$A$3000)-3),$BN16)),"")</f>
        <v/>
      </c>
      <c r="BH16" s="113" t="str">
        <f t="array" ref="BH16">IFERROR(INDEX('[1]в работе'!$AA$4:$AH$1676,MATCH('лист 1'!BG16,'[1]в работе'!$Z$4:$Z$1676,0),MATCH(BG$1,INDEX('[1]в работе'!$AA$4:$AH$1676,MATCH('лист 1'!BG16,'[1]в работе'!$Z$4:$Z$1676,0),),0)+1),"")</f>
        <v/>
      </c>
      <c r="BI16" s="113" t="str">
        <f>IFERROR(INDEX('лист 2'!$M$3:$M$3000,SMALL(IF('лист 2'!$O$3:$O$3000=BI$1,ROW('лист 2'!$A$3:$A$3000)-3),$BN16)),"")</f>
        <v/>
      </c>
      <c r="BJ16" s="113" t="str">
        <f t="array" ref="BJ16">IFERROR(INDEX('[1]в работе'!$AA$4:$AH$1676,MATCH('лист 1'!BI16,'[1]в работе'!$Z$4:$Z$1676,0),MATCH(BI$1,INDEX('[1]в работе'!$AA$4:$AH$1676,MATCH('лист 1'!BI16,'[1]в работе'!$Z$4:$Z$1676,0),),0)+1),"")</f>
        <v/>
      </c>
      <c r="BN16" s="113">
        <v>14</v>
      </c>
    </row>
    <row r="17" spans="1:66" s="113" customFormat="1" x14ac:dyDescent="0.3">
      <c r="A17" s="119"/>
      <c r="B17" s="110"/>
      <c r="C17" s="113" t="str">
        <f>IFERROR(INDEX('лист 2'!$M$3:$M$3000,SMALL(IF('лист 2'!$O$3:$O$3000=C$1,ROW('лист 2'!$A$3:$A$3000)-3),$BN17)),"")</f>
        <v/>
      </c>
      <c r="D17" s="113" t="str">
        <f t="array" ref="D17">IFERROR(INDEX('[1]в работе'!$AA$4:$AH$1676,MATCH('лист 1'!C17,'[1]в работе'!$Z$4:$Z$1676,0),MATCH(C$1,INDEX('[1]в работе'!$AA$4:$AH$1676,MATCH('лист 1'!C17,'[1]в работе'!$Z$4:$Z$1676,0),),0)+1),"")</f>
        <v/>
      </c>
      <c r="E17" s="113" t="str">
        <f>IFERROR(INDEX('лист 2'!$M$3:$M$3000,SMALL(IF('лист 2'!$O$3:$O$3000=E$1,ROW('лист 2'!$A$3:$A$3000)-3),$BN17)),"")</f>
        <v/>
      </c>
      <c r="F17" s="113" t="str">
        <f t="array" ref="F17">IFERROR(INDEX('[1]в работе'!$AA$4:$AH$1676,MATCH('лист 1'!E17,'[1]в работе'!$Z$4:$Z$1676,0),MATCH(E$1,INDEX('[1]в работе'!$AA$4:$AH$1676,MATCH('лист 1'!E17,'[1]в работе'!$Z$4:$Z$1676,0),),0)+1),"")</f>
        <v/>
      </c>
      <c r="G17" s="113" t="str">
        <f>IFERROR(INDEX('лист 2'!$M$3:$M$3000,SMALL(IF('лист 2'!$O$3:$O$3000=G$1,ROW('лист 2'!$A$3:$A$3000)-3),$BN17)),"")</f>
        <v/>
      </c>
      <c r="H17" s="113" t="str">
        <f t="array" ref="H17">IFERROR(INDEX('[1]в работе'!$AA$4:$AH$1676,MATCH('лист 1'!G17,'[1]в работе'!$Z$4:$Z$1676,0),MATCH(G$1,INDEX('[1]в работе'!$AA$4:$AH$1676,MATCH('лист 1'!G17,'[1]в работе'!$Z$4:$Z$1676,0),),0)+1),"")</f>
        <v/>
      </c>
      <c r="I17" s="113" t="str">
        <f>IFERROR(INDEX('лист 2'!$M$3:$M$3000,SMALL(IF('лист 2'!$O$3:$O$3000=I$1,ROW('лист 2'!$A$3:$A$3000)-3),$BN17)),"")</f>
        <v/>
      </c>
      <c r="J17" s="113" t="str">
        <f t="array" ref="J17">IFERROR(INDEX('[1]в работе'!$AA$4:$AH$1676,MATCH('лист 1'!I17,'[1]в работе'!$Z$4:$Z$1676,0),MATCH(I$1,INDEX('[1]в работе'!$AA$4:$AH$1676,MATCH('лист 1'!I17,'[1]в работе'!$Z$4:$Z$1676,0),),0)+1),"")</f>
        <v/>
      </c>
      <c r="K17" s="113" t="str">
        <f>IFERROR(INDEX('лист 2'!$M$3:$M$3000,SMALL(IF('лист 2'!$O$3:$O$3000=K$1,ROW('лист 2'!$A$3:$A$3000)-3),$BN17)),"")</f>
        <v/>
      </c>
      <c r="L17" s="113" t="str">
        <f t="array" ref="L17">IFERROR(INDEX('[1]в работе'!$AA$4:$AH$1676,MATCH('лист 1'!K17,'[1]в работе'!$Z$4:$Z$1676,0),MATCH(K$1,INDEX('[1]в работе'!$AA$4:$AH$1676,MATCH('лист 1'!K17,'[1]в работе'!$Z$4:$Z$1676,0),),0)+1),"")</f>
        <v/>
      </c>
      <c r="M17" s="113" t="str">
        <f>IFERROR(INDEX('лист 2'!$M$3:$M$3000,SMALL(IF('лист 2'!$O$3:$O$3000=M$1,ROW('лист 2'!$A$3:$A$3000)-3),$BN17)),"")</f>
        <v/>
      </c>
      <c r="N17" s="113" t="str">
        <f t="array" ref="N17">IFERROR(INDEX('[1]в работе'!$AA$4:$AH$1676,MATCH('лист 1'!M17,'[1]в работе'!$Z$4:$Z$1676,0),MATCH(M$1,INDEX('[1]в работе'!$AA$4:$AH$1676,MATCH('лист 1'!M17,'[1]в работе'!$Z$4:$Z$1676,0),),0)+1),"")</f>
        <v/>
      </c>
      <c r="O17" s="113" t="str">
        <f>IFERROR(INDEX('лист 2'!$M$3:$M$3000,SMALL(IF('лист 2'!$O$3:$O$3000=O$1,ROW('лист 2'!$A$3:$A$3000)-3),$BN17)),"")</f>
        <v/>
      </c>
      <c r="P17" s="113" t="str">
        <f t="array" ref="P17">IFERROR(INDEX('[1]в работе'!$AA$4:$AH$1676,MATCH('лист 1'!O17,'[1]в работе'!$Z$4:$Z$1676,0),MATCH(O$1,INDEX('[1]в работе'!$AA$4:$AH$1676,MATCH('лист 1'!O17,'[1]в работе'!$Z$4:$Z$1676,0),),0)+1),"")</f>
        <v/>
      </c>
      <c r="Q17" s="113" t="str">
        <f>IFERROR(INDEX('лист 2'!$M$3:$M$3000,SMALL(IF('лист 2'!$O$3:$O$3000=Q$1,ROW('лист 2'!$A$3:$A$3000)-3),$BN17)),"")</f>
        <v/>
      </c>
      <c r="R17" s="113" t="str">
        <f t="array" ref="R17">IFERROR(INDEX('[1]в работе'!$AA$4:$AH$1676,MATCH('лист 1'!Q17,'[1]в работе'!$Z$4:$Z$1676,0),MATCH(Q$1,INDEX('[1]в работе'!$AA$4:$AH$1676,MATCH('лист 1'!Q17,'[1]в работе'!$Z$4:$Z$1676,0),),0)+1),"")</f>
        <v/>
      </c>
      <c r="S17" s="113" t="str">
        <f>IFERROR(INDEX('лист 2'!$M$3:$M$3000,SMALL(IF('лист 2'!$O$3:$O$3000=S$1,ROW('лист 2'!$A$3:$A$3000)-3),$BN17)),"")</f>
        <v/>
      </c>
      <c r="T17" s="113" t="str">
        <f t="array" ref="T17">IFERROR(INDEX('[1]в работе'!$AA$4:$AH$1676,MATCH('лист 1'!S17,'[1]в работе'!$Z$4:$Z$1676,0),MATCH(S$1,INDEX('[1]в работе'!$AA$4:$AH$1676,MATCH('лист 1'!S17,'[1]в работе'!$Z$4:$Z$1676,0),),0)+1),"")</f>
        <v/>
      </c>
      <c r="U17" s="113" t="str">
        <f>IFERROR(INDEX('лист 2'!$M$3:$M$3000,SMALL(IF('лист 2'!$O$3:$O$3000=U$1,ROW('лист 2'!$A$3:$A$3000)-3),$BN17)),"")</f>
        <v/>
      </c>
      <c r="V17" s="113" t="str">
        <f t="array" ref="V17">IFERROR(INDEX('[1]в работе'!$AA$4:$AH$1676,MATCH('лист 1'!U17,'[1]в работе'!$Z$4:$Z$1676,0),MATCH(U$1,INDEX('[1]в работе'!$AA$4:$AH$1676,MATCH('лист 1'!U17,'[1]в работе'!$Z$4:$Z$1676,0),),0)+1),"")</f>
        <v/>
      </c>
      <c r="W17" s="113" t="str">
        <f>IFERROR(INDEX('лист 2'!$M$3:$M$3000,SMALL(IF('лист 2'!$O$3:$O$3000=W$1,ROW('лист 2'!$A$3:$A$3000)-3),$BN17)),"")</f>
        <v/>
      </c>
      <c r="X17" s="113" t="str">
        <f t="array" ref="X17">IFERROR(INDEX('[1]в работе'!$AA$4:$AH$1676,MATCH('лист 1'!W17,'[1]в работе'!$Z$4:$Z$1676,0),MATCH(W$1,INDEX('[1]в работе'!$AA$4:$AH$1676,MATCH('лист 1'!W17,'[1]в работе'!$Z$4:$Z$1676,0),),0)+1),"")</f>
        <v/>
      </c>
      <c r="Y17" s="113" t="str">
        <f>IFERROR(INDEX('лист 2'!$M$3:$M$3000,SMALL(IF('лист 2'!$O$3:$O$3000=Y$1,ROW('лист 2'!$A$3:$A$3000)-3),$BN17)),"")</f>
        <v/>
      </c>
      <c r="Z17" s="113" t="str">
        <f t="array" ref="Z17">IFERROR(INDEX('[1]в работе'!$AA$4:$AH$1676,MATCH('лист 1'!Y17,'[1]в работе'!$Z$4:$Z$1676,0),MATCH(Y$1,INDEX('[1]в работе'!$AA$4:$AH$1676,MATCH('лист 1'!Y17,'[1]в работе'!$Z$4:$Z$1676,0),),0)+1),"")</f>
        <v/>
      </c>
      <c r="AA17" s="113" t="str">
        <f>IFERROR(INDEX('лист 2'!$M$3:$M$3000,SMALL(IF('лист 2'!$O$3:$O$3000=AA$1,ROW('лист 2'!$A$3:$A$3000)-3),$BN17)),"")</f>
        <v/>
      </c>
      <c r="AB17" s="113" t="str">
        <f t="array" ref="AB17">IFERROR(INDEX('[1]в работе'!$AA$4:$AH$1676,MATCH('лист 1'!AA17,'[1]в работе'!$Z$4:$Z$1676,0),MATCH(AA$1,INDEX('[1]в работе'!$AA$4:$AH$1676,MATCH('лист 1'!AA17,'[1]в работе'!$Z$4:$Z$1676,0),),0)+1),"")</f>
        <v/>
      </c>
      <c r="AC17" s="113" t="str">
        <f>IFERROR(INDEX('лист 2'!$M$3:$M$3000,SMALL(IF('лист 2'!$O$3:$O$3000=AC$1,ROW('лист 2'!$A$3:$A$3000)-3),$BN17)),"")</f>
        <v/>
      </c>
      <c r="AD17" s="113" t="str">
        <f t="array" ref="AD17">IFERROR(INDEX('[1]в работе'!$AA$4:$AH$1676,MATCH('лист 1'!AC17,'[1]в работе'!$Z$4:$Z$1676,0),MATCH(AC$1,INDEX('[1]в работе'!$AA$4:$AH$1676,MATCH('лист 1'!AC17,'[1]в работе'!$Z$4:$Z$1676,0),),0)+1),"")</f>
        <v/>
      </c>
      <c r="AE17" s="113" t="str">
        <f>IFERROR(INDEX('лист 2'!$M$3:$M$3000,SMALL(IF('лист 2'!$O$3:$O$3000=AE$1,ROW('лист 2'!$A$3:$A$3000)-3),$BN17)),"")</f>
        <v/>
      </c>
      <c r="AF17" s="113" t="str">
        <f t="array" ref="AF17">IFERROR(INDEX('[1]в работе'!$AA$4:$AH$1676,MATCH('лист 1'!AE17,'[1]в работе'!$Z$4:$Z$1676,0),MATCH(AE$1,INDEX('[1]в работе'!$AA$4:$AH$1676,MATCH('лист 1'!AE17,'[1]в работе'!$Z$4:$Z$1676,0),),0)+1),"")</f>
        <v/>
      </c>
      <c r="AG17" s="113" t="str">
        <f>IFERROR(INDEX('лист 2'!$M$3:$M$3000,SMALL(IF('лист 2'!$O$3:$O$3000=AG$1,ROW('лист 2'!$A$3:$A$3000)-3),$BN17)),"")</f>
        <v/>
      </c>
      <c r="AH17" s="113" t="str">
        <f t="array" ref="AH17">IFERROR(INDEX('[1]в работе'!$AA$4:$AH$1676,MATCH('лист 1'!AG17,'[1]в работе'!$Z$4:$Z$1676,0),MATCH(AG$1,INDEX('[1]в работе'!$AA$4:$AH$1676,MATCH('лист 1'!AG17,'[1]в работе'!$Z$4:$Z$1676,0),),0)+1),"")</f>
        <v/>
      </c>
      <c r="AI17" s="113" t="str">
        <f>IFERROR(INDEX('лист 2'!$M$3:$M$3000,SMALL(IF('лист 2'!$O$3:$O$3000=AI$1,ROW('лист 2'!$A$3:$A$3000)-3),$BN17)),"")</f>
        <v/>
      </c>
      <c r="AJ17" s="113" t="str">
        <f t="array" ref="AJ17">IFERROR(INDEX('[1]в работе'!$AA$4:$AH$1676,MATCH('лист 1'!AI17,'[1]в работе'!$Z$4:$Z$1676,0),MATCH(AI$1,INDEX('[1]в работе'!$AA$4:$AH$1676,MATCH('лист 1'!AI17,'[1]в работе'!$Z$4:$Z$1676,0),),0)+1),"")</f>
        <v/>
      </c>
      <c r="AK17" s="113" t="str">
        <f>IFERROR(INDEX('лист 2'!$M$3:$M$3000,SMALL(IF('лист 2'!$O$3:$O$3000=AK$1,ROW('лист 2'!$A$3:$A$3000)-3),$BN17)),"")</f>
        <v/>
      </c>
      <c r="AL17" s="113" t="str">
        <f t="array" ref="AL17">IFERROR(INDEX('[1]в работе'!$AA$4:$AH$1676,MATCH('лист 1'!AK17,'[1]в работе'!$Z$4:$Z$1676,0),MATCH(AK$1,INDEX('[1]в работе'!$AA$4:$AH$1676,MATCH('лист 1'!AK17,'[1]в работе'!$Z$4:$Z$1676,0),),0)+1),"")</f>
        <v/>
      </c>
      <c r="AM17" s="113" t="str">
        <f>IFERROR(INDEX('лист 2'!$M$3:$M$3000,SMALL(IF('лист 2'!$O$3:$O$3000=AM$1,ROW('лист 2'!$A$3:$A$3000)-3),$BN17)),"")</f>
        <v/>
      </c>
      <c r="AN17" s="113" t="str">
        <f t="array" ref="AN17">IFERROR(INDEX('[1]в работе'!$AA$4:$AH$1676,MATCH('лист 1'!AM17,'[1]в работе'!$Z$4:$Z$1676,0),MATCH(AM$1,INDEX('[1]в работе'!$AA$4:$AH$1676,MATCH('лист 1'!AM17,'[1]в работе'!$Z$4:$Z$1676,0),),0)+1),"")</f>
        <v/>
      </c>
      <c r="AO17" s="113" t="str">
        <f>IFERROR(INDEX('лист 2'!$M$3:$M$3000,SMALL(IF('лист 2'!$O$3:$O$3000=AO$1,ROW('лист 2'!$A$3:$A$3000)-3),$BN17)),"")</f>
        <v/>
      </c>
      <c r="AP17" s="113" t="str">
        <f t="array" ref="AP17">IFERROR(INDEX('[1]в работе'!$AA$4:$AH$1676,MATCH('лист 1'!AO17,'[1]в работе'!$Z$4:$Z$1676,0),MATCH(AO$1,INDEX('[1]в работе'!$AA$4:$AH$1676,MATCH('лист 1'!AO17,'[1]в работе'!$Z$4:$Z$1676,0),),0)+1),"")</f>
        <v/>
      </c>
      <c r="AQ17" s="113" t="str">
        <f>IFERROR(INDEX('лист 2'!$M$3:$M$3000,SMALL(IF('лист 2'!$O$3:$O$3000=AQ$1,ROW('лист 2'!$A$3:$A$3000)-3),$BN17)),"")</f>
        <v/>
      </c>
      <c r="AR17" s="113" t="str">
        <f t="array" ref="AR17">IFERROR(INDEX('[1]в работе'!$AA$4:$AH$1676,MATCH('лист 1'!AQ17,'[1]в работе'!$Z$4:$Z$1676,0),MATCH(AQ$1,INDEX('[1]в работе'!$AA$4:$AH$1676,MATCH('лист 1'!AQ17,'[1]в работе'!$Z$4:$Z$1676,0),),0)+1),"")</f>
        <v/>
      </c>
      <c r="AS17" s="113" t="str">
        <f>IFERROR(INDEX('лист 2'!$M$3:$M$3000,SMALL(IF('лист 2'!$O$3:$O$3000=AS$1,ROW('лист 2'!$A$3:$A$3000)-3),$BN17)),"")</f>
        <v/>
      </c>
      <c r="AT17" s="113" t="str">
        <f t="array" ref="AT17">IFERROR(INDEX('[1]в работе'!$AA$4:$AH$1676,MATCH('лист 1'!AS17,'[1]в работе'!$Z$4:$Z$1676,0),MATCH(AS$1,INDEX('[1]в работе'!$AA$4:$AH$1676,MATCH('лист 1'!AS17,'[1]в работе'!$Z$4:$Z$1676,0),),0)+1),"")</f>
        <v/>
      </c>
      <c r="AU17" s="113" t="str">
        <f>IFERROR(INDEX('лист 2'!$M$3:$M$3000,SMALL(IF('лист 2'!$O$3:$O$3000=AU$1,ROW('лист 2'!$A$3:$A$3000)-3),$BN17)),"")</f>
        <v/>
      </c>
      <c r="AV17" s="113" t="str">
        <f t="array" ref="AV17">IFERROR(INDEX('[1]в работе'!$AA$4:$AH$1676,MATCH('лист 1'!AU17,'[1]в работе'!$Z$4:$Z$1676,0),MATCH(AU$1,INDEX('[1]в работе'!$AA$4:$AH$1676,MATCH('лист 1'!AU17,'[1]в работе'!$Z$4:$Z$1676,0),),0)+1),"")</f>
        <v/>
      </c>
      <c r="AW17" s="113" t="str">
        <f>IFERROR(INDEX('лист 2'!$M$3:$M$3000,SMALL(IF('лист 2'!$O$3:$O$3000=AW$1,ROW('лист 2'!$A$3:$A$3000)-3),$BN17)),"")</f>
        <v/>
      </c>
      <c r="AX17" s="113" t="str">
        <f t="array" ref="AX17">IFERROR(INDEX('[1]в работе'!$AA$4:$AH$1676,MATCH('лист 1'!AW17,'[1]в работе'!$Z$4:$Z$1676,0),MATCH(AW$1,INDEX('[1]в работе'!$AA$4:$AH$1676,MATCH('лист 1'!AW17,'[1]в работе'!$Z$4:$Z$1676,0),),0)+1),"")</f>
        <v/>
      </c>
      <c r="AY17" s="113" t="str">
        <f>IFERROR(INDEX('лист 2'!$M$3:$M$3000,SMALL(IF('лист 2'!$O$3:$O$3000=AY$1,ROW('лист 2'!$A$3:$A$3000)-3),$BN17)),"")</f>
        <v/>
      </c>
      <c r="AZ17" s="113" t="str">
        <f t="array" ref="AZ17">IFERROR(INDEX('[1]в работе'!$AA$4:$AH$1676,MATCH('лист 1'!AY17,'[1]в работе'!$Z$4:$Z$1676,0),MATCH(AY$1,INDEX('[1]в работе'!$AA$4:$AH$1676,MATCH('лист 1'!AY17,'[1]в работе'!$Z$4:$Z$1676,0),),0)+1),"")</f>
        <v/>
      </c>
      <c r="BA17" s="113" t="str">
        <f>IFERROR(INDEX('лист 2'!$M$3:$M$3000,SMALL(IF('лист 2'!$O$3:$O$3000=BA$1,ROW('лист 2'!$A$3:$A$3000)-3),$BN17)),"")</f>
        <v/>
      </c>
      <c r="BB17" s="113" t="str">
        <f t="array" ref="BB17">IFERROR(INDEX('[1]в работе'!$AA$4:$AH$1676,MATCH('лист 1'!BA17,'[1]в работе'!$Z$4:$Z$1676,0),MATCH(BA$1,INDEX('[1]в работе'!$AA$4:$AH$1676,MATCH('лист 1'!BA17,'[1]в работе'!$Z$4:$Z$1676,0),),0)+1),"")</f>
        <v/>
      </c>
      <c r="BC17" s="113" t="str">
        <f>IFERROR(INDEX('лист 2'!$M$3:$M$3000,SMALL(IF('лист 2'!$O$3:$O$3000=BC$1,ROW('лист 2'!$A$3:$A$3000)-3),$BN17)),"")</f>
        <v/>
      </c>
      <c r="BD17" s="113" t="str">
        <f t="array" ref="BD17">IFERROR(INDEX('[1]в работе'!$AA$4:$AH$1676,MATCH('лист 1'!BC17,'[1]в работе'!$Z$4:$Z$1676,0),MATCH(BC$1,INDEX('[1]в работе'!$AA$4:$AH$1676,MATCH('лист 1'!BC17,'[1]в работе'!$Z$4:$Z$1676,0),),0)+1),"")</f>
        <v/>
      </c>
      <c r="BE17" s="113" t="str">
        <f>IFERROR(INDEX('лист 2'!$M$3:$M$3000,SMALL(IF('лист 2'!$O$3:$O$3000=BE$1,ROW('лист 2'!$A$3:$A$3000)-3),$BN17)),"")</f>
        <v/>
      </c>
      <c r="BF17" s="113" t="str">
        <f t="array" ref="BF17">IFERROR(INDEX('[1]в работе'!$AA$4:$AH$1676,MATCH('лист 1'!BE17,'[1]в работе'!$Z$4:$Z$1676,0),MATCH(BE$1,INDEX('[1]в работе'!$AA$4:$AH$1676,MATCH('лист 1'!BE17,'[1]в работе'!$Z$4:$Z$1676,0),),0)+1),"")</f>
        <v/>
      </c>
      <c r="BG17" s="113" t="str">
        <f>IFERROR(INDEX('лист 2'!$M$3:$M$3000,SMALL(IF('лист 2'!$O$3:$O$3000=BG$1,ROW('лист 2'!$A$3:$A$3000)-3),$BN17)),"")</f>
        <v/>
      </c>
      <c r="BH17" s="113" t="str">
        <f t="array" ref="BH17">IFERROR(INDEX('[1]в работе'!$AA$4:$AH$1676,MATCH('лист 1'!BG17,'[1]в работе'!$Z$4:$Z$1676,0),MATCH(BG$1,INDEX('[1]в работе'!$AA$4:$AH$1676,MATCH('лист 1'!BG17,'[1]в работе'!$Z$4:$Z$1676,0),),0)+1),"")</f>
        <v/>
      </c>
      <c r="BI17" s="113" t="str">
        <f>IFERROR(INDEX('лист 2'!$M$3:$M$3000,SMALL(IF('лист 2'!$O$3:$O$3000=BI$1,ROW('лист 2'!$A$3:$A$3000)-3),$BN17)),"")</f>
        <v/>
      </c>
      <c r="BJ17" s="113" t="str">
        <f t="array" ref="BJ17">IFERROR(INDEX('[1]в работе'!$AA$4:$AH$1676,MATCH('лист 1'!BI17,'[1]в работе'!$Z$4:$Z$1676,0),MATCH(BI$1,INDEX('[1]в работе'!$AA$4:$AH$1676,MATCH('лист 1'!BI17,'[1]в работе'!$Z$4:$Z$1676,0),),0)+1),"")</f>
        <v/>
      </c>
      <c r="BN17" s="113">
        <v>15</v>
      </c>
    </row>
    <row r="18" spans="1:66" s="113" customFormat="1" x14ac:dyDescent="0.3">
      <c r="A18" s="119"/>
      <c r="B18" s="110"/>
      <c r="C18" s="113" t="str">
        <f>IFERROR(INDEX('лист 2'!$M$3:$M$3000,SMALL(IF('лист 2'!$O$3:$O$3000=C$1,ROW('лист 2'!$A$3:$A$3000)-3),$BN18)),"")</f>
        <v/>
      </c>
      <c r="D18" s="113" t="str">
        <f t="array" ref="D18">IFERROR(INDEX('[1]в работе'!$AA$4:$AH$1676,MATCH('лист 1'!C18,'[1]в работе'!$Z$4:$Z$1676,0),MATCH(C$1,INDEX('[1]в работе'!$AA$4:$AH$1676,MATCH('лист 1'!C18,'[1]в работе'!$Z$4:$Z$1676,0),),0)+1),"")</f>
        <v/>
      </c>
      <c r="E18" s="113" t="str">
        <f>IFERROR(INDEX('лист 2'!$M$3:$M$3000,SMALL(IF('лист 2'!$O$3:$O$3000=E$1,ROW('лист 2'!$A$3:$A$3000)-3),$BN18)),"")</f>
        <v/>
      </c>
      <c r="F18" s="113" t="str">
        <f t="array" ref="F18">IFERROR(INDEX('[1]в работе'!$AA$4:$AH$1676,MATCH('лист 1'!E18,'[1]в работе'!$Z$4:$Z$1676,0),MATCH(E$1,INDEX('[1]в работе'!$AA$4:$AH$1676,MATCH('лист 1'!E18,'[1]в работе'!$Z$4:$Z$1676,0),),0)+1),"")</f>
        <v/>
      </c>
      <c r="G18" s="113" t="str">
        <f>IFERROR(INDEX('лист 2'!$M$3:$M$3000,SMALL(IF('лист 2'!$O$3:$O$3000=G$1,ROW('лист 2'!$A$3:$A$3000)-3),$BN18)),"")</f>
        <v/>
      </c>
      <c r="H18" s="113" t="str">
        <f t="array" ref="H18">IFERROR(INDEX('[1]в работе'!$AA$4:$AH$1676,MATCH('лист 1'!G18,'[1]в работе'!$Z$4:$Z$1676,0),MATCH(G$1,INDEX('[1]в работе'!$AA$4:$AH$1676,MATCH('лист 1'!G18,'[1]в работе'!$Z$4:$Z$1676,0),),0)+1),"")</f>
        <v/>
      </c>
      <c r="I18" s="113" t="str">
        <f>IFERROR(INDEX('лист 2'!$M$3:$M$3000,SMALL(IF('лист 2'!$O$3:$O$3000=I$1,ROW('лист 2'!$A$3:$A$3000)-3),$BN18)),"")</f>
        <v/>
      </c>
      <c r="J18" s="113" t="str">
        <f t="array" ref="J18">IFERROR(INDEX('[1]в работе'!$AA$4:$AH$1676,MATCH('лист 1'!I18,'[1]в работе'!$Z$4:$Z$1676,0),MATCH(I$1,INDEX('[1]в работе'!$AA$4:$AH$1676,MATCH('лист 1'!I18,'[1]в работе'!$Z$4:$Z$1676,0),),0)+1),"")</f>
        <v/>
      </c>
      <c r="K18" s="113" t="str">
        <f>IFERROR(INDEX('лист 2'!$M$3:$M$3000,SMALL(IF('лист 2'!$O$3:$O$3000=K$1,ROW('лист 2'!$A$3:$A$3000)-3),$BN18)),"")</f>
        <v/>
      </c>
      <c r="L18" s="113" t="str">
        <f t="array" ref="L18">IFERROR(INDEX('[1]в работе'!$AA$4:$AH$1676,MATCH('лист 1'!K18,'[1]в работе'!$Z$4:$Z$1676,0),MATCH(K$1,INDEX('[1]в работе'!$AA$4:$AH$1676,MATCH('лист 1'!K18,'[1]в работе'!$Z$4:$Z$1676,0),),0)+1),"")</f>
        <v/>
      </c>
      <c r="M18" s="113" t="str">
        <f>IFERROR(INDEX('лист 2'!$M$3:$M$3000,SMALL(IF('лист 2'!$O$3:$O$3000=M$1,ROW('лист 2'!$A$3:$A$3000)-3),$BN18)),"")</f>
        <v/>
      </c>
      <c r="N18" s="113" t="str">
        <f t="array" ref="N18">IFERROR(INDEX('[1]в работе'!$AA$4:$AH$1676,MATCH('лист 1'!M18,'[1]в работе'!$Z$4:$Z$1676,0),MATCH(M$1,INDEX('[1]в работе'!$AA$4:$AH$1676,MATCH('лист 1'!M18,'[1]в работе'!$Z$4:$Z$1676,0),),0)+1),"")</f>
        <v/>
      </c>
      <c r="O18" s="113" t="str">
        <f>IFERROR(INDEX('лист 2'!$M$3:$M$3000,SMALL(IF('лист 2'!$O$3:$O$3000=O$1,ROW('лист 2'!$A$3:$A$3000)-3),$BN18)),"")</f>
        <v/>
      </c>
      <c r="P18" s="113" t="str">
        <f t="array" ref="P18">IFERROR(INDEX('[1]в работе'!$AA$4:$AH$1676,MATCH('лист 1'!O18,'[1]в работе'!$Z$4:$Z$1676,0),MATCH(O$1,INDEX('[1]в работе'!$AA$4:$AH$1676,MATCH('лист 1'!O18,'[1]в работе'!$Z$4:$Z$1676,0),),0)+1),"")</f>
        <v/>
      </c>
      <c r="Q18" s="113" t="str">
        <f>IFERROR(INDEX('лист 2'!$M$3:$M$3000,SMALL(IF('лист 2'!$O$3:$O$3000=Q$1,ROW('лист 2'!$A$3:$A$3000)-3),$BN18)),"")</f>
        <v/>
      </c>
      <c r="R18" s="113" t="str">
        <f t="array" ref="R18">IFERROR(INDEX('[1]в работе'!$AA$4:$AH$1676,MATCH('лист 1'!Q18,'[1]в работе'!$Z$4:$Z$1676,0),MATCH(Q$1,INDEX('[1]в работе'!$AA$4:$AH$1676,MATCH('лист 1'!Q18,'[1]в работе'!$Z$4:$Z$1676,0),),0)+1),"")</f>
        <v/>
      </c>
      <c r="S18" s="113" t="str">
        <f>IFERROR(INDEX('лист 2'!$M$3:$M$3000,SMALL(IF('лист 2'!$O$3:$O$3000=S$1,ROW('лист 2'!$A$3:$A$3000)-3),$BN18)),"")</f>
        <v/>
      </c>
      <c r="T18" s="113" t="str">
        <f t="array" ref="T18">IFERROR(INDEX('[1]в работе'!$AA$4:$AH$1676,MATCH('лист 1'!S18,'[1]в работе'!$Z$4:$Z$1676,0),MATCH(S$1,INDEX('[1]в работе'!$AA$4:$AH$1676,MATCH('лист 1'!S18,'[1]в работе'!$Z$4:$Z$1676,0),),0)+1),"")</f>
        <v/>
      </c>
      <c r="U18" s="113" t="str">
        <f>IFERROR(INDEX('лист 2'!$M$3:$M$3000,SMALL(IF('лист 2'!$O$3:$O$3000=U$1,ROW('лист 2'!$A$3:$A$3000)-3),$BN18)),"")</f>
        <v/>
      </c>
      <c r="V18" s="113" t="str">
        <f t="array" ref="V18">IFERROR(INDEX('[1]в работе'!$AA$4:$AH$1676,MATCH('лист 1'!U18,'[1]в работе'!$Z$4:$Z$1676,0),MATCH(U$1,INDEX('[1]в работе'!$AA$4:$AH$1676,MATCH('лист 1'!U18,'[1]в работе'!$Z$4:$Z$1676,0),),0)+1),"")</f>
        <v/>
      </c>
      <c r="W18" s="113" t="str">
        <f>IFERROR(INDEX('лист 2'!$M$3:$M$3000,SMALL(IF('лист 2'!$O$3:$O$3000=W$1,ROW('лист 2'!$A$3:$A$3000)-3),$BN18)),"")</f>
        <v/>
      </c>
      <c r="X18" s="113" t="str">
        <f t="array" ref="X18">IFERROR(INDEX('[1]в работе'!$AA$4:$AH$1676,MATCH('лист 1'!W18,'[1]в работе'!$Z$4:$Z$1676,0),MATCH(W$1,INDEX('[1]в работе'!$AA$4:$AH$1676,MATCH('лист 1'!W18,'[1]в работе'!$Z$4:$Z$1676,0),),0)+1),"")</f>
        <v/>
      </c>
      <c r="Y18" s="113" t="str">
        <f>IFERROR(INDEX('лист 2'!$M$3:$M$3000,SMALL(IF('лист 2'!$O$3:$O$3000=Y$1,ROW('лист 2'!$A$3:$A$3000)-3),$BN18)),"")</f>
        <v/>
      </c>
      <c r="Z18" s="113" t="str">
        <f t="array" ref="Z18">IFERROR(INDEX('[1]в работе'!$AA$4:$AH$1676,MATCH('лист 1'!Y18,'[1]в работе'!$Z$4:$Z$1676,0),MATCH(Y$1,INDEX('[1]в работе'!$AA$4:$AH$1676,MATCH('лист 1'!Y18,'[1]в работе'!$Z$4:$Z$1676,0),),0)+1),"")</f>
        <v/>
      </c>
      <c r="AA18" s="113" t="str">
        <f>IFERROR(INDEX('лист 2'!$M$3:$M$3000,SMALL(IF('лист 2'!$O$3:$O$3000=AA$1,ROW('лист 2'!$A$3:$A$3000)-3),$BN18)),"")</f>
        <v/>
      </c>
      <c r="AB18" s="113" t="str">
        <f t="array" ref="AB18">IFERROR(INDEX('[1]в работе'!$AA$4:$AH$1676,MATCH('лист 1'!AA18,'[1]в работе'!$Z$4:$Z$1676,0),MATCH(AA$1,INDEX('[1]в работе'!$AA$4:$AH$1676,MATCH('лист 1'!AA18,'[1]в работе'!$Z$4:$Z$1676,0),),0)+1),"")</f>
        <v/>
      </c>
      <c r="AC18" s="113" t="str">
        <f>IFERROR(INDEX('лист 2'!$M$3:$M$3000,SMALL(IF('лист 2'!$O$3:$O$3000=AC$1,ROW('лист 2'!$A$3:$A$3000)-3),$BN18)),"")</f>
        <v/>
      </c>
      <c r="AD18" s="113" t="str">
        <f t="array" ref="AD18">IFERROR(INDEX('[1]в работе'!$AA$4:$AH$1676,MATCH('лист 1'!AC18,'[1]в работе'!$Z$4:$Z$1676,0),MATCH(AC$1,INDEX('[1]в работе'!$AA$4:$AH$1676,MATCH('лист 1'!AC18,'[1]в работе'!$Z$4:$Z$1676,0),),0)+1),"")</f>
        <v/>
      </c>
      <c r="AE18" s="113" t="str">
        <f>IFERROR(INDEX('лист 2'!$M$3:$M$3000,SMALL(IF('лист 2'!$O$3:$O$3000=AE$1,ROW('лист 2'!$A$3:$A$3000)-3),$BN18)),"")</f>
        <v/>
      </c>
      <c r="AF18" s="113" t="str">
        <f t="array" ref="AF18">IFERROR(INDEX('[1]в работе'!$AA$4:$AH$1676,MATCH('лист 1'!AE18,'[1]в работе'!$Z$4:$Z$1676,0),MATCH(AE$1,INDEX('[1]в работе'!$AA$4:$AH$1676,MATCH('лист 1'!AE18,'[1]в работе'!$Z$4:$Z$1676,0),),0)+1),"")</f>
        <v/>
      </c>
      <c r="AG18" s="113" t="str">
        <f>IFERROR(INDEX('лист 2'!$M$3:$M$3000,SMALL(IF('лист 2'!$O$3:$O$3000=AG$1,ROW('лист 2'!$A$3:$A$3000)-3),$BN18)),"")</f>
        <v/>
      </c>
      <c r="AH18" s="113" t="str">
        <f t="array" ref="AH18">IFERROR(INDEX('[1]в работе'!$AA$4:$AH$1676,MATCH('лист 1'!AG18,'[1]в работе'!$Z$4:$Z$1676,0),MATCH(AG$1,INDEX('[1]в работе'!$AA$4:$AH$1676,MATCH('лист 1'!AG18,'[1]в работе'!$Z$4:$Z$1676,0),),0)+1),"")</f>
        <v/>
      </c>
      <c r="AI18" s="113" t="str">
        <f>IFERROR(INDEX('лист 2'!$M$3:$M$3000,SMALL(IF('лист 2'!$O$3:$O$3000=AI$1,ROW('лист 2'!$A$3:$A$3000)-3),$BN18)),"")</f>
        <v/>
      </c>
      <c r="AJ18" s="113" t="str">
        <f t="array" ref="AJ18">IFERROR(INDEX('[1]в работе'!$AA$4:$AH$1676,MATCH('лист 1'!AI18,'[1]в работе'!$Z$4:$Z$1676,0),MATCH(AI$1,INDEX('[1]в работе'!$AA$4:$AH$1676,MATCH('лист 1'!AI18,'[1]в работе'!$Z$4:$Z$1676,0),),0)+1),"")</f>
        <v/>
      </c>
      <c r="AK18" s="113" t="str">
        <f>IFERROR(INDEX('лист 2'!$M$3:$M$3000,SMALL(IF('лист 2'!$O$3:$O$3000=AK$1,ROW('лист 2'!$A$3:$A$3000)-3),$BN18)),"")</f>
        <v/>
      </c>
      <c r="AL18" s="113" t="str">
        <f t="array" ref="AL18">IFERROR(INDEX('[1]в работе'!$AA$4:$AH$1676,MATCH('лист 1'!AK18,'[1]в работе'!$Z$4:$Z$1676,0),MATCH(AK$1,INDEX('[1]в работе'!$AA$4:$AH$1676,MATCH('лист 1'!AK18,'[1]в работе'!$Z$4:$Z$1676,0),),0)+1),"")</f>
        <v/>
      </c>
      <c r="AM18" s="113" t="str">
        <f>IFERROR(INDEX('лист 2'!$M$3:$M$3000,SMALL(IF('лист 2'!$O$3:$O$3000=AM$1,ROW('лист 2'!$A$3:$A$3000)-3),$BN18)),"")</f>
        <v/>
      </c>
      <c r="AN18" s="113" t="str">
        <f t="array" ref="AN18">IFERROR(INDEX('[1]в работе'!$AA$4:$AH$1676,MATCH('лист 1'!AM18,'[1]в работе'!$Z$4:$Z$1676,0),MATCH(AM$1,INDEX('[1]в работе'!$AA$4:$AH$1676,MATCH('лист 1'!AM18,'[1]в работе'!$Z$4:$Z$1676,0),),0)+1),"")</f>
        <v/>
      </c>
      <c r="AO18" s="113" t="str">
        <f>IFERROR(INDEX('лист 2'!$M$3:$M$3000,SMALL(IF('лист 2'!$O$3:$O$3000=AO$1,ROW('лист 2'!$A$3:$A$3000)-3),$BN18)),"")</f>
        <v/>
      </c>
      <c r="AP18" s="113" t="str">
        <f t="array" ref="AP18">IFERROR(INDEX('[1]в работе'!$AA$4:$AH$1676,MATCH('лист 1'!AO18,'[1]в работе'!$Z$4:$Z$1676,0),MATCH(AO$1,INDEX('[1]в работе'!$AA$4:$AH$1676,MATCH('лист 1'!AO18,'[1]в работе'!$Z$4:$Z$1676,0),),0)+1),"")</f>
        <v/>
      </c>
      <c r="AQ18" s="113" t="str">
        <f>IFERROR(INDEX('лист 2'!$M$3:$M$3000,SMALL(IF('лист 2'!$O$3:$O$3000=AQ$1,ROW('лист 2'!$A$3:$A$3000)-3),$BN18)),"")</f>
        <v/>
      </c>
      <c r="AR18" s="113" t="str">
        <f t="array" ref="AR18">IFERROR(INDEX('[1]в работе'!$AA$4:$AH$1676,MATCH('лист 1'!AQ18,'[1]в работе'!$Z$4:$Z$1676,0),MATCH(AQ$1,INDEX('[1]в работе'!$AA$4:$AH$1676,MATCH('лист 1'!AQ18,'[1]в работе'!$Z$4:$Z$1676,0),),0)+1),"")</f>
        <v/>
      </c>
      <c r="AS18" s="113" t="str">
        <f>IFERROR(INDEX('лист 2'!$M$3:$M$3000,SMALL(IF('лист 2'!$O$3:$O$3000=AS$1,ROW('лист 2'!$A$3:$A$3000)-3),$BN18)),"")</f>
        <v/>
      </c>
      <c r="AT18" s="113" t="str">
        <f t="array" ref="AT18">IFERROR(INDEX('[1]в работе'!$AA$4:$AH$1676,MATCH('лист 1'!AS18,'[1]в работе'!$Z$4:$Z$1676,0),MATCH(AS$1,INDEX('[1]в работе'!$AA$4:$AH$1676,MATCH('лист 1'!AS18,'[1]в работе'!$Z$4:$Z$1676,0),),0)+1),"")</f>
        <v/>
      </c>
      <c r="AU18" s="113" t="str">
        <f>IFERROR(INDEX('лист 2'!$M$3:$M$3000,SMALL(IF('лист 2'!$O$3:$O$3000=AU$1,ROW('лист 2'!$A$3:$A$3000)-3),$BN18)),"")</f>
        <v/>
      </c>
      <c r="AV18" s="113" t="str">
        <f t="array" ref="AV18">IFERROR(INDEX('[1]в работе'!$AA$4:$AH$1676,MATCH('лист 1'!AU18,'[1]в работе'!$Z$4:$Z$1676,0),MATCH(AU$1,INDEX('[1]в работе'!$AA$4:$AH$1676,MATCH('лист 1'!AU18,'[1]в работе'!$Z$4:$Z$1676,0),),0)+1),"")</f>
        <v/>
      </c>
      <c r="AW18" s="113" t="str">
        <f>IFERROR(INDEX('лист 2'!$M$3:$M$3000,SMALL(IF('лист 2'!$O$3:$O$3000=AW$1,ROW('лист 2'!$A$3:$A$3000)-3),$BN18)),"")</f>
        <v/>
      </c>
      <c r="AX18" s="113" t="str">
        <f t="array" ref="AX18">IFERROR(INDEX('[1]в работе'!$AA$4:$AH$1676,MATCH('лист 1'!AW18,'[1]в работе'!$Z$4:$Z$1676,0),MATCH(AW$1,INDEX('[1]в работе'!$AA$4:$AH$1676,MATCH('лист 1'!AW18,'[1]в работе'!$Z$4:$Z$1676,0),),0)+1),"")</f>
        <v/>
      </c>
      <c r="AY18" s="113" t="str">
        <f>IFERROR(INDEX('лист 2'!$M$3:$M$3000,SMALL(IF('лист 2'!$O$3:$O$3000=AY$1,ROW('лист 2'!$A$3:$A$3000)-3),$BN18)),"")</f>
        <v/>
      </c>
      <c r="AZ18" s="113" t="str">
        <f t="array" ref="AZ18">IFERROR(INDEX('[1]в работе'!$AA$4:$AH$1676,MATCH('лист 1'!AY18,'[1]в работе'!$Z$4:$Z$1676,0),MATCH(AY$1,INDEX('[1]в работе'!$AA$4:$AH$1676,MATCH('лист 1'!AY18,'[1]в работе'!$Z$4:$Z$1676,0),),0)+1),"")</f>
        <v/>
      </c>
      <c r="BA18" s="113" t="str">
        <f>IFERROR(INDEX('лист 2'!$M$3:$M$3000,SMALL(IF('лист 2'!$O$3:$O$3000=BA$1,ROW('лист 2'!$A$3:$A$3000)-3),$BN18)),"")</f>
        <v/>
      </c>
      <c r="BB18" s="113" t="str">
        <f t="array" ref="BB18">IFERROR(INDEX('[1]в работе'!$AA$4:$AH$1676,MATCH('лист 1'!BA18,'[1]в работе'!$Z$4:$Z$1676,0),MATCH(BA$1,INDEX('[1]в работе'!$AA$4:$AH$1676,MATCH('лист 1'!BA18,'[1]в работе'!$Z$4:$Z$1676,0),),0)+1),"")</f>
        <v/>
      </c>
      <c r="BC18" s="113" t="str">
        <f>IFERROR(INDEX('лист 2'!$M$3:$M$3000,SMALL(IF('лист 2'!$O$3:$O$3000=BC$1,ROW('лист 2'!$A$3:$A$3000)-3),$BN18)),"")</f>
        <v/>
      </c>
      <c r="BD18" s="113" t="str">
        <f t="array" ref="BD18">IFERROR(INDEX('[1]в работе'!$AA$4:$AH$1676,MATCH('лист 1'!BC18,'[1]в работе'!$Z$4:$Z$1676,0),MATCH(BC$1,INDEX('[1]в работе'!$AA$4:$AH$1676,MATCH('лист 1'!BC18,'[1]в работе'!$Z$4:$Z$1676,0),),0)+1),"")</f>
        <v/>
      </c>
      <c r="BE18" s="113" t="str">
        <f>IFERROR(INDEX('лист 2'!$M$3:$M$3000,SMALL(IF('лист 2'!$O$3:$O$3000=BE$1,ROW('лист 2'!$A$3:$A$3000)-3),$BN18)),"")</f>
        <v/>
      </c>
      <c r="BF18" s="113" t="str">
        <f t="array" ref="BF18">IFERROR(INDEX('[1]в работе'!$AA$4:$AH$1676,MATCH('лист 1'!BE18,'[1]в работе'!$Z$4:$Z$1676,0),MATCH(BE$1,INDEX('[1]в работе'!$AA$4:$AH$1676,MATCH('лист 1'!BE18,'[1]в работе'!$Z$4:$Z$1676,0),),0)+1),"")</f>
        <v/>
      </c>
      <c r="BG18" s="113" t="str">
        <f>IFERROR(INDEX('лист 2'!$M$3:$M$3000,SMALL(IF('лист 2'!$O$3:$O$3000=BG$1,ROW('лист 2'!$A$3:$A$3000)-3),$BN18)),"")</f>
        <v/>
      </c>
      <c r="BH18" s="113" t="str">
        <f t="array" ref="BH18">IFERROR(INDEX('[1]в работе'!$AA$4:$AH$1676,MATCH('лист 1'!BG18,'[1]в работе'!$Z$4:$Z$1676,0),MATCH(BG$1,INDEX('[1]в работе'!$AA$4:$AH$1676,MATCH('лист 1'!BG18,'[1]в работе'!$Z$4:$Z$1676,0),),0)+1),"")</f>
        <v/>
      </c>
      <c r="BI18" s="113" t="str">
        <f>IFERROR(INDEX('лист 2'!$M$3:$M$3000,SMALL(IF('лист 2'!$O$3:$O$3000=BI$1,ROW('лист 2'!$A$3:$A$3000)-3),$BN18)),"")</f>
        <v/>
      </c>
      <c r="BJ18" s="113" t="str">
        <f t="array" ref="BJ18">IFERROR(INDEX('[1]в работе'!$AA$4:$AH$1676,MATCH('лист 1'!BI18,'[1]в работе'!$Z$4:$Z$1676,0),MATCH(BI$1,INDEX('[1]в работе'!$AA$4:$AH$1676,MATCH('лист 1'!BI18,'[1]в работе'!$Z$4:$Z$1676,0),),0)+1),"")</f>
        <v/>
      </c>
      <c r="BN18" s="113">
        <v>16</v>
      </c>
    </row>
    <row r="19" spans="1:66" s="113" customFormat="1" x14ac:dyDescent="0.3">
      <c r="A19" s="119"/>
      <c r="B19" s="110"/>
      <c r="C19" s="113" t="str">
        <f>IFERROR(INDEX('лист 2'!$M$3:$M$3000,SMALL(IF('лист 2'!$O$3:$O$3000=C$1,ROW('лист 2'!$A$3:$A$3000)-3),$BN19)),"")</f>
        <v/>
      </c>
      <c r="D19" s="113" t="str">
        <f t="array" ref="D19">IFERROR(INDEX('[1]в работе'!$AA$4:$AH$1676,MATCH('лист 1'!C19,'[1]в работе'!$Z$4:$Z$1676,0),MATCH(C$1,INDEX('[1]в работе'!$AA$4:$AH$1676,MATCH('лист 1'!C19,'[1]в работе'!$Z$4:$Z$1676,0),),0)+1),"")</f>
        <v/>
      </c>
      <c r="E19" s="113" t="str">
        <f>IFERROR(INDEX('лист 2'!$M$3:$M$3000,SMALL(IF('лист 2'!$O$3:$O$3000=E$1,ROW('лист 2'!$A$3:$A$3000)-3),$BN19)),"")</f>
        <v/>
      </c>
      <c r="F19" s="113" t="str">
        <f t="array" ref="F19">IFERROR(INDEX('[1]в работе'!$AA$4:$AH$1676,MATCH('лист 1'!E19,'[1]в работе'!$Z$4:$Z$1676,0),MATCH(E$1,INDEX('[1]в работе'!$AA$4:$AH$1676,MATCH('лист 1'!E19,'[1]в работе'!$Z$4:$Z$1676,0),),0)+1),"")</f>
        <v/>
      </c>
      <c r="G19" s="113" t="str">
        <f>IFERROR(INDEX('лист 2'!$M$3:$M$3000,SMALL(IF('лист 2'!$O$3:$O$3000=G$1,ROW('лист 2'!$A$3:$A$3000)-3),$BN19)),"")</f>
        <v/>
      </c>
      <c r="H19" s="113" t="str">
        <f t="array" ref="H19">IFERROR(INDEX('[1]в работе'!$AA$4:$AH$1676,MATCH('лист 1'!G19,'[1]в работе'!$Z$4:$Z$1676,0),MATCH(G$1,INDEX('[1]в работе'!$AA$4:$AH$1676,MATCH('лист 1'!G19,'[1]в работе'!$Z$4:$Z$1676,0),),0)+1),"")</f>
        <v/>
      </c>
      <c r="I19" s="113" t="str">
        <f>IFERROR(INDEX('лист 2'!$M$3:$M$3000,SMALL(IF('лист 2'!$O$3:$O$3000=I$1,ROW('лист 2'!$A$3:$A$3000)-3),$BN19)),"")</f>
        <v/>
      </c>
      <c r="J19" s="113" t="str">
        <f t="array" ref="J19">IFERROR(INDEX('[1]в работе'!$AA$4:$AH$1676,MATCH('лист 1'!I19,'[1]в работе'!$Z$4:$Z$1676,0),MATCH(I$1,INDEX('[1]в работе'!$AA$4:$AH$1676,MATCH('лист 1'!I19,'[1]в работе'!$Z$4:$Z$1676,0),),0)+1),"")</f>
        <v/>
      </c>
      <c r="K19" s="113" t="str">
        <f>IFERROR(INDEX('лист 2'!$M$3:$M$3000,SMALL(IF('лист 2'!$O$3:$O$3000=K$1,ROW('лист 2'!$A$3:$A$3000)-3),$BN19)),"")</f>
        <v/>
      </c>
      <c r="L19" s="113" t="str">
        <f t="array" ref="L19">IFERROR(INDEX('[1]в работе'!$AA$4:$AH$1676,MATCH('лист 1'!K19,'[1]в работе'!$Z$4:$Z$1676,0),MATCH(K$1,INDEX('[1]в работе'!$AA$4:$AH$1676,MATCH('лист 1'!K19,'[1]в работе'!$Z$4:$Z$1676,0),),0)+1),"")</f>
        <v/>
      </c>
      <c r="M19" s="113" t="str">
        <f>IFERROR(INDEX('лист 2'!$M$3:$M$3000,SMALL(IF('лист 2'!$O$3:$O$3000=M$1,ROW('лист 2'!$A$3:$A$3000)-3),$BN19)),"")</f>
        <v/>
      </c>
      <c r="N19" s="113" t="str">
        <f t="array" ref="N19">IFERROR(INDEX('[1]в работе'!$AA$4:$AH$1676,MATCH('лист 1'!M19,'[1]в работе'!$Z$4:$Z$1676,0),MATCH(M$1,INDEX('[1]в работе'!$AA$4:$AH$1676,MATCH('лист 1'!M19,'[1]в работе'!$Z$4:$Z$1676,0),),0)+1),"")</f>
        <v/>
      </c>
      <c r="O19" s="113" t="str">
        <f>IFERROR(INDEX('лист 2'!$M$3:$M$3000,SMALL(IF('лист 2'!$O$3:$O$3000=O$1,ROW('лист 2'!$A$3:$A$3000)-3),$BN19)),"")</f>
        <v/>
      </c>
      <c r="P19" s="113" t="str">
        <f t="array" ref="P19">IFERROR(INDEX('[1]в работе'!$AA$4:$AH$1676,MATCH('лист 1'!O19,'[1]в работе'!$Z$4:$Z$1676,0),MATCH(O$1,INDEX('[1]в работе'!$AA$4:$AH$1676,MATCH('лист 1'!O19,'[1]в работе'!$Z$4:$Z$1676,0),),0)+1),"")</f>
        <v/>
      </c>
      <c r="Q19" s="113" t="str">
        <f>IFERROR(INDEX('лист 2'!$M$3:$M$3000,SMALL(IF('лист 2'!$O$3:$O$3000=Q$1,ROW('лист 2'!$A$3:$A$3000)-3),$BN19)),"")</f>
        <v/>
      </c>
      <c r="R19" s="113" t="str">
        <f t="array" ref="R19">IFERROR(INDEX('[1]в работе'!$AA$4:$AH$1676,MATCH('лист 1'!Q19,'[1]в работе'!$Z$4:$Z$1676,0),MATCH(Q$1,INDEX('[1]в работе'!$AA$4:$AH$1676,MATCH('лист 1'!Q19,'[1]в работе'!$Z$4:$Z$1676,0),),0)+1),"")</f>
        <v/>
      </c>
      <c r="S19" s="113" t="str">
        <f>IFERROR(INDEX('лист 2'!$M$3:$M$3000,SMALL(IF('лист 2'!$O$3:$O$3000=S$1,ROW('лист 2'!$A$3:$A$3000)-3),$BN19)),"")</f>
        <v/>
      </c>
      <c r="T19" s="113" t="str">
        <f t="array" ref="T19">IFERROR(INDEX('[1]в работе'!$AA$4:$AH$1676,MATCH('лист 1'!S19,'[1]в работе'!$Z$4:$Z$1676,0),MATCH(S$1,INDEX('[1]в работе'!$AA$4:$AH$1676,MATCH('лист 1'!S19,'[1]в работе'!$Z$4:$Z$1676,0),),0)+1),"")</f>
        <v/>
      </c>
      <c r="U19" s="113" t="str">
        <f>IFERROR(INDEX('лист 2'!$M$3:$M$3000,SMALL(IF('лист 2'!$O$3:$O$3000=U$1,ROW('лист 2'!$A$3:$A$3000)-3),$BN19)),"")</f>
        <v/>
      </c>
      <c r="V19" s="113" t="str">
        <f t="array" ref="V19">IFERROR(INDEX('[1]в работе'!$AA$4:$AH$1676,MATCH('лист 1'!U19,'[1]в работе'!$Z$4:$Z$1676,0),MATCH(U$1,INDEX('[1]в работе'!$AA$4:$AH$1676,MATCH('лист 1'!U19,'[1]в работе'!$Z$4:$Z$1676,0),),0)+1),"")</f>
        <v/>
      </c>
      <c r="W19" s="113" t="str">
        <f>IFERROR(INDEX('лист 2'!$M$3:$M$3000,SMALL(IF('лист 2'!$O$3:$O$3000=W$1,ROW('лист 2'!$A$3:$A$3000)-3),$BN19)),"")</f>
        <v/>
      </c>
      <c r="X19" s="113" t="str">
        <f t="array" ref="X19">IFERROR(INDEX('[1]в работе'!$AA$4:$AH$1676,MATCH('лист 1'!W19,'[1]в работе'!$Z$4:$Z$1676,0),MATCH(W$1,INDEX('[1]в работе'!$AA$4:$AH$1676,MATCH('лист 1'!W19,'[1]в работе'!$Z$4:$Z$1676,0),),0)+1),"")</f>
        <v/>
      </c>
      <c r="Y19" s="113" t="str">
        <f>IFERROR(INDEX('лист 2'!$M$3:$M$3000,SMALL(IF('лист 2'!$O$3:$O$3000=Y$1,ROW('лист 2'!$A$3:$A$3000)-3),$BN19)),"")</f>
        <v/>
      </c>
      <c r="Z19" s="113" t="str">
        <f t="array" ref="Z19">IFERROR(INDEX('[1]в работе'!$AA$4:$AH$1676,MATCH('лист 1'!Y19,'[1]в работе'!$Z$4:$Z$1676,0),MATCH(Y$1,INDEX('[1]в работе'!$AA$4:$AH$1676,MATCH('лист 1'!Y19,'[1]в работе'!$Z$4:$Z$1676,0),),0)+1),"")</f>
        <v/>
      </c>
      <c r="AA19" s="113" t="str">
        <f>IFERROR(INDEX('лист 2'!$M$3:$M$3000,SMALL(IF('лист 2'!$O$3:$O$3000=AA$1,ROW('лист 2'!$A$3:$A$3000)-3),$BN19)),"")</f>
        <v/>
      </c>
      <c r="AB19" s="113" t="str">
        <f t="array" ref="AB19">IFERROR(INDEX('[1]в работе'!$AA$4:$AH$1676,MATCH('лист 1'!AA19,'[1]в работе'!$Z$4:$Z$1676,0),MATCH(AA$1,INDEX('[1]в работе'!$AA$4:$AH$1676,MATCH('лист 1'!AA19,'[1]в работе'!$Z$4:$Z$1676,0),),0)+1),"")</f>
        <v/>
      </c>
      <c r="AC19" s="113" t="str">
        <f>IFERROR(INDEX('лист 2'!$M$3:$M$3000,SMALL(IF('лист 2'!$O$3:$O$3000=AC$1,ROW('лист 2'!$A$3:$A$3000)-3),$BN19)),"")</f>
        <v/>
      </c>
      <c r="AD19" s="113" t="str">
        <f t="array" ref="AD19">IFERROR(INDEX('[1]в работе'!$AA$4:$AH$1676,MATCH('лист 1'!AC19,'[1]в работе'!$Z$4:$Z$1676,0),MATCH(AC$1,INDEX('[1]в работе'!$AA$4:$AH$1676,MATCH('лист 1'!AC19,'[1]в работе'!$Z$4:$Z$1676,0),),0)+1),"")</f>
        <v/>
      </c>
      <c r="AE19" s="113" t="str">
        <f>IFERROR(INDEX('лист 2'!$M$3:$M$3000,SMALL(IF('лист 2'!$O$3:$O$3000=AE$1,ROW('лист 2'!$A$3:$A$3000)-3),$BN19)),"")</f>
        <v/>
      </c>
      <c r="AF19" s="113" t="str">
        <f t="array" ref="AF19">IFERROR(INDEX('[1]в работе'!$AA$4:$AH$1676,MATCH('лист 1'!AE19,'[1]в работе'!$Z$4:$Z$1676,0),MATCH(AE$1,INDEX('[1]в работе'!$AA$4:$AH$1676,MATCH('лист 1'!AE19,'[1]в работе'!$Z$4:$Z$1676,0),),0)+1),"")</f>
        <v/>
      </c>
      <c r="AG19" s="113" t="str">
        <f>IFERROR(INDEX('лист 2'!$M$3:$M$3000,SMALL(IF('лист 2'!$O$3:$O$3000=AG$1,ROW('лист 2'!$A$3:$A$3000)-3),$BN19)),"")</f>
        <v/>
      </c>
      <c r="AH19" s="113" t="str">
        <f t="array" ref="AH19">IFERROR(INDEX('[1]в работе'!$AA$4:$AH$1676,MATCH('лист 1'!AG19,'[1]в работе'!$Z$4:$Z$1676,0),MATCH(AG$1,INDEX('[1]в работе'!$AA$4:$AH$1676,MATCH('лист 1'!AG19,'[1]в работе'!$Z$4:$Z$1676,0),),0)+1),"")</f>
        <v/>
      </c>
      <c r="AI19" s="113" t="str">
        <f>IFERROR(INDEX('лист 2'!$M$3:$M$3000,SMALL(IF('лист 2'!$O$3:$O$3000=AI$1,ROW('лист 2'!$A$3:$A$3000)-3),$BN19)),"")</f>
        <v/>
      </c>
      <c r="AJ19" s="113" t="str">
        <f t="array" ref="AJ19">IFERROR(INDEX('[1]в работе'!$AA$4:$AH$1676,MATCH('лист 1'!AI19,'[1]в работе'!$Z$4:$Z$1676,0),MATCH(AI$1,INDEX('[1]в работе'!$AA$4:$AH$1676,MATCH('лист 1'!AI19,'[1]в работе'!$Z$4:$Z$1676,0),),0)+1),"")</f>
        <v/>
      </c>
      <c r="AK19" s="113" t="str">
        <f>IFERROR(INDEX('лист 2'!$M$3:$M$3000,SMALL(IF('лист 2'!$O$3:$O$3000=AK$1,ROW('лист 2'!$A$3:$A$3000)-3),$BN19)),"")</f>
        <v/>
      </c>
      <c r="AL19" s="113" t="str">
        <f t="array" ref="AL19">IFERROR(INDEX('[1]в работе'!$AA$4:$AH$1676,MATCH('лист 1'!AK19,'[1]в работе'!$Z$4:$Z$1676,0),MATCH(AK$1,INDEX('[1]в работе'!$AA$4:$AH$1676,MATCH('лист 1'!AK19,'[1]в работе'!$Z$4:$Z$1676,0),),0)+1),"")</f>
        <v/>
      </c>
      <c r="AM19" s="113" t="str">
        <f>IFERROR(INDEX('лист 2'!$M$3:$M$3000,SMALL(IF('лист 2'!$O$3:$O$3000=AM$1,ROW('лист 2'!$A$3:$A$3000)-3),$BN19)),"")</f>
        <v/>
      </c>
      <c r="AN19" s="113" t="str">
        <f t="array" ref="AN19">IFERROR(INDEX('[1]в работе'!$AA$4:$AH$1676,MATCH('лист 1'!AM19,'[1]в работе'!$Z$4:$Z$1676,0),MATCH(AM$1,INDEX('[1]в работе'!$AA$4:$AH$1676,MATCH('лист 1'!AM19,'[1]в работе'!$Z$4:$Z$1676,0),),0)+1),"")</f>
        <v/>
      </c>
      <c r="AO19" s="113" t="str">
        <f>IFERROR(INDEX('лист 2'!$M$3:$M$3000,SMALL(IF('лист 2'!$O$3:$O$3000=AO$1,ROW('лист 2'!$A$3:$A$3000)-3),$BN19)),"")</f>
        <v/>
      </c>
      <c r="AP19" s="113" t="str">
        <f t="array" ref="AP19">IFERROR(INDEX('[1]в работе'!$AA$4:$AH$1676,MATCH('лист 1'!AO19,'[1]в работе'!$Z$4:$Z$1676,0),MATCH(AO$1,INDEX('[1]в работе'!$AA$4:$AH$1676,MATCH('лист 1'!AO19,'[1]в работе'!$Z$4:$Z$1676,0),),0)+1),"")</f>
        <v/>
      </c>
      <c r="AQ19" s="113" t="str">
        <f>IFERROR(INDEX('лист 2'!$M$3:$M$3000,SMALL(IF('лист 2'!$O$3:$O$3000=AQ$1,ROW('лист 2'!$A$3:$A$3000)-3),$BN19)),"")</f>
        <v/>
      </c>
      <c r="AR19" s="113" t="str">
        <f t="array" ref="AR19">IFERROR(INDEX('[1]в работе'!$AA$4:$AH$1676,MATCH('лист 1'!AQ19,'[1]в работе'!$Z$4:$Z$1676,0),MATCH(AQ$1,INDEX('[1]в работе'!$AA$4:$AH$1676,MATCH('лист 1'!AQ19,'[1]в работе'!$Z$4:$Z$1676,0),),0)+1),"")</f>
        <v/>
      </c>
      <c r="AS19" s="113" t="str">
        <f>IFERROR(INDEX('лист 2'!$M$3:$M$3000,SMALL(IF('лист 2'!$O$3:$O$3000=AS$1,ROW('лист 2'!$A$3:$A$3000)-3),$BN19)),"")</f>
        <v/>
      </c>
      <c r="AT19" s="113" t="str">
        <f t="array" ref="AT19">IFERROR(INDEX('[1]в работе'!$AA$4:$AH$1676,MATCH('лист 1'!AS19,'[1]в работе'!$Z$4:$Z$1676,0),MATCH(AS$1,INDEX('[1]в работе'!$AA$4:$AH$1676,MATCH('лист 1'!AS19,'[1]в работе'!$Z$4:$Z$1676,0),),0)+1),"")</f>
        <v/>
      </c>
      <c r="AU19" s="113" t="str">
        <f>IFERROR(INDEX('лист 2'!$M$3:$M$3000,SMALL(IF('лист 2'!$O$3:$O$3000=AU$1,ROW('лист 2'!$A$3:$A$3000)-3),$BN19)),"")</f>
        <v/>
      </c>
      <c r="AV19" s="113" t="str">
        <f t="array" ref="AV19">IFERROR(INDEX('[1]в работе'!$AA$4:$AH$1676,MATCH('лист 1'!AU19,'[1]в работе'!$Z$4:$Z$1676,0),MATCH(AU$1,INDEX('[1]в работе'!$AA$4:$AH$1676,MATCH('лист 1'!AU19,'[1]в работе'!$Z$4:$Z$1676,0),),0)+1),"")</f>
        <v/>
      </c>
      <c r="AW19" s="113" t="str">
        <f>IFERROR(INDEX('лист 2'!$M$3:$M$3000,SMALL(IF('лист 2'!$O$3:$O$3000=AW$1,ROW('лист 2'!$A$3:$A$3000)-3),$BN19)),"")</f>
        <v/>
      </c>
      <c r="AX19" s="113" t="str">
        <f t="array" ref="AX19">IFERROR(INDEX('[1]в работе'!$AA$4:$AH$1676,MATCH('лист 1'!AW19,'[1]в работе'!$Z$4:$Z$1676,0),MATCH(AW$1,INDEX('[1]в работе'!$AA$4:$AH$1676,MATCH('лист 1'!AW19,'[1]в работе'!$Z$4:$Z$1676,0),),0)+1),"")</f>
        <v/>
      </c>
      <c r="AY19" s="113" t="str">
        <f>IFERROR(INDEX('лист 2'!$M$3:$M$3000,SMALL(IF('лист 2'!$O$3:$O$3000=AY$1,ROW('лист 2'!$A$3:$A$3000)-3),$BN19)),"")</f>
        <v/>
      </c>
      <c r="AZ19" s="113" t="str">
        <f t="array" ref="AZ19">IFERROR(INDEX('[1]в работе'!$AA$4:$AH$1676,MATCH('лист 1'!AY19,'[1]в работе'!$Z$4:$Z$1676,0),MATCH(AY$1,INDEX('[1]в работе'!$AA$4:$AH$1676,MATCH('лист 1'!AY19,'[1]в работе'!$Z$4:$Z$1676,0),),0)+1),"")</f>
        <v/>
      </c>
      <c r="BA19" s="113" t="str">
        <f>IFERROR(INDEX('лист 2'!$M$3:$M$3000,SMALL(IF('лист 2'!$O$3:$O$3000=BA$1,ROW('лист 2'!$A$3:$A$3000)-3),$BN19)),"")</f>
        <v/>
      </c>
      <c r="BB19" s="113" t="str">
        <f t="array" ref="BB19">IFERROR(INDEX('[1]в работе'!$AA$4:$AH$1676,MATCH('лист 1'!BA19,'[1]в работе'!$Z$4:$Z$1676,0),MATCH(BA$1,INDEX('[1]в работе'!$AA$4:$AH$1676,MATCH('лист 1'!BA19,'[1]в работе'!$Z$4:$Z$1676,0),),0)+1),"")</f>
        <v/>
      </c>
      <c r="BC19" s="113" t="str">
        <f>IFERROR(INDEX('лист 2'!$M$3:$M$3000,SMALL(IF('лист 2'!$O$3:$O$3000=BC$1,ROW('лист 2'!$A$3:$A$3000)-3),$BN19)),"")</f>
        <v/>
      </c>
      <c r="BD19" s="113" t="str">
        <f t="array" ref="BD19">IFERROR(INDEX('[1]в работе'!$AA$4:$AH$1676,MATCH('лист 1'!BC19,'[1]в работе'!$Z$4:$Z$1676,0),MATCH(BC$1,INDEX('[1]в работе'!$AA$4:$AH$1676,MATCH('лист 1'!BC19,'[1]в работе'!$Z$4:$Z$1676,0),),0)+1),"")</f>
        <v/>
      </c>
      <c r="BE19" s="113" t="str">
        <f>IFERROR(INDEX('лист 2'!$M$3:$M$3000,SMALL(IF('лист 2'!$O$3:$O$3000=BE$1,ROW('лист 2'!$A$3:$A$3000)-3),$BN19)),"")</f>
        <v/>
      </c>
      <c r="BF19" s="113" t="str">
        <f t="array" ref="BF19">IFERROR(INDEX('[1]в работе'!$AA$4:$AH$1676,MATCH('лист 1'!BE19,'[1]в работе'!$Z$4:$Z$1676,0),MATCH(BE$1,INDEX('[1]в работе'!$AA$4:$AH$1676,MATCH('лист 1'!BE19,'[1]в работе'!$Z$4:$Z$1676,0),),0)+1),"")</f>
        <v/>
      </c>
      <c r="BG19" s="113" t="str">
        <f>IFERROR(INDEX('лист 2'!$M$3:$M$3000,SMALL(IF('лист 2'!$O$3:$O$3000=BG$1,ROW('лист 2'!$A$3:$A$3000)-3),$BN19)),"")</f>
        <v/>
      </c>
      <c r="BH19" s="113" t="str">
        <f t="array" ref="BH19">IFERROR(INDEX('[1]в работе'!$AA$4:$AH$1676,MATCH('лист 1'!BG19,'[1]в работе'!$Z$4:$Z$1676,0),MATCH(BG$1,INDEX('[1]в работе'!$AA$4:$AH$1676,MATCH('лист 1'!BG19,'[1]в работе'!$Z$4:$Z$1676,0),),0)+1),"")</f>
        <v/>
      </c>
      <c r="BI19" s="113" t="str">
        <f>IFERROR(INDEX('лист 2'!$M$3:$M$3000,SMALL(IF('лист 2'!$O$3:$O$3000=BI$1,ROW('лист 2'!$A$3:$A$3000)-3),$BN19)),"")</f>
        <v/>
      </c>
      <c r="BJ19" s="113" t="str">
        <f t="array" ref="BJ19">IFERROR(INDEX('[1]в работе'!$AA$4:$AH$1676,MATCH('лист 1'!BI19,'[1]в работе'!$Z$4:$Z$1676,0),MATCH(BI$1,INDEX('[1]в работе'!$AA$4:$AH$1676,MATCH('лист 1'!BI19,'[1]в работе'!$Z$4:$Z$1676,0),),0)+1),"")</f>
        <v/>
      </c>
      <c r="BN19" s="113">
        <v>17</v>
      </c>
    </row>
    <row r="20" spans="1:66" s="113" customFormat="1" x14ac:dyDescent="0.3">
      <c r="A20" s="119"/>
      <c r="B20" s="110"/>
      <c r="C20" s="113" t="str">
        <f>IFERROR(INDEX('лист 2'!$M$3:$M$3000,SMALL(IF('лист 2'!$O$3:$O$3000=C$1,ROW('лист 2'!$A$3:$A$3000)-3),$BN20)),"")</f>
        <v/>
      </c>
      <c r="D20" s="113" t="str">
        <f t="array" ref="D20">IFERROR(INDEX('[1]в работе'!$AA$4:$AH$1676,MATCH('лист 1'!C20,'[1]в работе'!$Z$4:$Z$1676,0),MATCH(C$1,INDEX('[1]в работе'!$AA$4:$AH$1676,MATCH('лист 1'!C20,'[1]в работе'!$Z$4:$Z$1676,0),),0)+1),"")</f>
        <v/>
      </c>
      <c r="E20" s="113" t="str">
        <f>IFERROR(INDEX('лист 2'!$M$3:$M$3000,SMALL(IF('лист 2'!$O$3:$O$3000=E$1,ROW('лист 2'!$A$3:$A$3000)-3),$BN20)),"")</f>
        <v/>
      </c>
      <c r="F20" s="113" t="str">
        <f t="array" ref="F20">IFERROR(INDEX('[1]в работе'!$AA$4:$AH$1676,MATCH('лист 1'!E20,'[1]в работе'!$Z$4:$Z$1676,0),MATCH(E$1,INDEX('[1]в работе'!$AA$4:$AH$1676,MATCH('лист 1'!E20,'[1]в работе'!$Z$4:$Z$1676,0),),0)+1),"")</f>
        <v/>
      </c>
      <c r="G20" s="113" t="str">
        <f>IFERROR(INDEX('лист 2'!$M$3:$M$3000,SMALL(IF('лист 2'!$O$3:$O$3000=G$1,ROW('лист 2'!$A$3:$A$3000)-3),$BN20)),"")</f>
        <v/>
      </c>
      <c r="H20" s="113" t="str">
        <f t="array" ref="H20">IFERROR(INDEX('[1]в работе'!$AA$4:$AH$1676,MATCH('лист 1'!G20,'[1]в работе'!$Z$4:$Z$1676,0),MATCH(G$1,INDEX('[1]в работе'!$AA$4:$AH$1676,MATCH('лист 1'!G20,'[1]в работе'!$Z$4:$Z$1676,0),),0)+1),"")</f>
        <v/>
      </c>
      <c r="I20" s="113" t="str">
        <f>IFERROR(INDEX('лист 2'!$M$3:$M$3000,SMALL(IF('лист 2'!$O$3:$O$3000=I$1,ROW('лист 2'!$A$3:$A$3000)-3),$BN20)),"")</f>
        <v/>
      </c>
      <c r="J20" s="113" t="str">
        <f t="array" ref="J20">IFERROR(INDEX('[1]в работе'!$AA$4:$AH$1676,MATCH('лист 1'!I20,'[1]в работе'!$Z$4:$Z$1676,0),MATCH(I$1,INDEX('[1]в работе'!$AA$4:$AH$1676,MATCH('лист 1'!I20,'[1]в работе'!$Z$4:$Z$1676,0),),0)+1),"")</f>
        <v/>
      </c>
      <c r="K20" s="113" t="str">
        <f>IFERROR(INDEX('лист 2'!$M$3:$M$3000,SMALL(IF('лист 2'!$O$3:$O$3000=K$1,ROW('лист 2'!$A$3:$A$3000)-3),$BN20)),"")</f>
        <v/>
      </c>
      <c r="L20" s="113" t="str">
        <f t="array" ref="L20">IFERROR(INDEX('[1]в работе'!$AA$4:$AH$1676,MATCH('лист 1'!K20,'[1]в работе'!$Z$4:$Z$1676,0),MATCH(K$1,INDEX('[1]в работе'!$AA$4:$AH$1676,MATCH('лист 1'!K20,'[1]в работе'!$Z$4:$Z$1676,0),),0)+1),"")</f>
        <v/>
      </c>
      <c r="M20" s="113" t="str">
        <f>IFERROR(INDEX('лист 2'!$M$3:$M$3000,SMALL(IF('лист 2'!$O$3:$O$3000=M$1,ROW('лист 2'!$A$3:$A$3000)-3),$BN20)),"")</f>
        <v/>
      </c>
      <c r="N20" s="113" t="str">
        <f t="array" ref="N20">IFERROR(INDEX('[1]в работе'!$AA$4:$AH$1676,MATCH('лист 1'!M20,'[1]в работе'!$Z$4:$Z$1676,0),MATCH(M$1,INDEX('[1]в работе'!$AA$4:$AH$1676,MATCH('лист 1'!M20,'[1]в работе'!$Z$4:$Z$1676,0),),0)+1),"")</f>
        <v/>
      </c>
      <c r="O20" s="113" t="str">
        <f>IFERROR(INDEX('лист 2'!$M$3:$M$3000,SMALL(IF('лист 2'!$O$3:$O$3000=O$1,ROW('лист 2'!$A$3:$A$3000)-3),$BN20)),"")</f>
        <v/>
      </c>
      <c r="P20" s="113" t="str">
        <f t="array" ref="P20">IFERROR(INDEX('[1]в работе'!$AA$4:$AH$1676,MATCH('лист 1'!O20,'[1]в работе'!$Z$4:$Z$1676,0),MATCH(O$1,INDEX('[1]в работе'!$AA$4:$AH$1676,MATCH('лист 1'!O20,'[1]в работе'!$Z$4:$Z$1676,0),),0)+1),"")</f>
        <v/>
      </c>
      <c r="Q20" s="113" t="str">
        <f>IFERROR(INDEX('лист 2'!$M$3:$M$3000,SMALL(IF('лист 2'!$O$3:$O$3000=Q$1,ROW('лист 2'!$A$3:$A$3000)-3),$BN20)),"")</f>
        <v/>
      </c>
      <c r="R20" s="113" t="str">
        <f t="array" ref="R20">IFERROR(INDEX('[1]в работе'!$AA$4:$AH$1676,MATCH('лист 1'!Q20,'[1]в работе'!$Z$4:$Z$1676,0),MATCH(Q$1,INDEX('[1]в работе'!$AA$4:$AH$1676,MATCH('лист 1'!Q20,'[1]в работе'!$Z$4:$Z$1676,0),),0)+1),"")</f>
        <v/>
      </c>
      <c r="S20" s="113" t="str">
        <f>IFERROR(INDEX('лист 2'!$M$3:$M$3000,SMALL(IF('лист 2'!$O$3:$O$3000=S$1,ROW('лист 2'!$A$3:$A$3000)-3),$BN20)),"")</f>
        <v/>
      </c>
      <c r="T20" s="113" t="str">
        <f t="array" ref="T20">IFERROR(INDEX('[1]в работе'!$AA$4:$AH$1676,MATCH('лист 1'!S20,'[1]в работе'!$Z$4:$Z$1676,0),MATCH(S$1,INDEX('[1]в работе'!$AA$4:$AH$1676,MATCH('лист 1'!S20,'[1]в работе'!$Z$4:$Z$1676,0),),0)+1),"")</f>
        <v/>
      </c>
      <c r="U20" s="113" t="str">
        <f>IFERROR(INDEX('лист 2'!$M$3:$M$3000,SMALL(IF('лист 2'!$O$3:$O$3000=U$1,ROW('лист 2'!$A$3:$A$3000)-3),$BN20)),"")</f>
        <v/>
      </c>
      <c r="V20" s="113" t="str">
        <f t="array" ref="V20">IFERROR(INDEX('[1]в работе'!$AA$4:$AH$1676,MATCH('лист 1'!U20,'[1]в работе'!$Z$4:$Z$1676,0),MATCH(U$1,INDEX('[1]в работе'!$AA$4:$AH$1676,MATCH('лист 1'!U20,'[1]в работе'!$Z$4:$Z$1676,0),),0)+1),"")</f>
        <v/>
      </c>
      <c r="W20" s="113" t="str">
        <f>IFERROR(INDEX('лист 2'!$M$3:$M$3000,SMALL(IF('лист 2'!$O$3:$O$3000=W$1,ROW('лист 2'!$A$3:$A$3000)-3),$BN20)),"")</f>
        <v/>
      </c>
      <c r="X20" s="113" t="str">
        <f t="array" ref="X20">IFERROR(INDEX('[1]в работе'!$AA$4:$AH$1676,MATCH('лист 1'!W20,'[1]в работе'!$Z$4:$Z$1676,0),MATCH(W$1,INDEX('[1]в работе'!$AA$4:$AH$1676,MATCH('лист 1'!W20,'[1]в работе'!$Z$4:$Z$1676,0),),0)+1),"")</f>
        <v/>
      </c>
      <c r="Y20" s="113" t="str">
        <f>IFERROR(INDEX('лист 2'!$M$3:$M$3000,SMALL(IF('лист 2'!$O$3:$O$3000=Y$1,ROW('лист 2'!$A$3:$A$3000)-3),$BN20)),"")</f>
        <v/>
      </c>
      <c r="Z20" s="113" t="str">
        <f t="array" ref="Z20">IFERROR(INDEX('[1]в работе'!$AA$4:$AH$1676,MATCH('лист 1'!Y20,'[1]в работе'!$Z$4:$Z$1676,0),MATCH(Y$1,INDEX('[1]в работе'!$AA$4:$AH$1676,MATCH('лист 1'!Y20,'[1]в работе'!$Z$4:$Z$1676,0),),0)+1),"")</f>
        <v/>
      </c>
      <c r="AA20" s="113" t="str">
        <f>IFERROR(INDEX('лист 2'!$M$3:$M$3000,SMALL(IF('лист 2'!$O$3:$O$3000=AA$1,ROW('лист 2'!$A$3:$A$3000)-3),$BN20)),"")</f>
        <v/>
      </c>
      <c r="AB20" s="113" t="str">
        <f t="array" ref="AB20">IFERROR(INDEX('[1]в работе'!$AA$4:$AH$1676,MATCH('лист 1'!AA20,'[1]в работе'!$Z$4:$Z$1676,0),MATCH(AA$1,INDEX('[1]в работе'!$AA$4:$AH$1676,MATCH('лист 1'!AA20,'[1]в работе'!$Z$4:$Z$1676,0),),0)+1),"")</f>
        <v/>
      </c>
      <c r="AC20" s="113" t="str">
        <f>IFERROR(INDEX('лист 2'!$M$3:$M$3000,SMALL(IF('лист 2'!$O$3:$O$3000=AC$1,ROW('лист 2'!$A$3:$A$3000)-3),$BN20)),"")</f>
        <v/>
      </c>
      <c r="AD20" s="113" t="str">
        <f t="array" ref="AD20">IFERROR(INDEX('[1]в работе'!$AA$4:$AH$1676,MATCH('лист 1'!AC20,'[1]в работе'!$Z$4:$Z$1676,0),MATCH(AC$1,INDEX('[1]в работе'!$AA$4:$AH$1676,MATCH('лист 1'!AC20,'[1]в работе'!$Z$4:$Z$1676,0),),0)+1),"")</f>
        <v/>
      </c>
      <c r="AE20" s="113" t="str">
        <f>IFERROR(INDEX('лист 2'!$M$3:$M$3000,SMALL(IF('лист 2'!$O$3:$O$3000=AE$1,ROW('лист 2'!$A$3:$A$3000)-3),$BN20)),"")</f>
        <v/>
      </c>
      <c r="AF20" s="113" t="str">
        <f t="array" ref="AF20">IFERROR(INDEX('[1]в работе'!$AA$4:$AH$1676,MATCH('лист 1'!AE20,'[1]в работе'!$Z$4:$Z$1676,0),MATCH(AE$1,INDEX('[1]в работе'!$AA$4:$AH$1676,MATCH('лист 1'!AE20,'[1]в работе'!$Z$4:$Z$1676,0),),0)+1),"")</f>
        <v/>
      </c>
      <c r="AG20" s="113" t="str">
        <f>IFERROR(INDEX('лист 2'!$M$3:$M$3000,SMALL(IF('лист 2'!$O$3:$O$3000=AG$1,ROW('лист 2'!$A$3:$A$3000)-3),$BN20)),"")</f>
        <v/>
      </c>
      <c r="AH20" s="113" t="str">
        <f t="array" ref="AH20">IFERROR(INDEX('[1]в работе'!$AA$4:$AH$1676,MATCH('лист 1'!AG20,'[1]в работе'!$Z$4:$Z$1676,0),MATCH(AG$1,INDEX('[1]в работе'!$AA$4:$AH$1676,MATCH('лист 1'!AG20,'[1]в работе'!$Z$4:$Z$1676,0),),0)+1),"")</f>
        <v/>
      </c>
      <c r="AI20" s="113" t="str">
        <f>IFERROR(INDEX('лист 2'!$M$3:$M$3000,SMALL(IF('лист 2'!$O$3:$O$3000=AI$1,ROW('лист 2'!$A$3:$A$3000)-3),$BN20)),"")</f>
        <v/>
      </c>
      <c r="AJ20" s="113" t="str">
        <f t="array" ref="AJ20">IFERROR(INDEX('[1]в работе'!$AA$4:$AH$1676,MATCH('лист 1'!AI20,'[1]в работе'!$Z$4:$Z$1676,0),MATCH(AI$1,INDEX('[1]в работе'!$AA$4:$AH$1676,MATCH('лист 1'!AI20,'[1]в работе'!$Z$4:$Z$1676,0),),0)+1),"")</f>
        <v/>
      </c>
      <c r="AK20" s="113" t="str">
        <f>IFERROR(INDEX('лист 2'!$M$3:$M$3000,SMALL(IF('лист 2'!$O$3:$O$3000=AK$1,ROW('лист 2'!$A$3:$A$3000)-3),$BN20)),"")</f>
        <v/>
      </c>
      <c r="AL20" s="113" t="str">
        <f t="array" ref="AL20">IFERROR(INDEX('[1]в работе'!$AA$4:$AH$1676,MATCH('лист 1'!AK20,'[1]в работе'!$Z$4:$Z$1676,0),MATCH(AK$1,INDEX('[1]в работе'!$AA$4:$AH$1676,MATCH('лист 1'!AK20,'[1]в работе'!$Z$4:$Z$1676,0),),0)+1),"")</f>
        <v/>
      </c>
      <c r="AM20" s="113" t="str">
        <f>IFERROR(INDEX('лист 2'!$M$3:$M$3000,SMALL(IF('лист 2'!$O$3:$O$3000=AM$1,ROW('лист 2'!$A$3:$A$3000)-3),$BN20)),"")</f>
        <v/>
      </c>
      <c r="AN20" s="113" t="str">
        <f t="array" ref="AN20">IFERROR(INDEX('[1]в работе'!$AA$4:$AH$1676,MATCH('лист 1'!AM20,'[1]в работе'!$Z$4:$Z$1676,0),MATCH(AM$1,INDEX('[1]в работе'!$AA$4:$AH$1676,MATCH('лист 1'!AM20,'[1]в работе'!$Z$4:$Z$1676,0),),0)+1),"")</f>
        <v/>
      </c>
      <c r="AO20" s="113" t="str">
        <f>IFERROR(INDEX('лист 2'!$M$3:$M$3000,SMALL(IF('лист 2'!$O$3:$O$3000=AO$1,ROW('лист 2'!$A$3:$A$3000)-3),$BN20)),"")</f>
        <v/>
      </c>
      <c r="AP20" s="113" t="str">
        <f t="array" ref="AP20">IFERROR(INDEX('[1]в работе'!$AA$4:$AH$1676,MATCH('лист 1'!AO20,'[1]в работе'!$Z$4:$Z$1676,0),MATCH(AO$1,INDEX('[1]в работе'!$AA$4:$AH$1676,MATCH('лист 1'!AO20,'[1]в работе'!$Z$4:$Z$1676,0),),0)+1),"")</f>
        <v/>
      </c>
      <c r="AQ20" s="113" t="str">
        <f>IFERROR(INDEX('лист 2'!$M$3:$M$3000,SMALL(IF('лист 2'!$O$3:$O$3000=AQ$1,ROW('лист 2'!$A$3:$A$3000)-3),$BN20)),"")</f>
        <v/>
      </c>
      <c r="AR20" s="113" t="str">
        <f t="array" ref="AR20">IFERROR(INDEX('[1]в работе'!$AA$4:$AH$1676,MATCH('лист 1'!AQ20,'[1]в работе'!$Z$4:$Z$1676,0),MATCH(AQ$1,INDEX('[1]в работе'!$AA$4:$AH$1676,MATCH('лист 1'!AQ20,'[1]в работе'!$Z$4:$Z$1676,0),),0)+1),"")</f>
        <v/>
      </c>
      <c r="AS20" s="113" t="str">
        <f>IFERROR(INDEX('лист 2'!$M$3:$M$3000,SMALL(IF('лист 2'!$O$3:$O$3000=AS$1,ROW('лист 2'!$A$3:$A$3000)-3),$BN20)),"")</f>
        <v/>
      </c>
      <c r="AT20" s="113" t="str">
        <f t="array" ref="AT20">IFERROR(INDEX('[1]в работе'!$AA$4:$AH$1676,MATCH('лист 1'!AS20,'[1]в работе'!$Z$4:$Z$1676,0),MATCH(AS$1,INDEX('[1]в работе'!$AA$4:$AH$1676,MATCH('лист 1'!AS20,'[1]в работе'!$Z$4:$Z$1676,0),),0)+1),"")</f>
        <v/>
      </c>
      <c r="AU20" s="113" t="str">
        <f>IFERROR(INDEX('лист 2'!$M$3:$M$3000,SMALL(IF('лист 2'!$O$3:$O$3000=AU$1,ROW('лист 2'!$A$3:$A$3000)-3),$BN20)),"")</f>
        <v/>
      </c>
      <c r="AV20" s="113" t="str">
        <f t="array" ref="AV20">IFERROR(INDEX('[1]в работе'!$AA$4:$AH$1676,MATCH('лист 1'!AU20,'[1]в работе'!$Z$4:$Z$1676,0),MATCH(AU$1,INDEX('[1]в работе'!$AA$4:$AH$1676,MATCH('лист 1'!AU20,'[1]в работе'!$Z$4:$Z$1676,0),),0)+1),"")</f>
        <v/>
      </c>
      <c r="AW20" s="113" t="str">
        <f>IFERROR(INDEX('лист 2'!$M$3:$M$3000,SMALL(IF('лист 2'!$O$3:$O$3000=AW$1,ROW('лист 2'!$A$3:$A$3000)-3),$BN20)),"")</f>
        <v/>
      </c>
      <c r="AX20" s="113" t="str">
        <f t="array" ref="AX20">IFERROR(INDEX('[1]в работе'!$AA$4:$AH$1676,MATCH('лист 1'!AW20,'[1]в работе'!$Z$4:$Z$1676,0),MATCH(AW$1,INDEX('[1]в работе'!$AA$4:$AH$1676,MATCH('лист 1'!AW20,'[1]в работе'!$Z$4:$Z$1676,0),),0)+1),"")</f>
        <v/>
      </c>
      <c r="AY20" s="113" t="str">
        <f>IFERROR(INDEX('лист 2'!$M$3:$M$3000,SMALL(IF('лист 2'!$O$3:$O$3000=AY$1,ROW('лист 2'!$A$3:$A$3000)-3),$BN20)),"")</f>
        <v/>
      </c>
      <c r="AZ20" s="113" t="str">
        <f t="array" ref="AZ20">IFERROR(INDEX('[1]в работе'!$AA$4:$AH$1676,MATCH('лист 1'!AY20,'[1]в работе'!$Z$4:$Z$1676,0),MATCH(AY$1,INDEX('[1]в работе'!$AA$4:$AH$1676,MATCH('лист 1'!AY20,'[1]в работе'!$Z$4:$Z$1676,0),),0)+1),"")</f>
        <v/>
      </c>
      <c r="BA20" s="113" t="str">
        <f>IFERROR(INDEX('лист 2'!$M$3:$M$3000,SMALL(IF('лист 2'!$O$3:$O$3000=BA$1,ROW('лист 2'!$A$3:$A$3000)-3),$BN20)),"")</f>
        <v/>
      </c>
      <c r="BB20" s="113" t="str">
        <f t="array" ref="BB20">IFERROR(INDEX('[1]в работе'!$AA$4:$AH$1676,MATCH('лист 1'!BA20,'[1]в работе'!$Z$4:$Z$1676,0),MATCH(BA$1,INDEX('[1]в работе'!$AA$4:$AH$1676,MATCH('лист 1'!BA20,'[1]в работе'!$Z$4:$Z$1676,0),),0)+1),"")</f>
        <v/>
      </c>
      <c r="BC20" s="113" t="str">
        <f>IFERROR(INDEX('лист 2'!$M$3:$M$3000,SMALL(IF('лист 2'!$O$3:$O$3000=BC$1,ROW('лист 2'!$A$3:$A$3000)-3),$BN20)),"")</f>
        <v/>
      </c>
      <c r="BD20" s="113" t="str">
        <f t="array" ref="BD20">IFERROR(INDEX('[1]в работе'!$AA$4:$AH$1676,MATCH('лист 1'!BC20,'[1]в работе'!$Z$4:$Z$1676,0),MATCH(BC$1,INDEX('[1]в работе'!$AA$4:$AH$1676,MATCH('лист 1'!BC20,'[1]в работе'!$Z$4:$Z$1676,0),),0)+1),"")</f>
        <v/>
      </c>
      <c r="BE20" s="113" t="str">
        <f>IFERROR(INDEX('лист 2'!$M$3:$M$3000,SMALL(IF('лист 2'!$O$3:$O$3000=BE$1,ROW('лист 2'!$A$3:$A$3000)-3),$BN20)),"")</f>
        <v/>
      </c>
      <c r="BF20" s="113" t="str">
        <f t="array" ref="BF20">IFERROR(INDEX('[1]в работе'!$AA$4:$AH$1676,MATCH('лист 1'!BE20,'[1]в работе'!$Z$4:$Z$1676,0),MATCH(BE$1,INDEX('[1]в работе'!$AA$4:$AH$1676,MATCH('лист 1'!BE20,'[1]в работе'!$Z$4:$Z$1676,0),),0)+1),"")</f>
        <v/>
      </c>
      <c r="BG20" s="113" t="str">
        <f>IFERROR(INDEX('лист 2'!$M$3:$M$3000,SMALL(IF('лист 2'!$O$3:$O$3000=BG$1,ROW('лист 2'!$A$3:$A$3000)-3),$BN20)),"")</f>
        <v/>
      </c>
      <c r="BH20" s="113" t="str">
        <f t="array" ref="BH20">IFERROR(INDEX('[1]в работе'!$AA$4:$AH$1676,MATCH('лист 1'!BG20,'[1]в работе'!$Z$4:$Z$1676,0),MATCH(BG$1,INDEX('[1]в работе'!$AA$4:$AH$1676,MATCH('лист 1'!BG20,'[1]в работе'!$Z$4:$Z$1676,0),),0)+1),"")</f>
        <v/>
      </c>
      <c r="BI20" s="113" t="str">
        <f>IFERROR(INDEX('лист 2'!$M$3:$M$3000,SMALL(IF('лист 2'!$O$3:$O$3000=BI$1,ROW('лист 2'!$A$3:$A$3000)-3),$BN20)),"")</f>
        <v/>
      </c>
      <c r="BJ20" s="113" t="str">
        <f t="array" ref="BJ20">IFERROR(INDEX('[1]в работе'!$AA$4:$AH$1676,MATCH('лист 1'!BI20,'[1]в работе'!$Z$4:$Z$1676,0),MATCH(BI$1,INDEX('[1]в работе'!$AA$4:$AH$1676,MATCH('лист 1'!BI20,'[1]в работе'!$Z$4:$Z$1676,0),),0)+1),"")</f>
        <v/>
      </c>
      <c r="BN20" s="113">
        <v>18</v>
      </c>
    </row>
    <row r="21" spans="1:66" s="113" customFormat="1" x14ac:dyDescent="0.3">
      <c r="A21" s="119"/>
      <c r="B21" s="110"/>
      <c r="C21" s="113" t="str">
        <f>IFERROR(INDEX('лист 2'!$M$3:$M$3000,SMALL(IF('лист 2'!$O$3:$O$3000=C$1,ROW('лист 2'!$A$3:$A$3000)-3),$BN21)),"")</f>
        <v/>
      </c>
      <c r="D21" s="113" t="str">
        <f t="array" ref="D21">IFERROR(INDEX('[1]в работе'!$AA$4:$AH$1676,MATCH('лист 1'!C21,'[1]в работе'!$Z$4:$Z$1676,0),MATCH(C$1,INDEX('[1]в работе'!$AA$4:$AH$1676,MATCH('лист 1'!C21,'[1]в работе'!$Z$4:$Z$1676,0),),0)+1),"")</f>
        <v/>
      </c>
      <c r="E21" s="113" t="str">
        <f>IFERROR(INDEX('лист 2'!$M$3:$M$3000,SMALL(IF('лист 2'!$O$3:$O$3000=E$1,ROW('лист 2'!$A$3:$A$3000)-3),$BN21)),"")</f>
        <v/>
      </c>
      <c r="F21" s="113" t="str">
        <f t="array" ref="F21">IFERROR(INDEX('[1]в работе'!$AA$4:$AH$1676,MATCH('лист 1'!E21,'[1]в работе'!$Z$4:$Z$1676,0),MATCH(E$1,INDEX('[1]в работе'!$AA$4:$AH$1676,MATCH('лист 1'!E21,'[1]в работе'!$Z$4:$Z$1676,0),),0)+1),"")</f>
        <v/>
      </c>
      <c r="G21" s="113" t="str">
        <f>IFERROR(INDEX('лист 2'!$M$3:$M$3000,SMALL(IF('лист 2'!$O$3:$O$3000=G$1,ROW('лист 2'!$A$3:$A$3000)-3),$BN21)),"")</f>
        <v/>
      </c>
      <c r="H21" s="113" t="str">
        <f t="array" ref="H21">IFERROR(INDEX('[1]в работе'!$AA$4:$AH$1676,MATCH('лист 1'!G21,'[1]в работе'!$Z$4:$Z$1676,0),MATCH(G$1,INDEX('[1]в работе'!$AA$4:$AH$1676,MATCH('лист 1'!G21,'[1]в работе'!$Z$4:$Z$1676,0),),0)+1),"")</f>
        <v/>
      </c>
      <c r="I21" s="113" t="str">
        <f>IFERROR(INDEX('лист 2'!$M$3:$M$3000,SMALL(IF('лист 2'!$O$3:$O$3000=I$1,ROW('лист 2'!$A$3:$A$3000)-3),$BN21)),"")</f>
        <v/>
      </c>
      <c r="J21" s="113" t="str">
        <f t="array" ref="J21">IFERROR(INDEX('[1]в работе'!$AA$4:$AH$1676,MATCH('лист 1'!I21,'[1]в работе'!$Z$4:$Z$1676,0),MATCH(I$1,INDEX('[1]в работе'!$AA$4:$AH$1676,MATCH('лист 1'!I21,'[1]в работе'!$Z$4:$Z$1676,0),),0)+1),"")</f>
        <v/>
      </c>
      <c r="K21" s="113" t="str">
        <f>IFERROR(INDEX('лист 2'!$M$3:$M$3000,SMALL(IF('лист 2'!$O$3:$O$3000=K$1,ROW('лист 2'!$A$3:$A$3000)-3),$BN21)),"")</f>
        <v/>
      </c>
      <c r="L21" s="113" t="str">
        <f t="array" ref="L21">IFERROR(INDEX('[1]в работе'!$AA$4:$AH$1676,MATCH('лист 1'!K21,'[1]в работе'!$Z$4:$Z$1676,0),MATCH(K$1,INDEX('[1]в работе'!$AA$4:$AH$1676,MATCH('лист 1'!K21,'[1]в работе'!$Z$4:$Z$1676,0),),0)+1),"")</f>
        <v/>
      </c>
      <c r="M21" s="113" t="str">
        <f>IFERROR(INDEX('лист 2'!$M$3:$M$3000,SMALL(IF('лист 2'!$O$3:$O$3000=M$1,ROW('лист 2'!$A$3:$A$3000)-3),$BN21)),"")</f>
        <v/>
      </c>
      <c r="N21" s="113" t="str">
        <f t="array" ref="N21">IFERROR(INDEX('[1]в работе'!$AA$4:$AH$1676,MATCH('лист 1'!M21,'[1]в работе'!$Z$4:$Z$1676,0),MATCH(M$1,INDEX('[1]в работе'!$AA$4:$AH$1676,MATCH('лист 1'!M21,'[1]в работе'!$Z$4:$Z$1676,0),),0)+1),"")</f>
        <v/>
      </c>
      <c r="O21" s="113" t="str">
        <f>IFERROR(INDEX('лист 2'!$M$3:$M$3000,SMALL(IF('лист 2'!$O$3:$O$3000=O$1,ROW('лист 2'!$A$3:$A$3000)-3),$BN21)),"")</f>
        <v/>
      </c>
      <c r="P21" s="113" t="str">
        <f t="array" ref="P21">IFERROR(INDEX('[1]в работе'!$AA$4:$AH$1676,MATCH('лист 1'!O21,'[1]в работе'!$Z$4:$Z$1676,0),MATCH(O$1,INDEX('[1]в работе'!$AA$4:$AH$1676,MATCH('лист 1'!O21,'[1]в работе'!$Z$4:$Z$1676,0),),0)+1),"")</f>
        <v/>
      </c>
      <c r="Q21" s="113" t="str">
        <f>IFERROR(INDEX('лист 2'!$M$3:$M$3000,SMALL(IF('лист 2'!$O$3:$O$3000=Q$1,ROW('лист 2'!$A$3:$A$3000)-3),$BN21)),"")</f>
        <v/>
      </c>
      <c r="R21" s="113" t="str">
        <f t="array" ref="R21">IFERROR(INDEX('[1]в работе'!$AA$4:$AH$1676,MATCH('лист 1'!Q21,'[1]в работе'!$Z$4:$Z$1676,0),MATCH(Q$1,INDEX('[1]в работе'!$AA$4:$AH$1676,MATCH('лист 1'!Q21,'[1]в работе'!$Z$4:$Z$1676,0),),0)+1),"")</f>
        <v/>
      </c>
      <c r="S21" s="113" t="str">
        <f>IFERROR(INDEX('лист 2'!$M$3:$M$3000,SMALL(IF('лист 2'!$O$3:$O$3000=S$1,ROW('лист 2'!$A$3:$A$3000)-3),$BN21)),"")</f>
        <v/>
      </c>
      <c r="T21" s="113" t="str">
        <f t="array" ref="T21">IFERROR(INDEX('[1]в работе'!$AA$4:$AH$1676,MATCH('лист 1'!S21,'[1]в работе'!$Z$4:$Z$1676,0),MATCH(S$1,INDEX('[1]в работе'!$AA$4:$AH$1676,MATCH('лист 1'!S21,'[1]в работе'!$Z$4:$Z$1676,0),),0)+1),"")</f>
        <v/>
      </c>
      <c r="U21" s="113" t="str">
        <f>IFERROR(INDEX('лист 2'!$M$3:$M$3000,SMALL(IF('лист 2'!$O$3:$O$3000=U$1,ROW('лист 2'!$A$3:$A$3000)-3),$BN21)),"")</f>
        <v/>
      </c>
      <c r="V21" s="113" t="str">
        <f t="array" ref="V21">IFERROR(INDEX('[1]в работе'!$AA$4:$AH$1676,MATCH('лист 1'!U21,'[1]в работе'!$Z$4:$Z$1676,0),MATCH(U$1,INDEX('[1]в работе'!$AA$4:$AH$1676,MATCH('лист 1'!U21,'[1]в работе'!$Z$4:$Z$1676,0),),0)+1),"")</f>
        <v/>
      </c>
      <c r="W21" s="113" t="str">
        <f>IFERROR(INDEX('лист 2'!$M$3:$M$3000,SMALL(IF('лист 2'!$O$3:$O$3000=W$1,ROW('лист 2'!$A$3:$A$3000)-3),$BN21)),"")</f>
        <v/>
      </c>
      <c r="X21" s="113" t="str">
        <f t="array" ref="X21">IFERROR(INDEX('[1]в работе'!$AA$4:$AH$1676,MATCH('лист 1'!W21,'[1]в работе'!$Z$4:$Z$1676,0),MATCH(W$1,INDEX('[1]в работе'!$AA$4:$AH$1676,MATCH('лист 1'!W21,'[1]в работе'!$Z$4:$Z$1676,0),),0)+1),"")</f>
        <v/>
      </c>
      <c r="Y21" s="113" t="str">
        <f>IFERROR(INDEX('лист 2'!$M$3:$M$3000,SMALL(IF('лист 2'!$O$3:$O$3000=Y$1,ROW('лист 2'!$A$3:$A$3000)-3),$BN21)),"")</f>
        <v/>
      </c>
      <c r="Z21" s="113" t="str">
        <f t="array" ref="Z21">IFERROR(INDEX('[1]в работе'!$AA$4:$AH$1676,MATCH('лист 1'!Y21,'[1]в работе'!$Z$4:$Z$1676,0),MATCH(Y$1,INDEX('[1]в работе'!$AA$4:$AH$1676,MATCH('лист 1'!Y21,'[1]в работе'!$Z$4:$Z$1676,0),),0)+1),"")</f>
        <v/>
      </c>
      <c r="AA21" s="113" t="str">
        <f>IFERROR(INDEX('лист 2'!$M$3:$M$3000,SMALL(IF('лист 2'!$O$3:$O$3000=AA$1,ROW('лист 2'!$A$3:$A$3000)-3),$BN21)),"")</f>
        <v/>
      </c>
      <c r="AB21" s="113" t="str">
        <f t="array" ref="AB21">IFERROR(INDEX('[1]в работе'!$AA$4:$AH$1676,MATCH('лист 1'!AA21,'[1]в работе'!$Z$4:$Z$1676,0),MATCH(AA$1,INDEX('[1]в работе'!$AA$4:$AH$1676,MATCH('лист 1'!AA21,'[1]в работе'!$Z$4:$Z$1676,0),),0)+1),"")</f>
        <v/>
      </c>
      <c r="AC21" s="113" t="str">
        <f>IFERROR(INDEX('лист 2'!$M$3:$M$3000,SMALL(IF('лист 2'!$O$3:$O$3000=AC$1,ROW('лист 2'!$A$3:$A$3000)-3),$BN21)),"")</f>
        <v/>
      </c>
      <c r="AD21" s="113" t="str">
        <f t="array" ref="AD21">IFERROR(INDEX('[1]в работе'!$AA$4:$AH$1676,MATCH('лист 1'!AC21,'[1]в работе'!$Z$4:$Z$1676,0),MATCH(AC$1,INDEX('[1]в работе'!$AA$4:$AH$1676,MATCH('лист 1'!AC21,'[1]в работе'!$Z$4:$Z$1676,0),),0)+1),"")</f>
        <v/>
      </c>
      <c r="AE21" s="113" t="str">
        <f>IFERROR(INDEX('лист 2'!$M$3:$M$3000,SMALL(IF('лист 2'!$O$3:$O$3000=AE$1,ROW('лист 2'!$A$3:$A$3000)-3),$BN21)),"")</f>
        <v/>
      </c>
      <c r="AF21" s="113" t="str">
        <f t="array" ref="AF21">IFERROR(INDEX('[1]в работе'!$AA$4:$AH$1676,MATCH('лист 1'!AE21,'[1]в работе'!$Z$4:$Z$1676,0),MATCH(AE$1,INDEX('[1]в работе'!$AA$4:$AH$1676,MATCH('лист 1'!AE21,'[1]в работе'!$Z$4:$Z$1676,0),),0)+1),"")</f>
        <v/>
      </c>
      <c r="AG21" s="113" t="str">
        <f>IFERROR(INDEX('лист 2'!$M$3:$M$3000,SMALL(IF('лист 2'!$O$3:$O$3000=AG$1,ROW('лист 2'!$A$3:$A$3000)-3),$BN21)),"")</f>
        <v/>
      </c>
      <c r="AH21" s="113" t="str">
        <f t="array" ref="AH21">IFERROR(INDEX('[1]в работе'!$AA$4:$AH$1676,MATCH('лист 1'!AG21,'[1]в работе'!$Z$4:$Z$1676,0),MATCH(AG$1,INDEX('[1]в работе'!$AA$4:$AH$1676,MATCH('лист 1'!AG21,'[1]в работе'!$Z$4:$Z$1676,0),),0)+1),"")</f>
        <v/>
      </c>
      <c r="AI21" s="113" t="str">
        <f>IFERROR(INDEX('лист 2'!$M$3:$M$3000,SMALL(IF('лист 2'!$O$3:$O$3000=AI$1,ROW('лист 2'!$A$3:$A$3000)-3),$BN21)),"")</f>
        <v/>
      </c>
      <c r="AJ21" s="113" t="str">
        <f t="array" ref="AJ21">IFERROR(INDEX('[1]в работе'!$AA$4:$AH$1676,MATCH('лист 1'!AI21,'[1]в работе'!$Z$4:$Z$1676,0),MATCH(AI$1,INDEX('[1]в работе'!$AA$4:$AH$1676,MATCH('лист 1'!AI21,'[1]в работе'!$Z$4:$Z$1676,0),),0)+1),"")</f>
        <v/>
      </c>
      <c r="AK21" s="113" t="str">
        <f>IFERROR(INDEX('лист 2'!$M$3:$M$3000,SMALL(IF('лист 2'!$O$3:$O$3000=AK$1,ROW('лист 2'!$A$3:$A$3000)-3),$BN21)),"")</f>
        <v/>
      </c>
      <c r="AL21" s="113" t="str">
        <f t="array" ref="AL21">IFERROR(INDEX('[1]в работе'!$AA$4:$AH$1676,MATCH('лист 1'!AK21,'[1]в работе'!$Z$4:$Z$1676,0),MATCH(AK$1,INDEX('[1]в работе'!$AA$4:$AH$1676,MATCH('лист 1'!AK21,'[1]в работе'!$Z$4:$Z$1676,0),),0)+1),"")</f>
        <v/>
      </c>
      <c r="AM21" s="113" t="str">
        <f>IFERROR(INDEX('лист 2'!$M$3:$M$3000,SMALL(IF('лист 2'!$O$3:$O$3000=AM$1,ROW('лист 2'!$A$3:$A$3000)-3),$BN21)),"")</f>
        <v/>
      </c>
      <c r="AN21" s="113" t="str">
        <f t="array" ref="AN21">IFERROR(INDEX('[1]в работе'!$AA$4:$AH$1676,MATCH('лист 1'!AM21,'[1]в работе'!$Z$4:$Z$1676,0),MATCH(AM$1,INDEX('[1]в работе'!$AA$4:$AH$1676,MATCH('лист 1'!AM21,'[1]в работе'!$Z$4:$Z$1676,0),),0)+1),"")</f>
        <v/>
      </c>
      <c r="AO21" s="113" t="str">
        <f>IFERROR(INDEX('лист 2'!$M$3:$M$3000,SMALL(IF('лист 2'!$O$3:$O$3000=AO$1,ROW('лист 2'!$A$3:$A$3000)-3),$BN21)),"")</f>
        <v/>
      </c>
      <c r="AP21" s="113" t="str">
        <f t="array" ref="AP21">IFERROR(INDEX('[1]в работе'!$AA$4:$AH$1676,MATCH('лист 1'!AO21,'[1]в работе'!$Z$4:$Z$1676,0),MATCH(AO$1,INDEX('[1]в работе'!$AA$4:$AH$1676,MATCH('лист 1'!AO21,'[1]в работе'!$Z$4:$Z$1676,0),),0)+1),"")</f>
        <v/>
      </c>
      <c r="AQ21" s="113" t="str">
        <f>IFERROR(INDEX('лист 2'!$M$3:$M$3000,SMALL(IF('лист 2'!$O$3:$O$3000=AQ$1,ROW('лист 2'!$A$3:$A$3000)-3),$BN21)),"")</f>
        <v/>
      </c>
      <c r="AR21" s="113" t="str">
        <f t="array" ref="AR21">IFERROR(INDEX('[1]в работе'!$AA$4:$AH$1676,MATCH('лист 1'!AQ21,'[1]в работе'!$Z$4:$Z$1676,0),MATCH(AQ$1,INDEX('[1]в работе'!$AA$4:$AH$1676,MATCH('лист 1'!AQ21,'[1]в работе'!$Z$4:$Z$1676,0),),0)+1),"")</f>
        <v/>
      </c>
      <c r="AS21" s="113" t="str">
        <f>IFERROR(INDEX('лист 2'!$M$3:$M$3000,SMALL(IF('лист 2'!$O$3:$O$3000=AS$1,ROW('лист 2'!$A$3:$A$3000)-3),$BN21)),"")</f>
        <v/>
      </c>
      <c r="AT21" s="113" t="str">
        <f t="array" ref="AT21">IFERROR(INDEX('[1]в работе'!$AA$4:$AH$1676,MATCH('лист 1'!AS21,'[1]в работе'!$Z$4:$Z$1676,0),MATCH(AS$1,INDEX('[1]в работе'!$AA$4:$AH$1676,MATCH('лист 1'!AS21,'[1]в работе'!$Z$4:$Z$1676,0),),0)+1),"")</f>
        <v/>
      </c>
      <c r="AU21" s="113" t="str">
        <f>IFERROR(INDEX('лист 2'!$M$3:$M$3000,SMALL(IF('лист 2'!$O$3:$O$3000=AU$1,ROW('лист 2'!$A$3:$A$3000)-3),$BN21)),"")</f>
        <v/>
      </c>
      <c r="AV21" s="113" t="str">
        <f t="array" ref="AV21">IFERROR(INDEX('[1]в работе'!$AA$4:$AH$1676,MATCH('лист 1'!AU21,'[1]в работе'!$Z$4:$Z$1676,0),MATCH(AU$1,INDEX('[1]в работе'!$AA$4:$AH$1676,MATCH('лист 1'!AU21,'[1]в работе'!$Z$4:$Z$1676,0),),0)+1),"")</f>
        <v/>
      </c>
      <c r="AW21" s="113" t="str">
        <f>IFERROR(INDEX('лист 2'!$M$3:$M$3000,SMALL(IF('лист 2'!$O$3:$O$3000=AW$1,ROW('лист 2'!$A$3:$A$3000)-3),$BN21)),"")</f>
        <v/>
      </c>
      <c r="AX21" s="113" t="str">
        <f t="array" ref="AX21">IFERROR(INDEX('[1]в работе'!$AA$4:$AH$1676,MATCH('лист 1'!AW21,'[1]в работе'!$Z$4:$Z$1676,0),MATCH(AW$1,INDEX('[1]в работе'!$AA$4:$AH$1676,MATCH('лист 1'!AW21,'[1]в работе'!$Z$4:$Z$1676,0),),0)+1),"")</f>
        <v/>
      </c>
      <c r="AY21" s="113" t="str">
        <f>IFERROR(INDEX('лист 2'!$M$3:$M$3000,SMALL(IF('лист 2'!$O$3:$O$3000=AY$1,ROW('лист 2'!$A$3:$A$3000)-3),$BN21)),"")</f>
        <v/>
      </c>
      <c r="AZ21" s="113" t="str">
        <f t="array" ref="AZ21">IFERROR(INDEX('[1]в работе'!$AA$4:$AH$1676,MATCH('лист 1'!AY21,'[1]в работе'!$Z$4:$Z$1676,0),MATCH(AY$1,INDEX('[1]в работе'!$AA$4:$AH$1676,MATCH('лист 1'!AY21,'[1]в работе'!$Z$4:$Z$1676,0),),0)+1),"")</f>
        <v/>
      </c>
      <c r="BA21" s="113" t="str">
        <f>IFERROR(INDEX('лист 2'!$M$3:$M$3000,SMALL(IF('лист 2'!$O$3:$O$3000=BA$1,ROW('лист 2'!$A$3:$A$3000)-3),$BN21)),"")</f>
        <v/>
      </c>
      <c r="BB21" s="113" t="str">
        <f t="array" ref="BB21">IFERROR(INDEX('[1]в работе'!$AA$4:$AH$1676,MATCH('лист 1'!BA21,'[1]в работе'!$Z$4:$Z$1676,0),MATCH(BA$1,INDEX('[1]в работе'!$AA$4:$AH$1676,MATCH('лист 1'!BA21,'[1]в работе'!$Z$4:$Z$1676,0),),0)+1),"")</f>
        <v/>
      </c>
      <c r="BC21" s="113" t="str">
        <f>IFERROR(INDEX('лист 2'!$M$3:$M$3000,SMALL(IF('лист 2'!$O$3:$O$3000=BC$1,ROW('лист 2'!$A$3:$A$3000)-3),$BN21)),"")</f>
        <v/>
      </c>
      <c r="BD21" s="113" t="str">
        <f t="array" ref="BD21">IFERROR(INDEX('[1]в работе'!$AA$4:$AH$1676,MATCH('лист 1'!BC21,'[1]в работе'!$Z$4:$Z$1676,0),MATCH(BC$1,INDEX('[1]в работе'!$AA$4:$AH$1676,MATCH('лист 1'!BC21,'[1]в работе'!$Z$4:$Z$1676,0),),0)+1),"")</f>
        <v/>
      </c>
      <c r="BE21" s="113" t="str">
        <f>IFERROR(INDEX('лист 2'!$M$3:$M$3000,SMALL(IF('лист 2'!$O$3:$O$3000=BE$1,ROW('лист 2'!$A$3:$A$3000)-3),$BN21)),"")</f>
        <v/>
      </c>
      <c r="BF21" s="113" t="str">
        <f t="array" ref="BF21">IFERROR(INDEX('[1]в работе'!$AA$4:$AH$1676,MATCH('лист 1'!BE21,'[1]в работе'!$Z$4:$Z$1676,0),MATCH(BE$1,INDEX('[1]в работе'!$AA$4:$AH$1676,MATCH('лист 1'!BE21,'[1]в работе'!$Z$4:$Z$1676,0),),0)+1),"")</f>
        <v/>
      </c>
      <c r="BG21" s="113" t="str">
        <f>IFERROR(INDEX('лист 2'!$M$3:$M$3000,SMALL(IF('лист 2'!$O$3:$O$3000=BG$1,ROW('лист 2'!$A$3:$A$3000)-3),$BN21)),"")</f>
        <v/>
      </c>
      <c r="BH21" s="113" t="str">
        <f t="array" ref="BH21">IFERROR(INDEX('[1]в работе'!$AA$4:$AH$1676,MATCH('лист 1'!BG21,'[1]в работе'!$Z$4:$Z$1676,0),MATCH(BG$1,INDEX('[1]в работе'!$AA$4:$AH$1676,MATCH('лист 1'!BG21,'[1]в работе'!$Z$4:$Z$1676,0),),0)+1),"")</f>
        <v/>
      </c>
      <c r="BI21" s="113" t="str">
        <f>IFERROR(INDEX('лист 2'!$M$3:$M$3000,SMALL(IF('лист 2'!$O$3:$O$3000=BI$1,ROW('лист 2'!$A$3:$A$3000)-3),$BN21)),"")</f>
        <v/>
      </c>
      <c r="BJ21" s="113" t="str">
        <f t="array" ref="BJ21">IFERROR(INDEX('[1]в работе'!$AA$4:$AH$1676,MATCH('лист 1'!BI21,'[1]в работе'!$Z$4:$Z$1676,0),MATCH(BI$1,INDEX('[1]в работе'!$AA$4:$AH$1676,MATCH('лист 1'!BI21,'[1]в работе'!$Z$4:$Z$1676,0),),0)+1),"")</f>
        <v/>
      </c>
      <c r="BN21" s="113">
        <v>19</v>
      </c>
    </row>
    <row r="22" spans="1:66" s="113" customFormat="1" x14ac:dyDescent="0.3">
      <c r="A22" s="119"/>
      <c r="B22" s="110"/>
      <c r="C22" s="113" t="str">
        <f>IFERROR(INDEX('лист 2'!$M$3:$M$3000,SMALL(IF('лист 2'!$O$3:$O$3000=C$1,ROW('лист 2'!$A$3:$A$3000)-3),$BN22)),"")</f>
        <v/>
      </c>
      <c r="D22" s="113" t="str">
        <f t="array" ref="D22">IFERROR(INDEX('[1]в работе'!$AA$4:$AH$1676,MATCH('лист 1'!C22,'[1]в работе'!$Z$4:$Z$1676,0),MATCH(C$1,INDEX('[1]в работе'!$AA$4:$AH$1676,MATCH('лист 1'!C22,'[1]в работе'!$Z$4:$Z$1676,0),),0)+1),"")</f>
        <v/>
      </c>
      <c r="E22" s="113" t="str">
        <f>IFERROR(INDEX('лист 2'!$M$3:$M$3000,SMALL(IF('лист 2'!$O$3:$O$3000=E$1,ROW('лист 2'!$A$3:$A$3000)-3),$BN22)),"")</f>
        <v/>
      </c>
      <c r="F22" s="113" t="str">
        <f t="array" ref="F22">IFERROR(INDEX('[1]в работе'!$AA$4:$AH$1676,MATCH('лист 1'!E22,'[1]в работе'!$Z$4:$Z$1676,0),MATCH(E$1,INDEX('[1]в работе'!$AA$4:$AH$1676,MATCH('лист 1'!E22,'[1]в работе'!$Z$4:$Z$1676,0),),0)+1),"")</f>
        <v/>
      </c>
      <c r="G22" s="113" t="str">
        <f>IFERROR(INDEX('лист 2'!$M$3:$M$3000,SMALL(IF('лист 2'!$O$3:$O$3000=G$1,ROW('лист 2'!$A$3:$A$3000)-3),$BN22)),"")</f>
        <v/>
      </c>
      <c r="H22" s="113" t="str">
        <f t="array" ref="H22">IFERROR(INDEX('[1]в работе'!$AA$4:$AH$1676,MATCH('лист 1'!G22,'[1]в работе'!$Z$4:$Z$1676,0),MATCH(G$1,INDEX('[1]в работе'!$AA$4:$AH$1676,MATCH('лист 1'!G22,'[1]в работе'!$Z$4:$Z$1676,0),),0)+1),"")</f>
        <v/>
      </c>
      <c r="I22" s="113" t="str">
        <f>IFERROR(INDEX('лист 2'!$M$3:$M$3000,SMALL(IF('лист 2'!$O$3:$O$3000=I$1,ROW('лист 2'!$A$3:$A$3000)-3),$BN22)),"")</f>
        <v/>
      </c>
      <c r="J22" s="113" t="str">
        <f t="array" ref="J22">IFERROR(INDEX('[1]в работе'!$AA$4:$AH$1676,MATCH('лист 1'!I22,'[1]в работе'!$Z$4:$Z$1676,0),MATCH(I$1,INDEX('[1]в работе'!$AA$4:$AH$1676,MATCH('лист 1'!I22,'[1]в работе'!$Z$4:$Z$1676,0),),0)+1),"")</f>
        <v/>
      </c>
      <c r="K22" s="113" t="str">
        <f>IFERROR(INDEX('лист 2'!$M$3:$M$3000,SMALL(IF('лист 2'!$O$3:$O$3000=K$1,ROW('лист 2'!$A$3:$A$3000)-3),$BN22)),"")</f>
        <v/>
      </c>
      <c r="L22" s="113" t="str">
        <f t="array" ref="L22">IFERROR(INDEX('[1]в работе'!$AA$4:$AH$1676,MATCH('лист 1'!K22,'[1]в работе'!$Z$4:$Z$1676,0),MATCH(K$1,INDEX('[1]в работе'!$AA$4:$AH$1676,MATCH('лист 1'!K22,'[1]в работе'!$Z$4:$Z$1676,0),),0)+1),"")</f>
        <v/>
      </c>
      <c r="M22" s="113" t="str">
        <f>IFERROR(INDEX('лист 2'!$M$3:$M$3000,SMALL(IF('лист 2'!$O$3:$O$3000=M$1,ROW('лист 2'!$A$3:$A$3000)-3),$BN22)),"")</f>
        <v/>
      </c>
      <c r="N22" s="113" t="str">
        <f t="array" ref="N22">IFERROR(INDEX('[1]в работе'!$AA$4:$AH$1676,MATCH('лист 1'!M22,'[1]в работе'!$Z$4:$Z$1676,0),MATCH(M$1,INDEX('[1]в работе'!$AA$4:$AH$1676,MATCH('лист 1'!M22,'[1]в работе'!$Z$4:$Z$1676,0),),0)+1),"")</f>
        <v/>
      </c>
      <c r="O22" s="113" t="str">
        <f>IFERROR(INDEX('лист 2'!$M$3:$M$3000,SMALL(IF('лист 2'!$O$3:$O$3000=O$1,ROW('лист 2'!$A$3:$A$3000)-3),$BN22)),"")</f>
        <v/>
      </c>
      <c r="P22" s="113" t="str">
        <f t="array" ref="P22">IFERROR(INDEX('[1]в работе'!$AA$4:$AH$1676,MATCH('лист 1'!O22,'[1]в работе'!$Z$4:$Z$1676,0),MATCH(O$1,INDEX('[1]в работе'!$AA$4:$AH$1676,MATCH('лист 1'!O22,'[1]в работе'!$Z$4:$Z$1676,0),),0)+1),"")</f>
        <v/>
      </c>
      <c r="Q22" s="113" t="str">
        <f>IFERROR(INDEX('лист 2'!$M$3:$M$3000,SMALL(IF('лист 2'!$O$3:$O$3000=Q$1,ROW('лист 2'!$A$3:$A$3000)-3),$BN22)),"")</f>
        <v/>
      </c>
      <c r="R22" s="113" t="str">
        <f t="array" ref="R22">IFERROR(INDEX('[1]в работе'!$AA$4:$AH$1676,MATCH('лист 1'!Q22,'[1]в работе'!$Z$4:$Z$1676,0),MATCH(Q$1,INDEX('[1]в работе'!$AA$4:$AH$1676,MATCH('лист 1'!Q22,'[1]в работе'!$Z$4:$Z$1676,0),),0)+1),"")</f>
        <v/>
      </c>
      <c r="S22" s="113" t="str">
        <f>IFERROR(INDEX('лист 2'!$M$3:$M$3000,SMALL(IF('лист 2'!$O$3:$O$3000=S$1,ROW('лист 2'!$A$3:$A$3000)-3),$BN22)),"")</f>
        <v/>
      </c>
      <c r="T22" s="113" t="str">
        <f t="array" ref="T22">IFERROR(INDEX('[1]в работе'!$AA$4:$AH$1676,MATCH('лист 1'!S22,'[1]в работе'!$Z$4:$Z$1676,0),MATCH(S$1,INDEX('[1]в работе'!$AA$4:$AH$1676,MATCH('лист 1'!S22,'[1]в работе'!$Z$4:$Z$1676,0),),0)+1),"")</f>
        <v/>
      </c>
      <c r="U22" s="113" t="str">
        <f>IFERROR(INDEX('лист 2'!$M$3:$M$3000,SMALL(IF('лист 2'!$O$3:$O$3000=U$1,ROW('лист 2'!$A$3:$A$3000)-3),$BN22)),"")</f>
        <v/>
      </c>
      <c r="V22" s="113" t="str">
        <f t="array" ref="V22">IFERROR(INDEX('[1]в работе'!$AA$4:$AH$1676,MATCH('лист 1'!U22,'[1]в работе'!$Z$4:$Z$1676,0),MATCH(U$1,INDEX('[1]в работе'!$AA$4:$AH$1676,MATCH('лист 1'!U22,'[1]в работе'!$Z$4:$Z$1676,0),),0)+1),"")</f>
        <v/>
      </c>
      <c r="W22" s="113" t="str">
        <f>IFERROR(INDEX('лист 2'!$M$3:$M$3000,SMALL(IF('лист 2'!$O$3:$O$3000=W$1,ROW('лист 2'!$A$3:$A$3000)-3),$BN22)),"")</f>
        <v/>
      </c>
      <c r="X22" s="113" t="str">
        <f t="array" ref="X22">IFERROR(INDEX('[1]в работе'!$AA$4:$AH$1676,MATCH('лист 1'!W22,'[1]в работе'!$Z$4:$Z$1676,0),MATCH(W$1,INDEX('[1]в работе'!$AA$4:$AH$1676,MATCH('лист 1'!W22,'[1]в работе'!$Z$4:$Z$1676,0),),0)+1),"")</f>
        <v/>
      </c>
      <c r="Y22" s="113" t="str">
        <f>IFERROR(INDEX('лист 2'!$M$3:$M$3000,SMALL(IF('лист 2'!$O$3:$O$3000=Y$1,ROW('лист 2'!$A$3:$A$3000)-3),$BN22)),"")</f>
        <v/>
      </c>
      <c r="Z22" s="113" t="str">
        <f t="array" ref="Z22">IFERROR(INDEX('[1]в работе'!$AA$4:$AH$1676,MATCH('лист 1'!Y22,'[1]в работе'!$Z$4:$Z$1676,0),MATCH(Y$1,INDEX('[1]в работе'!$AA$4:$AH$1676,MATCH('лист 1'!Y22,'[1]в работе'!$Z$4:$Z$1676,0),),0)+1),"")</f>
        <v/>
      </c>
      <c r="AA22" s="113" t="str">
        <f>IFERROR(INDEX('лист 2'!$M$3:$M$3000,SMALL(IF('лист 2'!$O$3:$O$3000=AA$1,ROW('лист 2'!$A$3:$A$3000)-3),$BN22)),"")</f>
        <v/>
      </c>
      <c r="AB22" s="113" t="str">
        <f t="array" ref="AB22">IFERROR(INDEX('[1]в работе'!$AA$4:$AH$1676,MATCH('лист 1'!AA22,'[1]в работе'!$Z$4:$Z$1676,0),MATCH(AA$1,INDEX('[1]в работе'!$AA$4:$AH$1676,MATCH('лист 1'!AA22,'[1]в работе'!$Z$4:$Z$1676,0),),0)+1),"")</f>
        <v/>
      </c>
      <c r="AC22" s="113" t="str">
        <f>IFERROR(INDEX('лист 2'!$M$3:$M$3000,SMALL(IF('лист 2'!$O$3:$O$3000=AC$1,ROW('лист 2'!$A$3:$A$3000)-3),$BN22)),"")</f>
        <v/>
      </c>
      <c r="AD22" s="113" t="str">
        <f t="array" ref="AD22">IFERROR(INDEX('[1]в работе'!$AA$4:$AH$1676,MATCH('лист 1'!AC22,'[1]в работе'!$Z$4:$Z$1676,0),MATCH(AC$1,INDEX('[1]в работе'!$AA$4:$AH$1676,MATCH('лист 1'!AC22,'[1]в работе'!$Z$4:$Z$1676,0),),0)+1),"")</f>
        <v/>
      </c>
      <c r="AE22" s="113" t="str">
        <f>IFERROR(INDEX('лист 2'!$M$3:$M$3000,SMALL(IF('лист 2'!$O$3:$O$3000=AE$1,ROW('лист 2'!$A$3:$A$3000)-3),$BN22)),"")</f>
        <v/>
      </c>
      <c r="AF22" s="113" t="str">
        <f t="array" ref="AF22">IFERROR(INDEX('[1]в работе'!$AA$4:$AH$1676,MATCH('лист 1'!AE22,'[1]в работе'!$Z$4:$Z$1676,0),MATCH(AE$1,INDEX('[1]в работе'!$AA$4:$AH$1676,MATCH('лист 1'!AE22,'[1]в работе'!$Z$4:$Z$1676,0),),0)+1),"")</f>
        <v/>
      </c>
      <c r="AG22" s="113" t="str">
        <f>IFERROR(INDEX('лист 2'!$M$3:$M$3000,SMALL(IF('лист 2'!$O$3:$O$3000=AG$1,ROW('лист 2'!$A$3:$A$3000)-3),$BN22)),"")</f>
        <v/>
      </c>
      <c r="AH22" s="113" t="str">
        <f t="array" ref="AH22">IFERROR(INDEX('[1]в работе'!$AA$4:$AH$1676,MATCH('лист 1'!AG22,'[1]в работе'!$Z$4:$Z$1676,0),MATCH(AG$1,INDEX('[1]в работе'!$AA$4:$AH$1676,MATCH('лист 1'!AG22,'[1]в работе'!$Z$4:$Z$1676,0),),0)+1),"")</f>
        <v/>
      </c>
      <c r="AI22" s="113" t="str">
        <f>IFERROR(INDEX('лист 2'!$M$3:$M$3000,SMALL(IF('лист 2'!$O$3:$O$3000=AI$1,ROW('лист 2'!$A$3:$A$3000)-3),$BN22)),"")</f>
        <v/>
      </c>
      <c r="AJ22" s="113" t="str">
        <f t="array" ref="AJ22">IFERROR(INDEX('[1]в работе'!$AA$4:$AH$1676,MATCH('лист 1'!AI22,'[1]в работе'!$Z$4:$Z$1676,0),MATCH(AI$1,INDEX('[1]в работе'!$AA$4:$AH$1676,MATCH('лист 1'!AI22,'[1]в работе'!$Z$4:$Z$1676,0),),0)+1),"")</f>
        <v/>
      </c>
      <c r="AK22" s="113" t="str">
        <f>IFERROR(INDEX('лист 2'!$M$3:$M$3000,SMALL(IF('лист 2'!$O$3:$O$3000=AK$1,ROW('лист 2'!$A$3:$A$3000)-3),$BN22)),"")</f>
        <v/>
      </c>
      <c r="AL22" s="113" t="str">
        <f t="array" ref="AL22">IFERROR(INDEX('[1]в работе'!$AA$4:$AH$1676,MATCH('лист 1'!AK22,'[1]в работе'!$Z$4:$Z$1676,0),MATCH(AK$1,INDEX('[1]в работе'!$AA$4:$AH$1676,MATCH('лист 1'!AK22,'[1]в работе'!$Z$4:$Z$1676,0),),0)+1),"")</f>
        <v/>
      </c>
      <c r="AM22" s="113" t="str">
        <f>IFERROR(INDEX('лист 2'!$M$3:$M$3000,SMALL(IF('лист 2'!$O$3:$O$3000=AM$1,ROW('лист 2'!$A$3:$A$3000)-3),$BN22)),"")</f>
        <v/>
      </c>
      <c r="AN22" s="113" t="str">
        <f t="array" ref="AN22">IFERROR(INDEX('[1]в работе'!$AA$4:$AH$1676,MATCH('лист 1'!AM22,'[1]в работе'!$Z$4:$Z$1676,0),MATCH(AM$1,INDEX('[1]в работе'!$AA$4:$AH$1676,MATCH('лист 1'!AM22,'[1]в работе'!$Z$4:$Z$1676,0),),0)+1),"")</f>
        <v/>
      </c>
      <c r="AO22" s="113" t="str">
        <f>IFERROR(INDEX('лист 2'!$M$3:$M$3000,SMALL(IF('лист 2'!$O$3:$O$3000=AO$1,ROW('лист 2'!$A$3:$A$3000)-3),$BN22)),"")</f>
        <v/>
      </c>
      <c r="AP22" s="113" t="str">
        <f t="array" ref="AP22">IFERROR(INDEX('[1]в работе'!$AA$4:$AH$1676,MATCH('лист 1'!AO22,'[1]в работе'!$Z$4:$Z$1676,0),MATCH(AO$1,INDEX('[1]в работе'!$AA$4:$AH$1676,MATCH('лист 1'!AO22,'[1]в работе'!$Z$4:$Z$1676,0),),0)+1),"")</f>
        <v/>
      </c>
      <c r="AQ22" s="113" t="str">
        <f>IFERROR(INDEX('лист 2'!$M$3:$M$3000,SMALL(IF('лист 2'!$O$3:$O$3000=AQ$1,ROW('лист 2'!$A$3:$A$3000)-3),$BN22)),"")</f>
        <v/>
      </c>
      <c r="AR22" s="113" t="str">
        <f t="array" ref="AR22">IFERROR(INDEX('[1]в работе'!$AA$4:$AH$1676,MATCH('лист 1'!AQ22,'[1]в работе'!$Z$4:$Z$1676,0),MATCH(AQ$1,INDEX('[1]в работе'!$AA$4:$AH$1676,MATCH('лист 1'!AQ22,'[1]в работе'!$Z$4:$Z$1676,0),),0)+1),"")</f>
        <v/>
      </c>
      <c r="AS22" s="113" t="str">
        <f>IFERROR(INDEX('лист 2'!$M$3:$M$3000,SMALL(IF('лист 2'!$O$3:$O$3000=AS$1,ROW('лист 2'!$A$3:$A$3000)-3),$BN22)),"")</f>
        <v/>
      </c>
      <c r="AT22" s="113" t="str">
        <f t="array" ref="AT22">IFERROR(INDEX('[1]в работе'!$AA$4:$AH$1676,MATCH('лист 1'!AS22,'[1]в работе'!$Z$4:$Z$1676,0),MATCH(AS$1,INDEX('[1]в работе'!$AA$4:$AH$1676,MATCH('лист 1'!AS22,'[1]в работе'!$Z$4:$Z$1676,0),),0)+1),"")</f>
        <v/>
      </c>
      <c r="AU22" s="113" t="str">
        <f>IFERROR(INDEX('лист 2'!$M$3:$M$3000,SMALL(IF('лист 2'!$O$3:$O$3000=AU$1,ROW('лист 2'!$A$3:$A$3000)-3),$BN22)),"")</f>
        <v/>
      </c>
      <c r="AV22" s="113" t="str">
        <f t="array" ref="AV22">IFERROR(INDEX('[1]в работе'!$AA$4:$AH$1676,MATCH('лист 1'!AU22,'[1]в работе'!$Z$4:$Z$1676,0),MATCH(AU$1,INDEX('[1]в работе'!$AA$4:$AH$1676,MATCH('лист 1'!AU22,'[1]в работе'!$Z$4:$Z$1676,0),),0)+1),"")</f>
        <v/>
      </c>
      <c r="AW22" s="113" t="str">
        <f>IFERROR(INDEX('лист 2'!$M$3:$M$3000,SMALL(IF('лист 2'!$O$3:$O$3000=AW$1,ROW('лист 2'!$A$3:$A$3000)-3),$BN22)),"")</f>
        <v/>
      </c>
      <c r="AX22" s="113" t="str">
        <f t="array" ref="AX22">IFERROR(INDEX('[1]в работе'!$AA$4:$AH$1676,MATCH('лист 1'!AW22,'[1]в работе'!$Z$4:$Z$1676,0),MATCH(AW$1,INDEX('[1]в работе'!$AA$4:$AH$1676,MATCH('лист 1'!AW22,'[1]в работе'!$Z$4:$Z$1676,0),),0)+1),"")</f>
        <v/>
      </c>
      <c r="AY22" s="113" t="str">
        <f>IFERROR(INDEX('лист 2'!$M$3:$M$3000,SMALL(IF('лист 2'!$O$3:$O$3000=AY$1,ROW('лист 2'!$A$3:$A$3000)-3),$BN22)),"")</f>
        <v/>
      </c>
      <c r="AZ22" s="113" t="str">
        <f t="array" ref="AZ22">IFERROR(INDEX('[1]в работе'!$AA$4:$AH$1676,MATCH('лист 1'!AY22,'[1]в работе'!$Z$4:$Z$1676,0),MATCH(AY$1,INDEX('[1]в работе'!$AA$4:$AH$1676,MATCH('лист 1'!AY22,'[1]в работе'!$Z$4:$Z$1676,0),),0)+1),"")</f>
        <v/>
      </c>
      <c r="BA22" s="113" t="str">
        <f>IFERROR(INDEX('лист 2'!$M$3:$M$3000,SMALL(IF('лист 2'!$O$3:$O$3000=BA$1,ROW('лист 2'!$A$3:$A$3000)-3),$BN22)),"")</f>
        <v/>
      </c>
      <c r="BB22" s="113" t="str">
        <f t="array" ref="BB22">IFERROR(INDEX('[1]в работе'!$AA$4:$AH$1676,MATCH('лист 1'!BA22,'[1]в работе'!$Z$4:$Z$1676,0),MATCH(BA$1,INDEX('[1]в работе'!$AA$4:$AH$1676,MATCH('лист 1'!BA22,'[1]в работе'!$Z$4:$Z$1676,0),),0)+1),"")</f>
        <v/>
      </c>
      <c r="BC22" s="113" t="str">
        <f>IFERROR(INDEX('лист 2'!$M$3:$M$3000,SMALL(IF('лист 2'!$O$3:$O$3000=BC$1,ROW('лист 2'!$A$3:$A$3000)-3),$BN22)),"")</f>
        <v/>
      </c>
      <c r="BD22" s="113" t="str">
        <f t="array" ref="BD22">IFERROR(INDEX('[1]в работе'!$AA$4:$AH$1676,MATCH('лист 1'!BC22,'[1]в работе'!$Z$4:$Z$1676,0),MATCH(BC$1,INDEX('[1]в работе'!$AA$4:$AH$1676,MATCH('лист 1'!BC22,'[1]в работе'!$Z$4:$Z$1676,0),),0)+1),"")</f>
        <v/>
      </c>
      <c r="BE22" s="113" t="str">
        <f>IFERROR(INDEX('лист 2'!$M$3:$M$3000,SMALL(IF('лист 2'!$O$3:$O$3000=BE$1,ROW('лист 2'!$A$3:$A$3000)-3),$BN22)),"")</f>
        <v/>
      </c>
      <c r="BF22" s="113" t="str">
        <f t="array" ref="BF22">IFERROR(INDEX('[1]в работе'!$AA$4:$AH$1676,MATCH('лист 1'!BE22,'[1]в работе'!$Z$4:$Z$1676,0),MATCH(BE$1,INDEX('[1]в работе'!$AA$4:$AH$1676,MATCH('лист 1'!BE22,'[1]в работе'!$Z$4:$Z$1676,0),),0)+1),"")</f>
        <v/>
      </c>
      <c r="BG22" s="113" t="str">
        <f>IFERROR(INDEX('лист 2'!$M$3:$M$3000,SMALL(IF('лист 2'!$O$3:$O$3000=BG$1,ROW('лист 2'!$A$3:$A$3000)-3),$BN22)),"")</f>
        <v/>
      </c>
      <c r="BH22" s="113" t="str">
        <f t="array" ref="BH22">IFERROR(INDEX('[1]в работе'!$AA$4:$AH$1676,MATCH('лист 1'!BG22,'[1]в работе'!$Z$4:$Z$1676,0),MATCH(BG$1,INDEX('[1]в работе'!$AA$4:$AH$1676,MATCH('лист 1'!BG22,'[1]в работе'!$Z$4:$Z$1676,0),),0)+1),"")</f>
        <v/>
      </c>
      <c r="BI22" s="113" t="str">
        <f>IFERROR(INDEX('лист 2'!$M$3:$M$3000,SMALL(IF('лист 2'!$O$3:$O$3000=BI$1,ROW('лист 2'!$A$3:$A$3000)-3),$BN22)),"")</f>
        <v/>
      </c>
      <c r="BJ22" s="113" t="str">
        <f t="array" ref="BJ22">IFERROR(INDEX('[1]в работе'!$AA$4:$AH$1676,MATCH('лист 1'!BI22,'[1]в работе'!$Z$4:$Z$1676,0),MATCH(BI$1,INDEX('[1]в работе'!$AA$4:$AH$1676,MATCH('лист 1'!BI22,'[1]в работе'!$Z$4:$Z$1676,0),),0)+1),"")</f>
        <v/>
      </c>
      <c r="BN22" s="113">
        <v>20</v>
      </c>
    </row>
    <row r="23" spans="1:66" s="113" customFormat="1" x14ac:dyDescent="0.3">
      <c r="A23" s="119"/>
      <c r="B23" s="110"/>
      <c r="C23" s="113" t="str">
        <f>IFERROR(INDEX('лист 2'!$M$3:$M$3000,SMALL(IF('лист 2'!$O$3:$O$3000=C$1,ROW('лист 2'!$A$3:$A$3000)-3),$BN23)),"")</f>
        <v/>
      </c>
      <c r="D23" s="113" t="str">
        <f t="array" ref="D23">IFERROR(INDEX('[1]в работе'!$AA$4:$AH$1676,MATCH('лист 1'!C23,'[1]в работе'!$Z$4:$Z$1676,0),MATCH(C$1,INDEX('[1]в работе'!$AA$4:$AH$1676,MATCH('лист 1'!C23,'[1]в работе'!$Z$4:$Z$1676,0),),0)+1),"")</f>
        <v/>
      </c>
      <c r="E23" s="113" t="str">
        <f>IFERROR(INDEX('лист 2'!$M$3:$M$3000,SMALL(IF('лист 2'!$O$3:$O$3000=E$1,ROW('лист 2'!$A$3:$A$3000)-3),$BN23)),"")</f>
        <v/>
      </c>
      <c r="F23" s="113" t="str">
        <f t="array" ref="F23">IFERROR(INDEX('[1]в работе'!$AA$4:$AH$1676,MATCH('лист 1'!E23,'[1]в работе'!$Z$4:$Z$1676,0),MATCH(E$1,INDEX('[1]в работе'!$AA$4:$AH$1676,MATCH('лист 1'!E23,'[1]в работе'!$Z$4:$Z$1676,0),),0)+1),"")</f>
        <v/>
      </c>
      <c r="G23" s="113" t="str">
        <f>IFERROR(INDEX('лист 2'!$M$3:$M$3000,SMALL(IF('лист 2'!$O$3:$O$3000=G$1,ROW('лист 2'!$A$3:$A$3000)-3),$BN23)),"")</f>
        <v/>
      </c>
      <c r="H23" s="113" t="str">
        <f t="array" ref="H23">IFERROR(INDEX('[1]в работе'!$AA$4:$AH$1676,MATCH('лист 1'!G23,'[1]в работе'!$Z$4:$Z$1676,0),MATCH(G$1,INDEX('[1]в работе'!$AA$4:$AH$1676,MATCH('лист 1'!G23,'[1]в работе'!$Z$4:$Z$1676,0),),0)+1),"")</f>
        <v/>
      </c>
      <c r="I23" s="113" t="str">
        <f>IFERROR(INDEX('лист 2'!$M$3:$M$3000,SMALL(IF('лист 2'!$O$3:$O$3000=I$1,ROW('лист 2'!$A$3:$A$3000)-3),$BN23)),"")</f>
        <v/>
      </c>
      <c r="J23" s="113" t="str">
        <f t="array" ref="J23">IFERROR(INDEX('[1]в работе'!$AA$4:$AH$1676,MATCH('лист 1'!I23,'[1]в работе'!$Z$4:$Z$1676,0),MATCH(I$1,INDEX('[1]в работе'!$AA$4:$AH$1676,MATCH('лист 1'!I23,'[1]в работе'!$Z$4:$Z$1676,0),),0)+1),"")</f>
        <v/>
      </c>
      <c r="K23" s="113" t="str">
        <f>IFERROR(INDEX('лист 2'!$M$3:$M$3000,SMALL(IF('лист 2'!$O$3:$O$3000=K$1,ROW('лист 2'!$A$3:$A$3000)-3),$BN23)),"")</f>
        <v/>
      </c>
      <c r="L23" s="113" t="str">
        <f t="array" ref="L23">IFERROR(INDEX('[1]в работе'!$AA$4:$AH$1676,MATCH('лист 1'!K23,'[1]в работе'!$Z$4:$Z$1676,0),MATCH(K$1,INDEX('[1]в работе'!$AA$4:$AH$1676,MATCH('лист 1'!K23,'[1]в работе'!$Z$4:$Z$1676,0),),0)+1),"")</f>
        <v/>
      </c>
      <c r="M23" s="113" t="str">
        <f>IFERROR(INDEX('лист 2'!$M$3:$M$3000,SMALL(IF('лист 2'!$O$3:$O$3000=M$1,ROW('лист 2'!$A$3:$A$3000)-3),$BN23)),"")</f>
        <v/>
      </c>
      <c r="N23" s="113" t="str">
        <f t="array" ref="N23">IFERROR(INDEX('[1]в работе'!$AA$4:$AH$1676,MATCH('лист 1'!M23,'[1]в работе'!$Z$4:$Z$1676,0),MATCH(M$1,INDEX('[1]в работе'!$AA$4:$AH$1676,MATCH('лист 1'!M23,'[1]в работе'!$Z$4:$Z$1676,0),),0)+1),"")</f>
        <v/>
      </c>
      <c r="O23" s="113" t="str">
        <f>IFERROR(INDEX('лист 2'!$M$3:$M$3000,SMALL(IF('лист 2'!$O$3:$O$3000=O$1,ROW('лист 2'!$A$3:$A$3000)-3),$BN23)),"")</f>
        <v/>
      </c>
      <c r="P23" s="113" t="str">
        <f t="array" ref="P23">IFERROR(INDEX('[1]в работе'!$AA$4:$AH$1676,MATCH('лист 1'!O23,'[1]в работе'!$Z$4:$Z$1676,0),MATCH(O$1,INDEX('[1]в работе'!$AA$4:$AH$1676,MATCH('лист 1'!O23,'[1]в работе'!$Z$4:$Z$1676,0),),0)+1),"")</f>
        <v/>
      </c>
      <c r="Q23" s="113" t="str">
        <f>IFERROR(INDEX('лист 2'!$M$3:$M$3000,SMALL(IF('лист 2'!$O$3:$O$3000=Q$1,ROW('лист 2'!$A$3:$A$3000)-3),$BN23)),"")</f>
        <v/>
      </c>
      <c r="R23" s="113" t="str">
        <f t="array" ref="R23">IFERROR(INDEX('[1]в работе'!$AA$4:$AH$1676,MATCH('лист 1'!Q23,'[1]в работе'!$Z$4:$Z$1676,0),MATCH(Q$1,INDEX('[1]в работе'!$AA$4:$AH$1676,MATCH('лист 1'!Q23,'[1]в работе'!$Z$4:$Z$1676,0),),0)+1),"")</f>
        <v/>
      </c>
      <c r="S23" s="113" t="str">
        <f>IFERROR(INDEX('лист 2'!$M$3:$M$3000,SMALL(IF('лист 2'!$O$3:$O$3000=S$1,ROW('лист 2'!$A$3:$A$3000)-3),$BN23)),"")</f>
        <v/>
      </c>
      <c r="T23" s="113" t="str">
        <f t="array" ref="T23">IFERROR(INDEX('[1]в работе'!$AA$4:$AH$1676,MATCH('лист 1'!S23,'[1]в работе'!$Z$4:$Z$1676,0),MATCH(S$1,INDEX('[1]в работе'!$AA$4:$AH$1676,MATCH('лист 1'!S23,'[1]в работе'!$Z$4:$Z$1676,0),),0)+1),"")</f>
        <v/>
      </c>
      <c r="U23" s="113" t="str">
        <f>IFERROR(INDEX('лист 2'!$M$3:$M$3000,SMALL(IF('лист 2'!$O$3:$O$3000=U$1,ROW('лист 2'!$A$3:$A$3000)-3),$BN23)),"")</f>
        <v/>
      </c>
      <c r="V23" s="113" t="str">
        <f t="array" ref="V23">IFERROR(INDEX('[1]в работе'!$AA$4:$AH$1676,MATCH('лист 1'!U23,'[1]в работе'!$Z$4:$Z$1676,0),MATCH(U$1,INDEX('[1]в работе'!$AA$4:$AH$1676,MATCH('лист 1'!U23,'[1]в работе'!$Z$4:$Z$1676,0),),0)+1),"")</f>
        <v/>
      </c>
      <c r="W23" s="113" t="str">
        <f>IFERROR(INDEX('лист 2'!$M$3:$M$3000,SMALL(IF('лист 2'!$O$3:$O$3000=W$1,ROW('лист 2'!$A$3:$A$3000)-3),$BN23)),"")</f>
        <v/>
      </c>
      <c r="X23" s="113" t="str">
        <f t="array" ref="X23">IFERROR(INDEX('[1]в работе'!$AA$4:$AH$1676,MATCH('лист 1'!W23,'[1]в работе'!$Z$4:$Z$1676,0),MATCH(W$1,INDEX('[1]в работе'!$AA$4:$AH$1676,MATCH('лист 1'!W23,'[1]в работе'!$Z$4:$Z$1676,0),),0)+1),"")</f>
        <v/>
      </c>
      <c r="Y23" s="113" t="str">
        <f>IFERROR(INDEX('лист 2'!$M$3:$M$3000,SMALL(IF('лист 2'!$O$3:$O$3000=Y$1,ROW('лист 2'!$A$3:$A$3000)-3),$BN23)),"")</f>
        <v/>
      </c>
      <c r="Z23" s="113" t="str">
        <f t="array" ref="Z23">IFERROR(INDEX('[1]в работе'!$AA$4:$AH$1676,MATCH('лист 1'!Y23,'[1]в работе'!$Z$4:$Z$1676,0),MATCH(Y$1,INDEX('[1]в работе'!$AA$4:$AH$1676,MATCH('лист 1'!Y23,'[1]в работе'!$Z$4:$Z$1676,0),),0)+1),"")</f>
        <v/>
      </c>
      <c r="AA23" s="113" t="str">
        <f>IFERROR(INDEX('лист 2'!$M$3:$M$3000,SMALL(IF('лист 2'!$O$3:$O$3000=AA$1,ROW('лист 2'!$A$3:$A$3000)-3),$BN23)),"")</f>
        <v/>
      </c>
      <c r="AB23" s="113" t="str">
        <f t="array" ref="AB23">IFERROR(INDEX('[1]в работе'!$AA$4:$AH$1676,MATCH('лист 1'!AA23,'[1]в работе'!$Z$4:$Z$1676,0),MATCH(AA$1,INDEX('[1]в работе'!$AA$4:$AH$1676,MATCH('лист 1'!AA23,'[1]в работе'!$Z$4:$Z$1676,0),),0)+1),"")</f>
        <v/>
      </c>
      <c r="AC23" s="113" t="str">
        <f>IFERROR(INDEX('лист 2'!$M$3:$M$3000,SMALL(IF('лист 2'!$O$3:$O$3000=AC$1,ROW('лист 2'!$A$3:$A$3000)-3),$BN23)),"")</f>
        <v/>
      </c>
      <c r="AD23" s="113" t="str">
        <f t="array" ref="AD23">IFERROR(INDEX('[1]в работе'!$AA$4:$AH$1676,MATCH('лист 1'!AC23,'[1]в работе'!$Z$4:$Z$1676,0),MATCH(AC$1,INDEX('[1]в работе'!$AA$4:$AH$1676,MATCH('лист 1'!AC23,'[1]в работе'!$Z$4:$Z$1676,0),),0)+1),"")</f>
        <v/>
      </c>
      <c r="AE23" s="113" t="str">
        <f>IFERROR(INDEX('лист 2'!$M$3:$M$3000,SMALL(IF('лист 2'!$O$3:$O$3000=AE$1,ROW('лист 2'!$A$3:$A$3000)-3),$BN23)),"")</f>
        <v/>
      </c>
      <c r="AF23" s="113" t="str">
        <f t="array" ref="AF23">IFERROR(INDEX('[1]в работе'!$AA$4:$AH$1676,MATCH('лист 1'!AE23,'[1]в работе'!$Z$4:$Z$1676,0),MATCH(AE$1,INDEX('[1]в работе'!$AA$4:$AH$1676,MATCH('лист 1'!AE23,'[1]в работе'!$Z$4:$Z$1676,0),),0)+1),"")</f>
        <v/>
      </c>
      <c r="AG23" s="113" t="str">
        <f>IFERROR(INDEX('лист 2'!$M$3:$M$3000,SMALL(IF('лист 2'!$O$3:$O$3000=AG$1,ROW('лист 2'!$A$3:$A$3000)-3),$BN23)),"")</f>
        <v/>
      </c>
      <c r="AH23" s="113" t="str">
        <f t="array" ref="AH23">IFERROR(INDEX('[1]в работе'!$AA$4:$AH$1676,MATCH('лист 1'!AG23,'[1]в работе'!$Z$4:$Z$1676,0),MATCH(AG$1,INDEX('[1]в работе'!$AA$4:$AH$1676,MATCH('лист 1'!AG23,'[1]в работе'!$Z$4:$Z$1676,0),),0)+1),"")</f>
        <v/>
      </c>
      <c r="AI23" s="113" t="str">
        <f>IFERROR(INDEX('лист 2'!$M$3:$M$3000,SMALL(IF('лист 2'!$O$3:$O$3000=AI$1,ROW('лист 2'!$A$3:$A$3000)-3),$BN23)),"")</f>
        <v/>
      </c>
      <c r="AJ23" s="113" t="str">
        <f t="array" ref="AJ23">IFERROR(INDEX('[1]в работе'!$AA$4:$AH$1676,MATCH('лист 1'!AI23,'[1]в работе'!$Z$4:$Z$1676,0),MATCH(AI$1,INDEX('[1]в работе'!$AA$4:$AH$1676,MATCH('лист 1'!AI23,'[1]в работе'!$Z$4:$Z$1676,0),),0)+1),"")</f>
        <v/>
      </c>
      <c r="AK23" s="113" t="str">
        <f>IFERROR(INDEX('лист 2'!$M$3:$M$3000,SMALL(IF('лист 2'!$O$3:$O$3000=AK$1,ROW('лист 2'!$A$3:$A$3000)-3),$BN23)),"")</f>
        <v/>
      </c>
      <c r="AL23" s="113" t="str">
        <f t="array" ref="AL23">IFERROR(INDEX('[1]в работе'!$AA$4:$AH$1676,MATCH('лист 1'!AK23,'[1]в работе'!$Z$4:$Z$1676,0),MATCH(AK$1,INDEX('[1]в работе'!$AA$4:$AH$1676,MATCH('лист 1'!AK23,'[1]в работе'!$Z$4:$Z$1676,0),),0)+1),"")</f>
        <v/>
      </c>
      <c r="AM23" s="113" t="str">
        <f>IFERROR(INDEX('лист 2'!$M$3:$M$3000,SMALL(IF('лист 2'!$O$3:$O$3000=AM$1,ROW('лист 2'!$A$3:$A$3000)-3),$BN23)),"")</f>
        <v/>
      </c>
      <c r="AN23" s="113" t="str">
        <f t="array" ref="AN23">IFERROR(INDEX('[1]в работе'!$AA$4:$AH$1676,MATCH('лист 1'!AM23,'[1]в работе'!$Z$4:$Z$1676,0),MATCH(AM$1,INDEX('[1]в работе'!$AA$4:$AH$1676,MATCH('лист 1'!AM23,'[1]в работе'!$Z$4:$Z$1676,0),),0)+1),"")</f>
        <v/>
      </c>
      <c r="AO23" s="113" t="str">
        <f>IFERROR(INDEX('лист 2'!$M$3:$M$3000,SMALL(IF('лист 2'!$O$3:$O$3000=AO$1,ROW('лист 2'!$A$3:$A$3000)-3),$BN23)),"")</f>
        <v/>
      </c>
      <c r="AP23" s="113" t="str">
        <f t="array" ref="AP23">IFERROR(INDEX('[1]в работе'!$AA$4:$AH$1676,MATCH('лист 1'!AO23,'[1]в работе'!$Z$4:$Z$1676,0),MATCH(AO$1,INDEX('[1]в работе'!$AA$4:$AH$1676,MATCH('лист 1'!AO23,'[1]в работе'!$Z$4:$Z$1676,0),),0)+1),"")</f>
        <v/>
      </c>
      <c r="AQ23" s="113" t="str">
        <f>IFERROR(INDEX('лист 2'!$M$3:$M$3000,SMALL(IF('лист 2'!$O$3:$O$3000=AQ$1,ROW('лист 2'!$A$3:$A$3000)-3),$BN23)),"")</f>
        <v/>
      </c>
      <c r="AR23" s="113" t="str">
        <f t="array" ref="AR23">IFERROR(INDEX('[1]в работе'!$AA$4:$AH$1676,MATCH('лист 1'!AQ23,'[1]в работе'!$Z$4:$Z$1676,0),MATCH(AQ$1,INDEX('[1]в работе'!$AA$4:$AH$1676,MATCH('лист 1'!AQ23,'[1]в работе'!$Z$4:$Z$1676,0),),0)+1),"")</f>
        <v/>
      </c>
      <c r="AS23" s="113" t="str">
        <f>IFERROR(INDEX('лист 2'!$M$3:$M$3000,SMALL(IF('лист 2'!$O$3:$O$3000=AS$1,ROW('лист 2'!$A$3:$A$3000)-3),$BN23)),"")</f>
        <v/>
      </c>
      <c r="AT23" s="113" t="str">
        <f t="array" ref="AT23">IFERROR(INDEX('[1]в работе'!$AA$4:$AH$1676,MATCH('лист 1'!AS23,'[1]в работе'!$Z$4:$Z$1676,0),MATCH(AS$1,INDEX('[1]в работе'!$AA$4:$AH$1676,MATCH('лист 1'!AS23,'[1]в работе'!$Z$4:$Z$1676,0),),0)+1),"")</f>
        <v/>
      </c>
      <c r="AU23" s="113" t="str">
        <f>IFERROR(INDEX('лист 2'!$M$3:$M$3000,SMALL(IF('лист 2'!$O$3:$O$3000=AU$1,ROW('лист 2'!$A$3:$A$3000)-3),$BN23)),"")</f>
        <v/>
      </c>
      <c r="AV23" s="113" t="str">
        <f t="array" ref="AV23">IFERROR(INDEX('[1]в работе'!$AA$4:$AH$1676,MATCH('лист 1'!AU23,'[1]в работе'!$Z$4:$Z$1676,0),MATCH(AU$1,INDEX('[1]в работе'!$AA$4:$AH$1676,MATCH('лист 1'!AU23,'[1]в работе'!$Z$4:$Z$1676,0),),0)+1),"")</f>
        <v/>
      </c>
      <c r="AW23" s="113" t="str">
        <f>IFERROR(INDEX('лист 2'!$M$3:$M$3000,SMALL(IF('лист 2'!$O$3:$O$3000=AW$1,ROW('лист 2'!$A$3:$A$3000)-3),$BN23)),"")</f>
        <v/>
      </c>
      <c r="AX23" s="113" t="str">
        <f t="array" ref="AX23">IFERROR(INDEX('[1]в работе'!$AA$4:$AH$1676,MATCH('лист 1'!AW23,'[1]в работе'!$Z$4:$Z$1676,0),MATCH(AW$1,INDEX('[1]в работе'!$AA$4:$AH$1676,MATCH('лист 1'!AW23,'[1]в работе'!$Z$4:$Z$1676,0),),0)+1),"")</f>
        <v/>
      </c>
      <c r="AY23" s="113" t="str">
        <f>IFERROR(INDEX('лист 2'!$M$3:$M$3000,SMALL(IF('лист 2'!$O$3:$O$3000=AY$1,ROW('лист 2'!$A$3:$A$3000)-3),$BN23)),"")</f>
        <v/>
      </c>
      <c r="AZ23" s="113" t="str">
        <f t="array" ref="AZ23">IFERROR(INDEX('[1]в работе'!$AA$4:$AH$1676,MATCH('лист 1'!AY23,'[1]в работе'!$Z$4:$Z$1676,0),MATCH(AY$1,INDEX('[1]в работе'!$AA$4:$AH$1676,MATCH('лист 1'!AY23,'[1]в работе'!$Z$4:$Z$1676,0),),0)+1),"")</f>
        <v/>
      </c>
      <c r="BA23" s="113" t="str">
        <f>IFERROR(INDEX('лист 2'!$M$3:$M$3000,SMALL(IF('лист 2'!$O$3:$O$3000=BA$1,ROW('лист 2'!$A$3:$A$3000)-3),$BN23)),"")</f>
        <v/>
      </c>
      <c r="BB23" s="113" t="str">
        <f t="array" ref="BB23">IFERROR(INDEX('[1]в работе'!$AA$4:$AH$1676,MATCH('лист 1'!BA23,'[1]в работе'!$Z$4:$Z$1676,0),MATCH(BA$1,INDEX('[1]в работе'!$AA$4:$AH$1676,MATCH('лист 1'!BA23,'[1]в работе'!$Z$4:$Z$1676,0),),0)+1),"")</f>
        <v/>
      </c>
      <c r="BC23" s="113" t="str">
        <f>IFERROR(INDEX('лист 2'!$M$3:$M$3000,SMALL(IF('лист 2'!$O$3:$O$3000=BC$1,ROW('лист 2'!$A$3:$A$3000)-3),$BN23)),"")</f>
        <v/>
      </c>
      <c r="BD23" s="113" t="str">
        <f t="array" ref="BD23">IFERROR(INDEX('[1]в работе'!$AA$4:$AH$1676,MATCH('лист 1'!BC23,'[1]в работе'!$Z$4:$Z$1676,0),MATCH(BC$1,INDEX('[1]в работе'!$AA$4:$AH$1676,MATCH('лист 1'!BC23,'[1]в работе'!$Z$4:$Z$1676,0),),0)+1),"")</f>
        <v/>
      </c>
      <c r="BE23" s="113" t="str">
        <f>IFERROR(INDEX('лист 2'!$M$3:$M$3000,SMALL(IF('лист 2'!$O$3:$O$3000=BE$1,ROW('лист 2'!$A$3:$A$3000)-3),$BN23)),"")</f>
        <v/>
      </c>
      <c r="BF23" s="113" t="str">
        <f t="array" ref="BF23">IFERROR(INDEX('[1]в работе'!$AA$4:$AH$1676,MATCH('лист 1'!BE23,'[1]в работе'!$Z$4:$Z$1676,0),MATCH(BE$1,INDEX('[1]в работе'!$AA$4:$AH$1676,MATCH('лист 1'!BE23,'[1]в работе'!$Z$4:$Z$1676,0),),0)+1),"")</f>
        <v/>
      </c>
      <c r="BG23" s="113" t="str">
        <f>IFERROR(INDEX('лист 2'!$M$3:$M$3000,SMALL(IF('лист 2'!$O$3:$O$3000=BG$1,ROW('лист 2'!$A$3:$A$3000)-3),$BN23)),"")</f>
        <v/>
      </c>
      <c r="BH23" s="113" t="str">
        <f t="array" ref="BH23">IFERROR(INDEX('[1]в работе'!$AA$4:$AH$1676,MATCH('лист 1'!BG23,'[1]в работе'!$Z$4:$Z$1676,0),MATCH(BG$1,INDEX('[1]в работе'!$AA$4:$AH$1676,MATCH('лист 1'!BG23,'[1]в работе'!$Z$4:$Z$1676,0),),0)+1),"")</f>
        <v/>
      </c>
      <c r="BI23" s="113" t="str">
        <f>IFERROR(INDEX('лист 2'!$M$3:$M$3000,SMALL(IF('лист 2'!$O$3:$O$3000=BI$1,ROW('лист 2'!$A$3:$A$3000)-3),$BN23)),"")</f>
        <v/>
      </c>
      <c r="BJ23" s="113" t="str">
        <f t="array" ref="BJ23">IFERROR(INDEX('[1]в работе'!$AA$4:$AH$1676,MATCH('лист 1'!BI23,'[1]в работе'!$Z$4:$Z$1676,0),MATCH(BI$1,INDEX('[1]в работе'!$AA$4:$AH$1676,MATCH('лист 1'!BI23,'[1]в работе'!$Z$4:$Z$1676,0),),0)+1),"")</f>
        <v/>
      </c>
      <c r="BN23" s="113">
        <v>21</v>
      </c>
    </row>
    <row r="24" spans="1:66" s="113" customFormat="1" x14ac:dyDescent="0.3">
      <c r="A24" s="119"/>
      <c r="B24" s="110"/>
      <c r="C24" s="113" t="str">
        <f>IFERROR(INDEX('лист 2'!$M$3:$M$3000,SMALL(IF('лист 2'!$O$3:$O$3000=C$1,ROW('лист 2'!$A$3:$A$3000)-3),$BN24)),"")</f>
        <v/>
      </c>
      <c r="D24" s="113" t="str">
        <f t="array" ref="D24">IFERROR(INDEX('[1]в работе'!$AA$4:$AH$1676,MATCH('лист 1'!C24,'[1]в работе'!$Z$4:$Z$1676,0),MATCH(C$1,INDEX('[1]в работе'!$AA$4:$AH$1676,MATCH('лист 1'!C24,'[1]в работе'!$Z$4:$Z$1676,0),),0)+1),"")</f>
        <v/>
      </c>
      <c r="E24" s="113" t="str">
        <f>IFERROR(INDEX('лист 2'!$M$3:$M$3000,SMALL(IF('лист 2'!$O$3:$O$3000=E$1,ROW('лист 2'!$A$3:$A$3000)-3),$BN24)),"")</f>
        <v/>
      </c>
      <c r="F24" s="113" t="str">
        <f t="array" ref="F24">IFERROR(INDEX('[1]в работе'!$AA$4:$AH$1676,MATCH('лист 1'!E24,'[1]в работе'!$Z$4:$Z$1676,0),MATCH(E$1,INDEX('[1]в работе'!$AA$4:$AH$1676,MATCH('лист 1'!E24,'[1]в работе'!$Z$4:$Z$1676,0),),0)+1),"")</f>
        <v/>
      </c>
      <c r="G24" s="113" t="str">
        <f>IFERROR(INDEX('лист 2'!$M$3:$M$3000,SMALL(IF('лист 2'!$O$3:$O$3000=G$1,ROW('лист 2'!$A$3:$A$3000)-3),$BN24)),"")</f>
        <v/>
      </c>
      <c r="H24" s="113" t="str">
        <f t="array" ref="H24">IFERROR(INDEX('[1]в работе'!$AA$4:$AH$1676,MATCH('лист 1'!G24,'[1]в работе'!$Z$4:$Z$1676,0),MATCH(G$1,INDEX('[1]в работе'!$AA$4:$AH$1676,MATCH('лист 1'!G24,'[1]в работе'!$Z$4:$Z$1676,0),),0)+1),"")</f>
        <v/>
      </c>
      <c r="I24" s="113" t="str">
        <f>IFERROR(INDEX('лист 2'!$M$3:$M$3000,SMALL(IF('лист 2'!$O$3:$O$3000=I$1,ROW('лист 2'!$A$3:$A$3000)-3),$BN24)),"")</f>
        <v/>
      </c>
      <c r="J24" s="113" t="str">
        <f t="array" ref="J24">IFERROR(INDEX('[1]в работе'!$AA$4:$AH$1676,MATCH('лист 1'!I24,'[1]в работе'!$Z$4:$Z$1676,0),MATCH(I$1,INDEX('[1]в работе'!$AA$4:$AH$1676,MATCH('лист 1'!I24,'[1]в работе'!$Z$4:$Z$1676,0),),0)+1),"")</f>
        <v/>
      </c>
      <c r="K24" s="113" t="str">
        <f>IFERROR(INDEX('лист 2'!$M$3:$M$3000,SMALL(IF('лист 2'!$O$3:$O$3000=K$1,ROW('лист 2'!$A$3:$A$3000)-3),$BN24)),"")</f>
        <v/>
      </c>
      <c r="L24" s="113" t="str">
        <f t="array" ref="L24">IFERROR(INDEX('[1]в работе'!$AA$4:$AH$1676,MATCH('лист 1'!K24,'[1]в работе'!$Z$4:$Z$1676,0),MATCH(K$1,INDEX('[1]в работе'!$AA$4:$AH$1676,MATCH('лист 1'!K24,'[1]в работе'!$Z$4:$Z$1676,0),),0)+1),"")</f>
        <v/>
      </c>
      <c r="M24" s="113" t="str">
        <f>IFERROR(INDEX('лист 2'!$M$3:$M$3000,SMALL(IF('лист 2'!$O$3:$O$3000=M$1,ROW('лист 2'!$A$3:$A$3000)-3),$BN24)),"")</f>
        <v/>
      </c>
      <c r="N24" s="113" t="str">
        <f t="array" ref="N24">IFERROR(INDEX('[1]в работе'!$AA$4:$AH$1676,MATCH('лист 1'!M24,'[1]в работе'!$Z$4:$Z$1676,0),MATCH(M$1,INDEX('[1]в работе'!$AA$4:$AH$1676,MATCH('лист 1'!M24,'[1]в работе'!$Z$4:$Z$1676,0),),0)+1),"")</f>
        <v/>
      </c>
      <c r="O24" s="113" t="str">
        <f>IFERROR(INDEX('лист 2'!$M$3:$M$3000,SMALL(IF('лист 2'!$O$3:$O$3000=O$1,ROW('лист 2'!$A$3:$A$3000)-3),$BN24)),"")</f>
        <v/>
      </c>
      <c r="P24" s="113" t="str">
        <f t="array" ref="P24">IFERROR(INDEX('[1]в работе'!$AA$4:$AH$1676,MATCH('лист 1'!O24,'[1]в работе'!$Z$4:$Z$1676,0),MATCH(O$1,INDEX('[1]в работе'!$AA$4:$AH$1676,MATCH('лист 1'!O24,'[1]в работе'!$Z$4:$Z$1676,0),),0)+1),"")</f>
        <v/>
      </c>
      <c r="Q24" s="113" t="str">
        <f>IFERROR(INDEX('лист 2'!$M$3:$M$3000,SMALL(IF('лист 2'!$O$3:$O$3000=Q$1,ROW('лист 2'!$A$3:$A$3000)-3),$BN24)),"")</f>
        <v/>
      </c>
      <c r="R24" s="113" t="str">
        <f t="array" ref="R24">IFERROR(INDEX('[1]в работе'!$AA$4:$AH$1676,MATCH('лист 1'!Q24,'[1]в работе'!$Z$4:$Z$1676,0),MATCH(Q$1,INDEX('[1]в работе'!$AA$4:$AH$1676,MATCH('лист 1'!Q24,'[1]в работе'!$Z$4:$Z$1676,0),),0)+1),"")</f>
        <v/>
      </c>
      <c r="S24" s="113" t="str">
        <f>IFERROR(INDEX('лист 2'!$M$3:$M$3000,SMALL(IF('лист 2'!$O$3:$O$3000=S$1,ROW('лист 2'!$A$3:$A$3000)-3),$BN24)),"")</f>
        <v/>
      </c>
      <c r="T24" s="113" t="str">
        <f t="array" ref="T24">IFERROR(INDEX('[1]в работе'!$AA$4:$AH$1676,MATCH('лист 1'!S24,'[1]в работе'!$Z$4:$Z$1676,0),MATCH(S$1,INDEX('[1]в работе'!$AA$4:$AH$1676,MATCH('лист 1'!S24,'[1]в работе'!$Z$4:$Z$1676,0),),0)+1),"")</f>
        <v/>
      </c>
      <c r="U24" s="113" t="str">
        <f>IFERROR(INDEX('лист 2'!$M$3:$M$3000,SMALL(IF('лист 2'!$O$3:$O$3000=U$1,ROW('лист 2'!$A$3:$A$3000)-3),$BN24)),"")</f>
        <v/>
      </c>
      <c r="V24" s="113" t="str">
        <f t="array" ref="V24">IFERROR(INDEX('[1]в работе'!$AA$4:$AH$1676,MATCH('лист 1'!U24,'[1]в работе'!$Z$4:$Z$1676,0),MATCH(U$1,INDEX('[1]в работе'!$AA$4:$AH$1676,MATCH('лист 1'!U24,'[1]в работе'!$Z$4:$Z$1676,0),),0)+1),"")</f>
        <v/>
      </c>
      <c r="W24" s="113" t="str">
        <f>IFERROR(INDEX('лист 2'!$M$3:$M$3000,SMALL(IF('лист 2'!$O$3:$O$3000=W$1,ROW('лист 2'!$A$3:$A$3000)-3),$BN24)),"")</f>
        <v/>
      </c>
      <c r="X24" s="113" t="str">
        <f t="array" ref="X24">IFERROR(INDEX('[1]в работе'!$AA$4:$AH$1676,MATCH('лист 1'!W24,'[1]в работе'!$Z$4:$Z$1676,0),MATCH(W$1,INDEX('[1]в работе'!$AA$4:$AH$1676,MATCH('лист 1'!W24,'[1]в работе'!$Z$4:$Z$1676,0),),0)+1),"")</f>
        <v/>
      </c>
      <c r="Y24" s="113" t="str">
        <f>IFERROR(INDEX('лист 2'!$M$3:$M$3000,SMALL(IF('лист 2'!$O$3:$O$3000=Y$1,ROW('лист 2'!$A$3:$A$3000)-3),$BN24)),"")</f>
        <v/>
      </c>
      <c r="Z24" s="113" t="str">
        <f t="array" ref="Z24">IFERROR(INDEX('[1]в работе'!$AA$4:$AH$1676,MATCH('лист 1'!Y24,'[1]в работе'!$Z$4:$Z$1676,0),MATCH(Y$1,INDEX('[1]в работе'!$AA$4:$AH$1676,MATCH('лист 1'!Y24,'[1]в работе'!$Z$4:$Z$1676,0),),0)+1),"")</f>
        <v/>
      </c>
      <c r="AA24" s="113" t="str">
        <f>IFERROR(INDEX('лист 2'!$M$3:$M$3000,SMALL(IF('лист 2'!$O$3:$O$3000=AA$1,ROW('лист 2'!$A$3:$A$3000)-3),$BN24)),"")</f>
        <v/>
      </c>
      <c r="AB24" s="113" t="str">
        <f t="array" ref="AB24">IFERROR(INDEX('[1]в работе'!$AA$4:$AH$1676,MATCH('лист 1'!AA24,'[1]в работе'!$Z$4:$Z$1676,0),MATCH(AA$1,INDEX('[1]в работе'!$AA$4:$AH$1676,MATCH('лист 1'!AA24,'[1]в работе'!$Z$4:$Z$1676,0),),0)+1),"")</f>
        <v/>
      </c>
      <c r="AC24" s="113" t="str">
        <f>IFERROR(INDEX('лист 2'!$M$3:$M$3000,SMALL(IF('лист 2'!$O$3:$O$3000=AC$1,ROW('лист 2'!$A$3:$A$3000)-3),$BN24)),"")</f>
        <v/>
      </c>
      <c r="AD24" s="113" t="str">
        <f t="array" ref="AD24">IFERROR(INDEX('[1]в работе'!$AA$4:$AH$1676,MATCH('лист 1'!AC24,'[1]в работе'!$Z$4:$Z$1676,0),MATCH(AC$1,INDEX('[1]в работе'!$AA$4:$AH$1676,MATCH('лист 1'!AC24,'[1]в работе'!$Z$4:$Z$1676,0),),0)+1),"")</f>
        <v/>
      </c>
      <c r="AE24" s="113" t="str">
        <f>IFERROR(INDEX('лист 2'!$M$3:$M$3000,SMALL(IF('лист 2'!$O$3:$O$3000=AE$1,ROW('лист 2'!$A$3:$A$3000)-3),$BN24)),"")</f>
        <v/>
      </c>
      <c r="AF24" s="113" t="str">
        <f t="array" ref="AF24">IFERROR(INDEX('[1]в работе'!$AA$4:$AH$1676,MATCH('лист 1'!AE24,'[1]в работе'!$Z$4:$Z$1676,0),MATCH(AE$1,INDEX('[1]в работе'!$AA$4:$AH$1676,MATCH('лист 1'!AE24,'[1]в работе'!$Z$4:$Z$1676,0),),0)+1),"")</f>
        <v/>
      </c>
      <c r="AG24" s="113" t="str">
        <f>IFERROR(INDEX('лист 2'!$M$3:$M$3000,SMALL(IF('лист 2'!$O$3:$O$3000=AG$1,ROW('лист 2'!$A$3:$A$3000)-3),$BN24)),"")</f>
        <v/>
      </c>
      <c r="AH24" s="113" t="str">
        <f t="array" ref="AH24">IFERROR(INDEX('[1]в работе'!$AA$4:$AH$1676,MATCH('лист 1'!AG24,'[1]в работе'!$Z$4:$Z$1676,0),MATCH(AG$1,INDEX('[1]в работе'!$AA$4:$AH$1676,MATCH('лист 1'!AG24,'[1]в работе'!$Z$4:$Z$1676,0),),0)+1),"")</f>
        <v/>
      </c>
      <c r="AI24" s="113" t="str">
        <f>IFERROR(INDEX('лист 2'!$M$3:$M$3000,SMALL(IF('лист 2'!$O$3:$O$3000=AI$1,ROW('лист 2'!$A$3:$A$3000)-3),$BN24)),"")</f>
        <v/>
      </c>
      <c r="AJ24" s="113" t="str">
        <f t="array" ref="AJ24">IFERROR(INDEX('[1]в работе'!$AA$4:$AH$1676,MATCH('лист 1'!AI24,'[1]в работе'!$Z$4:$Z$1676,0),MATCH(AI$1,INDEX('[1]в работе'!$AA$4:$AH$1676,MATCH('лист 1'!AI24,'[1]в работе'!$Z$4:$Z$1676,0),),0)+1),"")</f>
        <v/>
      </c>
      <c r="AK24" s="113" t="str">
        <f>IFERROR(INDEX('лист 2'!$M$3:$M$3000,SMALL(IF('лист 2'!$O$3:$O$3000=AK$1,ROW('лист 2'!$A$3:$A$3000)-3),$BN24)),"")</f>
        <v/>
      </c>
      <c r="AL24" s="113" t="str">
        <f t="array" ref="AL24">IFERROR(INDEX('[1]в работе'!$AA$4:$AH$1676,MATCH('лист 1'!AK24,'[1]в работе'!$Z$4:$Z$1676,0),MATCH(AK$1,INDEX('[1]в работе'!$AA$4:$AH$1676,MATCH('лист 1'!AK24,'[1]в работе'!$Z$4:$Z$1676,0),),0)+1),"")</f>
        <v/>
      </c>
      <c r="AM24" s="113" t="str">
        <f>IFERROR(INDEX('лист 2'!$M$3:$M$3000,SMALL(IF('лист 2'!$O$3:$O$3000=AM$1,ROW('лист 2'!$A$3:$A$3000)-3),$BN24)),"")</f>
        <v/>
      </c>
      <c r="AN24" s="113" t="str">
        <f t="array" ref="AN24">IFERROR(INDEX('[1]в работе'!$AA$4:$AH$1676,MATCH('лист 1'!AM24,'[1]в работе'!$Z$4:$Z$1676,0),MATCH(AM$1,INDEX('[1]в работе'!$AA$4:$AH$1676,MATCH('лист 1'!AM24,'[1]в работе'!$Z$4:$Z$1676,0),),0)+1),"")</f>
        <v/>
      </c>
      <c r="AO24" s="113" t="str">
        <f>IFERROR(INDEX('лист 2'!$M$3:$M$3000,SMALL(IF('лист 2'!$O$3:$O$3000=AO$1,ROW('лист 2'!$A$3:$A$3000)-3),$BN24)),"")</f>
        <v/>
      </c>
      <c r="AP24" s="113" t="str">
        <f t="array" ref="AP24">IFERROR(INDEX('[1]в работе'!$AA$4:$AH$1676,MATCH('лист 1'!AO24,'[1]в работе'!$Z$4:$Z$1676,0),MATCH(AO$1,INDEX('[1]в работе'!$AA$4:$AH$1676,MATCH('лист 1'!AO24,'[1]в работе'!$Z$4:$Z$1676,0),),0)+1),"")</f>
        <v/>
      </c>
      <c r="AQ24" s="113" t="str">
        <f>IFERROR(INDEX('лист 2'!$M$3:$M$3000,SMALL(IF('лист 2'!$O$3:$O$3000=AQ$1,ROW('лист 2'!$A$3:$A$3000)-3),$BN24)),"")</f>
        <v/>
      </c>
      <c r="AR24" s="113" t="str">
        <f t="array" ref="AR24">IFERROR(INDEX('[1]в работе'!$AA$4:$AH$1676,MATCH('лист 1'!AQ24,'[1]в работе'!$Z$4:$Z$1676,0),MATCH(AQ$1,INDEX('[1]в работе'!$AA$4:$AH$1676,MATCH('лист 1'!AQ24,'[1]в работе'!$Z$4:$Z$1676,0),),0)+1),"")</f>
        <v/>
      </c>
      <c r="AS24" s="113" t="str">
        <f>IFERROR(INDEX('лист 2'!$M$3:$M$3000,SMALL(IF('лист 2'!$O$3:$O$3000=AS$1,ROW('лист 2'!$A$3:$A$3000)-3),$BN24)),"")</f>
        <v/>
      </c>
      <c r="AT24" s="113" t="str">
        <f t="array" ref="AT24">IFERROR(INDEX('[1]в работе'!$AA$4:$AH$1676,MATCH('лист 1'!AS24,'[1]в работе'!$Z$4:$Z$1676,0),MATCH(AS$1,INDEX('[1]в работе'!$AA$4:$AH$1676,MATCH('лист 1'!AS24,'[1]в работе'!$Z$4:$Z$1676,0),),0)+1),"")</f>
        <v/>
      </c>
      <c r="AU24" s="113" t="str">
        <f>IFERROR(INDEX('лист 2'!$M$3:$M$3000,SMALL(IF('лист 2'!$O$3:$O$3000=AU$1,ROW('лист 2'!$A$3:$A$3000)-3),$BN24)),"")</f>
        <v/>
      </c>
      <c r="AV24" s="113" t="str">
        <f t="array" ref="AV24">IFERROR(INDEX('[1]в работе'!$AA$4:$AH$1676,MATCH('лист 1'!AU24,'[1]в работе'!$Z$4:$Z$1676,0),MATCH(AU$1,INDEX('[1]в работе'!$AA$4:$AH$1676,MATCH('лист 1'!AU24,'[1]в работе'!$Z$4:$Z$1676,0),),0)+1),"")</f>
        <v/>
      </c>
      <c r="AW24" s="113" t="str">
        <f>IFERROR(INDEX('лист 2'!$M$3:$M$3000,SMALL(IF('лист 2'!$O$3:$O$3000=AW$1,ROW('лист 2'!$A$3:$A$3000)-3),$BN24)),"")</f>
        <v/>
      </c>
      <c r="AX24" s="113" t="str">
        <f t="array" ref="AX24">IFERROR(INDEX('[1]в работе'!$AA$4:$AH$1676,MATCH('лист 1'!AW24,'[1]в работе'!$Z$4:$Z$1676,0),MATCH(AW$1,INDEX('[1]в работе'!$AA$4:$AH$1676,MATCH('лист 1'!AW24,'[1]в работе'!$Z$4:$Z$1676,0),),0)+1),"")</f>
        <v/>
      </c>
      <c r="AY24" s="113" t="str">
        <f>IFERROR(INDEX('лист 2'!$M$3:$M$3000,SMALL(IF('лист 2'!$O$3:$O$3000=AY$1,ROW('лист 2'!$A$3:$A$3000)-3),$BN24)),"")</f>
        <v/>
      </c>
      <c r="AZ24" s="113" t="str">
        <f t="array" ref="AZ24">IFERROR(INDEX('[1]в работе'!$AA$4:$AH$1676,MATCH('лист 1'!AY24,'[1]в работе'!$Z$4:$Z$1676,0),MATCH(AY$1,INDEX('[1]в работе'!$AA$4:$AH$1676,MATCH('лист 1'!AY24,'[1]в работе'!$Z$4:$Z$1676,0),),0)+1),"")</f>
        <v/>
      </c>
      <c r="BA24" s="113" t="str">
        <f>IFERROR(INDEX('лист 2'!$M$3:$M$3000,SMALL(IF('лист 2'!$O$3:$O$3000=BA$1,ROW('лист 2'!$A$3:$A$3000)-3),$BN24)),"")</f>
        <v/>
      </c>
      <c r="BB24" s="113" t="str">
        <f t="array" ref="BB24">IFERROR(INDEX('[1]в работе'!$AA$4:$AH$1676,MATCH('лист 1'!BA24,'[1]в работе'!$Z$4:$Z$1676,0),MATCH(BA$1,INDEX('[1]в работе'!$AA$4:$AH$1676,MATCH('лист 1'!BA24,'[1]в работе'!$Z$4:$Z$1676,0),),0)+1),"")</f>
        <v/>
      </c>
      <c r="BC24" s="113" t="str">
        <f>IFERROR(INDEX('лист 2'!$M$3:$M$3000,SMALL(IF('лист 2'!$O$3:$O$3000=BC$1,ROW('лист 2'!$A$3:$A$3000)-3),$BN24)),"")</f>
        <v/>
      </c>
      <c r="BD24" s="113" t="str">
        <f t="array" ref="BD24">IFERROR(INDEX('[1]в работе'!$AA$4:$AH$1676,MATCH('лист 1'!BC24,'[1]в работе'!$Z$4:$Z$1676,0),MATCH(BC$1,INDEX('[1]в работе'!$AA$4:$AH$1676,MATCH('лист 1'!BC24,'[1]в работе'!$Z$4:$Z$1676,0),),0)+1),"")</f>
        <v/>
      </c>
      <c r="BE24" s="113" t="str">
        <f>IFERROR(INDEX('лист 2'!$M$3:$M$3000,SMALL(IF('лист 2'!$O$3:$O$3000=BE$1,ROW('лист 2'!$A$3:$A$3000)-3),$BN24)),"")</f>
        <v/>
      </c>
      <c r="BF24" s="113" t="str">
        <f t="array" ref="BF24">IFERROR(INDEX('[1]в работе'!$AA$4:$AH$1676,MATCH('лист 1'!BE24,'[1]в работе'!$Z$4:$Z$1676,0),MATCH(BE$1,INDEX('[1]в работе'!$AA$4:$AH$1676,MATCH('лист 1'!BE24,'[1]в работе'!$Z$4:$Z$1676,0),),0)+1),"")</f>
        <v/>
      </c>
      <c r="BG24" s="113" t="str">
        <f>IFERROR(INDEX('лист 2'!$M$3:$M$3000,SMALL(IF('лист 2'!$O$3:$O$3000=BG$1,ROW('лист 2'!$A$3:$A$3000)-3),$BN24)),"")</f>
        <v/>
      </c>
      <c r="BH24" s="113" t="str">
        <f t="array" ref="BH24">IFERROR(INDEX('[1]в работе'!$AA$4:$AH$1676,MATCH('лист 1'!BG24,'[1]в работе'!$Z$4:$Z$1676,0),MATCH(BG$1,INDEX('[1]в работе'!$AA$4:$AH$1676,MATCH('лист 1'!BG24,'[1]в работе'!$Z$4:$Z$1676,0),),0)+1),"")</f>
        <v/>
      </c>
      <c r="BI24" s="113" t="str">
        <f>IFERROR(INDEX('лист 2'!$M$3:$M$3000,SMALL(IF('лист 2'!$O$3:$O$3000=BI$1,ROW('лист 2'!$A$3:$A$3000)-3),$BN24)),"")</f>
        <v/>
      </c>
      <c r="BJ24" s="113" t="str">
        <f t="array" ref="BJ24">IFERROR(INDEX('[1]в работе'!$AA$4:$AH$1676,MATCH('лист 1'!BI24,'[1]в работе'!$Z$4:$Z$1676,0),MATCH(BI$1,INDEX('[1]в работе'!$AA$4:$AH$1676,MATCH('лист 1'!BI24,'[1]в работе'!$Z$4:$Z$1676,0),),0)+1),"")</f>
        <v/>
      </c>
      <c r="BN24" s="113">
        <v>22</v>
      </c>
    </row>
    <row r="25" spans="1:66" s="113" customFormat="1" x14ac:dyDescent="0.3">
      <c r="A25" s="119"/>
      <c r="B25" s="110"/>
      <c r="C25" s="113" t="str">
        <f>IFERROR(INDEX('лист 2'!$M$3:$M$3000,SMALL(IF('лист 2'!$O$3:$O$3000=C$1,ROW('лист 2'!$A$3:$A$3000)-3),$BN25)),"")</f>
        <v/>
      </c>
      <c r="D25" s="113" t="str">
        <f t="array" ref="D25">IFERROR(INDEX('[1]в работе'!$AA$4:$AH$1676,MATCH('лист 1'!C25,'[1]в работе'!$Z$4:$Z$1676,0),MATCH(C$1,INDEX('[1]в работе'!$AA$4:$AH$1676,MATCH('лист 1'!C25,'[1]в работе'!$Z$4:$Z$1676,0),),0)+1),"")</f>
        <v/>
      </c>
      <c r="E25" s="113" t="str">
        <f>IFERROR(INDEX('лист 2'!$M$3:$M$3000,SMALL(IF('лист 2'!$O$3:$O$3000=E$1,ROW('лист 2'!$A$3:$A$3000)-3),$BN25)),"")</f>
        <v/>
      </c>
      <c r="F25" s="113" t="str">
        <f t="array" ref="F25">IFERROR(INDEX('[1]в работе'!$AA$4:$AH$1676,MATCH('лист 1'!E25,'[1]в работе'!$Z$4:$Z$1676,0),MATCH(E$1,INDEX('[1]в работе'!$AA$4:$AH$1676,MATCH('лист 1'!E25,'[1]в работе'!$Z$4:$Z$1676,0),),0)+1),"")</f>
        <v/>
      </c>
      <c r="G25" s="113" t="str">
        <f>IFERROR(INDEX('лист 2'!$M$3:$M$3000,SMALL(IF('лист 2'!$O$3:$O$3000=G$1,ROW('лист 2'!$A$3:$A$3000)-3),$BN25)),"")</f>
        <v/>
      </c>
      <c r="H25" s="113" t="str">
        <f t="array" ref="H25">IFERROR(INDEX('[1]в работе'!$AA$4:$AH$1676,MATCH('лист 1'!G25,'[1]в работе'!$Z$4:$Z$1676,0),MATCH(G$1,INDEX('[1]в работе'!$AA$4:$AH$1676,MATCH('лист 1'!G25,'[1]в работе'!$Z$4:$Z$1676,0),),0)+1),"")</f>
        <v/>
      </c>
      <c r="I25" s="113" t="str">
        <f>IFERROR(INDEX('лист 2'!$M$3:$M$3000,SMALL(IF('лист 2'!$O$3:$O$3000=I$1,ROW('лист 2'!$A$3:$A$3000)-3),$BN25)),"")</f>
        <v/>
      </c>
      <c r="J25" s="113" t="str">
        <f t="array" ref="J25">IFERROR(INDEX('[1]в работе'!$AA$4:$AH$1676,MATCH('лист 1'!I25,'[1]в работе'!$Z$4:$Z$1676,0),MATCH(I$1,INDEX('[1]в работе'!$AA$4:$AH$1676,MATCH('лист 1'!I25,'[1]в работе'!$Z$4:$Z$1676,0),),0)+1),"")</f>
        <v/>
      </c>
      <c r="K25" s="113" t="str">
        <f>IFERROR(INDEX('лист 2'!$M$3:$M$3000,SMALL(IF('лист 2'!$O$3:$O$3000=K$1,ROW('лист 2'!$A$3:$A$3000)-3),$BN25)),"")</f>
        <v/>
      </c>
      <c r="L25" s="113" t="str">
        <f t="array" ref="L25">IFERROR(INDEX('[1]в работе'!$AA$4:$AH$1676,MATCH('лист 1'!K25,'[1]в работе'!$Z$4:$Z$1676,0),MATCH(K$1,INDEX('[1]в работе'!$AA$4:$AH$1676,MATCH('лист 1'!K25,'[1]в работе'!$Z$4:$Z$1676,0),),0)+1),"")</f>
        <v/>
      </c>
      <c r="M25" s="113" t="str">
        <f>IFERROR(INDEX('лист 2'!$M$3:$M$3000,SMALL(IF('лист 2'!$O$3:$O$3000=M$1,ROW('лист 2'!$A$3:$A$3000)-3),$BN25)),"")</f>
        <v/>
      </c>
      <c r="N25" s="113" t="str">
        <f t="array" ref="N25">IFERROR(INDEX('[1]в работе'!$AA$4:$AH$1676,MATCH('лист 1'!M25,'[1]в работе'!$Z$4:$Z$1676,0),MATCH(M$1,INDEX('[1]в работе'!$AA$4:$AH$1676,MATCH('лист 1'!M25,'[1]в работе'!$Z$4:$Z$1676,0),),0)+1),"")</f>
        <v/>
      </c>
      <c r="O25" s="113" t="str">
        <f>IFERROR(INDEX('лист 2'!$M$3:$M$3000,SMALL(IF('лист 2'!$O$3:$O$3000=O$1,ROW('лист 2'!$A$3:$A$3000)-3),$BN25)),"")</f>
        <v/>
      </c>
      <c r="P25" s="113" t="str">
        <f t="array" ref="P25">IFERROR(INDEX('[1]в работе'!$AA$4:$AH$1676,MATCH('лист 1'!O25,'[1]в работе'!$Z$4:$Z$1676,0),MATCH(O$1,INDEX('[1]в работе'!$AA$4:$AH$1676,MATCH('лист 1'!O25,'[1]в работе'!$Z$4:$Z$1676,0),),0)+1),"")</f>
        <v/>
      </c>
      <c r="Q25" s="113" t="str">
        <f>IFERROR(INDEX('лист 2'!$M$3:$M$3000,SMALL(IF('лист 2'!$O$3:$O$3000=Q$1,ROW('лист 2'!$A$3:$A$3000)-3),$BN25)),"")</f>
        <v/>
      </c>
      <c r="R25" s="113" t="str">
        <f t="array" ref="R25">IFERROR(INDEX('[1]в работе'!$AA$4:$AH$1676,MATCH('лист 1'!Q25,'[1]в работе'!$Z$4:$Z$1676,0),MATCH(Q$1,INDEX('[1]в работе'!$AA$4:$AH$1676,MATCH('лист 1'!Q25,'[1]в работе'!$Z$4:$Z$1676,0),),0)+1),"")</f>
        <v/>
      </c>
      <c r="S25" s="113" t="str">
        <f>IFERROR(INDEX('лист 2'!$M$3:$M$3000,SMALL(IF('лист 2'!$O$3:$O$3000=S$1,ROW('лист 2'!$A$3:$A$3000)-3),$BN25)),"")</f>
        <v/>
      </c>
      <c r="T25" s="113" t="str">
        <f t="array" ref="T25">IFERROR(INDEX('[1]в работе'!$AA$4:$AH$1676,MATCH('лист 1'!S25,'[1]в работе'!$Z$4:$Z$1676,0),MATCH(S$1,INDEX('[1]в работе'!$AA$4:$AH$1676,MATCH('лист 1'!S25,'[1]в работе'!$Z$4:$Z$1676,0),),0)+1),"")</f>
        <v/>
      </c>
      <c r="U25" s="113" t="str">
        <f>IFERROR(INDEX('лист 2'!$M$3:$M$3000,SMALL(IF('лист 2'!$O$3:$O$3000=U$1,ROW('лист 2'!$A$3:$A$3000)-3),$BN25)),"")</f>
        <v/>
      </c>
      <c r="V25" s="113" t="str">
        <f t="array" ref="V25">IFERROR(INDEX('[1]в работе'!$AA$4:$AH$1676,MATCH('лист 1'!U25,'[1]в работе'!$Z$4:$Z$1676,0),MATCH(U$1,INDEX('[1]в работе'!$AA$4:$AH$1676,MATCH('лист 1'!U25,'[1]в работе'!$Z$4:$Z$1676,0),),0)+1),"")</f>
        <v/>
      </c>
      <c r="W25" s="113" t="str">
        <f>IFERROR(INDEX('лист 2'!$M$3:$M$3000,SMALL(IF('лист 2'!$O$3:$O$3000=W$1,ROW('лист 2'!$A$3:$A$3000)-3),$BN25)),"")</f>
        <v/>
      </c>
      <c r="X25" s="113" t="str">
        <f t="array" ref="X25">IFERROR(INDEX('[1]в работе'!$AA$4:$AH$1676,MATCH('лист 1'!W25,'[1]в работе'!$Z$4:$Z$1676,0),MATCH(W$1,INDEX('[1]в работе'!$AA$4:$AH$1676,MATCH('лист 1'!W25,'[1]в работе'!$Z$4:$Z$1676,0),),0)+1),"")</f>
        <v/>
      </c>
      <c r="Y25" s="113" t="str">
        <f>IFERROR(INDEX('лист 2'!$M$3:$M$3000,SMALL(IF('лист 2'!$O$3:$O$3000=Y$1,ROW('лист 2'!$A$3:$A$3000)-3),$BN25)),"")</f>
        <v/>
      </c>
      <c r="Z25" s="113" t="str">
        <f t="array" ref="Z25">IFERROR(INDEX('[1]в работе'!$AA$4:$AH$1676,MATCH('лист 1'!Y25,'[1]в работе'!$Z$4:$Z$1676,0),MATCH(Y$1,INDEX('[1]в работе'!$AA$4:$AH$1676,MATCH('лист 1'!Y25,'[1]в работе'!$Z$4:$Z$1676,0),),0)+1),"")</f>
        <v/>
      </c>
      <c r="AA25" s="113" t="str">
        <f>IFERROR(INDEX('лист 2'!$M$3:$M$3000,SMALL(IF('лист 2'!$O$3:$O$3000=AA$1,ROW('лист 2'!$A$3:$A$3000)-3),$BN25)),"")</f>
        <v/>
      </c>
      <c r="AB25" s="113" t="str">
        <f t="array" ref="AB25">IFERROR(INDEX('[1]в работе'!$AA$4:$AH$1676,MATCH('лист 1'!AA25,'[1]в работе'!$Z$4:$Z$1676,0),MATCH(AA$1,INDEX('[1]в работе'!$AA$4:$AH$1676,MATCH('лист 1'!AA25,'[1]в работе'!$Z$4:$Z$1676,0),),0)+1),"")</f>
        <v/>
      </c>
      <c r="AC25" s="113" t="str">
        <f>IFERROR(INDEX('лист 2'!$M$3:$M$3000,SMALL(IF('лист 2'!$O$3:$O$3000=AC$1,ROW('лист 2'!$A$3:$A$3000)-3),$BN25)),"")</f>
        <v/>
      </c>
      <c r="AD25" s="113" t="str">
        <f t="array" ref="AD25">IFERROR(INDEX('[1]в работе'!$AA$4:$AH$1676,MATCH('лист 1'!AC25,'[1]в работе'!$Z$4:$Z$1676,0),MATCH(AC$1,INDEX('[1]в работе'!$AA$4:$AH$1676,MATCH('лист 1'!AC25,'[1]в работе'!$Z$4:$Z$1676,0),),0)+1),"")</f>
        <v/>
      </c>
      <c r="AE25" s="113" t="str">
        <f>IFERROR(INDEX('лист 2'!$M$3:$M$3000,SMALL(IF('лист 2'!$O$3:$O$3000=AE$1,ROW('лист 2'!$A$3:$A$3000)-3),$BN25)),"")</f>
        <v/>
      </c>
      <c r="AF25" s="113" t="str">
        <f t="array" ref="AF25">IFERROR(INDEX('[1]в работе'!$AA$4:$AH$1676,MATCH('лист 1'!AE25,'[1]в работе'!$Z$4:$Z$1676,0),MATCH(AE$1,INDEX('[1]в работе'!$AA$4:$AH$1676,MATCH('лист 1'!AE25,'[1]в работе'!$Z$4:$Z$1676,0),),0)+1),"")</f>
        <v/>
      </c>
      <c r="AG25" s="113" t="str">
        <f>IFERROR(INDEX('лист 2'!$M$3:$M$3000,SMALL(IF('лист 2'!$O$3:$O$3000=AG$1,ROW('лист 2'!$A$3:$A$3000)-3),$BN25)),"")</f>
        <v/>
      </c>
      <c r="AH25" s="113" t="str">
        <f t="array" ref="AH25">IFERROR(INDEX('[1]в работе'!$AA$4:$AH$1676,MATCH('лист 1'!AG25,'[1]в работе'!$Z$4:$Z$1676,0),MATCH(AG$1,INDEX('[1]в работе'!$AA$4:$AH$1676,MATCH('лист 1'!AG25,'[1]в работе'!$Z$4:$Z$1676,0),),0)+1),"")</f>
        <v/>
      </c>
      <c r="AI25" s="113" t="str">
        <f>IFERROR(INDEX('лист 2'!$M$3:$M$3000,SMALL(IF('лист 2'!$O$3:$O$3000=AI$1,ROW('лист 2'!$A$3:$A$3000)-3),$BN25)),"")</f>
        <v/>
      </c>
      <c r="AJ25" s="113" t="str">
        <f t="array" ref="AJ25">IFERROR(INDEX('[1]в работе'!$AA$4:$AH$1676,MATCH('лист 1'!AI25,'[1]в работе'!$Z$4:$Z$1676,0),MATCH(AI$1,INDEX('[1]в работе'!$AA$4:$AH$1676,MATCH('лист 1'!AI25,'[1]в работе'!$Z$4:$Z$1676,0),),0)+1),"")</f>
        <v/>
      </c>
      <c r="AK25" s="113" t="str">
        <f>IFERROR(INDEX('лист 2'!$M$3:$M$3000,SMALL(IF('лист 2'!$O$3:$O$3000=AK$1,ROW('лист 2'!$A$3:$A$3000)-3),$BN25)),"")</f>
        <v/>
      </c>
      <c r="AL25" s="113" t="str">
        <f t="array" ref="AL25">IFERROR(INDEX('[1]в работе'!$AA$4:$AH$1676,MATCH('лист 1'!AK25,'[1]в работе'!$Z$4:$Z$1676,0),MATCH(AK$1,INDEX('[1]в работе'!$AA$4:$AH$1676,MATCH('лист 1'!AK25,'[1]в работе'!$Z$4:$Z$1676,0),),0)+1),"")</f>
        <v/>
      </c>
      <c r="AM25" s="113" t="str">
        <f>IFERROR(INDEX('лист 2'!$M$3:$M$3000,SMALL(IF('лист 2'!$O$3:$O$3000=AM$1,ROW('лист 2'!$A$3:$A$3000)-3),$BN25)),"")</f>
        <v/>
      </c>
      <c r="AN25" s="113" t="str">
        <f t="array" ref="AN25">IFERROR(INDEX('[1]в работе'!$AA$4:$AH$1676,MATCH('лист 1'!AM25,'[1]в работе'!$Z$4:$Z$1676,0),MATCH(AM$1,INDEX('[1]в работе'!$AA$4:$AH$1676,MATCH('лист 1'!AM25,'[1]в работе'!$Z$4:$Z$1676,0),),0)+1),"")</f>
        <v/>
      </c>
      <c r="AO25" s="113" t="str">
        <f>IFERROR(INDEX('лист 2'!$M$3:$M$3000,SMALL(IF('лист 2'!$O$3:$O$3000=AO$1,ROW('лист 2'!$A$3:$A$3000)-3),$BN25)),"")</f>
        <v/>
      </c>
      <c r="AP25" s="113" t="str">
        <f t="array" ref="AP25">IFERROR(INDEX('[1]в работе'!$AA$4:$AH$1676,MATCH('лист 1'!AO25,'[1]в работе'!$Z$4:$Z$1676,0),MATCH(AO$1,INDEX('[1]в работе'!$AA$4:$AH$1676,MATCH('лист 1'!AO25,'[1]в работе'!$Z$4:$Z$1676,0),),0)+1),"")</f>
        <v/>
      </c>
      <c r="AQ25" s="113" t="str">
        <f>IFERROR(INDEX('лист 2'!$M$3:$M$3000,SMALL(IF('лист 2'!$O$3:$O$3000=AQ$1,ROW('лист 2'!$A$3:$A$3000)-3),$BN25)),"")</f>
        <v/>
      </c>
      <c r="AR25" s="113" t="str">
        <f t="array" ref="AR25">IFERROR(INDEX('[1]в работе'!$AA$4:$AH$1676,MATCH('лист 1'!AQ25,'[1]в работе'!$Z$4:$Z$1676,0),MATCH(AQ$1,INDEX('[1]в работе'!$AA$4:$AH$1676,MATCH('лист 1'!AQ25,'[1]в работе'!$Z$4:$Z$1676,0),),0)+1),"")</f>
        <v/>
      </c>
      <c r="AS25" s="113" t="str">
        <f>IFERROR(INDEX('лист 2'!$M$3:$M$3000,SMALL(IF('лист 2'!$O$3:$O$3000=AS$1,ROW('лист 2'!$A$3:$A$3000)-3),$BN25)),"")</f>
        <v/>
      </c>
      <c r="AT25" s="113" t="str">
        <f t="array" ref="AT25">IFERROR(INDEX('[1]в работе'!$AA$4:$AH$1676,MATCH('лист 1'!AS25,'[1]в работе'!$Z$4:$Z$1676,0),MATCH(AS$1,INDEX('[1]в работе'!$AA$4:$AH$1676,MATCH('лист 1'!AS25,'[1]в работе'!$Z$4:$Z$1676,0),),0)+1),"")</f>
        <v/>
      </c>
      <c r="AU25" s="113" t="str">
        <f>IFERROR(INDEX('лист 2'!$M$3:$M$3000,SMALL(IF('лист 2'!$O$3:$O$3000=AU$1,ROW('лист 2'!$A$3:$A$3000)-3),$BN25)),"")</f>
        <v/>
      </c>
      <c r="AV25" s="113" t="str">
        <f t="array" ref="AV25">IFERROR(INDEX('[1]в работе'!$AA$4:$AH$1676,MATCH('лист 1'!AU25,'[1]в работе'!$Z$4:$Z$1676,0),MATCH(AU$1,INDEX('[1]в работе'!$AA$4:$AH$1676,MATCH('лист 1'!AU25,'[1]в работе'!$Z$4:$Z$1676,0),),0)+1),"")</f>
        <v/>
      </c>
      <c r="AW25" s="113" t="str">
        <f>IFERROR(INDEX('лист 2'!$M$3:$M$3000,SMALL(IF('лист 2'!$O$3:$O$3000=AW$1,ROW('лист 2'!$A$3:$A$3000)-3),$BN25)),"")</f>
        <v/>
      </c>
      <c r="AX25" s="113" t="str">
        <f t="array" ref="AX25">IFERROR(INDEX('[1]в работе'!$AA$4:$AH$1676,MATCH('лист 1'!AW25,'[1]в работе'!$Z$4:$Z$1676,0),MATCH(AW$1,INDEX('[1]в работе'!$AA$4:$AH$1676,MATCH('лист 1'!AW25,'[1]в работе'!$Z$4:$Z$1676,0),),0)+1),"")</f>
        <v/>
      </c>
      <c r="AY25" s="113" t="str">
        <f>IFERROR(INDEX('лист 2'!$M$3:$M$3000,SMALL(IF('лист 2'!$O$3:$O$3000=AY$1,ROW('лист 2'!$A$3:$A$3000)-3),$BN25)),"")</f>
        <v/>
      </c>
      <c r="AZ25" s="113" t="str">
        <f t="array" ref="AZ25">IFERROR(INDEX('[1]в работе'!$AA$4:$AH$1676,MATCH('лист 1'!AY25,'[1]в работе'!$Z$4:$Z$1676,0),MATCH(AY$1,INDEX('[1]в работе'!$AA$4:$AH$1676,MATCH('лист 1'!AY25,'[1]в работе'!$Z$4:$Z$1676,0),),0)+1),"")</f>
        <v/>
      </c>
      <c r="BA25" s="113" t="str">
        <f>IFERROR(INDEX('лист 2'!$M$3:$M$3000,SMALL(IF('лист 2'!$O$3:$O$3000=BA$1,ROW('лист 2'!$A$3:$A$3000)-3),$BN25)),"")</f>
        <v/>
      </c>
      <c r="BB25" s="113" t="str">
        <f t="array" ref="BB25">IFERROR(INDEX('[1]в работе'!$AA$4:$AH$1676,MATCH('лист 1'!BA25,'[1]в работе'!$Z$4:$Z$1676,0),MATCH(BA$1,INDEX('[1]в работе'!$AA$4:$AH$1676,MATCH('лист 1'!BA25,'[1]в работе'!$Z$4:$Z$1676,0),),0)+1),"")</f>
        <v/>
      </c>
      <c r="BC25" s="113" t="str">
        <f>IFERROR(INDEX('лист 2'!$M$3:$M$3000,SMALL(IF('лист 2'!$O$3:$O$3000=BC$1,ROW('лист 2'!$A$3:$A$3000)-3),$BN25)),"")</f>
        <v/>
      </c>
      <c r="BD25" s="113" t="str">
        <f t="array" ref="BD25">IFERROR(INDEX('[1]в работе'!$AA$4:$AH$1676,MATCH('лист 1'!BC25,'[1]в работе'!$Z$4:$Z$1676,0),MATCH(BC$1,INDEX('[1]в работе'!$AA$4:$AH$1676,MATCH('лист 1'!BC25,'[1]в работе'!$Z$4:$Z$1676,0),),0)+1),"")</f>
        <v/>
      </c>
      <c r="BE25" s="113" t="str">
        <f>IFERROR(INDEX('лист 2'!$M$3:$M$3000,SMALL(IF('лист 2'!$O$3:$O$3000=BE$1,ROW('лист 2'!$A$3:$A$3000)-3),$BN25)),"")</f>
        <v/>
      </c>
      <c r="BF25" s="113" t="str">
        <f t="array" ref="BF25">IFERROR(INDEX('[1]в работе'!$AA$4:$AH$1676,MATCH('лист 1'!BE25,'[1]в работе'!$Z$4:$Z$1676,0),MATCH(BE$1,INDEX('[1]в работе'!$AA$4:$AH$1676,MATCH('лист 1'!BE25,'[1]в работе'!$Z$4:$Z$1676,0),),0)+1),"")</f>
        <v/>
      </c>
      <c r="BG25" s="113" t="str">
        <f>IFERROR(INDEX('лист 2'!$M$3:$M$3000,SMALL(IF('лист 2'!$O$3:$O$3000=BG$1,ROW('лист 2'!$A$3:$A$3000)-3),$BN25)),"")</f>
        <v/>
      </c>
      <c r="BH25" s="113" t="str">
        <f t="array" ref="BH25">IFERROR(INDEX('[1]в работе'!$AA$4:$AH$1676,MATCH('лист 1'!BG25,'[1]в работе'!$Z$4:$Z$1676,0),MATCH(BG$1,INDEX('[1]в работе'!$AA$4:$AH$1676,MATCH('лист 1'!BG25,'[1]в работе'!$Z$4:$Z$1676,0),),0)+1),"")</f>
        <v/>
      </c>
      <c r="BI25" s="113" t="str">
        <f>IFERROR(INDEX('лист 2'!$M$3:$M$3000,SMALL(IF('лист 2'!$O$3:$O$3000=BI$1,ROW('лист 2'!$A$3:$A$3000)-3),$BN25)),"")</f>
        <v/>
      </c>
      <c r="BJ25" s="113" t="str">
        <f t="array" ref="BJ25">IFERROR(INDEX('[1]в работе'!$AA$4:$AH$1676,MATCH('лист 1'!BI25,'[1]в работе'!$Z$4:$Z$1676,0),MATCH(BI$1,INDEX('[1]в работе'!$AA$4:$AH$1676,MATCH('лист 1'!BI25,'[1]в работе'!$Z$4:$Z$1676,0),),0)+1),"")</f>
        <v/>
      </c>
      <c r="BN25" s="113">
        <v>23</v>
      </c>
    </row>
    <row r="26" spans="1:66" s="113" customFormat="1" x14ac:dyDescent="0.3">
      <c r="A26" s="119"/>
      <c r="B26" s="110"/>
      <c r="C26" s="113" t="str">
        <f>IFERROR(INDEX('лист 2'!$M$3:$M$3000,SMALL(IF('лист 2'!$O$3:$O$3000=C$1,ROW('лист 2'!$A$3:$A$3000)-3),$BN26)),"")</f>
        <v/>
      </c>
      <c r="D26" s="113" t="str">
        <f t="array" ref="D26">IFERROR(INDEX('[1]в работе'!$AA$4:$AH$1676,MATCH('лист 1'!C26,'[1]в работе'!$Z$4:$Z$1676,0),MATCH(C$1,INDEX('[1]в работе'!$AA$4:$AH$1676,MATCH('лист 1'!C26,'[1]в работе'!$Z$4:$Z$1676,0),),0)+1),"")</f>
        <v/>
      </c>
      <c r="E26" s="113" t="str">
        <f>IFERROR(INDEX('лист 2'!$M$3:$M$3000,SMALL(IF('лист 2'!$O$3:$O$3000=E$1,ROW('лист 2'!$A$3:$A$3000)-3),$BN26)),"")</f>
        <v/>
      </c>
      <c r="F26" s="113" t="str">
        <f t="array" ref="F26">IFERROR(INDEX('[1]в работе'!$AA$4:$AH$1676,MATCH('лист 1'!E26,'[1]в работе'!$Z$4:$Z$1676,0),MATCH(E$1,INDEX('[1]в работе'!$AA$4:$AH$1676,MATCH('лист 1'!E26,'[1]в работе'!$Z$4:$Z$1676,0),),0)+1),"")</f>
        <v/>
      </c>
      <c r="G26" s="113" t="str">
        <f>IFERROR(INDEX('лист 2'!$M$3:$M$3000,SMALL(IF('лист 2'!$O$3:$O$3000=G$1,ROW('лист 2'!$A$3:$A$3000)-3),$BN26)),"")</f>
        <v/>
      </c>
      <c r="H26" s="113" t="str">
        <f t="array" ref="H26">IFERROR(INDEX('[1]в работе'!$AA$4:$AH$1676,MATCH('лист 1'!G26,'[1]в работе'!$Z$4:$Z$1676,0),MATCH(G$1,INDEX('[1]в работе'!$AA$4:$AH$1676,MATCH('лист 1'!G26,'[1]в работе'!$Z$4:$Z$1676,0),),0)+1),"")</f>
        <v/>
      </c>
      <c r="I26" s="113" t="str">
        <f>IFERROR(INDEX('лист 2'!$M$3:$M$3000,SMALL(IF('лист 2'!$O$3:$O$3000=I$1,ROW('лист 2'!$A$3:$A$3000)-3),$BN26)),"")</f>
        <v/>
      </c>
      <c r="J26" s="113" t="str">
        <f t="array" ref="J26">IFERROR(INDEX('[1]в работе'!$AA$4:$AH$1676,MATCH('лист 1'!I26,'[1]в работе'!$Z$4:$Z$1676,0),MATCH(I$1,INDEX('[1]в работе'!$AA$4:$AH$1676,MATCH('лист 1'!I26,'[1]в работе'!$Z$4:$Z$1676,0),),0)+1),"")</f>
        <v/>
      </c>
      <c r="K26" s="113" t="str">
        <f>IFERROR(INDEX('лист 2'!$M$3:$M$3000,SMALL(IF('лист 2'!$O$3:$O$3000=K$1,ROW('лист 2'!$A$3:$A$3000)-3),$BN26)),"")</f>
        <v/>
      </c>
      <c r="L26" s="113" t="str">
        <f t="array" ref="L26">IFERROR(INDEX('[1]в работе'!$AA$4:$AH$1676,MATCH('лист 1'!K26,'[1]в работе'!$Z$4:$Z$1676,0),MATCH(K$1,INDEX('[1]в работе'!$AA$4:$AH$1676,MATCH('лист 1'!K26,'[1]в работе'!$Z$4:$Z$1676,0),),0)+1),"")</f>
        <v/>
      </c>
      <c r="M26" s="113" t="str">
        <f>IFERROR(INDEX('лист 2'!$M$3:$M$3000,SMALL(IF('лист 2'!$O$3:$O$3000=M$1,ROW('лист 2'!$A$3:$A$3000)-3),$BN26)),"")</f>
        <v/>
      </c>
      <c r="N26" s="113" t="str">
        <f t="array" ref="N26">IFERROR(INDEX('[1]в работе'!$AA$4:$AH$1676,MATCH('лист 1'!M26,'[1]в работе'!$Z$4:$Z$1676,0),MATCH(M$1,INDEX('[1]в работе'!$AA$4:$AH$1676,MATCH('лист 1'!M26,'[1]в работе'!$Z$4:$Z$1676,0),),0)+1),"")</f>
        <v/>
      </c>
      <c r="O26" s="113" t="str">
        <f>IFERROR(INDEX('лист 2'!$M$3:$M$3000,SMALL(IF('лист 2'!$O$3:$O$3000=O$1,ROW('лист 2'!$A$3:$A$3000)-3),$BN26)),"")</f>
        <v/>
      </c>
      <c r="P26" s="113" t="str">
        <f t="array" ref="P26">IFERROR(INDEX('[1]в работе'!$AA$4:$AH$1676,MATCH('лист 1'!O26,'[1]в работе'!$Z$4:$Z$1676,0),MATCH(O$1,INDEX('[1]в работе'!$AA$4:$AH$1676,MATCH('лист 1'!O26,'[1]в работе'!$Z$4:$Z$1676,0),),0)+1),"")</f>
        <v/>
      </c>
      <c r="Q26" s="113" t="str">
        <f>IFERROR(INDEX('лист 2'!$M$3:$M$3000,SMALL(IF('лист 2'!$O$3:$O$3000=Q$1,ROW('лист 2'!$A$3:$A$3000)-3),$BN26)),"")</f>
        <v/>
      </c>
      <c r="R26" s="113" t="str">
        <f t="array" ref="R26">IFERROR(INDEX('[1]в работе'!$AA$4:$AH$1676,MATCH('лист 1'!Q26,'[1]в работе'!$Z$4:$Z$1676,0),MATCH(Q$1,INDEX('[1]в работе'!$AA$4:$AH$1676,MATCH('лист 1'!Q26,'[1]в работе'!$Z$4:$Z$1676,0),),0)+1),"")</f>
        <v/>
      </c>
      <c r="S26" s="113" t="str">
        <f>IFERROR(INDEX('лист 2'!$M$3:$M$3000,SMALL(IF('лист 2'!$O$3:$O$3000=S$1,ROW('лист 2'!$A$3:$A$3000)-3),$BN26)),"")</f>
        <v/>
      </c>
      <c r="T26" s="113" t="str">
        <f t="array" ref="T26">IFERROR(INDEX('[1]в работе'!$AA$4:$AH$1676,MATCH('лист 1'!S26,'[1]в работе'!$Z$4:$Z$1676,0),MATCH(S$1,INDEX('[1]в работе'!$AA$4:$AH$1676,MATCH('лист 1'!S26,'[1]в работе'!$Z$4:$Z$1676,0),),0)+1),"")</f>
        <v/>
      </c>
      <c r="U26" s="113" t="str">
        <f>IFERROR(INDEX('лист 2'!$M$3:$M$3000,SMALL(IF('лист 2'!$O$3:$O$3000=U$1,ROW('лист 2'!$A$3:$A$3000)-3),$BN26)),"")</f>
        <v/>
      </c>
      <c r="V26" s="113" t="str">
        <f t="array" ref="V26">IFERROR(INDEX('[1]в работе'!$AA$4:$AH$1676,MATCH('лист 1'!U26,'[1]в работе'!$Z$4:$Z$1676,0),MATCH(U$1,INDEX('[1]в работе'!$AA$4:$AH$1676,MATCH('лист 1'!U26,'[1]в работе'!$Z$4:$Z$1676,0),),0)+1),"")</f>
        <v/>
      </c>
      <c r="W26" s="113" t="str">
        <f>IFERROR(INDEX('лист 2'!$M$3:$M$3000,SMALL(IF('лист 2'!$O$3:$O$3000=W$1,ROW('лист 2'!$A$3:$A$3000)-3),$BN26)),"")</f>
        <v/>
      </c>
      <c r="X26" s="113" t="str">
        <f t="array" ref="X26">IFERROR(INDEX('[1]в работе'!$AA$4:$AH$1676,MATCH('лист 1'!W26,'[1]в работе'!$Z$4:$Z$1676,0),MATCH(W$1,INDEX('[1]в работе'!$AA$4:$AH$1676,MATCH('лист 1'!W26,'[1]в работе'!$Z$4:$Z$1676,0),),0)+1),"")</f>
        <v/>
      </c>
      <c r="Y26" s="113" t="str">
        <f>IFERROR(INDEX('лист 2'!$M$3:$M$3000,SMALL(IF('лист 2'!$O$3:$O$3000=Y$1,ROW('лист 2'!$A$3:$A$3000)-3),$BN26)),"")</f>
        <v/>
      </c>
      <c r="Z26" s="113" t="str">
        <f t="array" ref="Z26">IFERROR(INDEX('[1]в работе'!$AA$4:$AH$1676,MATCH('лист 1'!Y26,'[1]в работе'!$Z$4:$Z$1676,0),MATCH(Y$1,INDEX('[1]в работе'!$AA$4:$AH$1676,MATCH('лист 1'!Y26,'[1]в работе'!$Z$4:$Z$1676,0),),0)+1),"")</f>
        <v/>
      </c>
      <c r="AA26" s="113" t="str">
        <f>IFERROR(INDEX('лист 2'!$M$3:$M$3000,SMALL(IF('лист 2'!$O$3:$O$3000=AA$1,ROW('лист 2'!$A$3:$A$3000)-3),$BN26)),"")</f>
        <v/>
      </c>
      <c r="AB26" s="113" t="str">
        <f t="array" ref="AB26">IFERROR(INDEX('[1]в работе'!$AA$4:$AH$1676,MATCH('лист 1'!AA26,'[1]в работе'!$Z$4:$Z$1676,0),MATCH(AA$1,INDEX('[1]в работе'!$AA$4:$AH$1676,MATCH('лист 1'!AA26,'[1]в работе'!$Z$4:$Z$1676,0),),0)+1),"")</f>
        <v/>
      </c>
      <c r="AC26" s="113" t="str">
        <f>IFERROR(INDEX('лист 2'!$M$3:$M$3000,SMALL(IF('лист 2'!$O$3:$O$3000=AC$1,ROW('лист 2'!$A$3:$A$3000)-3),$BN26)),"")</f>
        <v/>
      </c>
      <c r="AD26" s="113" t="str">
        <f t="array" ref="AD26">IFERROR(INDEX('[1]в работе'!$AA$4:$AH$1676,MATCH('лист 1'!AC26,'[1]в работе'!$Z$4:$Z$1676,0),MATCH(AC$1,INDEX('[1]в работе'!$AA$4:$AH$1676,MATCH('лист 1'!AC26,'[1]в работе'!$Z$4:$Z$1676,0),),0)+1),"")</f>
        <v/>
      </c>
      <c r="AE26" s="113" t="str">
        <f>IFERROR(INDEX('лист 2'!$M$3:$M$3000,SMALL(IF('лист 2'!$O$3:$O$3000=AE$1,ROW('лист 2'!$A$3:$A$3000)-3),$BN26)),"")</f>
        <v/>
      </c>
      <c r="AF26" s="113" t="str">
        <f t="array" ref="AF26">IFERROR(INDEX('[1]в работе'!$AA$4:$AH$1676,MATCH('лист 1'!AE26,'[1]в работе'!$Z$4:$Z$1676,0),MATCH(AE$1,INDEX('[1]в работе'!$AA$4:$AH$1676,MATCH('лист 1'!AE26,'[1]в работе'!$Z$4:$Z$1676,0),),0)+1),"")</f>
        <v/>
      </c>
      <c r="AG26" s="113" t="str">
        <f>IFERROR(INDEX('лист 2'!$M$3:$M$3000,SMALL(IF('лист 2'!$O$3:$O$3000=AG$1,ROW('лист 2'!$A$3:$A$3000)-3),$BN26)),"")</f>
        <v/>
      </c>
      <c r="AH26" s="113" t="str">
        <f t="array" ref="AH26">IFERROR(INDEX('[1]в работе'!$AA$4:$AH$1676,MATCH('лист 1'!AG26,'[1]в работе'!$Z$4:$Z$1676,0),MATCH(AG$1,INDEX('[1]в работе'!$AA$4:$AH$1676,MATCH('лист 1'!AG26,'[1]в работе'!$Z$4:$Z$1676,0),),0)+1),"")</f>
        <v/>
      </c>
      <c r="AI26" s="113" t="str">
        <f>IFERROR(INDEX('лист 2'!$M$3:$M$3000,SMALL(IF('лист 2'!$O$3:$O$3000=AI$1,ROW('лист 2'!$A$3:$A$3000)-3),$BN26)),"")</f>
        <v/>
      </c>
      <c r="AJ26" s="113" t="str">
        <f t="array" ref="AJ26">IFERROR(INDEX('[1]в работе'!$AA$4:$AH$1676,MATCH('лист 1'!AI26,'[1]в работе'!$Z$4:$Z$1676,0),MATCH(AI$1,INDEX('[1]в работе'!$AA$4:$AH$1676,MATCH('лист 1'!AI26,'[1]в работе'!$Z$4:$Z$1676,0),),0)+1),"")</f>
        <v/>
      </c>
      <c r="AK26" s="113" t="str">
        <f>IFERROR(INDEX('лист 2'!$M$3:$M$3000,SMALL(IF('лист 2'!$O$3:$O$3000=AK$1,ROW('лист 2'!$A$3:$A$3000)-3),$BN26)),"")</f>
        <v/>
      </c>
      <c r="AL26" s="113" t="str">
        <f t="array" ref="AL26">IFERROR(INDEX('[1]в работе'!$AA$4:$AH$1676,MATCH('лист 1'!AK26,'[1]в работе'!$Z$4:$Z$1676,0),MATCH(AK$1,INDEX('[1]в работе'!$AA$4:$AH$1676,MATCH('лист 1'!AK26,'[1]в работе'!$Z$4:$Z$1676,0),),0)+1),"")</f>
        <v/>
      </c>
      <c r="AM26" s="113" t="str">
        <f>IFERROR(INDEX('лист 2'!$M$3:$M$3000,SMALL(IF('лист 2'!$O$3:$O$3000=AM$1,ROW('лист 2'!$A$3:$A$3000)-3),$BN26)),"")</f>
        <v/>
      </c>
      <c r="AN26" s="113" t="str">
        <f t="array" ref="AN26">IFERROR(INDEX('[1]в работе'!$AA$4:$AH$1676,MATCH('лист 1'!AM26,'[1]в работе'!$Z$4:$Z$1676,0),MATCH(AM$1,INDEX('[1]в работе'!$AA$4:$AH$1676,MATCH('лист 1'!AM26,'[1]в работе'!$Z$4:$Z$1676,0),),0)+1),"")</f>
        <v/>
      </c>
      <c r="AO26" s="113" t="str">
        <f>IFERROR(INDEX('лист 2'!$M$3:$M$3000,SMALL(IF('лист 2'!$O$3:$O$3000=AO$1,ROW('лист 2'!$A$3:$A$3000)-3),$BN26)),"")</f>
        <v/>
      </c>
      <c r="AP26" s="113" t="str">
        <f t="array" ref="AP26">IFERROR(INDEX('[1]в работе'!$AA$4:$AH$1676,MATCH('лист 1'!AO26,'[1]в работе'!$Z$4:$Z$1676,0),MATCH(AO$1,INDEX('[1]в работе'!$AA$4:$AH$1676,MATCH('лист 1'!AO26,'[1]в работе'!$Z$4:$Z$1676,0),),0)+1),"")</f>
        <v/>
      </c>
      <c r="AQ26" s="113" t="str">
        <f>IFERROR(INDEX('лист 2'!$M$3:$M$3000,SMALL(IF('лист 2'!$O$3:$O$3000=AQ$1,ROW('лист 2'!$A$3:$A$3000)-3),$BN26)),"")</f>
        <v/>
      </c>
      <c r="AR26" s="113" t="str">
        <f t="array" ref="AR26">IFERROR(INDEX('[1]в работе'!$AA$4:$AH$1676,MATCH('лист 1'!AQ26,'[1]в работе'!$Z$4:$Z$1676,0),MATCH(AQ$1,INDEX('[1]в работе'!$AA$4:$AH$1676,MATCH('лист 1'!AQ26,'[1]в работе'!$Z$4:$Z$1676,0),),0)+1),"")</f>
        <v/>
      </c>
      <c r="AS26" s="113" t="str">
        <f>IFERROR(INDEX('лист 2'!$M$3:$M$3000,SMALL(IF('лист 2'!$O$3:$O$3000=AS$1,ROW('лист 2'!$A$3:$A$3000)-3),$BN26)),"")</f>
        <v/>
      </c>
      <c r="AT26" s="113" t="str">
        <f t="array" ref="AT26">IFERROR(INDEX('[1]в работе'!$AA$4:$AH$1676,MATCH('лист 1'!AS26,'[1]в работе'!$Z$4:$Z$1676,0),MATCH(AS$1,INDEX('[1]в работе'!$AA$4:$AH$1676,MATCH('лист 1'!AS26,'[1]в работе'!$Z$4:$Z$1676,0),),0)+1),"")</f>
        <v/>
      </c>
      <c r="AU26" s="113" t="str">
        <f>IFERROR(INDEX('лист 2'!$M$3:$M$3000,SMALL(IF('лист 2'!$O$3:$O$3000=AU$1,ROW('лист 2'!$A$3:$A$3000)-3),$BN26)),"")</f>
        <v/>
      </c>
      <c r="AV26" s="113" t="str">
        <f t="array" ref="AV26">IFERROR(INDEX('[1]в работе'!$AA$4:$AH$1676,MATCH('лист 1'!AU26,'[1]в работе'!$Z$4:$Z$1676,0),MATCH(AU$1,INDEX('[1]в работе'!$AA$4:$AH$1676,MATCH('лист 1'!AU26,'[1]в работе'!$Z$4:$Z$1676,0),),0)+1),"")</f>
        <v/>
      </c>
      <c r="AW26" s="113" t="str">
        <f>IFERROR(INDEX('лист 2'!$M$3:$M$3000,SMALL(IF('лист 2'!$O$3:$O$3000=AW$1,ROW('лист 2'!$A$3:$A$3000)-3),$BN26)),"")</f>
        <v/>
      </c>
      <c r="AX26" s="113" t="str">
        <f t="array" ref="AX26">IFERROR(INDEX('[1]в работе'!$AA$4:$AH$1676,MATCH('лист 1'!AW26,'[1]в работе'!$Z$4:$Z$1676,0),MATCH(AW$1,INDEX('[1]в работе'!$AA$4:$AH$1676,MATCH('лист 1'!AW26,'[1]в работе'!$Z$4:$Z$1676,0),),0)+1),"")</f>
        <v/>
      </c>
      <c r="AY26" s="113" t="str">
        <f>IFERROR(INDEX('лист 2'!$M$3:$M$3000,SMALL(IF('лист 2'!$O$3:$O$3000=AY$1,ROW('лист 2'!$A$3:$A$3000)-3),$BN26)),"")</f>
        <v/>
      </c>
      <c r="AZ26" s="113" t="str">
        <f t="array" ref="AZ26">IFERROR(INDEX('[1]в работе'!$AA$4:$AH$1676,MATCH('лист 1'!AY26,'[1]в работе'!$Z$4:$Z$1676,0),MATCH(AY$1,INDEX('[1]в работе'!$AA$4:$AH$1676,MATCH('лист 1'!AY26,'[1]в работе'!$Z$4:$Z$1676,0),),0)+1),"")</f>
        <v/>
      </c>
      <c r="BA26" s="113" t="str">
        <f>IFERROR(INDEX('лист 2'!$M$3:$M$3000,SMALL(IF('лист 2'!$O$3:$O$3000=BA$1,ROW('лист 2'!$A$3:$A$3000)-3),$BN26)),"")</f>
        <v/>
      </c>
      <c r="BB26" s="113" t="str">
        <f t="array" ref="BB26">IFERROR(INDEX('[1]в работе'!$AA$4:$AH$1676,MATCH('лист 1'!BA26,'[1]в работе'!$Z$4:$Z$1676,0),MATCH(BA$1,INDEX('[1]в работе'!$AA$4:$AH$1676,MATCH('лист 1'!BA26,'[1]в работе'!$Z$4:$Z$1676,0),),0)+1),"")</f>
        <v/>
      </c>
      <c r="BC26" s="113" t="str">
        <f>IFERROR(INDEX('лист 2'!$M$3:$M$3000,SMALL(IF('лист 2'!$O$3:$O$3000=BC$1,ROW('лист 2'!$A$3:$A$3000)-3),$BN26)),"")</f>
        <v/>
      </c>
      <c r="BD26" s="113" t="str">
        <f t="array" ref="BD26">IFERROR(INDEX('[1]в работе'!$AA$4:$AH$1676,MATCH('лист 1'!BC26,'[1]в работе'!$Z$4:$Z$1676,0),MATCH(BC$1,INDEX('[1]в работе'!$AA$4:$AH$1676,MATCH('лист 1'!BC26,'[1]в работе'!$Z$4:$Z$1676,0),),0)+1),"")</f>
        <v/>
      </c>
      <c r="BE26" s="113" t="str">
        <f>IFERROR(INDEX('лист 2'!$M$3:$M$3000,SMALL(IF('лист 2'!$O$3:$O$3000=BE$1,ROW('лист 2'!$A$3:$A$3000)-3),$BN26)),"")</f>
        <v/>
      </c>
      <c r="BF26" s="113" t="str">
        <f t="array" ref="BF26">IFERROR(INDEX('[1]в работе'!$AA$4:$AH$1676,MATCH('лист 1'!BE26,'[1]в работе'!$Z$4:$Z$1676,0),MATCH(BE$1,INDEX('[1]в работе'!$AA$4:$AH$1676,MATCH('лист 1'!BE26,'[1]в работе'!$Z$4:$Z$1676,0),),0)+1),"")</f>
        <v/>
      </c>
      <c r="BG26" s="113" t="str">
        <f>IFERROR(INDEX('лист 2'!$M$3:$M$3000,SMALL(IF('лист 2'!$O$3:$O$3000=BG$1,ROW('лист 2'!$A$3:$A$3000)-3),$BN26)),"")</f>
        <v/>
      </c>
      <c r="BH26" s="113" t="str">
        <f t="array" ref="BH26">IFERROR(INDEX('[1]в работе'!$AA$4:$AH$1676,MATCH('лист 1'!BG26,'[1]в работе'!$Z$4:$Z$1676,0),MATCH(BG$1,INDEX('[1]в работе'!$AA$4:$AH$1676,MATCH('лист 1'!BG26,'[1]в работе'!$Z$4:$Z$1676,0),),0)+1),"")</f>
        <v/>
      </c>
      <c r="BI26" s="113" t="str">
        <f>IFERROR(INDEX('лист 2'!$M$3:$M$3000,SMALL(IF('лист 2'!$O$3:$O$3000=BI$1,ROW('лист 2'!$A$3:$A$3000)-3),$BN26)),"")</f>
        <v/>
      </c>
      <c r="BJ26" s="113" t="str">
        <f t="array" ref="BJ26">IFERROR(INDEX('[1]в работе'!$AA$4:$AH$1676,MATCH('лист 1'!BI26,'[1]в работе'!$Z$4:$Z$1676,0),MATCH(BI$1,INDEX('[1]в работе'!$AA$4:$AH$1676,MATCH('лист 1'!BI26,'[1]в работе'!$Z$4:$Z$1676,0),),0)+1),"")</f>
        <v/>
      </c>
      <c r="BN26" s="113">
        <v>24</v>
      </c>
    </row>
  </sheetData>
  <mergeCells count="30">
    <mergeCell ref="AW1:AX1"/>
    <mergeCell ref="AY1:AZ1"/>
    <mergeCell ref="BA1:BB1"/>
    <mergeCell ref="BC1:BD1"/>
    <mergeCell ref="BE1:BF1"/>
    <mergeCell ref="BG1:BH1"/>
    <mergeCell ref="AU1:AV1"/>
    <mergeCell ref="AG1:AH1"/>
    <mergeCell ref="AI1:AJ1"/>
    <mergeCell ref="BI1:BJ1"/>
    <mergeCell ref="AK1:AL1"/>
    <mergeCell ref="AM1:AN1"/>
    <mergeCell ref="AO1:AP1"/>
    <mergeCell ref="AQ1:AR1"/>
    <mergeCell ref="AS1:AT1"/>
    <mergeCell ref="M1:N1"/>
    <mergeCell ref="O1:P1"/>
    <mergeCell ref="Q1:R1"/>
    <mergeCell ref="S1:T1"/>
    <mergeCell ref="U1:V1"/>
    <mergeCell ref="C1:D1"/>
    <mergeCell ref="E1:F1"/>
    <mergeCell ref="G1:H1"/>
    <mergeCell ref="I1:J1"/>
    <mergeCell ref="K1:L1"/>
    <mergeCell ref="Y1:Z1"/>
    <mergeCell ref="AA1:AB1"/>
    <mergeCell ref="AC1:AD1"/>
    <mergeCell ref="AE1:AF1"/>
    <mergeCell ref="W1:X1"/>
  </mergeCells>
  <conditionalFormatting sqref="C1:BJ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BJ2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19"/>
  <sheetViews>
    <sheetView workbookViewId="0"/>
  </sheetViews>
  <sheetFormatPr defaultColWidth="12.59765625" defaultRowHeight="15" customHeight="1" x14ac:dyDescent="0.25"/>
  <cols>
    <col min="1" max="1" width="28" customWidth="1"/>
    <col min="2" max="22" width="7.09765625" customWidth="1"/>
  </cols>
  <sheetData>
    <row r="1" spans="1:22" ht="18" x14ac:dyDescent="0.35">
      <c r="A1" s="21" t="s">
        <v>57</v>
      </c>
      <c r="B1" s="131" t="s">
        <v>58</v>
      </c>
      <c r="C1" s="132"/>
      <c r="D1" s="133"/>
      <c r="E1" s="131" t="s">
        <v>59</v>
      </c>
      <c r="F1" s="132"/>
      <c r="G1" s="133"/>
      <c r="H1" s="131" t="s">
        <v>60</v>
      </c>
      <c r="I1" s="132"/>
      <c r="J1" s="133"/>
      <c r="K1" s="131" t="s">
        <v>61</v>
      </c>
      <c r="L1" s="132"/>
      <c r="M1" s="133"/>
      <c r="N1" s="131" t="s">
        <v>62</v>
      </c>
      <c r="O1" s="132"/>
      <c r="P1" s="133"/>
      <c r="Q1" s="131" t="s">
        <v>63</v>
      </c>
      <c r="R1" s="132"/>
      <c r="S1" s="133"/>
      <c r="T1" s="131" t="s">
        <v>64</v>
      </c>
      <c r="U1" s="132"/>
      <c r="V1" s="133"/>
    </row>
    <row r="2" spans="1:22" ht="14.4" x14ac:dyDescent="0.3">
      <c r="A2" s="22"/>
      <c r="B2" s="23" t="s">
        <v>65</v>
      </c>
      <c r="C2" s="24" t="s">
        <v>66</v>
      </c>
      <c r="D2" s="24" t="s">
        <v>67</v>
      </c>
      <c r="E2" s="23" t="s">
        <v>65</v>
      </c>
      <c r="F2" s="24" t="s">
        <v>66</v>
      </c>
      <c r="G2" s="24" t="s">
        <v>67</v>
      </c>
      <c r="H2" s="23" t="s">
        <v>65</v>
      </c>
      <c r="I2" s="24" t="s">
        <v>66</v>
      </c>
      <c r="J2" s="24" t="s">
        <v>67</v>
      </c>
      <c r="K2" s="23" t="s">
        <v>65</v>
      </c>
      <c r="L2" s="24" t="s">
        <v>66</v>
      </c>
      <c r="M2" s="24" t="s">
        <v>67</v>
      </c>
      <c r="N2" s="23" t="s">
        <v>65</v>
      </c>
      <c r="O2" s="24" t="s">
        <v>66</v>
      </c>
      <c r="P2" s="24" t="s">
        <v>67</v>
      </c>
      <c r="Q2" s="23" t="s">
        <v>65</v>
      </c>
      <c r="R2" s="24" t="s">
        <v>66</v>
      </c>
      <c r="S2" s="24" t="s">
        <v>67</v>
      </c>
      <c r="T2" s="23" t="s">
        <v>65</v>
      </c>
      <c r="U2" s="24" t="s">
        <v>66</v>
      </c>
      <c r="V2" s="24" t="s">
        <v>67</v>
      </c>
    </row>
    <row r="3" spans="1:22" ht="27.75" customHeight="1" x14ac:dyDescent="0.35">
      <c r="A3" s="25" t="s">
        <v>43</v>
      </c>
      <c r="B3" s="26"/>
      <c r="C3" s="26"/>
      <c r="D3" s="26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27.75" customHeight="1" x14ac:dyDescent="0.35">
      <c r="A4" s="27" t="s">
        <v>44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27.75" customHeight="1" x14ac:dyDescent="0.35">
      <c r="A5" s="28" t="s">
        <v>45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27.75" customHeight="1" x14ac:dyDescent="0.35">
      <c r="A6" s="29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27.75" customHeight="1" x14ac:dyDescent="0.35">
      <c r="A7" s="30" t="s">
        <v>47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27.75" customHeight="1" x14ac:dyDescent="0.35">
      <c r="A8" s="29" t="s">
        <v>48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27.75" customHeight="1" x14ac:dyDescent="0.35">
      <c r="A9" s="29" t="s">
        <v>50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27.75" customHeight="1" x14ac:dyDescent="0.35">
      <c r="A10" s="30" t="s">
        <v>51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27.75" customHeight="1" x14ac:dyDescent="0.35">
      <c r="A11" s="29" t="s">
        <v>52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27.75" customHeight="1" x14ac:dyDescent="0.35">
      <c r="A12" s="29" t="s">
        <v>53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27.75" customHeight="1" x14ac:dyDescent="0.35">
      <c r="A13" s="29" t="s">
        <v>54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27.75" customHeight="1" x14ac:dyDescent="0.35">
      <c r="A14" s="28" t="s">
        <v>55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27.75" customHeight="1" x14ac:dyDescent="0.35">
      <c r="A15" s="31" t="s">
        <v>56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27.75" customHeight="1" x14ac:dyDescent="0.35">
      <c r="A16" s="3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27.75" customHeight="1" x14ac:dyDescent="0.35">
      <c r="A17" s="28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27.75" customHeight="1" x14ac:dyDescent="0.35">
      <c r="A18" s="3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27.75" customHeight="1" x14ac:dyDescent="0.35">
      <c r="A19" s="28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</sheetData>
  <mergeCells count="7">
    <mergeCell ref="Q1:S1"/>
    <mergeCell ref="T1:V1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C108"/>
  <sheetViews>
    <sheetView topLeftCell="A41" workbookViewId="0">
      <selection activeCell="A62" sqref="A62"/>
    </sheetView>
  </sheetViews>
  <sheetFormatPr defaultColWidth="12.59765625" defaultRowHeight="15" customHeight="1" x14ac:dyDescent="0.25"/>
  <cols>
    <col min="1" max="1" width="7.8984375" customWidth="1"/>
    <col min="2" max="2" width="26.09765625" customWidth="1"/>
    <col min="3" max="3" width="8.69921875" style="70" customWidth="1"/>
    <col min="4" max="4" width="8.59765625" customWidth="1"/>
    <col min="5" max="5" width="13.09765625" customWidth="1"/>
    <col min="6" max="6" width="7.5" customWidth="1"/>
    <col min="7" max="7" width="14.09765625" customWidth="1"/>
    <col min="8" max="8" width="8.59765625" customWidth="1"/>
    <col min="9" max="9" width="7.19921875" customWidth="1"/>
    <col min="10" max="10" width="9.69921875" customWidth="1"/>
    <col min="11" max="11" width="8.59765625" customWidth="1"/>
    <col min="12" max="12" width="10.796875" customWidth="1"/>
    <col min="13" max="14" width="10.796875" style="70" customWidth="1"/>
    <col min="16" max="16" width="10.5" customWidth="1"/>
  </cols>
  <sheetData>
    <row r="1" spans="1:29" ht="22.2" customHeight="1" x14ac:dyDescent="0.55000000000000004">
      <c r="A1" s="123" t="s">
        <v>77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>
        <v>44522</v>
      </c>
      <c r="M1" s="103"/>
      <c r="N1" s="103"/>
    </row>
    <row r="2" spans="1:29" ht="34.200000000000003" customHeight="1" x14ac:dyDescent="0.3">
      <c r="A2" s="87" t="s">
        <v>78</v>
      </c>
      <c r="B2" s="87" t="s">
        <v>79</v>
      </c>
      <c r="C2" s="88" t="s">
        <v>93</v>
      </c>
      <c r="D2" s="87" t="s">
        <v>80</v>
      </c>
      <c r="E2" s="87" t="s">
        <v>81</v>
      </c>
      <c r="F2" s="87" t="s">
        <v>82</v>
      </c>
      <c r="G2" s="87" t="s">
        <v>83</v>
      </c>
      <c r="H2" s="87" t="s">
        <v>84</v>
      </c>
      <c r="I2" s="87" t="s">
        <v>85</v>
      </c>
      <c r="J2" s="89" t="s">
        <v>86</v>
      </c>
      <c r="K2" s="89" t="s">
        <v>87</v>
      </c>
      <c r="L2" s="90" t="s">
        <v>88</v>
      </c>
      <c r="M2" s="104"/>
      <c r="N2" s="104"/>
      <c r="O2" s="91" t="s">
        <v>94</v>
      </c>
      <c r="P2" s="101" t="s">
        <v>179</v>
      </c>
      <c r="Q2" s="101" t="s">
        <v>68</v>
      </c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ht="14.4" x14ac:dyDescent="0.3">
      <c r="A3" s="74">
        <v>1</v>
      </c>
      <c r="B3" s="85" t="s">
        <v>49</v>
      </c>
      <c r="C3" s="85"/>
      <c r="D3" s="71">
        <v>150</v>
      </c>
      <c r="E3" s="71" t="s">
        <v>169</v>
      </c>
      <c r="F3" s="71">
        <v>4</v>
      </c>
      <c r="G3" s="71" t="s">
        <v>129</v>
      </c>
      <c r="H3" s="71" t="s">
        <v>174</v>
      </c>
      <c r="I3" s="71">
        <v>1</v>
      </c>
      <c r="J3" s="39"/>
      <c r="K3" s="76"/>
      <c r="L3" s="86" t="s">
        <v>177</v>
      </c>
      <c r="M3" s="105" t="str">
        <f>E3&amp;" "&amp;F3&amp;" "&amp;G3&amp;" "&amp;H3&amp;" "&amp;I3</f>
        <v>Лэнд 4 серый 0-3 1</v>
      </c>
      <c r="N3" s="105"/>
      <c r="O3" s="108">
        <f>$L$1</f>
        <v>44522</v>
      </c>
      <c r="P3" s="99" t="str">
        <f>E3&amp;F3</f>
        <v>Лэнд4</v>
      </c>
      <c r="Q3" s="102">
        <f ca="1">SUMIF('лист 3'!$S$2:$T$7,'лист 2'!P3,'лист 3'!$T$2:$T$7)*D3</f>
        <v>2550</v>
      </c>
    </row>
    <row r="4" spans="1:29" ht="14.4" x14ac:dyDescent="0.3">
      <c r="A4" s="74">
        <v>2</v>
      </c>
      <c r="B4" s="75" t="s">
        <v>49</v>
      </c>
      <c r="C4" s="85"/>
      <c r="D4" s="71">
        <v>102</v>
      </c>
      <c r="E4" s="38" t="s">
        <v>170</v>
      </c>
      <c r="F4" s="38">
        <v>6</v>
      </c>
      <c r="G4" s="71" t="s">
        <v>25</v>
      </c>
      <c r="H4" s="38" t="s">
        <v>174</v>
      </c>
      <c r="I4" s="38">
        <v>2</v>
      </c>
      <c r="J4" s="39"/>
      <c r="K4" s="40"/>
      <c r="L4" s="86"/>
      <c r="M4" s="105" t="str">
        <f t="shared" ref="M4:M50" si="0">E4&amp;" "&amp;F4&amp;" "&amp;G4&amp;" "&amp;H4&amp;" "&amp;I4</f>
        <v>Брус 6 Арабская ночь 0-3 2</v>
      </c>
      <c r="N4" s="105"/>
      <c r="O4" s="108">
        <f t="shared" ref="O4:O50" si="1">$L$1</f>
        <v>44522</v>
      </c>
      <c r="P4" s="99" t="str">
        <f t="shared" ref="P4:P50" si="2">E4&amp;F4</f>
        <v>Брус6</v>
      </c>
      <c r="Q4" s="102">
        <f ca="1">SUMIF('лист 3'!$S$2:$T$7,'лист 2'!P4,'лист 3'!$T$2:$T$7)*D4</f>
        <v>2244</v>
      </c>
    </row>
    <row r="5" spans="1:29" ht="14.4" x14ac:dyDescent="0.3">
      <c r="A5" s="74"/>
      <c r="B5" s="75" t="s">
        <v>49</v>
      </c>
      <c r="C5" s="85"/>
      <c r="D5" s="71">
        <v>15</v>
      </c>
      <c r="E5" s="38" t="s">
        <v>171</v>
      </c>
      <c r="F5" s="38">
        <v>4</v>
      </c>
      <c r="G5" s="71" t="s">
        <v>72</v>
      </c>
      <c r="H5" s="38" t="s">
        <v>127</v>
      </c>
      <c r="I5" s="38">
        <v>1</v>
      </c>
      <c r="J5" s="39"/>
      <c r="K5" s="40"/>
      <c r="L5" s="86"/>
      <c r="M5" s="105" t="str">
        <f t="shared" si="0"/>
        <v>Старый 4 коричневый гладкий 1</v>
      </c>
      <c r="N5" s="105"/>
      <c r="O5" s="108">
        <f t="shared" si="1"/>
        <v>44522</v>
      </c>
      <c r="P5" s="99" t="str">
        <f t="shared" si="2"/>
        <v>Старый4</v>
      </c>
      <c r="Q5" s="102">
        <f ca="1">SUMIF('лист 3'!$S$2:$T$7,'лист 2'!P5,'лист 3'!$T$2:$T$7)*D5</f>
        <v>255</v>
      </c>
    </row>
    <row r="6" spans="1:29" ht="14.4" x14ac:dyDescent="0.3">
      <c r="A6" s="74"/>
      <c r="B6" s="75" t="s">
        <v>49</v>
      </c>
      <c r="C6" s="85"/>
      <c r="D6" s="71">
        <v>111</v>
      </c>
      <c r="E6" s="38" t="s">
        <v>169</v>
      </c>
      <c r="F6" s="38">
        <v>4</v>
      </c>
      <c r="G6" s="71" t="s">
        <v>129</v>
      </c>
      <c r="H6" s="38" t="s">
        <v>174</v>
      </c>
      <c r="I6" s="38">
        <v>1</v>
      </c>
      <c r="J6" s="39"/>
      <c r="K6" s="40"/>
      <c r="L6" s="86"/>
      <c r="M6" s="105" t="str">
        <f t="shared" si="0"/>
        <v>Лэнд 4 серый 0-3 1</v>
      </c>
      <c r="N6" s="105"/>
      <c r="O6" s="108">
        <f t="shared" si="1"/>
        <v>44522</v>
      </c>
      <c r="P6" s="99" t="str">
        <f t="shared" si="2"/>
        <v>Лэнд4</v>
      </c>
      <c r="Q6" s="102">
        <f ca="1">SUMIF('лист 3'!$S$2:$T$7,'лист 2'!P6,'лист 3'!$T$2:$T$7)*D6</f>
        <v>1887</v>
      </c>
    </row>
    <row r="7" spans="1:29" ht="14.4" x14ac:dyDescent="0.3">
      <c r="A7" s="74"/>
      <c r="B7" s="75" t="s">
        <v>49</v>
      </c>
      <c r="C7" s="85"/>
      <c r="D7" s="71"/>
      <c r="E7" s="38"/>
      <c r="F7" s="38"/>
      <c r="G7" s="71"/>
      <c r="H7" s="38"/>
      <c r="I7" s="38"/>
      <c r="J7" s="39"/>
      <c r="K7" s="40"/>
      <c r="L7" s="86"/>
      <c r="M7" s="105" t="str">
        <f t="shared" si="0"/>
        <v xml:space="preserve">    </v>
      </c>
      <c r="N7" s="105"/>
      <c r="O7" s="108">
        <f t="shared" si="1"/>
        <v>44522</v>
      </c>
      <c r="P7" s="99" t="str">
        <f t="shared" si="2"/>
        <v/>
      </c>
      <c r="Q7" s="102">
        <f ca="1">SUMIF('лист 3'!$S$2:$T$7,'лист 2'!P7,'лист 3'!$T$2:$T$7)*D7</f>
        <v>0</v>
      </c>
    </row>
    <row r="8" spans="1:29" ht="14.4" x14ac:dyDescent="0.3">
      <c r="A8" s="74"/>
      <c r="B8" s="75" t="s">
        <v>49</v>
      </c>
      <c r="C8" s="85"/>
      <c r="D8" s="71"/>
      <c r="E8" s="38"/>
      <c r="F8" s="38"/>
      <c r="G8" s="71"/>
      <c r="H8" s="38"/>
      <c r="I8" s="38"/>
      <c r="J8" s="39"/>
      <c r="K8" s="40"/>
      <c r="L8" s="86"/>
      <c r="M8" s="105" t="str">
        <f t="shared" si="0"/>
        <v xml:space="preserve">    </v>
      </c>
      <c r="N8" s="105"/>
      <c r="O8" s="108">
        <f t="shared" si="1"/>
        <v>44522</v>
      </c>
      <c r="P8" s="99" t="str">
        <f t="shared" si="2"/>
        <v/>
      </c>
      <c r="Q8" s="102">
        <f ca="1">SUMIF('лист 3'!$S$2:$T$7,'лист 2'!P8,'лист 3'!$T$2:$T$7)*D8</f>
        <v>0</v>
      </c>
    </row>
    <row r="9" spans="1:29" ht="14.4" x14ac:dyDescent="0.3">
      <c r="A9" s="74"/>
      <c r="B9" s="75" t="s">
        <v>49</v>
      </c>
      <c r="C9" s="85"/>
      <c r="D9" s="71"/>
      <c r="E9" s="38"/>
      <c r="F9" s="38"/>
      <c r="G9" s="71"/>
      <c r="H9" s="38"/>
      <c r="I9" s="38"/>
      <c r="J9" s="39"/>
      <c r="K9" s="40"/>
      <c r="L9" s="86"/>
      <c r="M9" s="105" t="str">
        <f t="shared" si="0"/>
        <v xml:space="preserve">    </v>
      </c>
      <c r="N9" s="105"/>
      <c r="O9" s="108">
        <f t="shared" si="1"/>
        <v>44522</v>
      </c>
      <c r="P9" s="99" t="str">
        <f t="shared" si="2"/>
        <v/>
      </c>
      <c r="Q9" s="102">
        <f ca="1">SUMIF('лист 3'!$S$2:$T$7,'лист 2'!P9,'лист 3'!$T$2:$T$7)*D9</f>
        <v>0</v>
      </c>
    </row>
    <row r="10" spans="1:29" ht="14.4" x14ac:dyDescent="0.3">
      <c r="A10" s="74"/>
      <c r="B10" s="75" t="s">
        <v>49</v>
      </c>
      <c r="C10" s="85"/>
      <c r="D10" s="71"/>
      <c r="E10" s="38"/>
      <c r="F10" s="38"/>
      <c r="G10" s="71"/>
      <c r="H10" s="38"/>
      <c r="I10" s="38"/>
      <c r="J10" s="39"/>
      <c r="K10" s="40"/>
      <c r="L10" s="86"/>
      <c r="M10" s="105" t="str">
        <f t="shared" si="0"/>
        <v xml:space="preserve">    </v>
      </c>
      <c r="N10" s="105"/>
      <c r="O10" s="108">
        <f t="shared" si="1"/>
        <v>44522</v>
      </c>
      <c r="P10" s="99" t="str">
        <f t="shared" si="2"/>
        <v/>
      </c>
      <c r="Q10" s="102">
        <f ca="1">SUMIF('лист 3'!$S$2:$T$7,'лист 2'!P10,'лист 3'!$T$2:$T$7)*D10</f>
        <v>0</v>
      </c>
    </row>
    <row r="11" spans="1:29" ht="14.4" x14ac:dyDescent="0.3">
      <c r="A11" s="74"/>
      <c r="B11" s="75" t="s">
        <v>49</v>
      </c>
      <c r="C11" s="85"/>
      <c r="D11" s="71"/>
      <c r="E11" s="38"/>
      <c r="F11" s="38"/>
      <c r="G11" s="71"/>
      <c r="H11" s="38"/>
      <c r="I11" s="38"/>
      <c r="J11" s="39"/>
      <c r="K11" s="40"/>
      <c r="L11" s="86"/>
      <c r="M11" s="105" t="str">
        <f t="shared" si="0"/>
        <v xml:space="preserve">    </v>
      </c>
      <c r="N11" s="105"/>
      <c r="O11" s="108">
        <f t="shared" si="1"/>
        <v>44522</v>
      </c>
      <c r="P11" s="99" t="str">
        <f t="shared" si="2"/>
        <v/>
      </c>
      <c r="Q11" s="102">
        <f ca="1">SUMIF('лист 3'!$S$2:$T$7,'лист 2'!P11,'лист 3'!$T$2:$T$7)*D11</f>
        <v>0</v>
      </c>
    </row>
    <row r="12" spans="1:29" ht="14.4" x14ac:dyDescent="0.3">
      <c r="A12" s="74"/>
      <c r="B12" s="75" t="s">
        <v>49</v>
      </c>
      <c r="C12" s="85"/>
      <c r="D12" s="71"/>
      <c r="E12" s="38"/>
      <c r="F12" s="38"/>
      <c r="G12" s="71"/>
      <c r="H12" s="38"/>
      <c r="I12" s="38"/>
      <c r="J12" s="39"/>
      <c r="K12" s="40"/>
      <c r="L12" s="86"/>
      <c r="M12" s="105" t="str">
        <f t="shared" si="0"/>
        <v xml:space="preserve">    </v>
      </c>
      <c r="N12" s="105"/>
      <c r="O12" s="108">
        <f t="shared" si="1"/>
        <v>44522</v>
      </c>
      <c r="P12" s="99" t="str">
        <f t="shared" si="2"/>
        <v/>
      </c>
      <c r="Q12" s="102">
        <f ca="1">SUMIF('лист 3'!$S$2:$T$7,'лист 2'!P12,'лист 3'!$T$2:$T$7)*D12</f>
        <v>0</v>
      </c>
    </row>
    <row r="13" spans="1:29" ht="14.4" x14ac:dyDescent="0.3">
      <c r="A13" s="74"/>
      <c r="B13" s="75" t="s">
        <v>49</v>
      </c>
      <c r="C13" s="85"/>
      <c r="D13" s="71"/>
      <c r="E13" s="38"/>
      <c r="F13" s="38"/>
      <c r="G13" s="71"/>
      <c r="H13" s="38"/>
      <c r="I13" s="38"/>
      <c r="J13" s="39"/>
      <c r="K13" s="40"/>
      <c r="L13" s="86"/>
      <c r="M13" s="105" t="str">
        <f t="shared" si="0"/>
        <v xml:space="preserve">    </v>
      </c>
      <c r="N13" s="105"/>
      <c r="O13" s="108">
        <f t="shared" si="1"/>
        <v>44522</v>
      </c>
      <c r="P13" s="99" t="str">
        <f t="shared" si="2"/>
        <v/>
      </c>
      <c r="Q13" s="102">
        <f ca="1">SUMIF('лист 3'!$S$2:$T$7,'лист 2'!P13,'лист 3'!$T$2:$T$7)*D13</f>
        <v>0</v>
      </c>
    </row>
    <row r="14" spans="1:29" ht="14.4" x14ac:dyDescent="0.3">
      <c r="A14" s="74"/>
      <c r="B14" s="75" t="s">
        <v>49</v>
      </c>
      <c r="C14" s="85"/>
      <c r="D14" s="71"/>
      <c r="E14" s="38"/>
      <c r="F14" s="38"/>
      <c r="G14" s="71"/>
      <c r="H14" s="38"/>
      <c r="I14" s="38"/>
      <c r="J14" s="39"/>
      <c r="K14" s="40"/>
      <c r="L14" s="86"/>
      <c r="M14" s="105" t="str">
        <f t="shared" si="0"/>
        <v xml:space="preserve">    </v>
      </c>
      <c r="N14" s="105"/>
      <c r="O14" s="108">
        <f t="shared" si="1"/>
        <v>44522</v>
      </c>
      <c r="P14" s="99" t="str">
        <f t="shared" si="2"/>
        <v/>
      </c>
      <c r="Q14" s="102">
        <f ca="1">SUMIF('лист 3'!$S$2:$T$7,'лист 2'!P14,'лист 3'!$T$2:$T$7)*D14</f>
        <v>0</v>
      </c>
    </row>
    <row r="15" spans="1:29" ht="14.4" x14ac:dyDescent="0.3">
      <c r="A15" s="74"/>
      <c r="B15" s="75" t="s">
        <v>49</v>
      </c>
      <c r="C15" s="85"/>
      <c r="D15" s="71"/>
      <c r="E15" s="38"/>
      <c r="F15" s="38"/>
      <c r="G15" s="71"/>
      <c r="H15" s="38"/>
      <c r="I15" s="38"/>
      <c r="J15" s="39"/>
      <c r="K15" s="40"/>
      <c r="L15" s="86"/>
      <c r="M15" s="105" t="str">
        <f t="shared" si="0"/>
        <v xml:space="preserve">    </v>
      </c>
      <c r="N15" s="105"/>
      <c r="O15" s="108">
        <f t="shared" si="1"/>
        <v>44522</v>
      </c>
      <c r="P15" s="99" t="str">
        <f t="shared" si="2"/>
        <v/>
      </c>
      <c r="Q15" s="102">
        <f ca="1">SUMIF('лист 3'!$S$2:$T$7,'лист 2'!P15,'лист 3'!$T$2:$T$7)*D15</f>
        <v>0</v>
      </c>
    </row>
    <row r="16" spans="1:29" ht="14.4" x14ac:dyDescent="0.3">
      <c r="A16" s="74"/>
      <c r="B16" s="75" t="s">
        <v>49</v>
      </c>
      <c r="C16" s="85"/>
      <c r="D16" s="71"/>
      <c r="E16" s="38"/>
      <c r="F16" s="38"/>
      <c r="G16" s="71"/>
      <c r="H16" s="38"/>
      <c r="I16" s="38"/>
      <c r="J16" s="39"/>
      <c r="K16" s="40"/>
      <c r="L16" s="86"/>
      <c r="M16" s="105" t="str">
        <f t="shared" si="0"/>
        <v xml:space="preserve">    </v>
      </c>
      <c r="N16" s="105"/>
      <c r="O16" s="108">
        <f t="shared" si="1"/>
        <v>44522</v>
      </c>
      <c r="P16" s="99" t="str">
        <f t="shared" si="2"/>
        <v/>
      </c>
      <c r="Q16" s="102">
        <f ca="1">SUMIF('лист 3'!$S$2:$T$7,'лист 2'!P16,'лист 3'!$T$2:$T$7)*D16</f>
        <v>0</v>
      </c>
    </row>
    <row r="17" spans="1:17" ht="14.4" x14ac:dyDescent="0.3">
      <c r="A17" s="74"/>
      <c r="B17" s="75" t="s">
        <v>49</v>
      </c>
      <c r="C17" s="85"/>
      <c r="D17" s="71"/>
      <c r="E17" s="38"/>
      <c r="F17" s="38"/>
      <c r="G17" s="71"/>
      <c r="H17" s="38"/>
      <c r="I17" s="38"/>
      <c r="J17" s="39"/>
      <c r="K17" s="40"/>
      <c r="L17" s="86"/>
      <c r="M17" s="105" t="str">
        <f t="shared" si="0"/>
        <v xml:space="preserve">    </v>
      </c>
      <c r="N17" s="105"/>
      <c r="O17" s="108">
        <f t="shared" si="1"/>
        <v>44522</v>
      </c>
      <c r="P17" s="99" t="str">
        <f t="shared" si="2"/>
        <v/>
      </c>
      <c r="Q17" s="102">
        <f ca="1">SUMIF('лист 3'!$S$2:$T$7,'лист 2'!P17,'лист 3'!$T$2:$T$7)*D17</f>
        <v>0</v>
      </c>
    </row>
    <row r="18" spans="1:17" ht="14.4" x14ac:dyDescent="0.3">
      <c r="A18" s="74"/>
      <c r="B18" s="75" t="s">
        <v>49</v>
      </c>
      <c r="C18" s="85"/>
      <c r="D18" s="71"/>
      <c r="E18" s="38"/>
      <c r="F18" s="38"/>
      <c r="G18" s="71"/>
      <c r="H18" s="38"/>
      <c r="I18" s="38"/>
      <c r="J18" s="39"/>
      <c r="K18" s="40"/>
      <c r="L18" s="86"/>
      <c r="M18" s="105" t="str">
        <f t="shared" si="0"/>
        <v xml:space="preserve">    </v>
      </c>
      <c r="N18" s="105"/>
      <c r="O18" s="108">
        <f t="shared" si="1"/>
        <v>44522</v>
      </c>
      <c r="P18" s="99" t="str">
        <f t="shared" si="2"/>
        <v/>
      </c>
      <c r="Q18" s="102">
        <f ca="1">SUMIF('лист 3'!$S$2:$T$7,'лист 2'!P18,'лист 3'!$T$2:$T$7)*D18</f>
        <v>0</v>
      </c>
    </row>
    <row r="19" spans="1:17" ht="14.4" x14ac:dyDescent="0.3">
      <c r="A19" s="74"/>
      <c r="B19" s="75" t="s">
        <v>49</v>
      </c>
      <c r="C19" s="85"/>
      <c r="D19" s="71"/>
      <c r="E19" s="38"/>
      <c r="F19" s="38"/>
      <c r="G19" s="71"/>
      <c r="H19" s="38"/>
      <c r="I19" s="38"/>
      <c r="J19" s="39"/>
      <c r="K19" s="40"/>
      <c r="L19" s="86"/>
      <c r="M19" s="105" t="str">
        <f t="shared" si="0"/>
        <v xml:space="preserve">    </v>
      </c>
      <c r="N19" s="105"/>
      <c r="O19" s="108">
        <f t="shared" si="1"/>
        <v>44522</v>
      </c>
      <c r="P19" s="99" t="str">
        <f t="shared" si="2"/>
        <v/>
      </c>
      <c r="Q19" s="102">
        <f ca="1">SUMIF('лист 3'!$S$2:$T$7,'лист 2'!P19,'лист 3'!$T$2:$T$7)*D19</f>
        <v>0</v>
      </c>
    </row>
    <row r="20" spans="1:17" ht="14.4" x14ac:dyDescent="0.3">
      <c r="A20" s="74"/>
      <c r="B20" s="75" t="s">
        <v>49</v>
      </c>
      <c r="C20" s="85"/>
      <c r="D20" s="71"/>
      <c r="E20" s="38"/>
      <c r="F20" s="38"/>
      <c r="G20" s="71"/>
      <c r="H20" s="38"/>
      <c r="I20" s="38"/>
      <c r="J20" s="39"/>
      <c r="K20" s="40"/>
      <c r="L20" s="86"/>
      <c r="M20" s="105" t="str">
        <f t="shared" si="0"/>
        <v xml:space="preserve">    </v>
      </c>
      <c r="N20" s="105"/>
      <c r="O20" s="108">
        <f t="shared" si="1"/>
        <v>44522</v>
      </c>
      <c r="P20" s="99" t="str">
        <f t="shared" si="2"/>
        <v/>
      </c>
      <c r="Q20" s="102">
        <f ca="1">SUMIF('лист 3'!$S$2:$T$7,'лист 2'!P20,'лист 3'!$T$2:$T$7)*D20</f>
        <v>0</v>
      </c>
    </row>
    <row r="21" spans="1:17" ht="14.4" x14ac:dyDescent="0.3">
      <c r="A21" s="74"/>
      <c r="B21" s="75" t="s">
        <v>49</v>
      </c>
      <c r="C21" s="85"/>
      <c r="D21" s="71"/>
      <c r="E21" s="38"/>
      <c r="F21" s="38"/>
      <c r="G21" s="71"/>
      <c r="H21" s="38"/>
      <c r="I21" s="38"/>
      <c r="J21" s="39"/>
      <c r="K21" s="40"/>
      <c r="L21" s="86"/>
      <c r="M21" s="105" t="str">
        <f t="shared" si="0"/>
        <v xml:space="preserve">    </v>
      </c>
      <c r="N21" s="105"/>
      <c r="O21" s="108">
        <f t="shared" si="1"/>
        <v>44522</v>
      </c>
      <c r="P21" s="99" t="str">
        <f t="shared" si="2"/>
        <v/>
      </c>
      <c r="Q21" s="102">
        <f ca="1">SUMIF('лист 3'!$S$2:$T$7,'лист 2'!P21,'лист 3'!$T$2:$T$7)*D21</f>
        <v>0</v>
      </c>
    </row>
    <row r="22" spans="1:17" ht="14.4" x14ac:dyDescent="0.3">
      <c r="A22" s="74"/>
      <c r="B22" s="75" t="s">
        <v>49</v>
      </c>
      <c r="C22" s="85"/>
      <c r="D22" s="71"/>
      <c r="E22" s="38"/>
      <c r="F22" s="38"/>
      <c r="G22" s="71"/>
      <c r="H22" s="38"/>
      <c r="I22" s="38"/>
      <c r="J22" s="39"/>
      <c r="K22" s="40"/>
      <c r="L22" s="86"/>
      <c r="M22" s="105" t="str">
        <f t="shared" si="0"/>
        <v xml:space="preserve">    </v>
      </c>
      <c r="N22" s="105"/>
      <c r="O22" s="108">
        <f t="shared" si="1"/>
        <v>44522</v>
      </c>
      <c r="P22" s="99" t="str">
        <f t="shared" si="2"/>
        <v/>
      </c>
      <c r="Q22" s="102">
        <f ca="1">SUMIF('лист 3'!$S$2:$T$7,'лист 2'!P22,'лист 3'!$T$2:$T$7)*D22</f>
        <v>0</v>
      </c>
    </row>
    <row r="23" spans="1:17" ht="14.4" x14ac:dyDescent="0.3">
      <c r="A23" s="74"/>
      <c r="B23" s="75" t="s">
        <v>49</v>
      </c>
      <c r="C23" s="85"/>
      <c r="D23" s="71"/>
      <c r="E23" s="38"/>
      <c r="F23" s="38"/>
      <c r="G23" s="71"/>
      <c r="H23" s="38"/>
      <c r="I23" s="38"/>
      <c r="J23" s="39"/>
      <c r="K23" s="40"/>
      <c r="L23" s="86"/>
      <c r="M23" s="105" t="str">
        <f t="shared" si="0"/>
        <v xml:space="preserve">    </v>
      </c>
      <c r="N23" s="105"/>
      <c r="O23" s="108">
        <f t="shared" si="1"/>
        <v>44522</v>
      </c>
      <c r="P23" s="99" t="str">
        <f t="shared" si="2"/>
        <v/>
      </c>
      <c r="Q23" s="102">
        <f ca="1">SUMIF('лист 3'!$S$2:$T$7,'лист 2'!P23,'лист 3'!$T$2:$T$7)*D23</f>
        <v>0</v>
      </c>
    </row>
    <row r="24" spans="1:17" ht="14.4" x14ac:dyDescent="0.3">
      <c r="A24" s="74"/>
      <c r="B24" s="75" t="s">
        <v>49</v>
      </c>
      <c r="C24" s="85"/>
      <c r="D24" s="71"/>
      <c r="E24" s="38"/>
      <c r="F24" s="38"/>
      <c r="G24" s="71"/>
      <c r="H24" s="38"/>
      <c r="I24" s="38"/>
      <c r="J24" s="39"/>
      <c r="K24" s="40"/>
      <c r="L24" s="86"/>
      <c r="M24" s="105" t="str">
        <f t="shared" si="0"/>
        <v xml:space="preserve">    </v>
      </c>
      <c r="N24" s="105"/>
      <c r="O24" s="108">
        <f t="shared" si="1"/>
        <v>44522</v>
      </c>
      <c r="P24" s="99" t="str">
        <f t="shared" si="2"/>
        <v/>
      </c>
      <c r="Q24" s="102">
        <f ca="1">SUMIF('лист 3'!$S$2:$T$7,'лист 2'!P24,'лист 3'!$T$2:$T$7)*D24</f>
        <v>0</v>
      </c>
    </row>
    <row r="25" spans="1:17" ht="14.4" x14ac:dyDescent="0.3">
      <c r="A25" s="74"/>
      <c r="B25" s="75" t="s">
        <v>49</v>
      </c>
      <c r="C25" s="85"/>
      <c r="D25" s="71"/>
      <c r="E25" s="38"/>
      <c r="F25" s="38"/>
      <c r="G25" s="71"/>
      <c r="H25" s="38"/>
      <c r="I25" s="38"/>
      <c r="J25" s="39"/>
      <c r="K25" s="40"/>
      <c r="L25" s="86"/>
      <c r="M25" s="105" t="str">
        <f t="shared" si="0"/>
        <v xml:space="preserve">    </v>
      </c>
      <c r="N25" s="105"/>
      <c r="O25" s="108">
        <f t="shared" si="1"/>
        <v>44522</v>
      </c>
      <c r="P25" s="99" t="str">
        <f t="shared" si="2"/>
        <v/>
      </c>
      <c r="Q25" s="102">
        <f ca="1">SUMIF('лист 3'!$S$2:$T$7,'лист 2'!P25,'лист 3'!$T$2:$T$7)*D25</f>
        <v>0</v>
      </c>
    </row>
    <row r="26" spans="1:17" ht="14.4" x14ac:dyDescent="0.3">
      <c r="A26" s="74"/>
      <c r="B26" s="75" t="s">
        <v>49</v>
      </c>
      <c r="C26" s="85"/>
      <c r="D26" s="71"/>
      <c r="E26" s="38"/>
      <c r="F26" s="38"/>
      <c r="G26" s="71"/>
      <c r="H26" s="38"/>
      <c r="I26" s="38"/>
      <c r="J26" s="39"/>
      <c r="K26" s="40"/>
      <c r="L26" s="86"/>
      <c r="M26" s="105" t="str">
        <f t="shared" si="0"/>
        <v xml:space="preserve">    </v>
      </c>
      <c r="N26" s="105"/>
      <c r="O26" s="108">
        <f t="shared" si="1"/>
        <v>44522</v>
      </c>
      <c r="P26" s="99" t="str">
        <f t="shared" si="2"/>
        <v/>
      </c>
      <c r="Q26" s="102">
        <f ca="1">SUMIF('лист 3'!$S$2:$T$7,'лист 2'!P26,'лист 3'!$T$2:$T$7)*D26</f>
        <v>0</v>
      </c>
    </row>
    <row r="27" spans="1:17" ht="14.4" x14ac:dyDescent="0.3">
      <c r="A27" s="74"/>
      <c r="B27" s="75" t="s">
        <v>49</v>
      </c>
      <c r="C27" s="85"/>
      <c r="D27" s="71"/>
      <c r="E27" s="38"/>
      <c r="F27" s="38"/>
      <c r="G27" s="71"/>
      <c r="H27" s="38"/>
      <c r="I27" s="38"/>
      <c r="J27" s="39"/>
      <c r="K27" s="40"/>
      <c r="L27" s="86"/>
      <c r="M27" s="105" t="str">
        <f t="shared" si="0"/>
        <v xml:space="preserve">    </v>
      </c>
      <c r="N27" s="105"/>
      <c r="O27" s="108">
        <f t="shared" si="1"/>
        <v>44522</v>
      </c>
      <c r="P27" s="99" t="str">
        <f t="shared" si="2"/>
        <v/>
      </c>
      <c r="Q27" s="102">
        <f ca="1">SUMIF('лист 3'!$S$2:$T$7,'лист 2'!P27,'лист 3'!$T$2:$T$7)*D27</f>
        <v>0</v>
      </c>
    </row>
    <row r="28" spans="1:17" ht="14.4" x14ac:dyDescent="0.3">
      <c r="A28" s="74"/>
      <c r="B28" s="75" t="s">
        <v>49</v>
      </c>
      <c r="C28" s="85"/>
      <c r="D28" s="71"/>
      <c r="E28" s="38"/>
      <c r="F28" s="38"/>
      <c r="G28" s="71"/>
      <c r="H28" s="38"/>
      <c r="I28" s="38"/>
      <c r="J28" s="39"/>
      <c r="K28" s="40"/>
      <c r="L28" s="86"/>
      <c r="M28" s="105" t="str">
        <f t="shared" si="0"/>
        <v xml:space="preserve">    </v>
      </c>
      <c r="N28" s="105"/>
      <c r="O28" s="108">
        <f t="shared" si="1"/>
        <v>44522</v>
      </c>
      <c r="P28" s="99" t="str">
        <f t="shared" si="2"/>
        <v/>
      </c>
      <c r="Q28" s="102">
        <f ca="1">SUMIF('лист 3'!$S$2:$T$7,'лист 2'!P28,'лист 3'!$T$2:$T$7)*D28</f>
        <v>0</v>
      </c>
    </row>
    <row r="29" spans="1:17" ht="14.4" x14ac:dyDescent="0.3">
      <c r="A29" s="74"/>
      <c r="B29" s="75" t="s">
        <v>49</v>
      </c>
      <c r="C29" s="85"/>
      <c r="D29" s="71"/>
      <c r="E29" s="38"/>
      <c r="F29" s="38"/>
      <c r="G29" s="71"/>
      <c r="H29" s="38"/>
      <c r="I29" s="38"/>
      <c r="J29" s="39"/>
      <c r="K29" s="40"/>
      <c r="L29" s="86"/>
      <c r="M29" s="105" t="str">
        <f t="shared" si="0"/>
        <v xml:space="preserve">    </v>
      </c>
      <c r="N29" s="105"/>
      <c r="O29" s="108">
        <f t="shared" si="1"/>
        <v>44522</v>
      </c>
      <c r="P29" s="99" t="str">
        <f t="shared" si="2"/>
        <v/>
      </c>
      <c r="Q29" s="102">
        <f ca="1">SUMIF('лист 3'!$S$2:$T$7,'лист 2'!P29,'лист 3'!$T$2:$T$7)*D29</f>
        <v>0</v>
      </c>
    </row>
    <row r="30" spans="1:17" ht="14.4" x14ac:dyDescent="0.3">
      <c r="A30" s="74"/>
      <c r="B30" s="75" t="s">
        <v>49</v>
      </c>
      <c r="C30" s="85"/>
      <c r="D30" s="71"/>
      <c r="E30" s="38"/>
      <c r="F30" s="38"/>
      <c r="G30" s="71"/>
      <c r="H30" s="38"/>
      <c r="I30" s="38"/>
      <c r="J30" s="39"/>
      <c r="K30" s="40"/>
      <c r="L30" s="86"/>
      <c r="M30" s="105" t="str">
        <f t="shared" si="0"/>
        <v xml:space="preserve">    </v>
      </c>
      <c r="N30" s="105"/>
      <c r="O30" s="108">
        <f t="shared" si="1"/>
        <v>44522</v>
      </c>
      <c r="P30" s="99" t="str">
        <f t="shared" si="2"/>
        <v/>
      </c>
      <c r="Q30" s="102">
        <f ca="1">SUMIF('лист 3'!$S$2:$T$7,'лист 2'!P30,'лист 3'!$T$2:$T$7)*D30</f>
        <v>0</v>
      </c>
    </row>
    <row r="31" spans="1:17" ht="14.4" x14ac:dyDescent="0.3">
      <c r="A31" s="74"/>
      <c r="B31" s="75" t="s">
        <v>49</v>
      </c>
      <c r="C31" s="85"/>
      <c r="D31" s="71"/>
      <c r="E31" s="38"/>
      <c r="F31" s="38"/>
      <c r="G31" s="71"/>
      <c r="H31" s="38"/>
      <c r="I31" s="38"/>
      <c r="J31" s="39"/>
      <c r="K31" s="40"/>
      <c r="L31" s="86"/>
      <c r="M31" s="105" t="str">
        <f t="shared" si="0"/>
        <v xml:space="preserve">    </v>
      </c>
      <c r="N31" s="105"/>
      <c r="O31" s="108">
        <f t="shared" si="1"/>
        <v>44522</v>
      </c>
      <c r="P31" s="99" t="str">
        <f t="shared" si="2"/>
        <v/>
      </c>
      <c r="Q31" s="102">
        <f ca="1">SUMIF('лист 3'!$S$2:$T$7,'лист 2'!P31,'лист 3'!$T$2:$T$7)*D31</f>
        <v>0</v>
      </c>
    </row>
    <row r="32" spans="1:17" ht="14.4" x14ac:dyDescent="0.3">
      <c r="A32" s="74"/>
      <c r="B32" s="75" t="s">
        <v>49</v>
      </c>
      <c r="C32" s="85"/>
      <c r="D32" s="71"/>
      <c r="E32" s="38"/>
      <c r="F32" s="38"/>
      <c r="G32" s="71"/>
      <c r="H32" s="38"/>
      <c r="I32" s="38"/>
      <c r="J32" s="39"/>
      <c r="K32" s="40"/>
      <c r="L32" s="86"/>
      <c r="M32" s="105" t="str">
        <f t="shared" si="0"/>
        <v xml:space="preserve">    </v>
      </c>
      <c r="N32" s="105"/>
      <c r="O32" s="108">
        <f t="shared" si="1"/>
        <v>44522</v>
      </c>
      <c r="P32" s="99" t="str">
        <f t="shared" si="2"/>
        <v/>
      </c>
      <c r="Q32" s="102">
        <f ca="1">SUMIF('лист 3'!$S$2:$T$7,'лист 2'!P32,'лист 3'!$T$2:$T$7)*D32</f>
        <v>0</v>
      </c>
    </row>
    <row r="33" spans="1:17" ht="14.4" x14ac:dyDescent="0.3">
      <c r="A33" s="74"/>
      <c r="B33" s="75" t="s">
        <v>49</v>
      </c>
      <c r="C33" s="85"/>
      <c r="D33" s="71"/>
      <c r="E33" s="38"/>
      <c r="F33" s="38"/>
      <c r="G33" s="71"/>
      <c r="H33" s="38"/>
      <c r="I33" s="38"/>
      <c r="J33" s="39"/>
      <c r="K33" s="40"/>
      <c r="L33" s="86"/>
      <c r="M33" s="105" t="str">
        <f t="shared" si="0"/>
        <v xml:space="preserve">    </v>
      </c>
      <c r="N33" s="105"/>
      <c r="O33" s="108">
        <f t="shared" si="1"/>
        <v>44522</v>
      </c>
      <c r="P33" s="99" t="str">
        <f t="shared" si="2"/>
        <v/>
      </c>
      <c r="Q33" s="102">
        <f ca="1">SUMIF('лист 3'!$S$2:$T$7,'лист 2'!P33,'лист 3'!$T$2:$T$7)*D33</f>
        <v>0</v>
      </c>
    </row>
    <row r="34" spans="1:17" ht="14.4" x14ac:dyDescent="0.3">
      <c r="A34" s="74"/>
      <c r="B34" s="75" t="s">
        <v>49</v>
      </c>
      <c r="C34" s="85"/>
      <c r="D34" s="71"/>
      <c r="E34" s="38"/>
      <c r="F34" s="38"/>
      <c r="G34" s="71"/>
      <c r="H34" s="38"/>
      <c r="I34" s="38"/>
      <c r="J34" s="39"/>
      <c r="K34" s="40"/>
      <c r="L34" s="86"/>
      <c r="M34" s="105" t="str">
        <f t="shared" si="0"/>
        <v xml:space="preserve">    </v>
      </c>
      <c r="N34" s="105"/>
      <c r="O34" s="108">
        <f t="shared" si="1"/>
        <v>44522</v>
      </c>
      <c r="P34" s="99" t="str">
        <f t="shared" si="2"/>
        <v/>
      </c>
      <c r="Q34" s="102">
        <f ca="1">SUMIF('лист 3'!$S$2:$T$7,'лист 2'!P34,'лист 3'!$T$2:$T$7)*D34</f>
        <v>0</v>
      </c>
    </row>
    <row r="35" spans="1:17" ht="14.4" x14ac:dyDescent="0.3">
      <c r="A35" s="74"/>
      <c r="B35" s="75" t="s">
        <v>49</v>
      </c>
      <c r="C35" s="85"/>
      <c r="D35" s="71"/>
      <c r="E35" s="38"/>
      <c r="F35" s="38"/>
      <c r="G35" s="71"/>
      <c r="H35" s="38"/>
      <c r="I35" s="38"/>
      <c r="J35" s="39"/>
      <c r="K35" s="40"/>
      <c r="L35" s="86"/>
      <c r="M35" s="105" t="str">
        <f t="shared" si="0"/>
        <v xml:space="preserve">    </v>
      </c>
      <c r="N35" s="105"/>
      <c r="O35" s="108">
        <f t="shared" si="1"/>
        <v>44522</v>
      </c>
      <c r="P35" s="99" t="str">
        <f t="shared" si="2"/>
        <v/>
      </c>
      <c r="Q35" s="102">
        <f ca="1">SUMIF('лист 3'!$S$2:$T$7,'лист 2'!P35,'лист 3'!$T$2:$T$7)*D35</f>
        <v>0</v>
      </c>
    </row>
    <row r="36" spans="1:17" ht="14.4" x14ac:dyDescent="0.3">
      <c r="A36" s="74"/>
      <c r="B36" s="75" t="s">
        <v>49</v>
      </c>
      <c r="C36" s="85"/>
      <c r="D36" s="71"/>
      <c r="E36" s="38"/>
      <c r="F36" s="38"/>
      <c r="G36" s="71"/>
      <c r="H36" s="38"/>
      <c r="I36" s="38"/>
      <c r="J36" s="39"/>
      <c r="K36" s="40"/>
      <c r="L36" s="86"/>
      <c r="M36" s="105" t="str">
        <f t="shared" si="0"/>
        <v xml:space="preserve">    </v>
      </c>
      <c r="N36" s="105"/>
      <c r="O36" s="108">
        <f t="shared" si="1"/>
        <v>44522</v>
      </c>
      <c r="P36" s="99" t="str">
        <f t="shared" si="2"/>
        <v/>
      </c>
      <c r="Q36" s="102">
        <f ca="1">SUMIF('лист 3'!$S$2:$T$7,'лист 2'!P36,'лист 3'!$T$2:$T$7)*D36</f>
        <v>0</v>
      </c>
    </row>
    <row r="37" spans="1:17" ht="14.4" x14ac:dyDescent="0.3">
      <c r="A37" s="74"/>
      <c r="B37" s="75" t="s">
        <v>49</v>
      </c>
      <c r="C37" s="85"/>
      <c r="D37" s="71"/>
      <c r="E37" s="38"/>
      <c r="F37" s="38"/>
      <c r="G37" s="71"/>
      <c r="H37" s="38"/>
      <c r="I37" s="38"/>
      <c r="J37" s="39"/>
      <c r="K37" s="40"/>
      <c r="L37" s="86"/>
      <c r="M37" s="105" t="str">
        <f t="shared" si="0"/>
        <v xml:space="preserve">    </v>
      </c>
      <c r="N37" s="105"/>
      <c r="O37" s="108">
        <f t="shared" si="1"/>
        <v>44522</v>
      </c>
      <c r="P37" s="99" t="str">
        <f t="shared" si="2"/>
        <v/>
      </c>
      <c r="Q37" s="102">
        <f ca="1">SUMIF('лист 3'!$S$2:$T$7,'лист 2'!P37,'лист 3'!$T$2:$T$7)*D37</f>
        <v>0</v>
      </c>
    </row>
    <row r="38" spans="1:17" ht="14.4" x14ac:dyDescent="0.3">
      <c r="A38" s="74"/>
      <c r="B38" s="75" t="s">
        <v>49</v>
      </c>
      <c r="C38" s="85"/>
      <c r="D38" s="71"/>
      <c r="E38" s="38"/>
      <c r="F38" s="38"/>
      <c r="G38" s="71"/>
      <c r="H38" s="38"/>
      <c r="I38" s="38"/>
      <c r="J38" s="39"/>
      <c r="K38" s="40"/>
      <c r="L38" s="86"/>
      <c r="M38" s="105" t="str">
        <f t="shared" si="0"/>
        <v xml:space="preserve">    </v>
      </c>
      <c r="N38" s="105"/>
      <c r="O38" s="108">
        <f t="shared" si="1"/>
        <v>44522</v>
      </c>
      <c r="P38" s="99" t="str">
        <f t="shared" si="2"/>
        <v/>
      </c>
      <c r="Q38" s="102">
        <f ca="1">SUMIF('лист 3'!$S$2:$T$7,'лист 2'!P38,'лист 3'!$T$2:$T$7)*D38</f>
        <v>0</v>
      </c>
    </row>
    <row r="39" spans="1:17" ht="14.4" x14ac:dyDescent="0.3">
      <c r="A39" s="74"/>
      <c r="B39" s="75" t="s">
        <v>49</v>
      </c>
      <c r="C39" s="85"/>
      <c r="D39" s="71"/>
      <c r="E39" s="38"/>
      <c r="F39" s="38"/>
      <c r="G39" s="71"/>
      <c r="H39" s="38"/>
      <c r="I39" s="38"/>
      <c r="J39" s="39"/>
      <c r="K39" s="40"/>
      <c r="L39" s="86"/>
      <c r="M39" s="105" t="str">
        <f t="shared" si="0"/>
        <v xml:space="preserve">    </v>
      </c>
      <c r="N39" s="105"/>
      <c r="O39" s="108">
        <f t="shared" si="1"/>
        <v>44522</v>
      </c>
      <c r="P39" s="99" t="str">
        <f t="shared" si="2"/>
        <v/>
      </c>
      <c r="Q39" s="102">
        <f ca="1">SUMIF('лист 3'!$S$2:$T$7,'лист 2'!P39,'лист 3'!$T$2:$T$7)*D39</f>
        <v>0</v>
      </c>
    </row>
    <row r="40" spans="1:17" ht="14.4" x14ac:dyDescent="0.3">
      <c r="A40" s="74"/>
      <c r="B40" s="75" t="s">
        <v>49</v>
      </c>
      <c r="C40" s="85"/>
      <c r="D40" s="71"/>
      <c r="E40" s="38"/>
      <c r="F40" s="38"/>
      <c r="G40" s="71"/>
      <c r="H40" s="38"/>
      <c r="I40" s="38"/>
      <c r="J40" s="39"/>
      <c r="K40" s="40"/>
      <c r="L40" s="86"/>
      <c r="M40" s="105" t="str">
        <f t="shared" si="0"/>
        <v xml:space="preserve">    </v>
      </c>
      <c r="N40" s="105"/>
      <c r="O40" s="108">
        <f t="shared" si="1"/>
        <v>44522</v>
      </c>
      <c r="P40" s="99" t="str">
        <f t="shared" si="2"/>
        <v/>
      </c>
      <c r="Q40" s="102">
        <f ca="1">SUMIF('лист 3'!$S$2:$T$7,'лист 2'!P40,'лист 3'!$T$2:$T$7)*D40</f>
        <v>0</v>
      </c>
    </row>
    <row r="41" spans="1:17" ht="14.4" x14ac:dyDescent="0.3">
      <c r="A41" s="74"/>
      <c r="B41" s="75" t="s">
        <v>49</v>
      </c>
      <c r="C41" s="85"/>
      <c r="D41" s="71"/>
      <c r="E41" s="38"/>
      <c r="F41" s="38"/>
      <c r="G41" s="71"/>
      <c r="H41" s="38"/>
      <c r="I41" s="38"/>
      <c r="J41" s="39"/>
      <c r="K41" s="40"/>
      <c r="L41" s="86"/>
      <c r="M41" s="105" t="str">
        <f t="shared" si="0"/>
        <v xml:space="preserve">    </v>
      </c>
      <c r="N41" s="105"/>
      <c r="O41" s="108">
        <f t="shared" si="1"/>
        <v>44522</v>
      </c>
      <c r="P41" s="99" t="str">
        <f t="shared" si="2"/>
        <v/>
      </c>
      <c r="Q41" s="102">
        <f ca="1">SUMIF('лист 3'!$S$2:$T$7,'лист 2'!P41,'лист 3'!$T$2:$T$7)*D41</f>
        <v>0</v>
      </c>
    </row>
    <row r="42" spans="1:17" ht="14.4" x14ac:dyDescent="0.3">
      <c r="A42" s="74"/>
      <c r="B42" s="75" t="s">
        <v>49</v>
      </c>
      <c r="C42" s="85"/>
      <c r="D42" s="71"/>
      <c r="E42" s="38"/>
      <c r="F42" s="38"/>
      <c r="G42" s="71"/>
      <c r="H42" s="38"/>
      <c r="I42" s="38"/>
      <c r="J42" s="39"/>
      <c r="K42" s="40"/>
      <c r="L42" s="86"/>
      <c r="M42" s="105" t="str">
        <f t="shared" si="0"/>
        <v xml:space="preserve">    </v>
      </c>
      <c r="N42" s="105"/>
      <c r="O42" s="108">
        <f t="shared" si="1"/>
        <v>44522</v>
      </c>
      <c r="P42" s="99" t="str">
        <f t="shared" si="2"/>
        <v/>
      </c>
      <c r="Q42" s="102">
        <f ca="1">SUMIF('лист 3'!$S$2:$T$7,'лист 2'!P42,'лист 3'!$T$2:$T$7)*D42</f>
        <v>0</v>
      </c>
    </row>
    <row r="43" spans="1:17" ht="14.4" x14ac:dyDescent="0.3">
      <c r="A43" s="74"/>
      <c r="B43" s="75" t="s">
        <v>49</v>
      </c>
      <c r="C43" s="85"/>
      <c r="D43" s="71"/>
      <c r="E43" s="38"/>
      <c r="F43" s="38"/>
      <c r="G43" s="71"/>
      <c r="H43" s="38"/>
      <c r="I43" s="38"/>
      <c r="J43" s="39"/>
      <c r="K43" s="40"/>
      <c r="L43" s="86"/>
      <c r="M43" s="105" t="str">
        <f t="shared" si="0"/>
        <v xml:space="preserve">    </v>
      </c>
      <c r="N43" s="105"/>
      <c r="O43" s="108">
        <f t="shared" si="1"/>
        <v>44522</v>
      </c>
      <c r="P43" s="99" t="str">
        <f t="shared" si="2"/>
        <v/>
      </c>
      <c r="Q43" s="102">
        <f ca="1">SUMIF('лист 3'!$S$2:$T$7,'лист 2'!P43,'лист 3'!$T$2:$T$7)*D43</f>
        <v>0</v>
      </c>
    </row>
    <row r="44" spans="1:17" ht="14.4" x14ac:dyDescent="0.3">
      <c r="A44" s="74"/>
      <c r="B44" s="75" t="s">
        <v>49</v>
      </c>
      <c r="C44" s="85"/>
      <c r="D44" s="71"/>
      <c r="E44" s="38"/>
      <c r="F44" s="38"/>
      <c r="G44" s="71"/>
      <c r="H44" s="38"/>
      <c r="I44" s="38"/>
      <c r="J44" s="39"/>
      <c r="K44" s="40"/>
      <c r="L44" s="86"/>
      <c r="M44" s="105" t="str">
        <f t="shared" si="0"/>
        <v xml:space="preserve">    </v>
      </c>
      <c r="N44" s="105"/>
      <c r="O44" s="108">
        <f t="shared" si="1"/>
        <v>44522</v>
      </c>
      <c r="P44" s="99" t="str">
        <f t="shared" si="2"/>
        <v/>
      </c>
      <c r="Q44" s="102">
        <f ca="1">SUMIF('лист 3'!$S$2:$T$7,'лист 2'!P44,'лист 3'!$T$2:$T$7)*D44</f>
        <v>0</v>
      </c>
    </row>
    <row r="45" spans="1:17" ht="14.4" x14ac:dyDescent="0.3">
      <c r="A45" s="74"/>
      <c r="B45" s="75" t="s">
        <v>49</v>
      </c>
      <c r="C45" s="85"/>
      <c r="D45" s="71"/>
      <c r="E45" s="38"/>
      <c r="F45" s="38"/>
      <c r="G45" s="71"/>
      <c r="H45" s="38"/>
      <c r="I45" s="38"/>
      <c r="J45" s="39"/>
      <c r="K45" s="40"/>
      <c r="L45" s="86"/>
      <c r="M45" s="105" t="str">
        <f t="shared" si="0"/>
        <v xml:space="preserve">    </v>
      </c>
      <c r="N45" s="105"/>
      <c r="O45" s="108">
        <f t="shared" si="1"/>
        <v>44522</v>
      </c>
      <c r="P45" s="99" t="str">
        <f t="shared" si="2"/>
        <v/>
      </c>
      <c r="Q45" s="102">
        <f ca="1">SUMIF('лист 3'!$S$2:$T$7,'лист 2'!P45,'лист 3'!$T$2:$T$7)*D45</f>
        <v>0</v>
      </c>
    </row>
    <row r="46" spans="1:17" ht="14.4" x14ac:dyDescent="0.3">
      <c r="A46" s="74"/>
      <c r="B46" s="75" t="s">
        <v>49</v>
      </c>
      <c r="C46" s="85"/>
      <c r="D46" s="71"/>
      <c r="E46" s="38"/>
      <c r="F46" s="38"/>
      <c r="G46" s="71"/>
      <c r="H46" s="38"/>
      <c r="I46" s="38"/>
      <c r="J46" s="39"/>
      <c r="K46" s="40"/>
      <c r="L46" s="86"/>
      <c r="M46" s="105" t="str">
        <f t="shared" si="0"/>
        <v xml:space="preserve">    </v>
      </c>
      <c r="N46" s="105"/>
      <c r="O46" s="108">
        <f t="shared" si="1"/>
        <v>44522</v>
      </c>
      <c r="P46" s="99" t="str">
        <f t="shared" si="2"/>
        <v/>
      </c>
      <c r="Q46" s="102">
        <f ca="1">SUMIF('лист 3'!$S$2:$T$7,'лист 2'!P46,'лист 3'!$T$2:$T$7)*D46</f>
        <v>0</v>
      </c>
    </row>
    <row r="47" spans="1:17" ht="14.4" x14ac:dyDescent="0.3">
      <c r="A47" s="74"/>
      <c r="B47" s="75" t="s">
        <v>49</v>
      </c>
      <c r="C47" s="85"/>
      <c r="D47" s="71"/>
      <c r="E47" s="38"/>
      <c r="F47" s="38"/>
      <c r="G47" s="71"/>
      <c r="H47" s="38"/>
      <c r="I47" s="38"/>
      <c r="J47" s="39"/>
      <c r="K47" s="40"/>
      <c r="L47" s="86"/>
      <c r="M47" s="105" t="str">
        <f t="shared" si="0"/>
        <v xml:space="preserve">    </v>
      </c>
      <c r="N47" s="105"/>
      <c r="O47" s="108">
        <f t="shared" si="1"/>
        <v>44522</v>
      </c>
      <c r="P47" s="99" t="str">
        <f t="shared" si="2"/>
        <v/>
      </c>
      <c r="Q47" s="102">
        <f ca="1">SUMIF('лист 3'!$S$2:$T$7,'лист 2'!P47,'лист 3'!$T$2:$T$7)*D47</f>
        <v>0</v>
      </c>
    </row>
    <row r="48" spans="1:17" ht="14.4" x14ac:dyDescent="0.3">
      <c r="A48" s="74"/>
      <c r="B48" s="75" t="s">
        <v>49</v>
      </c>
      <c r="C48" s="85"/>
      <c r="D48" s="71"/>
      <c r="E48" s="38"/>
      <c r="F48" s="38"/>
      <c r="G48" s="71"/>
      <c r="H48" s="38"/>
      <c r="I48" s="38"/>
      <c r="J48" s="39"/>
      <c r="K48" s="40"/>
      <c r="L48" s="86"/>
      <c r="M48" s="105" t="str">
        <f t="shared" si="0"/>
        <v xml:space="preserve">    </v>
      </c>
      <c r="N48" s="105"/>
      <c r="O48" s="108">
        <f t="shared" si="1"/>
        <v>44522</v>
      </c>
      <c r="P48" s="99" t="str">
        <f t="shared" si="2"/>
        <v/>
      </c>
      <c r="Q48" s="102">
        <f ca="1">SUMIF('лист 3'!$S$2:$T$7,'лист 2'!P48,'лист 3'!$T$2:$T$7)*D48</f>
        <v>0</v>
      </c>
    </row>
    <row r="49" spans="1:17" ht="14.4" x14ac:dyDescent="0.3">
      <c r="A49" s="74"/>
      <c r="B49" s="75" t="s">
        <v>49</v>
      </c>
      <c r="C49" s="85"/>
      <c r="D49" s="71"/>
      <c r="E49" s="38"/>
      <c r="F49" s="38"/>
      <c r="G49" s="71"/>
      <c r="H49" s="38"/>
      <c r="I49" s="38"/>
      <c r="J49" s="39"/>
      <c r="K49" s="40"/>
      <c r="L49" s="86"/>
      <c r="M49" s="105" t="str">
        <f t="shared" si="0"/>
        <v xml:space="preserve">    </v>
      </c>
      <c r="N49" s="105"/>
      <c r="O49" s="108">
        <f t="shared" si="1"/>
        <v>44522</v>
      </c>
      <c r="P49" s="99" t="str">
        <f t="shared" si="2"/>
        <v/>
      </c>
      <c r="Q49" s="102">
        <f ca="1">SUMIF('лист 3'!$S$2:$T$7,'лист 2'!P49,'лист 3'!$T$2:$T$7)*D49</f>
        <v>0</v>
      </c>
    </row>
    <row r="50" spans="1:17" ht="14.4" x14ac:dyDescent="0.3">
      <c r="A50" s="74"/>
      <c r="B50" s="75" t="s">
        <v>49</v>
      </c>
      <c r="C50" s="85"/>
      <c r="D50" s="71"/>
      <c r="E50" s="38"/>
      <c r="F50" s="38"/>
      <c r="G50" s="71"/>
      <c r="H50" s="38"/>
      <c r="I50" s="38"/>
      <c r="J50" s="39"/>
      <c r="K50" s="40"/>
      <c r="L50" s="86"/>
      <c r="M50" s="105" t="str">
        <f t="shared" si="0"/>
        <v xml:space="preserve">    </v>
      </c>
      <c r="N50" s="105"/>
      <c r="O50" s="108">
        <f t="shared" si="1"/>
        <v>44522</v>
      </c>
      <c r="P50" s="99" t="str">
        <f t="shared" si="2"/>
        <v/>
      </c>
      <c r="Q50" s="102">
        <f ca="1">SUMIF('лист 3'!$S$2:$T$7,'лист 2'!P50,'лист 3'!$T$2:$T$7)*D50</f>
        <v>0</v>
      </c>
    </row>
    <row r="51" spans="1:17" s="70" customFormat="1" ht="14.4" x14ac:dyDescent="0.3">
      <c r="A51" s="72"/>
      <c r="B51" s="80"/>
      <c r="C51" s="80"/>
      <c r="D51" s="80"/>
      <c r="E51" s="80"/>
      <c r="F51" s="81"/>
      <c r="G51" s="80"/>
      <c r="H51" s="80"/>
      <c r="I51" s="81"/>
      <c r="J51" s="80"/>
      <c r="K51" s="80"/>
      <c r="L51" s="73"/>
      <c r="M51" s="80"/>
      <c r="N51" s="80"/>
    </row>
    <row r="52" spans="1:17" ht="28.8" customHeight="1" x14ac:dyDescent="0.3">
      <c r="A52" s="83" t="s">
        <v>78</v>
      </c>
      <c r="B52" s="82" t="s">
        <v>89</v>
      </c>
      <c r="C52" s="134" t="s">
        <v>90</v>
      </c>
      <c r="D52" s="134"/>
      <c r="E52" s="134"/>
      <c r="F52" s="135" t="s">
        <v>91</v>
      </c>
      <c r="G52" s="135"/>
      <c r="H52" s="135"/>
      <c r="I52" s="135" t="s">
        <v>92</v>
      </c>
      <c r="J52" s="135"/>
      <c r="K52" s="135"/>
      <c r="L52" s="78" t="s">
        <v>87</v>
      </c>
      <c r="M52" s="106"/>
      <c r="N52" s="106"/>
    </row>
    <row r="53" spans="1:17" ht="14.4" x14ac:dyDescent="0.3">
      <c r="A53" s="77">
        <v>1</v>
      </c>
      <c r="B53" s="136"/>
      <c r="C53" s="136"/>
      <c r="D53" s="136"/>
      <c r="E53" s="136"/>
      <c r="F53" s="136"/>
      <c r="G53" s="136"/>
      <c r="H53" s="136"/>
      <c r="I53" s="137"/>
      <c r="J53" s="137"/>
      <c r="K53" s="137"/>
      <c r="L53" s="79"/>
      <c r="M53" s="107"/>
      <c r="N53" s="107"/>
    </row>
    <row r="54" spans="1:17" ht="14.4" x14ac:dyDescent="0.3">
      <c r="A54" s="77">
        <v>2</v>
      </c>
      <c r="B54" s="136"/>
      <c r="C54" s="136"/>
      <c r="D54" s="136"/>
      <c r="E54" s="136"/>
      <c r="F54" s="136"/>
      <c r="G54" s="136"/>
      <c r="H54" s="136"/>
      <c r="I54" s="137"/>
      <c r="J54" s="137"/>
      <c r="K54" s="137"/>
      <c r="L54" s="79"/>
      <c r="M54" s="107"/>
      <c r="N54" s="107"/>
    </row>
    <row r="55" spans="1:17" ht="28.8" x14ac:dyDescent="0.55000000000000004">
      <c r="A55" s="123" t="s">
        <v>77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84">
        <v>44523</v>
      </c>
      <c r="M55" s="103"/>
      <c r="N55" s="103"/>
      <c r="O55" s="128"/>
      <c r="P55" s="128"/>
      <c r="Q55" s="128"/>
    </row>
    <row r="56" spans="1:17" s="127" customFormat="1" ht="43.2" x14ac:dyDescent="0.3">
      <c r="A56" s="87" t="s">
        <v>78</v>
      </c>
      <c r="B56" s="87" t="s">
        <v>79</v>
      </c>
      <c r="C56" s="88" t="s">
        <v>93</v>
      </c>
      <c r="D56" s="87" t="s">
        <v>80</v>
      </c>
      <c r="E56" s="87" t="s">
        <v>81</v>
      </c>
      <c r="F56" s="87" t="s">
        <v>82</v>
      </c>
      <c r="G56" s="87" t="s">
        <v>83</v>
      </c>
      <c r="H56" s="87" t="s">
        <v>84</v>
      </c>
      <c r="I56" s="87" t="s">
        <v>85</v>
      </c>
      <c r="J56" s="89" t="s">
        <v>86</v>
      </c>
      <c r="K56" s="89" t="s">
        <v>87</v>
      </c>
      <c r="L56" s="90" t="s">
        <v>88</v>
      </c>
      <c r="M56" s="104"/>
      <c r="N56" s="104"/>
      <c r="O56" s="91" t="s">
        <v>94</v>
      </c>
      <c r="P56" s="101" t="s">
        <v>179</v>
      </c>
      <c r="Q56" s="101" t="s">
        <v>68</v>
      </c>
    </row>
    <row r="57" spans="1:17" ht="15" customHeight="1" x14ac:dyDescent="0.3">
      <c r="A57" s="74">
        <v>1</v>
      </c>
      <c r="B57" s="85" t="s">
        <v>49</v>
      </c>
      <c r="C57" s="85"/>
      <c r="D57" s="71">
        <v>54</v>
      </c>
      <c r="E57" s="71" t="s">
        <v>169</v>
      </c>
      <c r="F57" s="71">
        <v>4</v>
      </c>
      <c r="G57" s="71" t="s">
        <v>129</v>
      </c>
      <c r="H57" s="71" t="s">
        <v>174</v>
      </c>
      <c r="I57" s="71">
        <v>1</v>
      </c>
      <c r="J57" s="39"/>
      <c r="K57" s="76"/>
      <c r="L57" s="86" t="s">
        <v>177</v>
      </c>
      <c r="M57" s="105" t="str">
        <f>E57&amp;" "&amp;F57&amp;" "&amp;G57&amp;" "&amp;H57&amp;" "&amp;I57</f>
        <v>Лэнд 4 серый 0-3 1</v>
      </c>
      <c r="N57" s="105"/>
      <c r="O57" s="108">
        <f>$L$55</f>
        <v>44523</v>
      </c>
      <c r="P57" s="99" t="str">
        <f>E57&amp;F57</f>
        <v>Лэнд4</v>
      </c>
      <c r="Q57" s="102">
        <f ca="1">SUMIF('лист 3'!$S$2:$T$7,'лист 2'!P57,'лист 3'!$T$2:$T$7)*D57</f>
        <v>918</v>
      </c>
    </row>
    <row r="58" spans="1:17" ht="15" customHeight="1" x14ac:dyDescent="0.3">
      <c r="A58" s="74">
        <v>1</v>
      </c>
      <c r="B58" s="75" t="s">
        <v>49</v>
      </c>
      <c r="C58" s="85"/>
      <c r="D58" s="71">
        <v>6</v>
      </c>
      <c r="E58" s="38" t="s">
        <v>170</v>
      </c>
      <c r="F58" s="38">
        <v>6</v>
      </c>
      <c r="G58" s="71" t="s">
        <v>25</v>
      </c>
      <c r="H58" s="38" t="s">
        <v>174</v>
      </c>
      <c r="I58" s="38">
        <v>2</v>
      </c>
      <c r="J58" s="39"/>
      <c r="K58" s="40"/>
      <c r="L58" s="86"/>
      <c r="M58" s="105" t="str">
        <f t="shared" ref="M58:M104" si="3">E58&amp;" "&amp;F58&amp;" "&amp;G58&amp;" "&amp;H58&amp;" "&amp;I58</f>
        <v>Брус 6 Арабская ночь 0-3 2</v>
      </c>
      <c r="N58" s="105"/>
      <c r="O58" s="108">
        <f t="shared" ref="O58:O104" si="4">$L$55</f>
        <v>44523</v>
      </c>
      <c r="P58" s="99" t="str">
        <f t="shared" ref="P58:P104" si="5">E58&amp;F58</f>
        <v>Брус6</v>
      </c>
      <c r="Q58" s="102">
        <f ca="1">SUMIF('лист 3'!$S$2:$T$7,'лист 2'!P58,'лист 3'!$T$2:$T$7)*D58</f>
        <v>132</v>
      </c>
    </row>
    <row r="59" spans="1:17" ht="15" customHeight="1" x14ac:dyDescent="0.3">
      <c r="A59" s="74">
        <v>1</v>
      </c>
      <c r="B59" s="75" t="s">
        <v>49</v>
      </c>
      <c r="C59" s="85"/>
      <c r="D59" s="71">
        <v>100</v>
      </c>
      <c r="E59" s="38" t="s">
        <v>170</v>
      </c>
      <c r="F59" s="38">
        <v>6</v>
      </c>
      <c r="G59" s="71" t="s">
        <v>25</v>
      </c>
      <c r="H59" s="38" t="s">
        <v>174</v>
      </c>
      <c r="I59" s="38">
        <v>2</v>
      </c>
      <c r="J59" s="39"/>
      <c r="K59" s="40"/>
      <c r="L59" s="86"/>
      <c r="M59" s="105" t="str">
        <f t="shared" si="3"/>
        <v>Брус 6 Арабская ночь 0-3 2</v>
      </c>
      <c r="N59" s="105"/>
      <c r="O59" s="108">
        <f t="shared" si="4"/>
        <v>44523</v>
      </c>
      <c r="P59" s="99" t="str">
        <f t="shared" si="5"/>
        <v>Брус6</v>
      </c>
      <c r="Q59" s="102">
        <f ca="1">SUMIF('лист 3'!$S$2:$T$7,'лист 2'!P59,'лист 3'!$T$2:$T$7)*D59</f>
        <v>2200</v>
      </c>
    </row>
    <row r="60" spans="1:17" ht="15" customHeight="1" x14ac:dyDescent="0.3">
      <c r="A60" s="74"/>
      <c r="B60" s="75" t="s">
        <v>49</v>
      </c>
      <c r="C60" s="85"/>
      <c r="D60" s="71"/>
      <c r="E60" s="38"/>
      <c r="F60" s="38"/>
      <c r="G60" s="71"/>
      <c r="H60" s="38"/>
      <c r="I60" s="38"/>
      <c r="J60" s="39"/>
      <c r="K60" s="40"/>
      <c r="L60" s="86"/>
      <c r="M60" s="105" t="str">
        <f t="shared" si="3"/>
        <v xml:space="preserve">    </v>
      </c>
      <c r="N60" s="105"/>
      <c r="O60" s="108">
        <f t="shared" si="4"/>
        <v>44523</v>
      </c>
      <c r="P60" s="99" t="str">
        <f t="shared" si="5"/>
        <v/>
      </c>
      <c r="Q60" s="102">
        <f ca="1">SUMIF('лист 3'!$S$2:$T$7,'лист 2'!P60,'лист 3'!$T$2:$T$7)*D60</f>
        <v>0</v>
      </c>
    </row>
    <row r="61" spans="1:17" ht="15" customHeight="1" x14ac:dyDescent="0.3">
      <c r="A61" s="74"/>
      <c r="B61" s="75" t="s">
        <v>49</v>
      </c>
      <c r="C61" s="85"/>
      <c r="D61" s="71"/>
      <c r="E61" s="38"/>
      <c r="F61" s="38"/>
      <c r="G61" s="71"/>
      <c r="H61" s="38"/>
      <c r="I61" s="38"/>
      <c r="J61" s="39"/>
      <c r="K61" s="40"/>
      <c r="L61" s="86"/>
      <c r="M61" s="105" t="str">
        <f t="shared" si="3"/>
        <v xml:space="preserve">    </v>
      </c>
      <c r="N61" s="105"/>
      <c r="O61" s="108">
        <f t="shared" si="4"/>
        <v>44523</v>
      </c>
      <c r="P61" s="99" t="str">
        <f t="shared" si="5"/>
        <v/>
      </c>
      <c r="Q61" s="102">
        <f ca="1">SUMIF('лист 3'!$S$2:$T$7,'лист 2'!P61,'лист 3'!$T$2:$T$7)*D61</f>
        <v>0</v>
      </c>
    </row>
    <row r="62" spans="1:17" ht="15" customHeight="1" x14ac:dyDescent="0.3">
      <c r="A62" s="74"/>
      <c r="B62" s="75" t="s">
        <v>49</v>
      </c>
      <c r="C62" s="85"/>
      <c r="D62" s="71"/>
      <c r="E62" s="38"/>
      <c r="F62" s="38"/>
      <c r="G62" s="71"/>
      <c r="H62" s="38"/>
      <c r="I62" s="38"/>
      <c r="J62" s="39"/>
      <c r="K62" s="40"/>
      <c r="L62" s="86"/>
      <c r="M62" s="105" t="str">
        <f t="shared" si="3"/>
        <v xml:space="preserve">    </v>
      </c>
      <c r="N62" s="105"/>
      <c r="O62" s="108">
        <f t="shared" si="4"/>
        <v>44523</v>
      </c>
      <c r="P62" s="99" t="str">
        <f t="shared" si="5"/>
        <v/>
      </c>
      <c r="Q62" s="102">
        <f ca="1">SUMIF('лист 3'!$S$2:$T$7,'лист 2'!P62,'лист 3'!$T$2:$T$7)*D62</f>
        <v>0</v>
      </c>
    </row>
    <row r="63" spans="1:17" ht="15" customHeight="1" x14ac:dyDescent="0.3">
      <c r="A63" s="74"/>
      <c r="B63" s="75" t="s">
        <v>49</v>
      </c>
      <c r="C63" s="85"/>
      <c r="D63" s="71"/>
      <c r="E63" s="38"/>
      <c r="F63" s="38"/>
      <c r="G63" s="71"/>
      <c r="H63" s="38"/>
      <c r="I63" s="38"/>
      <c r="J63" s="39"/>
      <c r="K63" s="40"/>
      <c r="L63" s="86"/>
      <c r="M63" s="105" t="str">
        <f t="shared" si="3"/>
        <v xml:space="preserve">    </v>
      </c>
      <c r="N63" s="105"/>
      <c r="O63" s="108">
        <f t="shared" si="4"/>
        <v>44523</v>
      </c>
      <c r="P63" s="99" t="str">
        <f t="shared" si="5"/>
        <v/>
      </c>
      <c r="Q63" s="102">
        <f ca="1">SUMIF('лист 3'!$S$2:$T$7,'лист 2'!P63,'лист 3'!$T$2:$T$7)*D63</f>
        <v>0</v>
      </c>
    </row>
    <row r="64" spans="1:17" ht="15" customHeight="1" x14ac:dyDescent="0.3">
      <c r="A64" s="74"/>
      <c r="B64" s="75" t="s">
        <v>49</v>
      </c>
      <c r="C64" s="85"/>
      <c r="D64" s="71"/>
      <c r="E64" s="38"/>
      <c r="F64" s="38"/>
      <c r="G64" s="71"/>
      <c r="H64" s="38"/>
      <c r="I64" s="38"/>
      <c r="J64" s="39"/>
      <c r="K64" s="40"/>
      <c r="L64" s="86"/>
      <c r="M64" s="105" t="str">
        <f t="shared" si="3"/>
        <v xml:space="preserve">    </v>
      </c>
      <c r="N64" s="105"/>
      <c r="O64" s="108">
        <f t="shared" si="4"/>
        <v>44523</v>
      </c>
      <c r="P64" s="99" t="str">
        <f t="shared" si="5"/>
        <v/>
      </c>
      <c r="Q64" s="102">
        <f ca="1">SUMIF('лист 3'!$S$2:$T$7,'лист 2'!P64,'лист 3'!$T$2:$T$7)*D64</f>
        <v>0</v>
      </c>
    </row>
    <row r="65" spans="1:17" ht="15" customHeight="1" x14ac:dyDescent="0.3">
      <c r="A65" s="74"/>
      <c r="B65" s="75" t="s">
        <v>49</v>
      </c>
      <c r="C65" s="85"/>
      <c r="D65" s="71"/>
      <c r="E65" s="38"/>
      <c r="F65" s="38"/>
      <c r="G65" s="71"/>
      <c r="H65" s="38"/>
      <c r="I65" s="38"/>
      <c r="J65" s="39"/>
      <c r="K65" s="40"/>
      <c r="L65" s="86"/>
      <c r="M65" s="105" t="str">
        <f t="shared" si="3"/>
        <v xml:space="preserve">    </v>
      </c>
      <c r="N65" s="105"/>
      <c r="O65" s="108">
        <f t="shared" si="4"/>
        <v>44523</v>
      </c>
      <c r="P65" s="99" t="str">
        <f t="shared" si="5"/>
        <v/>
      </c>
      <c r="Q65" s="102">
        <f ca="1">SUMIF('лист 3'!$S$2:$T$7,'лист 2'!P65,'лист 3'!$T$2:$T$7)*D65</f>
        <v>0</v>
      </c>
    </row>
    <row r="66" spans="1:17" ht="15" customHeight="1" x14ac:dyDescent="0.3">
      <c r="A66" s="74"/>
      <c r="B66" s="75" t="s">
        <v>49</v>
      </c>
      <c r="C66" s="85"/>
      <c r="D66" s="71"/>
      <c r="E66" s="38"/>
      <c r="F66" s="38"/>
      <c r="G66" s="71"/>
      <c r="H66" s="38"/>
      <c r="I66" s="38"/>
      <c r="J66" s="39"/>
      <c r="K66" s="40"/>
      <c r="L66" s="86"/>
      <c r="M66" s="105" t="str">
        <f t="shared" si="3"/>
        <v xml:space="preserve">    </v>
      </c>
      <c r="N66" s="105"/>
      <c r="O66" s="108">
        <f t="shared" si="4"/>
        <v>44523</v>
      </c>
      <c r="P66" s="99" t="str">
        <f t="shared" si="5"/>
        <v/>
      </c>
      <c r="Q66" s="102">
        <f ca="1">SUMIF('лист 3'!$S$2:$T$7,'лист 2'!P66,'лист 3'!$T$2:$T$7)*D66</f>
        <v>0</v>
      </c>
    </row>
    <row r="67" spans="1:17" ht="15" customHeight="1" x14ac:dyDescent="0.3">
      <c r="A67" s="74"/>
      <c r="B67" s="75" t="s">
        <v>49</v>
      </c>
      <c r="C67" s="85"/>
      <c r="D67" s="71"/>
      <c r="E67" s="38"/>
      <c r="F67" s="38"/>
      <c r="G67" s="71"/>
      <c r="H67" s="38"/>
      <c r="I67" s="38"/>
      <c r="J67" s="39"/>
      <c r="K67" s="40"/>
      <c r="L67" s="86"/>
      <c r="M67" s="105" t="str">
        <f t="shared" si="3"/>
        <v xml:space="preserve">    </v>
      </c>
      <c r="N67" s="105"/>
      <c r="O67" s="108">
        <f t="shared" si="4"/>
        <v>44523</v>
      </c>
      <c r="P67" s="99" t="str">
        <f t="shared" si="5"/>
        <v/>
      </c>
      <c r="Q67" s="102">
        <f ca="1">SUMIF('лист 3'!$S$2:$T$7,'лист 2'!P67,'лист 3'!$T$2:$T$7)*D67</f>
        <v>0</v>
      </c>
    </row>
    <row r="68" spans="1:17" ht="15" customHeight="1" x14ac:dyDescent="0.3">
      <c r="A68" s="74"/>
      <c r="B68" s="75" t="s">
        <v>49</v>
      </c>
      <c r="C68" s="85"/>
      <c r="D68" s="71"/>
      <c r="E68" s="38"/>
      <c r="F68" s="38"/>
      <c r="G68" s="71"/>
      <c r="H68" s="38"/>
      <c r="I68" s="38"/>
      <c r="J68" s="39"/>
      <c r="K68" s="40"/>
      <c r="L68" s="86"/>
      <c r="M68" s="105" t="str">
        <f t="shared" si="3"/>
        <v xml:space="preserve">    </v>
      </c>
      <c r="N68" s="105"/>
      <c r="O68" s="108">
        <f t="shared" si="4"/>
        <v>44523</v>
      </c>
      <c r="P68" s="99" t="str">
        <f t="shared" si="5"/>
        <v/>
      </c>
      <c r="Q68" s="102">
        <f ca="1">SUMIF('лист 3'!$S$2:$T$7,'лист 2'!P68,'лист 3'!$T$2:$T$7)*D68</f>
        <v>0</v>
      </c>
    </row>
    <row r="69" spans="1:17" ht="15" customHeight="1" x14ac:dyDescent="0.3">
      <c r="A69" s="74"/>
      <c r="B69" s="75" t="s">
        <v>49</v>
      </c>
      <c r="C69" s="85"/>
      <c r="D69" s="71"/>
      <c r="E69" s="38"/>
      <c r="F69" s="38"/>
      <c r="G69" s="71"/>
      <c r="H69" s="38"/>
      <c r="I69" s="38"/>
      <c r="J69" s="39"/>
      <c r="K69" s="40"/>
      <c r="L69" s="86"/>
      <c r="M69" s="105" t="str">
        <f t="shared" si="3"/>
        <v xml:space="preserve">    </v>
      </c>
      <c r="N69" s="105"/>
      <c r="O69" s="108">
        <f t="shared" si="4"/>
        <v>44523</v>
      </c>
      <c r="P69" s="99" t="str">
        <f t="shared" si="5"/>
        <v/>
      </c>
      <c r="Q69" s="102">
        <f ca="1">SUMIF('лист 3'!$S$2:$T$7,'лист 2'!P69,'лист 3'!$T$2:$T$7)*D69</f>
        <v>0</v>
      </c>
    </row>
    <row r="70" spans="1:17" ht="15" customHeight="1" x14ac:dyDescent="0.3">
      <c r="A70" s="74"/>
      <c r="B70" s="75" t="s">
        <v>49</v>
      </c>
      <c r="C70" s="85"/>
      <c r="D70" s="71"/>
      <c r="E70" s="38"/>
      <c r="F70" s="38"/>
      <c r="G70" s="71"/>
      <c r="H70" s="38"/>
      <c r="I70" s="38"/>
      <c r="J70" s="39"/>
      <c r="K70" s="40"/>
      <c r="L70" s="86"/>
      <c r="M70" s="105" t="str">
        <f t="shared" si="3"/>
        <v xml:space="preserve">    </v>
      </c>
      <c r="N70" s="105"/>
      <c r="O70" s="108">
        <f t="shared" si="4"/>
        <v>44523</v>
      </c>
      <c r="P70" s="99" t="str">
        <f t="shared" si="5"/>
        <v/>
      </c>
      <c r="Q70" s="102">
        <f ca="1">SUMIF('лист 3'!$S$2:$T$7,'лист 2'!P70,'лист 3'!$T$2:$T$7)*D70</f>
        <v>0</v>
      </c>
    </row>
    <row r="71" spans="1:17" ht="15" customHeight="1" x14ac:dyDescent="0.3">
      <c r="A71" s="74"/>
      <c r="B71" s="75" t="s">
        <v>49</v>
      </c>
      <c r="C71" s="85"/>
      <c r="D71" s="71"/>
      <c r="E71" s="38"/>
      <c r="F71" s="38"/>
      <c r="G71" s="71"/>
      <c r="H71" s="38"/>
      <c r="I71" s="38"/>
      <c r="J71" s="39"/>
      <c r="K71" s="40"/>
      <c r="L71" s="86"/>
      <c r="M71" s="105" t="str">
        <f t="shared" si="3"/>
        <v xml:space="preserve">    </v>
      </c>
      <c r="N71" s="105"/>
      <c r="O71" s="108">
        <f t="shared" si="4"/>
        <v>44523</v>
      </c>
      <c r="P71" s="99" t="str">
        <f t="shared" si="5"/>
        <v/>
      </c>
      <c r="Q71" s="102">
        <f ca="1">SUMIF('лист 3'!$S$2:$T$7,'лист 2'!P71,'лист 3'!$T$2:$T$7)*D71</f>
        <v>0</v>
      </c>
    </row>
    <row r="72" spans="1:17" ht="15" customHeight="1" x14ac:dyDescent="0.3">
      <c r="A72" s="74"/>
      <c r="B72" s="75" t="s">
        <v>49</v>
      </c>
      <c r="C72" s="85"/>
      <c r="D72" s="71"/>
      <c r="E72" s="38"/>
      <c r="F72" s="38"/>
      <c r="G72" s="71"/>
      <c r="H72" s="38"/>
      <c r="I72" s="38"/>
      <c r="J72" s="39"/>
      <c r="K72" s="40"/>
      <c r="L72" s="86"/>
      <c r="M72" s="105" t="str">
        <f t="shared" si="3"/>
        <v xml:space="preserve">    </v>
      </c>
      <c r="N72" s="105"/>
      <c r="O72" s="108">
        <f t="shared" si="4"/>
        <v>44523</v>
      </c>
      <c r="P72" s="99" t="str">
        <f t="shared" si="5"/>
        <v/>
      </c>
      <c r="Q72" s="102">
        <f ca="1">SUMIF('лист 3'!$S$2:$T$7,'лист 2'!P72,'лист 3'!$T$2:$T$7)*D72</f>
        <v>0</v>
      </c>
    </row>
    <row r="73" spans="1:17" ht="15" customHeight="1" x14ac:dyDescent="0.3">
      <c r="A73" s="74"/>
      <c r="B73" s="75" t="s">
        <v>49</v>
      </c>
      <c r="C73" s="85"/>
      <c r="D73" s="71"/>
      <c r="E73" s="38"/>
      <c r="F73" s="38"/>
      <c r="G73" s="71"/>
      <c r="H73" s="38"/>
      <c r="I73" s="38"/>
      <c r="J73" s="39"/>
      <c r="K73" s="40"/>
      <c r="L73" s="86"/>
      <c r="M73" s="105" t="str">
        <f t="shared" si="3"/>
        <v xml:space="preserve">    </v>
      </c>
      <c r="N73" s="105"/>
      <c r="O73" s="108">
        <f t="shared" si="4"/>
        <v>44523</v>
      </c>
      <c r="P73" s="99" t="str">
        <f t="shared" si="5"/>
        <v/>
      </c>
      <c r="Q73" s="102">
        <f ca="1">SUMIF('лист 3'!$S$2:$T$7,'лист 2'!P73,'лист 3'!$T$2:$T$7)*D73</f>
        <v>0</v>
      </c>
    </row>
    <row r="74" spans="1:17" ht="15" customHeight="1" x14ac:dyDescent="0.3">
      <c r="A74" s="74"/>
      <c r="B74" s="75" t="s">
        <v>49</v>
      </c>
      <c r="C74" s="85"/>
      <c r="D74" s="71"/>
      <c r="E74" s="38"/>
      <c r="F74" s="38"/>
      <c r="G74" s="71"/>
      <c r="H74" s="38"/>
      <c r="I74" s="38"/>
      <c r="J74" s="39"/>
      <c r="K74" s="40"/>
      <c r="L74" s="86"/>
      <c r="M74" s="105" t="str">
        <f t="shared" si="3"/>
        <v xml:space="preserve">    </v>
      </c>
      <c r="N74" s="105"/>
      <c r="O74" s="108">
        <f t="shared" si="4"/>
        <v>44523</v>
      </c>
      <c r="P74" s="99" t="str">
        <f t="shared" si="5"/>
        <v/>
      </c>
      <c r="Q74" s="102">
        <f ca="1">SUMIF('лист 3'!$S$2:$T$7,'лист 2'!P74,'лист 3'!$T$2:$T$7)*D74</f>
        <v>0</v>
      </c>
    </row>
    <row r="75" spans="1:17" ht="15" customHeight="1" x14ac:dyDescent="0.3">
      <c r="A75" s="74"/>
      <c r="B75" s="75" t="s">
        <v>49</v>
      </c>
      <c r="C75" s="85"/>
      <c r="D75" s="71"/>
      <c r="E75" s="38"/>
      <c r="F75" s="38"/>
      <c r="G75" s="71"/>
      <c r="H75" s="38"/>
      <c r="I75" s="38"/>
      <c r="J75" s="39"/>
      <c r="K75" s="40"/>
      <c r="L75" s="86"/>
      <c r="M75" s="105" t="str">
        <f t="shared" si="3"/>
        <v xml:space="preserve">    </v>
      </c>
      <c r="N75" s="105"/>
      <c r="O75" s="108">
        <f t="shared" si="4"/>
        <v>44523</v>
      </c>
      <c r="P75" s="99" t="str">
        <f t="shared" si="5"/>
        <v/>
      </c>
      <c r="Q75" s="102">
        <f ca="1">SUMIF('лист 3'!$S$2:$T$7,'лист 2'!P75,'лист 3'!$T$2:$T$7)*D75</f>
        <v>0</v>
      </c>
    </row>
    <row r="76" spans="1:17" ht="15" customHeight="1" x14ac:dyDescent="0.3">
      <c r="A76" s="74"/>
      <c r="B76" s="75" t="s">
        <v>49</v>
      </c>
      <c r="C76" s="85"/>
      <c r="D76" s="71"/>
      <c r="E76" s="38"/>
      <c r="F76" s="38"/>
      <c r="G76" s="71"/>
      <c r="H76" s="38"/>
      <c r="I76" s="38"/>
      <c r="J76" s="39"/>
      <c r="K76" s="40"/>
      <c r="L76" s="86"/>
      <c r="M76" s="105" t="str">
        <f t="shared" si="3"/>
        <v xml:space="preserve">    </v>
      </c>
      <c r="N76" s="105"/>
      <c r="O76" s="108">
        <f t="shared" si="4"/>
        <v>44523</v>
      </c>
      <c r="P76" s="99" t="str">
        <f t="shared" si="5"/>
        <v/>
      </c>
      <c r="Q76" s="102">
        <f ca="1">SUMIF('лист 3'!$S$2:$T$7,'лист 2'!P76,'лист 3'!$T$2:$T$7)*D76</f>
        <v>0</v>
      </c>
    </row>
    <row r="77" spans="1:17" ht="15" customHeight="1" x14ac:dyDescent="0.3">
      <c r="A77" s="74"/>
      <c r="B77" s="75" t="s">
        <v>49</v>
      </c>
      <c r="C77" s="85"/>
      <c r="D77" s="71"/>
      <c r="E77" s="38"/>
      <c r="F77" s="38"/>
      <c r="G77" s="71"/>
      <c r="H77" s="38"/>
      <c r="I77" s="38"/>
      <c r="J77" s="39"/>
      <c r="K77" s="40"/>
      <c r="L77" s="86"/>
      <c r="M77" s="105" t="str">
        <f t="shared" si="3"/>
        <v xml:space="preserve">    </v>
      </c>
      <c r="N77" s="105"/>
      <c r="O77" s="108">
        <f t="shared" si="4"/>
        <v>44523</v>
      </c>
      <c r="P77" s="99" t="str">
        <f t="shared" si="5"/>
        <v/>
      </c>
      <c r="Q77" s="102">
        <f ca="1">SUMIF('лист 3'!$S$2:$T$7,'лист 2'!P77,'лист 3'!$T$2:$T$7)*D77</f>
        <v>0</v>
      </c>
    </row>
    <row r="78" spans="1:17" ht="15" customHeight="1" x14ac:dyDescent="0.3">
      <c r="A78" s="74"/>
      <c r="B78" s="75" t="s">
        <v>49</v>
      </c>
      <c r="C78" s="85"/>
      <c r="D78" s="71"/>
      <c r="E78" s="38"/>
      <c r="F78" s="38"/>
      <c r="G78" s="71"/>
      <c r="H78" s="38"/>
      <c r="I78" s="38"/>
      <c r="J78" s="39"/>
      <c r="K78" s="40"/>
      <c r="L78" s="86"/>
      <c r="M78" s="105" t="str">
        <f t="shared" si="3"/>
        <v xml:space="preserve">    </v>
      </c>
      <c r="N78" s="105"/>
      <c r="O78" s="108">
        <f t="shared" si="4"/>
        <v>44523</v>
      </c>
      <c r="P78" s="99" t="str">
        <f t="shared" si="5"/>
        <v/>
      </c>
      <c r="Q78" s="102">
        <f ca="1">SUMIF('лист 3'!$S$2:$T$7,'лист 2'!P78,'лист 3'!$T$2:$T$7)*D78</f>
        <v>0</v>
      </c>
    </row>
    <row r="79" spans="1:17" ht="15" customHeight="1" x14ac:dyDescent="0.3">
      <c r="A79" s="74"/>
      <c r="B79" s="75" t="s">
        <v>49</v>
      </c>
      <c r="C79" s="85"/>
      <c r="D79" s="71"/>
      <c r="E79" s="38"/>
      <c r="F79" s="38"/>
      <c r="G79" s="71"/>
      <c r="H79" s="38"/>
      <c r="I79" s="38"/>
      <c r="J79" s="39"/>
      <c r="K79" s="40"/>
      <c r="L79" s="86"/>
      <c r="M79" s="105" t="str">
        <f t="shared" si="3"/>
        <v xml:space="preserve">    </v>
      </c>
      <c r="N79" s="105"/>
      <c r="O79" s="108">
        <f t="shared" si="4"/>
        <v>44523</v>
      </c>
      <c r="P79" s="99" t="str">
        <f t="shared" si="5"/>
        <v/>
      </c>
      <c r="Q79" s="102">
        <f ca="1">SUMIF('лист 3'!$S$2:$T$7,'лист 2'!P79,'лист 3'!$T$2:$T$7)*D79</f>
        <v>0</v>
      </c>
    </row>
    <row r="80" spans="1:17" ht="15" customHeight="1" x14ac:dyDescent="0.3">
      <c r="A80" s="74"/>
      <c r="B80" s="75" t="s">
        <v>49</v>
      </c>
      <c r="C80" s="85"/>
      <c r="D80" s="71"/>
      <c r="E80" s="38"/>
      <c r="F80" s="38"/>
      <c r="G80" s="71"/>
      <c r="H80" s="38"/>
      <c r="I80" s="38"/>
      <c r="J80" s="39"/>
      <c r="K80" s="40"/>
      <c r="L80" s="86"/>
      <c r="M80" s="105" t="str">
        <f t="shared" si="3"/>
        <v xml:space="preserve">    </v>
      </c>
      <c r="N80" s="105"/>
      <c r="O80" s="108">
        <f t="shared" si="4"/>
        <v>44523</v>
      </c>
      <c r="P80" s="99" t="str">
        <f t="shared" si="5"/>
        <v/>
      </c>
      <c r="Q80" s="102">
        <f ca="1">SUMIF('лист 3'!$S$2:$T$7,'лист 2'!P80,'лист 3'!$T$2:$T$7)*D80</f>
        <v>0</v>
      </c>
    </row>
    <row r="81" spans="1:17" ht="15" customHeight="1" x14ac:dyDescent="0.3">
      <c r="A81" s="74"/>
      <c r="B81" s="75" t="s">
        <v>49</v>
      </c>
      <c r="C81" s="85"/>
      <c r="D81" s="71"/>
      <c r="E81" s="38"/>
      <c r="F81" s="38"/>
      <c r="G81" s="71"/>
      <c r="H81" s="38"/>
      <c r="I81" s="38"/>
      <c r="J81" s="39"/>
      <c r="K81" s="40"/>
      <c r="L81" s="86"/>
      <c r="M81" s="105" t="str">
        <f t="shared" si="3"/>
        <v xml:space="preserve">    </v>
      </c>
      <c r="N81" s="105"/>
      <c r="O81" s="108">
        <f t="shared" si="4"/>
        <v>44523</v>
      </c>
      <c r="P81" s="99" t="str">
        <f t="shared" si="5"/>
        <v/>
      </c>
      <c r="Q81" s="102">
        <f ca="1">SUMIF('лист 3'!$S$2:$T$7,'лист 2'!P81,'лист 3'!$T$2:$T$7)*D81</f>
        <v>0</v>
      </c>
    </row>
    <row r="82" spans="1:17" ht="15" customHeight="1" x14ac:dyDescent="0.3">
      <c r="A82" s="74"/>
      <c r="B82" s="75" t="s">
        <v>49</v>
      </c>
      <c r="C82" s="85"/>
      <c r="D82" s="71"/>
      <c r="E82" s="38"/>
      <c r="F82" s="38"/>
      <c r="G82" s="71"/>
      <c r="H82" s="38"/>
      <c r="I82" s="38"/>
      <c r="J82" s="39"/>
      <c r="K82" s="40"/>
      <c r="L82" s="86"/>
      <c r="M82" s="105" t="str">
        <f t="shared" si="3"/>
        <v xml:space="preserve">    </v>
      </c>
      <c r="N82" s="105"/>
      <c r="O82" s="108">
        <f t="shared" si="4"/>
        <v>44523</v>
      </c>
      <c r="P82" s="99" t="str">
        <f t="shared" si="5"/>
        <v/>
      </c>
      <c r="Q82" s="102">
        <f ca="1">SUMIF('лист 3'!$S$2:$T$7,'лист 2'!P82,'лист 3'!$T$2:$T$7)*D82</f>
        <v>0</v>
      </c>
    </row>
    <row r="83" spans="1:17" ht="15" customHeight="1" x14ac:dyDescent="0.3">
      <c r="A83" s="74"/>
      <c r="B83" s="75" t="s">
        <v>49</v>
      </c>
      <c r="C83" s="85"/>
      <c r="D83" s="71"/>
      <c r="E83" s="38"/>
      <c r="F83" s="38"/>
      <c r="G83" s="71"/>
      <c r="H83" s="38"/>
      <c r="I83" s="38"/>
      <c r="J83" s="39"/>
      <c r="K83" s="40"/>
      <c r="L83" s="86"/>
      <c r="M83" s="105" t="str">
        <f t="shared" si="3"/>
        <v xml:space="preserve">    </v>
      </c>
      <c r="N83" s="105"/>
      <c r="O83" s="108">
        <f t="shared" si="4"/>
        <v>44523</v>
      </c>
      <c r="P83" s="99" t="str">
        <f t="shared" si="5"/>
        <v/>
      </c>
      <c r="Q83" s="102">
        <f ca="1">SUMIF('лист 3'!$S$2:$T$7,'лист 2'!P83,'лист 3'!$T$2:$T$7)*D83</f>
        <v>0</v>
      </c>
    </row>
    <row r="84" spans="1:17" ht="15" customHeight="1" x14ac:dyDescent="0.3">
      <c r="A84" s="74"/>
      <c r="B84" s="75" t="s">
        <v>49</v>
      </c>
      <c r="C84" s="85"/>
      <c r="D84" s="71"/>
      <c r="E84" s="38"/>
      <c r="F84" s="38"/>
      <c r="G84" s="71"/>
      <c r="H84" s="38"/>
      <c r="I84" s="38"/>
      <c r="J84" s="39"/>
      <c r="K84" s="40"/>
      <c r="L84" s="86"/>
      <c r="M84" s="105" t="str">
        <f t="shared" si="3"/>
        <v xml:space="preserve">    </v>
      </c>
      <c r="N84" s="105"/>
      <c r="O84" s="108">
        <f t="shared" si="4"/>
        <v>44523</v>
      </c>
      <c r="P84" s="99" t="str">
        <f t="shared" si="5"/>
        <v/>
      </c>
      <c r="Q84" s="102">
        <f ca="1">SUMIF('лист 3'!$S$2:$T$7,'лист 2'!P84,'лист 3'!$T$2:$T$7)*D84</f>
        <v>0</v>
      </c>
    </row>
    <row r="85" spans="1:17" ht="15" customHeight="1" x14ac:dyDescent="0.3">
      <c r="A85" s="74"/>
      <c r="B85" s="75" t="s">
        <v>49</v>
      </c>
      <c r="C85" s="85"/>
      <c r="D85" s="71"/>
      <c r="E85" s="38"/>
      <c r="F85" s="38"/>
      <c r="G85" s="71"/>
      <c r="H85" s="38"/>
      <c r="I85" s="38"/>
      <c r="J85" s="39"/>
      <c r="K85" s="40"/>
      <c r="L85" s="86"/>
      <c r="M85" s="105" t="str">
        <f t="shared" si="3"/>
        <v xml:space="preserve">    </v>
      </c>
      <c r="N85" s="105"/>
      <c r="O85" s="108">
        <f t="shared" si="4"/>
        <v>44523</v>
      </c>
      <c r="P85" s="99" t="str">
        <f t="shared" si="5"/>
        <v/>
      </c>
      <c r="Q85" s="102">
        <f ca="1">SUMIF('лист 3'!$S$2:$T$7,'лист 2'!P85,'лист 3'!$T$2:$T$7)*D85</f>
        <v>0</v>
      </c>
    </row>
    <row r="86" spans="1:17" ht="15" customHeight="1" x14ac:dyDescent="0.3">
      <c r="A86" s="74"/>
      <c r="B86" s="75" t="s">
        <v>49</v>
      </c>
      <c r="C86" s="85"/>
      <c r="D86" s="71"/>
      <c r="E86" s="38"/>
      <c r="F86" s="38"/>
      <c r="G86" s="71"/>
      <c r="H86" s="38"/>
      <c r="I86" s="38"/>
      <c r="J86" s="39"/>
      <c r="K86" s="40"/>
      <c r="L86" s="86"/>
      <c r="M86" s="105" t="str">
        <f t="shared" si="3"/>
        <v xml:space="preserve">    </v>
      </c>
      <c r="N86" s="105"/>
      <c r="O86" s="108">
        <f t="shared" si="4"/>
        <v>44523</v>
      </c>
      <c r="P86" s="99" t="str">
        <f t="shared" si="5"/>
        <v/>
      </c>
      <c r="Q86" s="102">
        <f ca="1">SUMIF('лист 3'!$S$2:$T$7,'лист 2'!P86,'лист 3'!$T$2:$T$7)*D86</f>
        <v>0</v>
      </c>
    </row>
    <row r="87" spans="1:17" ht="15" customHeight="1" x14ac:dyDescent="0.3">
      <c r="A87" s="74"/>
      <c r="B87" s="75" t="s">
        <v>49</v>
      </c>
      <c r="C87" s="85"/>
      <c r="D87" s="71"/>
      <c r="E87" s="38"/>
      <c r="F87" s="38"/>
      <c r="G87" s="71"/>
      <c r="H87" s="38"/>
      <c r="I87" s="38"/>
      <c r="J87" s="39"/>
      <c r="K87" s="40"/>
      <c r="L87" s="86"/>
      <c r="M87" s="105" t="str">
        <f t="shared" si="3"/>
        <v xml:space="preserve">    </v>
      </c>
      <c r="N87" s="105"/>
      <c r="O87" s="108">
        <f t="shared" si="4"/>
        <v>44523</v>
      </c>
      <c r="P87" s="99" t="str">
        <f t="shared" si="5"/>
        <v/>
      </c>
      <c r="Q87" s="102">
        <f ca="1">SUMIF('лист 3'!$S$2:$T$7,'лист 2'!P87,'лист 3'!$T$2:$T$7)*D87</f>
        <v>0</v>
      </c>
    </row>
    <row r="88" spans="1:17" ht="15" customHeight="1" x14ac:dyDescent="0.3">
      <c r="A88" s="74"/>
      <c r="B88" s="75" t="s">
        <v>49</v>
      </c>
      <c r="C88" s="85"/>
      <c r="D88" s="71"/>
      <c r="E88" s="38"/>
      <c r="F88" s="38"/>
      <c r="G88" s="71"/>
      <c r="H88" s="38"/>
      <c r="I88" s="38"/>
      <c r="J88" s="39"/>
      <c r="K88" s="40"/>
      <c r="L88" s="86"/>
      <c r="M88" s="105" t="str">
        <f t="shared" si="3"/>
        <v xml:space="preserve">    </v>
      </c>
      <c r="N88" s="105"/>
      <c r="O88" s="108">
        <f t="shared" si="4"/>
        <v>44523</v>
      </c>
      <c r="P88" s="99" t="str">
        <f t="shared" si="5"/>
        <v/>
      </c>
      <c r="Q88" s="102">
        <f ca="1">SUMIF('лист 3'!$S$2:$T$7,'лист 2'!P88,'лист 3'!$T$2:$T$7)*D88</f>
        <v>0</v>
      </c>
    </row>
    <row r="89" spans="1:17" ht="15" customHeight="1" x14ac:dyDescent="0.3">
      <c r="A89" s="74"/>
      <c r="B89" s="75" t="s">
        <v>49</v>
      </c>
      <c r="C89" s="85"/>
      <c r="D89" s="71"/>
      <c r="E89" s="38"/>
      <c r="F89" s="38"/>
      <c r="G89" s="71"/>
      <c r="H89" s="38"/>
      <c r="I89" s="38"/>
      <c r="J89" s="39"/>
      <c r="K89" s="40"/>
      <c r="L89" s="86"/>
      <c r="M89" s="105" t="str">
        <f t="shared" si="3"/>
        <v xml:space="preserve">    </v>
      </c>
      <c r="N89" s="105"/>
      <c r="O89" s="108">
        <f t="shared" si="4"/>
        <v>44523</v>
      </c>
      <c r="P89" s="99" t="str">
        <f t="shared" si="5"/>
        <v/>
      </c>
      <c r="Q89" s="102">
        <f ca="1">SUMIF('лист 3'!$S$2:$T$7,'лист 2'!P89,'лист 3'!$T$2:$T$7)*D89</f>
        <v>0</v>
      </c>
    </row>
    <row r="90" spans="1:17" ht="15" customHeight="1" x14ac:dyDescent="0.3">
      <c r="A90" s="74"/>
      <c r="B90" s="75" t="s">
        <v>49</v>
      </c>
      <c r="C90" s="85"/>
      <c r="D90" s="71"/>
      <c r="E90" s="38"/>
      <c r="F90" s="38"/>
      <c r="G90" s="71"/>
      <c r="H90" s="38"/>
      <c r="I90" s="38"/>
      <c r="J90" s="39"/>
      <c r="K90" s="40"/>
      <c r="L90" s="86"/>
      <c r="M90" s="105" t="str">
        <f t="shared" si="3"/>
        <v xml:space="preserve">    </v>
      </c>
      <c r="N90" s="105"/>
      <c r="O90" s="108">
        <f t="shared" si="4"/>
        <v>44523</v>
      </c>
      <c r="P90" s="99" t="str">
        <f t="shared" si="5"/>
        <v/>
      </c>
      <c r="Q90" s="102">
        <f ca="1">SUMIF('лист 3'!$S$2:$T$7,'лист 2'!P90,'лист 3'!$T$2:$T$7)*D90</f>
        <v>0</v>
      </c>
    </row>
    <row r="91" spans="1:17" ht="15" customHeight="1" x14ac:dyDescent="0.3">
      <c r="A91" s="74"/>
      <c r="B91" s="75" t="s">
        <v>49</v>
      </c>
      <c r="C91" s="85"/>
      <c r="D91" s="71"/>
      <c r="E91" s="38"/>
      <c r="F91" s="38"/>
      <c r="G91" s="71"/>
      <c r="H91" s="38"/>
      <c r="I91" s="38"/>
      <c r="J91" s="39"/>
      <c r="K91" s="40"/>
      <c r="L91" s="86"/>
      <c r="M91" s="105" t="str">
        <f t="shared" si="3"/>
        <v xml:space="preserve">    </v>
      </c>
      <c r="N91" s="105"/>
      <c r="O91" s="108">
        <f t="shared" si="4"/>
        <v>44523</v>
      </c>
      <c r="P91" s="99" t="str">
        <f t="shared" si="5"/>
        <v/>
      </c>
      <c r="Q91" s="102">
        <f ca="1">SUMIF('лист 3'!$S$2:$T$7,'лист 2'!P91,'лист 3'!$T$2:$T$7)*D91</f>
        <v>0</v>
      </c>
    </row>
    <row r="92" spans="1:17" ht="15" customHeight="1" x14ac:dyDescent="0.3">
      <c r="A92" s="74"/>
      <c r="B92" s="75" t="s">
        <v>49</v>
      </c>
      <c r="C92" s="85"/>
      <c r="D92" s="71"/>
      <c r="E92" s="38"/>
      <c r="F92" s="38"/>
      <c r="G92" s="71"/>
      <c r="H92" s="38"/>
      <c r="I92" s="38"/>
      <c r="J92" s="39"/>
      <c r="K92" s="40"/>
      <c r="L92" s="86"/>
      <c r="M92" s="105" t="str">
        <f t="shared" si="3"/>
        <v xml:space="preserve">    </v>
      </c>
      <c r="N92" s="105"/>
      <c r="O92" s="108">
        <f t="shared" si="4"/>
        <v>44523</v>
      </c>
      <c r="P92" s="99" t="str">
        <f t="shared" si="5"/>
        <v/>
      </c>
      <c r="Q92" s="102">
        <f ca="1">SUMIF('лист 3'!$S$2:$T$7,'лист 2'!P92,'лист 3'!$T$2:$T$7)*D92</f>
        <v>0</v>
      </c>
    </row>
    <row r="93" spans="1:17" ht="15" customHeight="1" x14ac:dyDescent="0.3">
      <c r="A93" s="74"/>
      <c r="B93" s="75" t="s">
        <v>49</v>
      </c>
      <c r="C93" s="85"/>
      <c r="D93" s="71"/>
      <c r="E93" s="38"/>
      <c r="F93" s="38"/>
      <c r="G93" s="71"/>
      <c r="H93" s="38"/>
      <c r="I93" s="38"/>
      <c r="J93" s="39"/>
      <c r="K93" s="40"/>
      <c r="L93" s="86"/>
      <c r="M93" s="105" t="str">
        <f t="shared" si="3"/>
        <v xml:space="preserve">    </v>
      </c>
      <c r="N93" s="105"/>
      <c r="O93" s="108">
        <f t="shared" si="4"/>
        <v>44523</v>
      </c>
      <c r="P93" s="99" t="str">
        <f t="shared" si="5"/>
        <v/>
      </c>
      <c r="Q93" s="102">
        <f ca="1">SUMIF('лист 3'!$S$2:$T$7,'лист 2'!P93,'лист 3'!$T$2:$T$7)*D93</f>
        <v>0</v>
      </c>
    </row>
    <row r="94" spans="1:17" ht="15" customHeight="1" x14ac:dyDescent="0.3">
      <c r="A94" s="74"/>
      <c r="B94" s="75" t="s">
        <v>49</v>
      </c>
      <c r="C94" s="85"/>
      <c r="D94" s="71"/>
      <c r="E94" s="38"/>
      <c r="F94" s="38"/>
      <c r="G94" s="71"/>
      <c r="H94" s="38"/>
      <c r="I94" s="38"/>
      <c r="J94" s="39"/>
      <c r="K94" s="40"/>
      <c r="L94" s="86"/>
      <c r="M94" s="105" t="str">
        <f t="shared" si="3"/>
        <v xml:space="preserve">    </v>
      </c>
      <c r="N94" s="105"/>
      <c r="O94" s="108">
        <f t="shared" si="4"/>
        <v>44523</v>
      </c>
      <c r="P94" s="99" t="str">
        <f t="shared" si="5"/>
        <v/>
      </c>
      <c r="Q94" s="102">
        <f ca="1">SUMIF('лист 3'!$S$2:$T$7,'лист 2'!P94,'лист 3'!$T$2:$T$7)*D94</f>
        <v>0</v>
      </c>
    </row>
    <row r="95" spans="1:17" ht="15" customHeight="1" x14ac:dyDescent="0.3">
      <c r="A95" s="74"/>
      <c r="B95" s="75" t="s">
        <v>49</v>
      </c>
      <c r="C95" s="85"/>
      <c r="D95" s="71"/>
      <c r="E95" s="38"/>
      <c r="F95" s="38"/>
      <c r="G95" s="71"/>
      <c r="H95" s="38"/>
      <c r="I95" s="38"/>
      <c r="J95" s="39"/>
      <c r="K95" s="40"/>
      <c r="L95" s="86"/>
      <c r="M95" s="105" t="str">
        <f t="shared" si="3"/>
        <v xml:space="preserve">    </v>
      </c>
      <c r="N95" s="105"/>
      <c r="O95" s="108">
        <f t="shared" si="4"/>
        <v>44523</v>
      </c>
      <c r="P95" s="99" t="str">
        <f t="shared" si="5"/>
        <v/>
      </c>
      <c r="Q95" s="102">
        <f ca="1">SUMIF('лист 3'!$S$2:$T$7,'лист 2'!P95,'лист 3'!$T$2:$T$7)*D95</f>
        <v>0</v>
      </c>
    </row>
    <row r="96" spans="1:17" ht="15" customHeight="1" x14ac:dyDescent="0.3">
      <c r="A96" s="74"/>
      <c r="B96" s="75" t="s">
        <v>49</v>
      </c>
      <c r="C96" s="85"/>
      <c r="D96" s="71"/>
      <c r="E96" s="38"/>
      <c r="F96" s="38"/>
      <c r="G96" s="71"/>
      <c r="H96" s="38"/>
      <c r="I96" s="38"/>
      <c r="J96" s="39"/>
      <c r="K96" s="40"/>
      <c r="L96" s="86"/>
      <c r="M96" s="105" t="str">
        <f t="shared" si="3"/>
        <v xml:space="preserve">    </v>
      </c>
      <c r="N96" s="105"/>
      <c r="O96" s="108">
        <f t="shared" si="4"/>
        <v>44523</v>
      </c>
      <c r="P96" s="99" t="str">
        <f t="shared" si="5"/>
        <v/>
      </c>
      <c r="Q96" s="102">
        <f ca="1">SUMIF('лист 3'!$S$2:$T$7,'лист 2'!P96,'лист 3'!$T$2:$T$7)*D96</f>
        <v>0</v>
      </c>
    </row>
    <row r="97" spans="1:17" ht="15" customHeight="1" x14ac:dyDescent="0.3">
      <c r="A97" s="74"/>
      <c r="B97" s="75" t="s">
        <v>49</v>
      </c>
      <c r="C97" s="85"/>
      <c r="D97" s="71"/>
      <c r="E97" s="38"/>
      <c r="F97" s="38"/>
      <c r="G97" s="71"/>
      <c r="H97" s="38"/>
      <c r="I97" s="38"/>
      <c r="J97" s="39"/>
      <c r="K97" s="40"/>
      <c r="L97" s="86"/>
      <c r="M97" s="105" t="str">
        <f t="shared" si="3"/>
        <v xml:space="preserve">    </v>
      </c>
      <c r="N97" s="105"/>
      <c r="O97" s="108">
        <f t="shared" si="4"/>
        <v>44523</v>
      </c>
      <c r="P97" s="99" t="str">
        <f t="shared" si="5"/>
        <v/>
      </c>
      <c r="Q97" s="102">
        <f ca="1">SUMIF('лист 3'!$S$2:$T$7,'лист 2'!P97,'лист 3'!$T$2:$T$7)*D97</f>
        <v>0</v>
      </c>
    </row>
    <row r="98" spans="1:17" ht="15" customHeight="1" x14ac:dyDescent="0.3">
      <c r="A98" s="74"/>
      <c r="B98" s="75" t="s">
        <v>49</v>
      </c>
      <c r="C98" s="85"/>
      <c r="D98" s="71"/>
      <c r="E98" s="38"/>
      <c r="F98" s="38"/>
      <c r="G98" s="71"/>
      <c r="H98" s="38"/>
      <c r="I98" s="38"/>
      <c r="J98" s="39"/>
      <c r="K98" s="40"/>
      <c r="L98" s="86"/>
      <c r="M98" s="105" t="str">
        <f t="shared" si="3"/>
        <v xml:space="preserve">    </v>
      </c>
      <c r="N98" s="105"/>
      <c r="O98" s="108">
        <f t="shared" si="4"/>
        <v>44523</v>
      </c>
      <c r="P98" s="99" t="str">
        <f t="shared" si="5"/>
        <v/>
      </c>
      <c r="Q98" s="102">
        <f ca="1">SUMIF('лист 3'!$S$2:$T$7,'лист 2'!P98,'лист 3'!$T$2:$T$7)*D98</f>
        <v>0</v>
      </c>
    </row>
    <row r="99" spans="1:17" ht="15" customHeight="1" x14ac:dyDescent="0.3">
      <c r="A99" s="74"/>
      <c r="B99" s="75" t="s">
        <v>49</v>
      </c>
      <c r="C99" s="85"/>
      <c r="D99" s="71"/>
      <c r="E99" s="38"/>
      <c r="F99" s="38"/>
      <c r="G99" s="71"/>
      <c r="H99" s="38"/>
      <c r="I99" s="38"/>
      <c r="J99" s="39"/>
      <c r="K99" s="40"/>
      <c r="L99" s="86"/>
      <c r="M99" s="105" t="str">
        <f t="shared" si="3"/>
        <v xml:space="preserve">    </v>
      </c>
      <c r="N99" s="105"/>
      <c r="O99" s="108">
        <f t="shared" si="4"/>
        <v>44523</v>
      </c>
      <c r="P99" s="99" t="str">
        <f t="shared" si="5"/>
        <v/>
      </c>
      <c r="Q99" s="102">
        <f ca="1">SUMIF('лист 3'!$S$2:$T$7,'лист 2'!P99,'лист 3'!$T$2:$T$7)*D99</f>
        <v>0</v>
      </c>
    </row>
    <row r="100" spans="1:17" ht="15" customHeight="1" x14ac:dyDescent="0.3">
      <c r="A100" s="74"/>
      <c r="B100" s="75" t="s">
        <v>49</v>
      </c>
      <c r="C100" s="85"/>
      <c r="D100" s="71"/>
      <c r="E100" s="38"/>
      <c r="F100" s="38"/>
      <c r="G100" s="71"/>
      <c r="H100" s="38"/>
      <c r="I100" s="38"/>
      <c r="J100" s="39"/>
      <c r="K100" s="40"/>
      <c r="L100" s="86"/>
      <c r="M100" s="105" t="str">
        <f t="shared" si="3"/>
        <v xml:space="preserve">    </v>
      </c>
      <c r="N100" s="105"/>
      <c r="O100" s="108">
        <f t="shared" si="4"/>
        <v>44523</v>
      </c>
      <c r="P100" s="99" t="str">
        <f t="shared" si="5"/>
        <v/>
      </c>
      <c r="Q100" s="102">
        <f ca="1">SUMIF('лист 3'!$S$2:$T$7,'лист 2'!P100,'лист 3'!$T$2:$T$7)*D100</f>
        <v>0</v>
      </c>
    </row>
    <row r="101" spans="1:17" ht="15" customHeight="1" x14ac:dyDescent="0.3">
      <c r="A101" s="74"/>
      <c r="B101" s="75" t="s">
        <v>49</v>
      </c>
      <c r="C101" s="85"/>
      <c r="D101" s="71"/>
      <c r="E101" s="38"/>
      <c r="F101" s="38"/>
      <c r="G101" s="71"/>
      <c r="H101" s="38"/>
      <c r="I101" s="38"/>
      <c r="J101" s="39"/>
      <c r="K101" s="40"/>
      <c r="L101" s="86"/>
      <c r="M101" s="105" t="str">
        <f t="shared" si="3"/>
        <v xml:space="preserve">    </v>
      </c>
      <c r="N101" s="105"/>
      <c r="O101" s="108">
        <f t="shared" si="4"/>
        <v>44523</v>
      </c>
      <c r="P101" s="99" t="str">
        <f t="shared" si="5"/>
        <v/>
      </c>
      <c r="Q101" s="102">
        <f ca="1">SUMIF('лист 3'!$S$2:$T$7,'лист 2'!P101,'лист 3'!$T$2:$T$7)*D101</f>
        <v>0</v>
      </c>
    </row>
    <row r="102" spans="1:17" ht="15" customHeight="1" x14ac:dyDescent="0.3">
      <c r="A102" s="74"/>
      <c r="B102" s="75" t="s">
        <v>49</v>
      </c>
      <c r="C102" s="85"/>
      <c r="D102" s="71"/>
      <c r="E102" s="38"/>
      <c r="F102" s="38"/>
      <c r="G102" s="71"/>
      <c r="H102" s="38"/>
      <c r="I102" s="38"/>
      <c r="J102" s="39"/>
      <c r="K102" s="40"/>
      <c r="L102" s="86"/>
      <c r="M102" s="105" t="str">
        <f t="shared" si="3"/>
        <v xml:space="preserve">    </v>
      </c>
      <c r="N102" s="105"/>
      <c r="O102" s="108">
        <f t="shared" si="4"/>
        <v>44523</v>
      </c>
      <c r="P102" s="99" t="str">
        <f t="shared" si="5"/>
        <v/>
      </c>
      <c r="Q102" s="102">
        <f ca="1">SUMIF('лист 3'!$S$2:$T$7,'лист 2'!P102,'лист 3'!$T$2:$T$7)*D102</f>
        <v>0</v>
      </c>
    </row>
    <row r="103" spans="1:17" ht="15" customHeight="1" x14ac:dyDescent="0.3">
      <c r="A103" s="74"/>
      <c r="B103" s="75" t="s">
        <v>49</v>
      </c>
      <c r="C103" s="85"/>
      <c r="D103" s="71"/>
      <c r="E103" s="38"/>
      <c r="F103" s="38"/>
      <c r="G103" s="71"/>
      <c r="H103" s="38"/>
      <c r="I103" s="38"/>
      <c r="J103" s="39"/>
      <c r="K103" s="40"/>
      <c r="L103" s="86"/>
      <c r="M103" s="105" t="str">
        <f t="shared" si="3"/>
        <v xml:space="preserve">    </v>
      </c>
      <c r="N103" s="105"/>
      <c r="O103" s="108">
        <f t="shared" si="4"/>
        <v>44523</v>
      </c>
      <c r="P103" s="99" t="str">
        <f t="shared" si="5"/>
        <v/>
      </c>
      <c r="Q103" s="102">
        <f ca="1">SUMIF('лист 3'!$S$2:$T$7,'лист 2'!P103,'лист 3'!$T$2:$T$7)*D103</f>
        <v>0</v>
      </c>
    </row>
    <row r="104" spans="1:17" ht="15" customHeight="1" x14ac:dyDescent="0.3">
      <c r="A104" s="74"/>
      <c r="B104" s="75" t="s">
        <v>49</v>
      </c>
      <c r="C104" s="85"/>
      <c r="D104" s="71"/>
      <c r="E104" s="38"/>
      <c r="F104" s="38"/>
      <c r="G104" s="71"/>
      <c r="H104" s="38"/>
      <c r="I104" s="38"/>
      <c r="J104" s="39"/>
      <c r="K104" s="40"/>
      <c r="L104" s="86"/>
      <c r="M104" s="105" t="str">
        <f t="shared" si="3"/>
        <v xml:space="preserve">    </v>
      </c>
      <c r="N104" s="105"/>
      <c r="O104" s="108">
        <f t="shared" si="4"/>
        <v>44523</v>
      </c>
      <c r="P104" s="99" t="str">
        <f t="shared" si="5"/>
        <v/>
      </c>
      <c r="Q104" s="102">
        <f ca="1">SUMIF('лист 3'!$S$2:$T$7,'лист 2'!P104,'лист 3'!$T$2:$T$7)*D104</f>
        <v>0</v>
      </c>
    </row>
    <row r="105" spans="1:17" ht="15" customHeight="1" x14ac:dyDescent="0.3">
      <c r="A105" s="72"/>
      <c r="B105" s="80"/>
      <c r="C105" s="80"/>
      <c r="D105" s="80"/>
      <c r="E105" s="80"/>
      <c r="F105" s="81"/>
      <c r="G105" s="80"/>
      <c r="H105" s="80"/>
      <c r="I105" s="81"/>
      <c r="J105" s="80"/>
      <c r="K105" s="80"/>
      <c r="L105" s="73"/>
      <c r="M105" s="80"/>
      <c r="N105" s="80"/>
      <c r="O105" s="128"/>
      <c r="P105" s="128"/>
      <c r="Q105" s="128"/>
    </row>
    <row r="106" spans="1:17" ht="15" customHeight="1" x14ac:dyDescent="0.3">
      <c r="A106" s="83" t="s">
        <v>78</v>
      </c>
      <c r="B106" s="126" t="s">
        <v>89</v>
      </c>
      <c r="C106" s="134" t="s">
        <v>90</v>
      </c>
      <c r="D106" s="134"/>
      <c r="E106" s="134"/>
      <c r="F106" s="135" t="s">
        <v>91</v>
      </c>
      <c r="G106" s="135"/>
      <c r="H106" s="135"/>
      <c r="I106" s="135" t="s">
        <v>92</v>
      </c>
      <c r="J106" s="135"/>
      <c r="K106" s="135"/>
      <c r="L106" s="78" t="s">
        <v>87</v>
      </c>
      <c r="M106" s="106"/>
      <c r="N106" s="106"/>
      <c r="O106" s="128"/>
      <c r="P106" s="128"/>
      <c r="Q106" s="128"/>
    </row>
    <row r="107" spans="1:17" ht="15" customHeight="1" x14ac:dyDescent="0.3">
      <c r="A107" s="77">
        <v>3</v>
      </c>
      <c r="B107" s="136"/>
      <c r="C107" s="136"/>
      <c r="D107" s="136"/>
      <c r="E107" s="136"/>
      <c r="F107" s="136"/>
      <c r="G107" s="136"/>
      <c r="H107" s="136"/>
      <c r="I107" s="137"/>
      <c r="J107" s="137"/>
      <c r="K107" s="137"/>
      <c r="L107" s="79"/>
      <c r="M107" s="107"/>
      <c r="N107" s="107"/>
      <c r="O107" s="128"/>
      <c r="P107" s="128"/>
      <c r="Q107" s="128"/>
    </row>
    <row r="108" spans="1:17" ht="15" customHeight="1" x14ac:dyDescent="0.3">
      <c r="A108" s="77">
        <v>4</v>
      </c>
      <c r="B108" s="136"/>
      <c r="C108" s="136"/>
      <c r="D108" s="136"/>
      <c r="E108" s="136"/>
      <c r="F108" s="136"/>
      <c r="G108" s="136"/>
      <c r="H108" s="136"/>
      <c r="I108" s="137"/>
      <c r="J108" s="137"/>
      <c r="K108" s="137"/>
      <c r="L108" s="79"/>
      <c r="M108" s="107"/>
      <c r="N108" s="107"/>
      <c r="O108" s="128"/>
      <c r="P108" s="128"/>
      <c r="Q108" s="128"/>
    </row>
  </sheetData>
  <mergeCells count="20">
    <mergeCell ref="C106:E106"/>
    <mergeCell ref="F106:H106"/>
    <mergeCell ref="I106:K106"/>
    <mergeCell ref="B107:B108"/>
    <mergeCell ref="C107:E107"/>
    <mergeCell ref="F107:H107"/>
    <mergeCell ref="I107:K107"/>
    <mergeCell ref="C108:E108"/>
    <mergeCell ref="F108:H108"/>
    <mergeCell ref="I108:K108"/>
    <mergeCell ref="C52:E52"/>
    <mergeCell ref="F52:H52"/>
    <mergeCell ref="I52:K52"/>
    <mergeCell ref="B53:B54"/>
    <mergeCell ref="F53:H53"/>
    <mergeCell ref="F54:H54"/>
    <mergeCell ref="C53:E53"/>
    <mergeCell ref="C54:E54"/>
    <mergeCell ref="I53:K53"/>
    <mergeCell ref="I54:K54"/>
  </mergeCells>
  <phoneticPr fontId="23" type="noConversion"/>
  <dataValidations count="2">
    <dataValidation type="list" allowBlank="1" showInputMessage="1" showErrorMessage="1" sqref="B3:B50 B57:B104" xr:uid="{3E28ECD8-714C-43B4-91FC-25B438E4F4E4}">
      <formula1>#REF!</formula1>
    </dataValidation>
    <dataValidation type="list" allowBlank="1" showInputMessage="1" showErrorMessage="1" sqref="B53:H54 B107:H108" xr:uid="{5A4C821B-7090-404E-A18E-644C1FFE4C5B}">
      <formula1>#REF!</formula1>
    </dataValidation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A9E27E6-B960-4D6B-91A3-287784CA58BB}">
          <x14:formula1>
            <xm:f>'лист 3'!$C$1:$C$6</xm:f>
          </x14:formula1>
          <xm:sqref>E3:E50 E57:E104</xm:sqref>
        </x14:dataValidation>
        <x14:dataValidation type="list" allowBlank="1" showInputMessage="1" showErrorMessage="1" xr:uid="{07866ABF-C58F-4D7F-9785-A6B904578CDD}">
          <x14:formula1>
            <xm:f>'лист 3'!$D$2:$D$3</xm:f>
          </x14:formula1>
          <xm:sqref>F3:F50 F57:F104</xm:sqref>
        </x14:dataValidation>
        <x14:dataValidation type="list" allowBlank="1" showInputMessage="1" showErrorMessage="1" xr:uid="{3E796EFC-9524-4C84-AF3B-0D4D6D5B3E8D}">
          <x14:formula1>
            <xm:f>'лист 3'!$F$1:$F$5</xm:f>
          </x14:formula1>
          <xm:sqref>H3:H50 H57:H104</xm:sqref>
        </x14:dataValidation>
        <x14:dataValidation type="list" allowBlank="1" showInputMessage="1" showErrorMessage="1" xr:uid="{E18FE38B-FEF6-4481-81AB-80A8CFF10862}">
          <x14:formula1>
            <xm:f>'лист 3'!$G$1:$G$4</xm:f>
          </x14:formula1>
          <xm:sqref>I3:I50 I57:I104</xm:sqref>
        </x14:dataValidation>
        <x14:dataValidation type="list" allowBlank="1" showInputMessage="1" showErrorMessage="1" xr:uid="{A892C938-6352-4230-A22F-D66D980CCB98}">
          <x14:formula1>
            <xm:f>'лист 3'!$A$1:$A$3</xm:f>
          </x14:formula1>
          <xm:sqref>A3:A50 A57:A104</xm:sqref>
        </x14:dataValidation>
        <x14:dataValidation type="list" allowBlank="1" showInputMessage="1" showErrorMessage="1" xr:uid="{DC674EE5-A7A8-4F95-BDB2-2840193E977F}">
          <x14:formula1>
            <xm:f>'лист 3'!$J$1:$J$3</xm:f>
          </x14:formula1>
          <xm:sqref>L3:L50 L57:L104</xm:sqref>
        </x14:dataValidation>
        <x14:dataValidation type="list" allowBlank="1" showInputMessage="1" showErrorMessage="1" xr:uid="{CE071068-DBC7-402D-AEBB-6F5AB5196173}">
          <x14:formula1>
            <xm:f>'лист 3'!$E$1:$E$33</xm:f>
          </x14:formula1>
          <xm:sqref>G3:G50 G57:G104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11D8C-8CC2-4A3D-BA3F-C6FCA840BA82}">
  <dimension ref="A1:T33"/>
  <sheetViews>
    <sheetView workbookViewId="0">
      <selection activeCell="F24" sqref="F24"/>
    </sheetView>
  </sheetViews>
  <sheetFormatPr defaultRowHeight="13.8" x14ac:dyDescent="0.25"/>
  <cols>
    <col min="1" max="2" width="8.796875" style="70"/>
    <col min="13" max="13" width="11.19921875" customWidth="1"/>
    <col min="15" max="15" width="13.8984375" customWidth="1"/>
    <col min="19" max="19" width="8.296875" style="70" customWidth="1"/>
  </cols>
  <sheetData>
    <row r="1" spans="1:20" ht="27.6" x14ac:dyDescent="0.25">
      <c r="A1" s="95" t="s">
        <v>173</v>
      </c>
      <c r="B1" s="99"/>
      <c r="C1" s="95" t="s">
        <v>81</v>
      </c>
      <c r="D1" s="95" t="s">
        <v>82</v>
      </c>
      <c r="E1" s="95" t="s">
        <v>114</v>
      </c>
      <c r="F1" s="95" t="s">
        <v>172</v>
      </c>
      <c r="G1" s="95" t="s">
        <v>85</v>
      </c>
      <c r="H1" s="99"/>
      <c r="I1" s="99"/>
      <c r="J1" s="98" t="s">
        <v>88</v>
      </c>
      <c r="L1" s="92"/>
      <c r="M1" s="93" t="s">
        <v>170</v>
      </c>
      <c r="N1" s="93" t="s">
        <v>169</v>
      </c>
      <c r="O1" s="93" t="s">
        <v>171</v>
      </c>
      <c r="Q1" s="95" t="s">
        <v>81</v>
      </c>
      <c r="R1" s="95" t="s">
        <v>82</v>
      </c>
      <c r="S1" s="98" t="s">
        <v>180</v>
      </c>
      <c r="T1" s="98" t="s">
        <v>178</v>
      </c>
    </row>
    <row r="2" spans="1:20" x14ac:dyDescent="0.25">
      <c r="A2" s="99">
        <v>1</v>
      </c>
      <c r="B2" s="99"/>
      <c r="C2" s="95" t="s">
        <v>170</v>
      </c>
      <c r="D2" s="99">
        <v>4</v>
      </c>
      <c r="E2" s="99" t="s">
        <v>129</v>
      </c>
      <c r="F2" s="95" t="s">
        <v>127</v>
      </c>
      <c r="G2" s="99">
        <v>1</v>
      </c>
      <c r="H2" s="99"/>
      <c r="I2" s="99"/>
      <c r="J2" s="95" t="s">
        <v>176</v>
      </c>
      <c r="L2" s="94">
        <v>4</v>
      </c>
      <c r="M2" s="92">
        <v>16</v>
      </c>
      <c r="N2" s="92">
        <v>17</v>
      </c>
      <c r="O2" s="92">
        <v>17</v>
      </c>
      <c r="Q2" s="95" t="s">
        <v>170</v>
      </c>
      <c r="R2" s="96">
        <v>4</v>
      </c>
      <c r="S2" s="96" t="str">
        <f>Q2&amp;R2</f>
        <v>Брус4</v>
      </c>
      <c r="T2" s="92">
        <v>16</v>
      </c>
    </row>
    <row r="3" spans="1:20" x14ac:dyDescent="0.25">
      <c r="A3" s="99">
        <v>2</v>
      </c>
      <c r="B3" s="99"/>
      <c r="C3" s="95" t="s">
        <v>169</v>
      </c>
      <c r="D3" s="99">
        <v>6</v>
      </c>
      <c r="E3" s="99" t="s">
        <v>71</v>
      </c>
      <c r="F3" s="95" t="s">
        <v>174</v>
      </c>
      <c r="G3" s="99">
        <v>2</v>
      </c>
      <c r="H3" s="99"/>
      <c r="I3" s="99"/>
      <c r="J3" s="95" t="s">
        <v>177</v>
      </c>
      <c r="L3" s="94">
        <v>6</v>
      </c>
      <c r="M3" s="92">
        <v>22</v>
      </c>
      <c r="N3" s="92">
        <v>23</v>
      </c>
      <c r="O3" s="92">
        <v>23</v>
      </c>
      <c r="Q3" s="95" t="s">
        <v>169</v>
      </c>
      <c r="R3" s="96">
        <v>4</v>
      </c>
      <c r="S3" s="96" t="str">
        <f t="shared" ref="S3:S7" si="0">Q3&amp;R3</f>
        <v>Лэнд4</v>
      </c>
      <c r="T3" s="92">
        <v>17</v>
      </c>
    </row>
    <row r="4" spans="1:20" x14ac:dyDescent="0.25">
      <c r="A4" s="99"/>
      <c r="B4" s="99"/>
      <c r="C4" s="95" t="s">
        <v>171</v>
      </c>
      <c r="D4" s="99"/>
      <c r="E4" s="99" t="s">
        <v>72</v>
      </c>
      <c r="F4" s="100" t="s">
        <v>175</v>
      </c>
      <c r="G4" s="99"/>
      <c r="H4" s="99"/>
      <c r="I4" s="99"/>
      <c r="J4" s="99"/>
      <c r="Q4" s="95" t="s">
        <v>171</v>
      </c>
      <c r="R4" s="97">
        <v>4</v>
      </c>
      <c r="S4" s="96" t="str">
        <f t="shared" si="0"/>
        <v>Старый4</v>
      </c>
      <c r="T4" s="92">
        <v>17</v>
      </c>
    </row>
    <row r="5" spans="1:20" x14ac:dyDescent="0.25">
      <c r="A5" s="99"/>
      <c r="B5" s="99"/>
      <c r="C5" s="99"/>
      <c r="D5" s="99"/>
      <c r="E5" s="99" t="s">
        <v>73</v>
      </c>
      <c r="F5" s="99"/>
      <c r="G5" s="99"/>
      <c r="H5" s="99"/>
      <c r="I5" s="99"/>
      <c r="J5" s="99"/>
      <c r="Q5" s="95" t="s">
        <v>170</v>
      </c>
      <c r="R5" s="97">
        <v>6</v>
      </c>
      <c r="S5" s="96" t="str">
        <f t="shared" si="0"/>
        <v>Брус6</v>
      </c>
      <c r="T5" s="92">
        <v>22</v>
      </c>
    </row>
    <row r="6" spans="1:20" x14ac:dyDescent="0.25">
      <c r="A6" s="99"/>
      <c r="B6" s="99"/>
      <c r="C6" s="99"/>
      <c r="D6" s="99"/>
      <c r="E6" s="99" t="s">
        <v>74</v>
      </c>
      <c r="F6" s="99"/>
      <c r="G6" s="99"/>
      <c r="H6" s="99"/>
      <c r="I6" s="99"/>
      <c r="J6" s="99"/>
      <c r="Q6" s="95" t="s">
        <v>169</v>
      </c>
      <c r="R6" s="97">
        <v>6</v>
      </c>
      <c r="S6" s="96" t="str">
        <f t="shared" si="0"/>
        <v>Лэнд6</v>
      </c>
      <c r="T6" s="92">
        <v>23</v>
      </c>
    </row>
    <row r="7" spans="1:20" x14ac:dyDescent="0.25">
      <c r="A7" s="99"/>
      <c r="B7" s="99"/>
      <c r="C7" s="99"/>
      <c r="D7" s="99"/>
      <c r="E7" s="99" t="s">
        <v>75</v>
      </c>
      <c r="F7" s="99"/>
      <c r="G7" s="99"/>
      <c r="H7" s="99"/>
      <c r="I7" s="99"/>
      <c r="J7" s="99"/>
      <c r="Q7" s="95" t="s">
        <v>171</v>
      </c>
      <c r="R7" s="97">
        <v>6</v>
      </c>
      <c r="S7" s="96" t="str">
        <f t="shared" si="0"/>
        <v>Старый6</v>
      </c>
      <c r="T7" s="92">
        <v>23</v>
      </c>
    </row>
    <row r="8" spans="1:20" x14ac:dyDescent="0.25">
      <c r="A8" s="99"/>
      <c r="B8" s="99"/>
      <c r="C8" s="99"/>
      <c r="D8" s="99"/>
      <c r="E8" s="99" t="s">
        <v>76</v>
      </c>
      <c r="F8" s="99"/>
      <c r="G8" s="99"/>
      <c r="H8" s="99"/>
      <c r="I8" s="99"/>
      <c r="J8" s="99"/>
    </row>
    <row r="9" spans="1:20" x14ac:dyDescent="0.25">
      <c r="A9" s="99"/>
      <c r="B9" s="99"/>
      <c r="C9" s="99"/>
      <c r="D9" s="99"/>
      <c r="E9" s="99" t="s">
        <v>181</v>
      </c>
      <c r="F9" s="99"/>
      <c r="G9" s="99"/>
      <c r="H9" s="99"/>
      <c r="I9" s="99"/>
      <c r="J9" s="99"/>
    </row>
    <row r="10" spans="1:20" x14ac:dyDescent="0.25">
      <c r="A10" s="99"/>
      <c r="B10" s="99"/>
      <c r="C10" s="99"/>
      <c r="D10" s="99"/>
      <c r="E10" s="99" t="s">
        <v>17</v>
      </c>
      <c r="F10" s="99"/>
      <c r="G10" s="99"/>
      <c r="H10" s="99"/>
      <c r="I10" s="99"/>
      <c r="J10" s="99"/>
    </row>
    <row r="11" spans="1:20" x14ac:dyDescent="0.25">
      <c r="A11" s="99"/>
      <c r="B11" s="99"/>
      <c r="C11" s="99"/>
      <c r="D11" s="99"/>
      <c r="E11" s="99" t="s">
        <v>18</v>
      </c>
      <c r="F11" s="99"/>
      <c r="G11" s="99"/>
      <c r="H11" s="99"/>
      <c r="I11" s="99"/>
      <c r="J11" s="99"/>
    </row>
    <row r="12" spans="1:20" x14ac:dyDescent="0.25">
      <c r="A12" s="99"/>
      <c r="B12" s="99"/>
      <c r="C12" s="99"/>
      <c r="D12" s="99"/>
      <c r="E12" s="99" t="s">
        <v>19</v>
      </c>
      <c r="F12" s="99"/>
      <c r="G12" s="99"/>
      <c r="H12" s="99"/>
      <c r="I12" s="99"/>
      <c r="J12" s="99"/>
    </row>
    <row r="13" spans="1:20" x14ac:dyDescent="0.25">
      <c r="A13" s="99"/>
      <c r="B13" s="99"/>
      <c r="C13" s="99"/>
      <c r="D13" s="99"/>
      <c r="E13" s="99" t="s">
        <v>20</v>
      </c>
      <c r="F13" s="99"/>
      <c r="G13" s="99"/>
      <c r="H13" s="99"/>
      <c r="I13" s="99"/>
      <c r="J13" s="99"/>
    </row>
    <row r="14" spans="1:20" x14ac:dyDescent="0.25">
      <c r="A14" s="99"/>
      <c r="B14" s="99"/>
      <c r="C14" s="99"/>
      <c r="D14" s="99"/>
      <c r="E14" s="99" t="s">
        <v>21</v>
      </c>
      <c r="F14" s="99"/>
      <c r="G14" s="99"/>
      <c r="H14" s="99"/>
      <c r="I14" s="99"/>
      <c r="J14" s="99"/>
    </row>
    <row r="15" spans="1:20" x14ac:dyDescent="0.25">
      <c r="A15" s="99"/>
      <c r="B15" s="99"/>
      <c r="C15" s="99"/>
      <c r="D15" s="99"/>
      <c r="E15" s="99" t="s">
        <v>22</v>
      </c>
      <c r="F15" s="99"/>
      <c r="G15" s="99"/>
      <c r="H15" s="99"/>
      <c r="I15" s="99"/>
      <c r="J15" s="99"/>
    </row>
    <row r="16" spans="1:20" x14ac:dyDescent="0.25">
      <c r="A16" s="99"/>
      <c r="B16" s="99"/>
      <c r="C16" s="99"/>
      <c r="D16" s="99"/>
      <c r="E16" s="99" t="s">
        <v>23</v>
      </c>
      <c r="F16" s="99"/>
      <c r="G16" s="99"/>
      <c r="H16" s="99"/>
      <c r="I16" s="99"/>
      <c r="J16" s="99"/>
    </row>
    <row r="17" spans="1:10" x14ac:dyDescent="0.25">
      <c r="A17" s="99"/>
      <c r="B17" s="99"/>
      <c r="C17" s="99"/>
      <c r="D17" s="99"/>
      <c r="E17" s="99" t="s">
        <v>24</v>
      </c>
      <c r="F17" s="99"/>
      <c r="G17" s="99"/>
      <c r="H17" s="99"/>
      <c r="I17" s="99"/>
      <c r="J17" s="99"/>
    </row>
    <row r="18" spans="1:10" x14ac:dyDescent="0.25">
      <c r="A18" s="99"/>
      <c r="B18" s="99"/>
      <c r="C18" s="99"/>
      <c r="D18" s="99"/>
      <c r="E18" s="99" t="s">
        <v>25</v>
      </c>
      <c r="F18" s="99"/>
      <c r="G18" s="99"/>
      <c r="H18" s="99"/>
      <c r="I18" s="99"/>
      <c r="J18" s="99"/>
    </row>
    <row r="19" spans="1:10" x14ac:dyDescent="0.25">
      <c r="E19" t="s">
        <v>26</v>
      </c>
    </row>
    <row r="20" spans="1:10" x14ac:dyDescent="0.25">
      <c r="E20" t="s">
        <v>27</v>
      </c>
    </row>
    <row r="21" spans="1:10" x14ac:dyDescent="0.25">
      <c r="E21" t="s">
        <v>28</v>
      </c>
    </row>
    <row r="22" spans="1:10" x14ac:dyDescent="0.25">
      <c r="E22" t="s">
        <v>29</v>
      </c>
    </row>
    <row r="23" spans="1:10" x14ac:dyDescent="0.25">
      <c r="E23" t="s">
        <v>30</v>
      </c>
    </row>
    <row r="24" spans="1:10" x14ac:dyDescent="0.25">
      <c r="E24" t="s">
        <v>31</v>
      </c>
    </row>
    <row r="25" spans="1:10" x14ac:dyDescent="0.25">
      <c r="E25" t="s">
        <v>32</v>
      </c>
    </row>
    <row r="26" spans="1:10" x14ac:dyDescent="0.25">
      <c r="E26" t="s">
        <v>33</v>
      </c>
    </row>
    <row r="27" spans="1:10" x14ac:dyDescent="0.25">
      <c r="E27" t="s">
        <v>34</v>
      </c>
    </row>
    <row r="28" spans="1:10" x14ac:dyDescent="0.25">
      <c r="E28" t="s">
        <v>35</v>
      </c>
    </row>
    <row r="29" spans="1:10" x14ac:dyDescent="0.25">
      <c r="E29" t="s">
        <v>36</v>
      </c>
    </row>
    <row r="30" spans="1:10" x14ac:dyDescent="0.25">
      <c r="E30" t="s">
        <v>37</v>
      </c>
    </row>
    <row r="31" spans="1:10" x14ac:dyDescent="0.25">
      <c r="E31" t="s">
        <v>38</v>
      </c>
    </row>
    <row r="32" spans="1:10" x14ac:dyDescent="0.25">
      <c r="E32" t="s">
        <v>39</v>
      </c>
    </row>
    <row r="33" spans="5:5" x14ac:dyDescent="0.25">
      <c r="E33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7.69921875" customWidth="1"/>
    <col min="3" max="3" width="6.3984375" customWidth="1"/>
    <col min="4" max="5" width="7.59765625" customWidth="1"/>
    <col min="6" max="6" width="58.59765625" customWidth="1"/>
    <col min="7" max="26" width="7.59765625" customWidth="1"/>
  </cols>
  <sheetData>
    <row r="1" spans="1:6" ht="14.25" customHeight="1" x14ac:dyDescent="0.3">
      <c r="B1" s="41"/>
      <c r="C1" s="42"/>
      <c r="D1" s="2" t="s">
        <v>67</v>
      </c>
      <c r="F1" s="43"/>
    </row>
    <row r="2" spans="1:6" ht="14.25" customHeight="1" x14ac:dyDescent="0.3">
      <c r="A2" s="41">
        <v>0.33333333333333331</v>
      </c>
      <c r="B2" s="41">
        <v>0.75</v>
      </c>
      <c r="C2" s="42">
        <f t="shared" ref="C2:C4" si="0">IF(D2="да",1,0)</f>
        <v>1</v>
      </c>
      <c r="D2" s="2" t="s">
        <v>96</v>
      </c>
      <c r="F2" s="43">
        <f t="shared" ref="F2:F4" si="1">IF(((B2-A2)*24-C2)&lt;10,((B2-A2)*24-C2),((B2-A2)*24-C2)*1.1)</f>
        <v>9</v>
      </c>
    </row>
    <row r="3" spans="1:6" ht="14.25" customHeight="1" x14ac:dyDescent="0.3">
      <c r="A3" s="41">
        <v>0.38124999999999998</v>
      </c>
      <c r="B3" s="41">
        <v>0.46875</v>
      </c>
      <c r="C3" s="42">
        <f t="shared" si="0"/>
        <v>0</v>
      </c>
      <c r="D3" s="2" t="s">
        <v>97</v>
      </c>
      <c r="F3" s="43">
        <f t="shared" si="1"/>
        <v>2.1000000000000005</v>
      </c>
    </row>
    <row r="4" spans="1:6" ht="14.25" customHeight="1" x14ac:dyDescent="0.3">
      <c r="A4" s="41">
        <v>0.422916666666667</v>
      </c>
      <c r="B4" s="41">
        <v>0.50555555555555554</v>
      </c>
      <c r="C4" s="42">
        <f t="shared" si="0"/>
        <v>1</v>
      </c>
      <c r="D4" s="2" t="s">
        <v>96</v>
      </c>
      <c r="F4" s="43">
        <f t="shared" si="1"/>
        <v>0.98333333333332495</v>
      </c>
    </row>
    <row r="5" spans="1:6" ht="14.25" customHeight="1" x14ac:dyDescent="0.3">
      <c r="B5" s="41"/>
      <c r="C5" s="42"/>
      <c r="F5" s="43"/>
    </row>
    <row r="6" spans="1:6" ht="14.25" customHeight="1" x14ac:dyDescent="0.3">
      <c r="B6" s="41"/>
      <c r="C6" s="42"/>
      <c r="F6" s="43"/>
    </row>
    <row r="7" spans="1:6" ht="14.25" customHeight="1" x14ac:dyDescent="0.3">
      <c r="B7" s="41"/>
      <c r="C7" s="42"/>
      <c r="F7" s="43"/>
    </row>
    <row r="8" spans="1:6" ht="14.25" customHeight="1" x14ac:dyDescent="0.3">
      <c r="B8" s="41"/>
      <c r="C8" s="42"/>
      <c r="F8" s="43"/>
    </row>
    <row r="9" spans="1:6" ht="14.25" customHeight="1" x14ac:dyDescent="0.3">
      <c r="B9" s="41"/>
      <c r="C9" s="42"/>
      <c r="F9" s="43"/>
    </row>
    <row r="10" spans="1:6" ht="14.25" customHeight="1" x14ac:dyDescent="0.3">
      <c r="B10" s="41"/>
      <c r="C10" s="42"/>
      <c r="F10" s="43"/>
    </row>
    <row r="11" spans="1:6" ht="14.25" customHeight="1" x14ac:dyDescent="0.3">
      <c r="B11" s="41"/>
      <c r="C11" s="42"/>
      <c r="F11" s="43"/>
    </row>
    <row r="12" spans="1:6" ht="14.25" customHeight="1" x14ac:dyDescent="0.3">
      <c r="B12" s="41"/>
      <c r="C12" s="42"/>
      <c r="F12" s="43"/>
    </row>
    <row r="13" spans="1:6" ht="14.25" customHeight="1" x14ac:dyDescent="0.3">
      <c r="B13" s="41"/>
      <c r="C13" s="42"/>
      <c r="F13" s="43"/>
    </row>
    <row r="14" spans="1:6" ht="14.25" customHeight="1" x14ac:dyDescent="0.3">
      <c r="B14" s="41"/>
      <c r="C14" s="42"/>
      <c r="F14" s="43"/>
    </row>
    <row r="15" spans="1:6" ht="14.25" customHeight="1" x14ac:dyDescent="0.3">
      <c r="B15" s="41"/>
      <c r="C15" s="42"/>
      <c r="F15" s="43"/>
    </row>
    <row r="16" spans="1:6" ht="14.25" customHeight="1" x14ac:dyDescent="0.3">
      <c r="B16" s="41"/>
      <c r="C16" s="42"/>
      <c r="F16" s="43"/>
    </row>
    <row r="17" spans="2:6" ht="14.25" customHeight="1" x14ac:dyDescent="0.3">
      <c r="B17" s="41"/>
      <c r="C17" s="42"/>
      <c r="F17" s="43"/>
    </row>
    <row r="18" spans="2:6" ht="14.25" customHeight="1" x14ac:dyDescent="0.3">
      <c r="B18" s="41"/>
      <c r="C18" s="42"/>
      <c r="F18" s="43"/>
    </row>
    <row r="19" spans="2:6" ht="14.25" customHeight="1" x14ac:dyDescent="0.3">
      <c r="B19" s="41"/>
      <c r="C19" s="42"/>
      <c r="F19" s="43"/>
    </row>
    <row r="20" spans="2:6" ht="14.25" customHeight="1" x14ac:dyDescent="0.3">
      <c r="B20" s="41"/>
      <c r="C20" s="42"/>
      <c r="F20" s="43"/>
    </row>
    <row r="21" spans="2:6" ht="14.25" customHeight="1" x14ac:dyDescent="0.3">
      <c r="B21" s="41"/>
      <c r="C21" s="42"/>
      <c r="F21" s="43"/>
    </row>
    <row r="22" spans="2:6" ht="14.25" customHeight="1" x14ac:dyDescent="0.3">
      <c r="B22" s="41"/>
      <c r="C22" s="42"/>
      <c r="F22" s="43"/>
    </row>
    <row r="23" spans="2:6" ht="14.25" customHeight="1" x14ac:dyDescent="0.3">
      <c r="B23" s="41"/>
      <c r="C23" s="42"/>
      <c r="F23" s="43"/>
    </row>
    <row r="24" spans="2:6" ht="14.25" customHeight="1" x14ac:dyDescent="0.3">
      <c r="B24" s="41"/>
      <c r="C24" s="42"/>
      <c r="F24" s="43"/>
    </row>
    <row r="25" spans="2:6" ht="14.25" customHeight="1" x14ac:dyDescent="0.3">
      <c r="B25" s="41"/>
      <c r="C25" s="42"/>
      <c r="F25" s="43"/>
    </row>
    <row r="26" spans="2:6" ht="14.25" customHeight="1" x14ac:dyDescent="0.3">
      <c r="B26" s="41"/>
      <c r="C26" s="42"/>
      <c r="F26" s="43"/>
    </row>
    <row r="27" spans="2:6" ht="14.25" customHeight="1" x14ac:dyDescent="0.3">
      <c r="B27" s="41"/>
      <c r="C27" s="42"/>
      <c r="F27" s="43"/>
    </row>
    <row r="28" spans="2:6" ht="14.25" customHeight="1" x14ac:dyDescent="0.3">
      <c r="B28" s="41"/>
      <c r="C28" s="42"/>
      <c r="F28" s="43"/>
    </row>
    <row r="29" spans="2:6" ht="14.25" customHeight="1" x14ac:dyDescent="0.3">
      <c r="B29" s="41"/>
      <c r="C29" s="42"/>
      <c r="F29" s="43"/>
    </row>
    <row r="30" spans="2:6" ht="14.25" customHeight="1" x14ac:dyDescent="0.3">
      <c r="B30" s="41"/>
      <c r="C30" s="42"/>
      <c r="F30" s="43"/>
    </row>
    <row r="31" spans="2:6" ht="14.25" customHeight="1" x14ac:dyDescent="0.3">
      <c r="B31" s="41"/>
      <c r="C31" s="42"/>
      <c r="F31" s="43"/>
    </row>
    <row r="32" spans="2:6" ht="14.25" customHeight="1" x14ac:dyDescent="0.3">
      <c r="B32" s="41"/>
      <c r="C32" s="42"/>
      <c r="F32" s="43"/>
    </row>
    <row r="33" spans="2:6" ht="14.25" customHeight="1" x14ac:dyDescent="0.3">
      <c r="B33" s="41"/>
      <c r="C33" s="42"/>
      <c r="F33" s="43"/>
    </row>
    <row r="34" spans="2:6" ht="14.25" customHeight="1" x14ac:dyDescent="0.3">
      <c r="B34" s="41"/>
      <c r="C34" s="42"/>
      <c r="F34" s="43"/>
    </row>
    <row r="35" spans="2:6" ht="14.25" customHeight="1" x14ac:dyDescent="0.3">
      <c r="B35" s="41"/>
      <c r="C35" s="42"/>
      <c r="F35" s="43"/>
    </row>
    <row r="36" spans="2:6" ht="14.25" customHeight="1" x14ac:dyDescent="0.3">
      <c r="B36" s="41"/>
      <c r="C36" s="42"/>
      <c r="F36" s="43"/>
    </row>
    <row r="37" spans="2:6" ht="14.25" customHeight="1" x14ac:dyDescent="0.3">
      <c r="B37" s="41"/>
      <c r="C37" s="42"/>
      <c r="F37" s="43"/>
    </row>
    <row r="38" spans="2:6" ht="14.25" customHeight="1" x14ac:dyDescent="0.3">
      <c r="B38" s="41"/>
      <c r="C38" s="42"/>
      <c r="F38" s="43"/>
    </row>
    <row r="39" spans="2:6" ht="14.25" customHeight="1" x14ac:dyDescent="0.3">
      <c r="B39" s="41"/>
      <c r="C39" s="42"/>
      <c r="F39" s="43"/>
    </row>
    <row r="40" spans="2:6" ht="14.25" customHeight="1" x14ac:dyDescent="0.3">
      <c r="B40" s="41"/>
      <c r="C40" s="42"/>
      <c r="F40" s="43"/>
    </row>
    <row r="41" spans="2:6" ht="14.25" customHeight="1" x14ac:dyDescent="0.3">
      <c r="B41" s="41"/>
      <c r="C41" s="42"/>
      <c r="F41" s="43"/>
    </row>
    <row r="42" spans="2:6" ht="14.25" customHeight="1" x14ac:dyDescent="0.3">
      <c r="B42" s="41"/>
      <c r="C42" s="42"/>
      <c r="F42" s="43"/>
    </row>
    <row r="43" spans="2:6" ht="14.25" customHeight="1" x14ac:dyDescent="0.3">
      <c r="B43" s="41"/>
      <c r="C43" s="42"/>
      <c r="F43" s="43"/>
    </row>
    <row r="44" spans="2:6" ht="14.25" customHeight="1" x14ac:dyDescent="0.3">
      <c r="B44" s="41"/>
      <c r="C44" s="42"/>
      <c r="F44" s="43"/>
    </row>
    <row r="45" spans="2:6" ht="14.25" customHeight="1" x14ac:dyDescent="0.3">
      <c r="B45" s="41"/>
      <c r="C45" s="42"/>
      <c r="F45" s="43"/>
    </row>
    <row r="46" spans="2:6" ht="14.25" customHeight="1" x14ac:dyDescent="0.3">
      <c r="B46" s="41"/>
      <c r="C46" s="42"/>
      <c r="F46" s="43"/>
    </row>
    <row r="47" spans="2:6" ht="14.25" customHeight="1" x14ac:dyDescent="0.3">
      <c r="B47" s="41"/>
      <c r="C47" s="42"/>
      <c r="F47" s="43"/>
    </row>
    <row r="48" spans="2:6" ht="14.25" customHeight="1" x14ac:dyDescent="0.3">
      <c r="B48" s="41"/>
      <c r="C48" s="42"/>
      <c r="F48" s="43"/>
    </row>
    <row r="49" spans="2:6" ht="14.25" customHeight="1" x14ac:dyDescent="0.3">
      <c r="B49" s="41"/>
      <c r="C49" s="42"/>
      <c r="F49" s="43"/>
    </row>
    <row r="50" spans="2:6" ht="14.25" customHeight="1" x14ac:dyDescent="0.3">
      <c r="B50" s="41"/>
      <c r="C50" s="42"/>
      <c r="F50" s="43"/>
    </row>
    <row r="51" spans="2:6" ht="14.25" customHeight="1" x14ac:dyDescent="0.3">
      <c r="B51" s="41"/>
      <c r="C51" s="42"/>
      <c r="F51" s="43"/>
    </row>
    <row r="52" spans="2:6" ht="14.25" customHeight="1" x14ac:dyDescent="0.3">
      <c r="B52" s="41"/>
      <c r="C52" s="42"/>
      <c r="F52" s="43"/>
    </row>
    <row r="53" spans="2:6" ht="14.25" customHeight="1" x14ac:dyDescent="0.3">
      <c r="B53" s="41"/>
      <c r="C53" s="42"/>
      <c r="F53" s="43"/>
    </row>
    <row r="54" spans="2:6" ht="14.25" customHeight="1" x14ac:dyDescent="0.3">
      <c r="B54" s="41"/>
      <c r="C54" s="42"/>
      <c r="F54" s="43"/>
    </row>
    <row r="55" spans="2:6" ht="14.25" customHeight="1" x14ac:dyDescent="0.3">
      <c r="B55" s="41"/>
      <c r="C55" s="42"/>
      <c r="F55" s="43"/>
    </row>
    <row r="56" spans="2:6" ht="14.25" customHeight="1" x14ac:dyDescent="0.3">
      <c r="B56" s="41"/>
      <c r="C56" s="42"/>
      <c r="F56" s="43"/>
    </row>
    <row r="57" spans="2:6" ht="14.25" customHeight="1" x14ac:dyDescent="0.3">
      <c r="B57" s="41"/>
      <c r="C57" s="42"/>
      <c r="F57" s="43"/>
    </row>
    <row r="58" spans="2:6" ht="14.25" customHeight="1" x14ac:dyDescent="0.3">
      <c r="B58" s="41"/>
      <c r="C58" s="42"/>
      <c r="F58" s="43"/>
    </row>
    <row r="59" spans="2:6" ht="14.25" customHeight="1" x14ac:dyDescent="0.3">
      <c r="B59" s="41"/>
      <c r="C59" s="42"/>
      <c r="F59" s="43"/>
    </row>
    <row r="60" spans="2:6" ht="14.25" customHeight="1" x14ac:dyDescent="0.3">
      <c r="B60" s="41"/>
      <c r="C60" s="42"/>
      <c r="F60" s="43"/>
    </row>
    <row r="61" spans="2:6" ht="14.25" customHeight="1" x14ac:dyDescent="0.3">
      <c r="B61" s="41"/>
      <c r="C61" s="42"/>
      <c r="F61" s="43"/>
    </row>
    <row r="62" spans="2:6" ht="14.25" customHeight="1" x14ac:dyDescent="0.3">
      <c r="B62" s="41"/>
      <c r="C62" s="42"/>
      <c r="F62" s="43"/>
    </row>
    <row r="63" spans="2:6" ht="14.25" customHeight="1" x14ac:dyDescent="0.3">
      <c r="B63" s="41"/>
      <c r="C63" s="42"/>
      <c r="F63" s="43"/>
    </row>
    <row r="64" spans="2:6" ht="14.25" customHeight="1" x14ac:dyDescent="0.3">
      <c r="B64" s="41"/>
      <c r="C64" s="42"/>
      <c r="F64" s="43"/>
    </row>
    <row r="65" spans="2:6" ht="14.25" customHeight="1" x14ac:dyDescent="0.3">
      <c r="B65" s="41"/>
      <c r="C65" s="42"/>
      <c r="F65" s="43"/>
    </row>
    <row r="66" spans="2:6" ht="14.25" customHeight="1" x14ac:dyDescent="0.3">
      <c r="B66" s="41"/>
      <c r="C66" s="42"/>
      <c r="F66" s="43"/>
    </row>
    <row r="67" spans="2:6" ht="14.25" customHeight="1" x14ac:dyDescent="0.3">
      <c r="B67" s="41"/>
      <c r="C67" s="42"/>
      <c r="F67" s="43"/>
    </row>
    <row r="68" spans="2:6" ht="14.25" customHeight="1" x14ac:dyDescent="0.3">
      <c r="B68" s="41"/>
      <c r="C68" s="42"/>
      <c r="F68" s="43"/>
    </row>
    <row r="69" spans="2:6" ht="14.25" customHeight="1" x14ac:dyDescent="0.3">
      <c r="B69" s="41"/>
      <c r="C69" s="42"/>
      <c r="F69" s="43"/>
    </row>
    <row r="70" spans="2:6" ht="14.25" customHeight="1" x14ac:dyDescent="0.3">
      <c r="B70" s="41"/>
      <c r="C70" s="42"/>
      <c r="F70" s="43"/>
    </row>
    <row r="71" spans="2:6" ht="14.25" customHeight="1" x14ac:dyDescent="0.3">
      <c r="B71" s="41"/>
      <c r="C71" s="42"/>
      <c r="F71" s="43"/>
    </row>
    <row r="72" spans="2:6" ht="14.25" customHeight="1" x14ac:dyDescent="0.3">
      <c r="B72" s="41"/>
      <c r="C72" s="42"/>
      <c r="F72" s="43"/>
    </row>
    <row r="73" spans="2:6" ht="14.25" customHeight="1" x14ac:dyDescent="0.3">
      <c r="B73" s="41"/>
      <c r="C73" s="42"/>
      <c r="F73" s="43"/>
    </row>
    <row r="74" spans="2:6" ht="14.25" customHeight="1" x14ac:dyDescent="0.3">
      <c r="B74" s="41"/>
      <c r="C74" s="42"/>
      <c r="F74" s="43"/>
    </row>
    <row r="75" spans="2:6" ht="14.25" customHeight="1" x14ac:dyDescent="0.3">
      <c r="B75" s="41"/>
      <c r="C75" s="42"/>
      <c r="F75" s="43"/>
    </row>
    <row r="76" spans="2:6" ht="14.25" customHeight="1" x14ac:dyDescent="0.3">
      <c r="B76" s="41"/>
      <c r="C76" s="42"/>
      <c r="F76" s="43"/>
    </row>
    <row r="77" spans="2:6" ht="14.25" customHeight="1" x14ac:dyDescent="0.3">
      <c r="B77" s="41"/>
      <c r="C77" s="42"/>
      <c r="F77" s="43"/>
    </row>
    <row r="78" spans="2:6" ht="14.25" customHeight="1" x14ac:dyDescent="0.3">
      <c r="B78" s="41"/>
      <c r="C78" s="42"/>
      <c r="F78" s="43"/>
    </row>
    <row r="79" spans="2:6" ht="14.25" customHeight="1" x14ac:dyDescent="0.3">
      <c r="B79" s="41"/>
      <c r="C79" s="42"/>
      <c r="F79" s="43"/>
    </row>
    <row r="80" spans="2:6" ht="14.25" customHeight="1" x14ac:dyDescent="0.3">
      <c r="B80" s="41"/>
      <c r="C80" s="42"/>
      <c r="F80" s="43"/>
    </row>
    <row r="81" spans="2:6" ht="14.25" customHeight="1" x14ac:dyDescent="0.3">
      <c r="B81" s="41"/>
      <c r="C81" s="42"/>
      <c r="F81" s="43"/>
    </row>
    <row r="82" spans="2:6" ht="14.25" customHeight="1" x14ac:dyDescent="0.3">
      <c r="B82" s="41"/>
      <c r="C82" s="42"/>
      <c r="F82" s="43"/>
    </row>
    <row r="83" spans="2:6" ht="14.25" customHeight="1" x14ac:dyDescent="0.3">
      <c r="B83" s="41"/>
      <c r="C83" s="42"/>
      <c r="F83" s="43"/>
    </row>
    <row r="84" spans="2:6" ht="14.25" customHeight="1" x14ac:dyDescent="0.3">
      <c r="B84" s="41"/>
      <c r="C84" s="42"/>
      <c r="F84" s="43"/>
    </row>
    <row r="85" spans="2:6" ht="14.25" customHeight="1" x14ac:dyDescent="0.3">
      <c r="B85" s="41"/>
      <c r="C85" s="42"/>
      <c r="F85" s="43"/>
    </row>
    <row r="86" spans="2:6" ht="14.25" customHeight="1" x14ac:dyDescent="0.3">
      <c r="B86" s="41"/>
      <c r="C86" s="42"/>
      <c r="F86" s="43"/>
    </row>
    <row r="87" spans="2:6" ht="14.25" customHeight="1" x14ac:dyDescent="0.3">
      <c r="B87" s="41"/>
      <c r="C87" s="42"/>
      <c r="F87" s="43"/>
    </row>
    <row r="88" spans="2:6" ht="14.25" customHeight="1" x14ac:dyDescent="0.3">
      <c r="B88" s="41"/>
      <c r="C88" s="42"/>
      <c r="F88" s="43"/>
    </row>
    <row r="89" spans="2:6" ht="14.25" customHeight="1" x14ac:dyDescent="0.3">
      <c r="B89" s="41"/>
      <c r="C89" s="42"/>
      <c r="F89" s="43"/>
    </row>
    <row r="90" spans="2:6" ht="14.25" customHeight="1" x14ac:dyDescent="0.3">
      <c r="B90" s="41"/>
      <c r="C90" s="42"/>
      <c r="F90" s="43"/>
    </row>
    <row r="91" spans="2:6" ht="14.25" customHeight="1" x14ac:dyDescent="0.3">
      <c r="B91" s="41"/>
      <c r="C91" s="42"/>
      <c r="F91" s="43"/>
    </row>
    <row r="92" spans="2:6" ht="14.25" customHeight="1" x14ac:dyDescent="0.3">
      <c r="B92" s="41"/>
      <c r="C92" s="42"/>
      <c r="F92" s="43"/>
    </row>
    <row r="93" spans="2:6" ht="14.25" customHeight="1" x14ac:dyDescent="0.3">
      <c r="B93" s="41"/>
      <c r="C93" s="42"/>
      <c r="F93" s="43"/>
    </row>
    <row r="94" spans="2:6" ht="14.25" customHeight="1" x14ac:dyDescent="0.3">
      <c r="B94" s="41"/>
      <c r="C94" s="42"/>
      <c r="F94" s="43"/>
    </row>
    <row r="95" spans="2:6" ht="14.25" customHeight="1" x14ac:dyDescent="0.3">
      <c r="B95" s="41"/>
      <c r="C95" s="42"/>
      <c r="F95" s="43"/>
    </row>
    <row r="96" spans="2:6" ht="14.25" customHeight="1" x14ac:dyDescent="0.3">
      <c r="B96" s="41"/>
      <c r="C96" s="42"/>
      <c r="F96" s="43"/>
    </row>
    <row r="97" spans="2:6" ht="14.25" customHeight="1" x14ac:dyDescent="0.3">
      <c r="B97" s="41"/>
      <c r="C97" s="42"/>
      <c r="F97" s="43"/>
    </row>
    <row r="98" spans="2:6" ht="14.25" customHeight="1" x14ac:dyDescent="0.3">
      <c r="B98" s="41"/>
      <c r="C98" s="42"/>
      <c r="F98" s="43"/>
    </row>
    <row r="99" spans="2:6" ht="14.25" customHeight="1" x14ac:dyDescent="0.3">
      <c r="B99" s="41"/>
      <c r="C99" s="42"/>
      <c r="F99" s="43"/>
    </row>
    <row r="100" spans="2:6" ht="14.25" customHeight="1" x14ac:dyDescent="0.3">
      <c r="B100" s="41"/>
      <c r="C100" s="42"/>
      <c r="F100" s="43"/>
    </row>
    <row r="101" spans="2:6" ht="14.25" customHeight="1" x14ac:dyDescent="0.3">
      <c r="B101" s="41"/>
      <c r="C101" s="42"/>
      <c r="F101" s="43"/>
    </row>
    <row r="102" spans="2:6" ht="14.25" customHeight="1" x14ac:dyDescent="0.3">
      <c r="B102" s="41"/>
      <c r="C102" s="42"/>
      <c r="F102" s="43"/>
    </row>
    <row r="103" spans="2:6" ht="14.25" customHeight="1" x14ac:dyDescent="0.3">
      <c r="B103" s="41"/>
      <c r="C103" s="42"/>
      <c r="F103" s="43"/>
    </row>
    <row r="104" spans="2:6" ht="14.25" customHeight="1" x14ac:dyDescent="0.3">
      <c r="B104" s="41"/>
      <c r="C104" s="42"/>
      <c r="F104" s="43"/>
    </row>
    <row r="105" spans="2:6" ht="14.25" customHeight="1" x14ac:dyDescent="0.3">
      <c r="B105" s="41"/>
      <c r="C105" s="42"/>
      <c r="F105" s="43"/>
    </row>
    <row r="106" spans="2:6" ht="14.25" customHeight="1" x14ac:dyDescent="0.3">
      <c r="B106" s="41"/>
      <c r="C106" s="42"/>
      <c r="F106" s="43"/>
    </row>
    <row r="107" spans="2:6" ht="14.25" customHeight="1" x14ac:dyDescent="0.3">
      <c r="B107" s="41"/>
      <c r="C107" s="42"/>
      <c r="F107" s="43"/>
    </row>
    <row r="108" spans="2:6" ht="14.25" customHeight="1" x14ac:dyDescent="0.3">
      <c r="B108" s="41"/>
      <c r="C108" s="42"/>
      <c r="F108" s="43"/>
    </row>
    <row r="109" spans="2:6" ht="14.25" customHeight="1" x14ac:dyDescent="0.3">
      <c r="B109" s="41"/>
      <c r="C109" s="42"/>
      <c r="F109" s="43"/>
    </row>
    <row r="110" spans="2:6" ht="14.25" customHeight="1" x14ac:dyDescent="0.3">
      <c r="B110" s="41"/>
      <c r="C110" s="42"/>
      <c r="F110" s="43"/>
    </row>
    <row r="111" spans="2:6" ht="14.25" customHeight="1" x14ac:dyDescent="0.3">
      <c r="B111" s="41"/>
      <c r="C111" s="42"/>
      <c r="F111" s="43"/>
    </row>
    <row r="112" spans="2:6" ht="14.25" customHeight="1" x14ac:dyDescent="0.3">
      <c r="B112" s="41"/>
      <c r="C112" s="42"/>
      <c r="F112" s="43"/>
    </row>
    <row r="113" spans="2:6" ht="14.25" customHeight="1" x14ac:dyDescent="0.3">
      <c r="B113" s="41"/>
      <c r="C113" s="42"/>
      <c r="F113" s="43"/>
    </row>
    <row r="114" spans="2:6" ht="14.25" customHeight="1" x14ac:dyDescent="0.3">
      <c r="B114" s="41"/>
      <c r="C114" s="42"/>
      <c r="F114" s="43"/>
    </row>
    <row r="115" spans="2:6" ht="14.25" customHeight="1" x14ac:dyDescent="0.3">
      <c r="B115" s="41"/>
      <c r="C115" s="42"/>
      <c r="F115" s="43"/>
    </row>
    <row r="116" spans="2:6" ht="14.25" customHeight="1" x14ac:dyDescent="0.3">
      <c r="B116" s="41"/>
      <c r="C116" s="42"/>
      <c r="F116" s="43"/>
    </row>
    <row r="117" spans="2:6" ht="14.25" customHeight="1" x14ac:dyDescent="0.3">
      <c r="B117" s="41"/>
      <c r="C117" s="42"/>
      <c r="F117" s="43"/>
    </row>
    <row r="118" spans="2:6" ht="14.25" customHeight="1" x14ac:dyDescent="0.3">
      <c r="B118" s="41"/>
      <c r="C118" s="42"/>
      <c r="F118" s="43"/>
    </row>
    <row r="119" spans="2:6" ht="14.25" customHeight="1" x14ac:dyDescent="0.3">
      <c r="B119" s="41"/>
      <c r="C119" s="42"/>
      <c r="F119" s="43"/>
    </row>
    <row r="120" spans="2:6" ht="14.25" customHeight="1" x14ac:dyDescent="0.3">
      <c r="B120" s="41"/>
      <c r="C120" s="42"/>
      <c r="F120" s="43"/>
    </row>
    <row r="121" spans="2:6" ht="14.25" customHeight="1" x14ac:dyDescent="0.3">
      <c r="B121" s="41"/>
      <c r="C121" s="42"/>
      <c r="F121" s="43"/>
    </row>
    <row r="122" spans="2:6" ht="14.25" customHeight="1" x14ac:dyDescent="0.3">
      <c r="B122" s="41"/>
      <c r="C122" s="42"/>
      <c r="F122" s="43"/>
    </row>
    <row r="123" spans="2:6" ht="14.25" customHeight="1" x14ac:dyDescent="0.3">
      <c r="B123" s="41"/>
      <c r="C123" s="42"/>
      <c r="F123" s="43"/>
    </row>
    <row r="124" spans="2:6" ht="14.25" customHeight="1" x14ac:dyDescent="0.3">
      <c r="B124" s="41"/>
      <c r="C124" s="42"/>
      <c r="F124" s="43"/>
    </row>
    <row r="125" spans="2:6" ht="14.25" customHeight="1" x14ac:dyDescent="0.3">
      <c r="B125" s="41"/>
      <c r="C125" s="42"/>
      <c r="F125" s="43"/>
    </row>
    <row r="126" spans="2:6" ht="14.25" customHeight="1" x14ac:dyDescent="0.3">
      <c r="B126" s="41"/>
      <c r="C126" s="42"/>
      <c r="F126" s="43"/>
    </row>
    <row r="127" spans="2:6" ht="14.25" customHeight="1" x14ac:dyDescent="0.3">
      <c r="B127" s="41"/>
      <c r="C127" s="42"/>
      <c r="F127" s="43"/>
    </row>
    <row r="128" spans="2:6" ht="14.25" customHeight="1" x14ac:dyDescent="0.3">
      <c r="B128" s="41"/>
      <c r="C128" s="42"/>
      <c r="F128" s="43"/>
    </row>
    <row r="129" spans="2:6" ht="14.25" customHeight="1" x14ac:dyDescent="0.3">
      <c r="B129" s="41"/>
      <c r="C129" s="42"/>
      <c r="F129" s="43"/>
    </row>
    <row r="130" spans="2:6" ht="14.25" customHeight="1" x14ac:dyDescent="0.3">
      <c r="B130" s="41"/>
      <c r="C130" s="42"/>
      <c r="F130" s="43"/>
    </row>
    <row r="131" spans="2:6" ht="14.25" customHeight="1" x14ac:dyDescent="0.3">
      <c r="B131" s="41"/>
      <c r="C131" s="42"/>
      <c r="F131" s="43"/>
    </row>
    <row r="132" spans="2:6" ht="14.25" customHeight="1" x14ac:dyDescent="0.3">
      <c r="B132" s="41"/>
      <c r="C132" s="42"/>
      <c r="F132" s="43"/>
    </row>
    <row r="133" spans="2:6" ht="14.25" customHeight="1" x14ac:dyDescent="0.3">
      <c r="B133" s="41"/>
      <c r="C133" s="42"/>
      <c r="F133" s="43"/>
    </row>
    <row r="134" spans="2:6" ht="14.25" customHeight="1" x14ac:dyDescent="0.3">
      <c r="B134" s="41"/>
      <c r="C134" s="42"/>
      <c r="F134" s="43"/>
    </row>
    <row r="135" spans="2:6" ht="14.25" customHeight="1" x14ac:dyDescent="0.3">
      <c r="B135" s="41"/>
      <c r="C135" s="42"/>
      <c r="F135" s="43"/>
    </row>
    <row r="136" spans="2:6" ht="14.25" customHeight="1" x14ac:dyDescent="0.3">
      <c r="B136" s="41"/>
      <c r="C136" s="42"/>
      <c r="F136" s="43"/>
    </row>
    <row r="137" spans="2:6" ht="14.25" customHeight="1" x14ac:dyDescent="0.3">
      <c r="B137" s="41"/>
      <c r="C137" s="42"/>
      <c r="F137" s="43"/>
    </row>
    <row r="138" spans="2:6" ht="14.25" customHeight="1" x14ac:dyDescent="0.3">
      <c r="B138" s="41"/>
      <c r="C138" s="42"/>
      <c r="F138" s="43"/>
    </row>
    <row r="139" spans="2:6" ht="14.25" customHeight="1" x14ac:dyDescent="0.3">
      <c r="B139" s="41"/>
      <c r="C139" s="42"/>
      <c r="F139" s="43"/>
    </row>
    <row r="140" spans="2:6" ht="14.25" customHeight="1" x14ac:dyDescent="0.3">
      <c r="B140" s="41"/>
      <c r="C140" s="42"/>
      <c r="F140" s="43"/>
    </row>
    <row r="141" spans="2:6" ht="14.25" customHeight="1" x14ac:dyDescent="0.3">
      <c r="B141" s="41"/>
      <c r="C141" s="42"/>
      <c r="F141" s="43"/>
    </row>
    <row r="142" spans="2:6" ht="14.25" customHeight="1" x14ac:dyDescent="0.3">
      <c r="B142" s="41"/>
      <c r="C142" s="42"/>
      <c r="F142" s="43"/>
    </row>
    <row r="143" spans="2:6" ht="14.25" customHeight="1" x14ac:dyDescent="0.3">
      <c r="B143" s="41"/>
      <c r="C143" s="42"/>
      <c r="F143" s="43"/>
    </row>
    <row r="144" spans="2:6" ht="14.25" customHeight="1" x14ac:dyDescent="0.3">
      <c r="B144" s="41"/>
      <c r="C144" s="42"/>
      <c r="F144" s="43"/>
    </row>
    <row r="145" spans="2:6" ht="14.25" customHeight="1" x14ac:dyDescent="0.3">
      <c r="B145" s="41"/>
      <c r="C145" s="42"/>
      <c r="F145" s="43"/>
    </row>
    <row r="146" spans="2:6" ht="14.25" customHeight="1" x14ac:dyDescent="0.3">
      <c r="B146" s="41"/>
      <c r="C146" s="42"/>
      <c r="F146" s="43"/>
    </row>
    <row r="147" spans="2:6" ht="14.25" customHeight="1" x14ac:dyDescent="0.3">
      <c r="B147" s="41"/>
      <c r="C147" s="42"/>
      <c r="F147" s="43"/>
    </row>
    <row r="148" spans="2:6" ht="14.25" customHeight="1" x14ac:dyDescent="0.3">
      <c r="B148" s="41"/>
      <c r="C148" s="42"/>
      <c r="F148" s="43"/>
    </row>
    <row r="149" spans="2:6" ht="14.25" customHeight="1" x14ac:dyDescent="0.3">
      <c r="B149" s="41"/>
      <c r="C149" s="42"/>
      <c r="F149" s="43"/>
    </row>
    <row r="150" spans="2:6" ht="14.25" customHeight="1" x14ac:dyDescent="0.3">
      <c r="B150" s="41"/>
      <c r="C150" s="42"/>
      <c r="F150" s="43"/>
    </row>
    <row r="151" spans="2:6" ht="14.25" customHeight="1" x14ac:dyDescent="0.3">
      <c r="B151" s="41"/>
      <c r="C151" s="42"/>
      <c r="F151" s="43"/>
    </row>
    <row r="152" spans="2:6" ht="14.25" customHeight="1" x14ac:dyDescent="0.3">
      <c r="B152" s="41"/>
      <c r="C152" s="42"/>
      <c r="F152" s="43"/>
    </row>
    <row r="153" spans="2:6" ht="14.25" customHeight="1" x14ac:dyDescent="0.3">
      <c r="B153" s="41"/>
      <c r="C153" s="42"/>
      <c r="F153" s="43"/>
    </row>
    <row r="154" spans="2:6" ht="14.25" customHeight="1" x14ac:dyDescent="0.3">
      <c r="B154" s="41"/>
      <c r="C154" s="42"/>
      <c r="F154" s="43"/>
    </row>
    <row r="155" spans="2:6" ht="14.25" customHeight="1" x14ac:dyDescent="0.3">
      <c r="B155" s="41"/>
      <c r="C155" s="42"/>
      <c r="F155" s="43"/>
    </row>
    <row r="156" spans="2:6" ht="14.25" customHeight="1" x14ac:dyDescent="0.3">
      <c r="B156" s="41"/>
      <c r="C156" s="42"/>
      <c r="F156" s="43"/>
    </row>
    <row r="157" spans="2:6" ht="14.25" customHeight="1" x14ac:dyDescent="0.3">
      <c r="B157" s="41"/>
      <c r="C157" s="42"/>
      <c r="F157" s="43"/>
    </row>
    <row r="158" spans="2:6" ht="14.25" customHeight="1" x14ac:dyDescent="0.3">
      <c r="B158" s="41"/>
      <c r="C158" s="42"/>
      <c r="F158" s="43"/>
    </row>
    <row r="159" spans="2:6" ht="14.25" customHeight="1" x14ac:dyDescent="0.3">
      <c r="B159" s="41"/>
      <c r="C159" s="42"/>
      <c r="F159" s="43"/>
    </row>
    <row r="160" spans="2:6" ht="14.25" customHeight="1" x14ac:dyDescent="0.3">
      <c r="B160" s="41"/>
      <c r="C160" s="42"/>
      <c r="F160" s="43"/>
    </row>
    <row r="161" spans="2:6" ht="14.25" customHeight="1" x14ac:dyDescent="0.3">
      <c r="B161" s="41"/>
      <c r="C161" s="42"/>
      <c r="F161" s="43"/>
    </row>
    <row r="162" spans="2:6" ht="14.25" customHeight="1" x14ac:dyDescent="0.3">
      <c r="B162" s="41"/>
      <c r="C162" s="42"/>
      <c r="F162" s="43"/>
    </row>
    <row r="163" spans="2:6" ht="14.25" customHeight="1" x14ac:dyDescent="0.3">
      <c r="B163" s="41"/>
      <c r="C163" s="42"/>
      <c r="F163" s="43"/>
    </row>
    <row r="164" spans="2:6" ht="14.25" customHeight="1" x14ac:dyDescent="0.3">
      <c r="B164" s="41"/>
      <c r="C164" s="42"/>
      <c r="F164" s="43"/>
    </row>
    <row r="165" spans="2:6" ht="14.25" customHeight="1" x14ac:dyDescent="0.3">
      <c r="B165" s="41"/>
      <c r="C165" s="42"/>
      <c r="F165" s="43"/>
    </row>
    <row r="166" spans="2:6" ht="14.25" customHeight="1" x14ac:dyDescent="0.3">
      <c r="B166" s="41"/>
      <c r="C166" s="42"/>
      <c r="F166" s="43"/>
    </row>
    <row r="167" spans="2:6" ht="14.25" customHeight="1" x14ac:dyDescent="0.3">
      <c r="B167" s="41"/>
      <c r="C167" s="42"/>
      <c r="F167" s="43"/>
    </row>
    <row r="168" spans="2:6" ht="14.25" customHeight="1" x14ac:dyDescent="0.3">
      <c r="B168" s="41"/>
      <c r="C168" s="42"/>
      <c r="F168" s="43"/>
    </row>
    <row r="169" spans="2:6" ht="14.25" customHeight="1" x14ac:dyDescent="0.3">
      <c r="B169" s="41"/>
      <c r="C169" s="42"/>
      <c r="F169" s="43"/>
    </row>
    <row r="170" spans="2:6" ht="14.25" customHeight="1" x14ac:dyDescent="0.3">
      <c r="B170" s="41"/>
      <c r="C170" s="42"/>
      <c r="F170" s="43"/>
    </row>
    <row r="171" spans="2:6" ht="14.25" customHeight="1" x14ac:dyDescent="0.3">
      <c r="B171" s="41"/>
      <c r="C171" s="42"/>
      <c r="F171" s="43"/>
    </row>
    <row r="172" spans="2:6" ht="14.25" customHeight="1" x14ac:dyDescent="0.3">
      <c r="B172" s="41"/>
      <c r="C172" s="42"/>
      <c r="F172" s="43"/>
    </row>
    <row r="173" spans="2:6" ht="14.25" customHeight="1" x14ac:dyDescent="0.3">
      <c r="B173" s="41"/>
      <c r="C173" s="42"/>
      <c r="F173" s="43"/>
    </row>
    <row r="174" spans="2:6" ht="14.25" customHeight="1" x14ac:dyDescent="0.3">
      <c r="B174" s="41"/>
      <c r="C174" s="42"/>
      <c r="F174" s="43"/>
    </row>
    <row r="175" spans="2:6" ht="14.25" customHeight="1" x14ac:dyDescent="0.3">
      <c r="B175" s="41"/>
      <c r="C175" s="42"/>
      <c r="F175" s="43"/>
    </row>
    <row r="176" spans="2:6" ht="14.25" customHeight="1" x14ac:dyDescent="0.3">
      <c r="B176" s="41"/>
      <c r="C176" s="42"/>
      <c r="F176" s="43"/>
    </row>
    <row r="177" spans="2:6" ht="14.25" customHeight="1" x14ac:dyDescent="0.3">
      <c r="B177" s="41"/>
      <c r="C177" s="42"/>
      <c r="F177" s="43"/>
    </row>
    <row r="178" spans="2:6" ht="14.25" customHeight="1" x14ac:dyDescent="0.3">
      <c r="B178" s="41"/>
      <c r="C178" s="42"/>
      <c r="F178" s="43"/>
    </row>
    <row r="179" spans="2:6" ht="14.25" customHeight="1" x14ac:dyDescent="0.3">
      <c r="B179" s="41"/>
      <c r="C179" s="42"/>
      <c r="F179" s="43"/>
    </row>
    <row r="180" spans="2:6" ht="14.25" customHeight="1" x14ac:dyDescent="0.3">
      <c r="B180" s="41"/>
      <c r="C180" s="42"/>
      <c r="F180" s="43"/>
    </row>
    <row r="181" spans="2:6" ht="14.25" customHeight="1" x14ac:dyDescent="0.3">
      <c r="B181" s="41"/>
      <c r="C181" s="42"/>
      <c r="F181" s="43"/>
    </row>
    <row r="182" spans="2:6" ht="14.25" customHeight="1" x14ac:dyDescent="0.3">
      <c r="B182" s="41"/>
      <c r="C182" s="42"/>
      <c r="F182" s="43"/>
    </row>
    <row r="183" spans="2:6" ht="14.25" customHeight="1" x14ac:dyDescent="0.3">
      <c r="B183" s="41"/>
      <c r="C183" s="42"/>
      <c r="F183" s="43"/>
    </row>
    <row r="184" spans="2:6" ht="14.25" customHeight="1" x14ac:dyDescent="0.3">
      <c r="B184" s="41"/>
      <c r="C184" s="42"/>
      <c r="F184" s="43"/>
    </row>
    <row r="185" spans="2:6" ht="14.25" customHeight="1" x14ac:dyDescent="0.3">
      <c r="B185" s="41"/>
      <c r="C185" s="42"/>
      <c r="F185" s="43"/>
    </row>
    <row r="186" spans="2:6" ht="14.25" customHeight="1" x14ac:dyDescent="0.3">
      <c r="B186" s="41"/>
      <c r="C186" s="42"/>
      <c r="F186" s="43"/>
    </row>
    <row r="187" spans="2:6" ht="14.25" customHeight="1" x14ac:dyDescent="0.3">
      <c r="B187" s="41"/>
      <c r="C187" s="42"/>
      <c r="F187" s="43"/>
    </row>
    <row r="188" spans="2:6" ht="14.25" customHeight="1" x14ac:dyDescent="0.3">
      <c r="B188" s="41"/>
      <c r="C188" s="42"/>
      <c r="F188" s="43"/>
    </row>
    <row r="189" spans="2:6" ht="14.25" customHeight="1" x14ac:dyDescent="0.3">
      <c r="B189" s="41"/>
      <c r="C189" s="42"/>
      <c r="F189" s="43"/>
    </row>
    <row r="190" spans="2:6" ht="14.25" customHeight="1" x14ac:dyDescent="0.3">
      <c r="B190" s="41"/>
      <c r="C190" s="42"/>
      <c r="F190" s="43"/>
    </row>
    <row r="191" spans="2:6" ht="14.25" customHeight="1" x14ac:dyDescent="0.3">
      <c r="B191" s="41"/>
      <c r="C191" s="42"/>
      <c r="F191" s="43"/>
    </row>
    <row r="192" spans="2:6" ht="14.25" customHeight="1" x14ac:dyDescent="0.3">
      <c r="B192" s="41"/>
      <c r="C192" s="42"/>
      <c r="F192" s="43"/>
    </row>
    <row r="193" spans="2:6" ht="14.25" customHeight="1" x14ac:dyDescent="0.3">
      <c r="B193" s="41"/>
      <c r="C193" s="42"/>
      <c r="F193" s="43"/>
    </row>
    <row r="194" spans="2:6" ht="14.25" customHeight="1" x14ac:dyDescent="0.3">
      <c r="B194" s="41"/>
      <c r="C194" s="42"/>
      <c r="F194" s="43"/>
    </row>
    <row r="195" spans="2:6" ht="14.25" customHeight="1" x14ac:dyDescent="0.3">
      <c r="B195" s="41"/>
      <c r="C195" s="42"/>
      <c r="F195" s="43"/>
    </row>
    <row r="196" spans="2:6" ht="14.25" customHeight="1" x14ac:dyDescent="0.3">
      <c r="B196" s="41"/>
      <c r="C196" s="42"/>
      <c r="F196" s="43"/>
    </row>
    <row r="197" spans="2:6" ht="14.25" customHeight="1" x14ac:dyDescent="0.3">
      <c r="B197" s="41"/>
      <c r="C197" s="42"/>
      <c r="F197" s="43"/>
    </row>
    <row r="198" spans="2:6" ht="14.25" customHeight="1" x14ac:dyDescent="0.3">
      <c r="B198" s="41"/>
      <c r="C198" s="42"/>
      <c r="F198" s="43"/>
    </row>
    <row r="199" spans="2:6" ht="14.25" customHeight="1" x14ac:dyDescent="0.3">
      <c r="B199" s="41"/>
      <c r="C199" s="42"/>
      <c r="F199" s="43"/>
    </row>
    <row r="200" spans="2:6" ht="14.25" customHeight="1" x14ac:dyDescent="0.3">
      <c r="B200" s="41"/>
      <c r="C200" s="42"/>
      <c r="F200" s="43"/>
    </row>
    <row r="201" spans="2:6" ht="14.25" customHeight="1" x14ac:dyDescent="0.3">
      <c r="B201" s="41"/>
      <c r="C201" s="42"/>
      <c r="F201" s="43"/>
    </row>
    <row r="202" spans="2:6" ht="14.25" customHeight="1" x14ac:dyDescent="0.3">
      <c r="B202" s="41"/>
      <c r="C202" s="42"/>
      <c r="F202" s="43"/>
    </row>
    <row r="203" spans="2:6" ht="14.25" customHeight="1" x14ac:dyDescent="0.3">
      <c r="B203" s="41"/>
      <c r="C203" s="42"/>
      <c r="F203" s="43"/>
    </row>
    <row r="204" spans="2:6" ht="14.25" customHeight="1" x14ac:dyDescent="0.3">
      <c r="B204" s="41"/>
      <c r="C204" s="42"/>
      <c r="F204" s="43"/>
    </row>
    <row r="205" spans="2:6" ht="14.25" customHeight="1" x14ac:dyDescent="0.3">
      <c r="B205" s="41"/>
      <c r="C205" s="42"/>
      <c r="F205" s="43"/>
    </row>
    <row r="206" spans="2:6" ht="14.25" customHeight="1" x14ac:dyDescent="0.3">
      <c r="B206" s="41"/>
      <c r="C206" s="42"/>
      <c r="F206" s="43"/>
    </row>
    <row r="207" spans="2:6" ht="14.25" customHeight="1" x14ac:dyDescent="0.3">
      <c r="B207" s="41"/>
      <c r="C207" s="42"/>
      <c r="F207" s="43"/>
    </row>
    <row r="208" spans="2:6" ht="14.25" customHeight="1" x14ac:dyDescent="0.3">
      <c r="B208" s="41"/>
      <c r="C208" s="42"/>
      <c r="F208" s="43"/>
    </row>
    <row r="209" spans="2:6" ht="14.25" customHeight="1" x14ac:dyDescent="0.3">
      <c r="B209" s="41"/>
      <c r="C209" s="42"/>
      <c r="F209" s="43"/>
    </row>
    <row r="210" spans="2:6" ht="14.25" customHeight="1" x14ac:dyDescent="0.3">
      <c r="B210" s="41"/>
      <c r="C210" s="42"/>
      <c r="F210" s="43"/>
    </row>
    <row r="211" spans="2:6" ht="14.25" customHeight="1" x14ac:dyDescent="0.3">
      <c r="B211" s="41"/>
      <c r="C211" s="42"/>
      <c r="F211" s="43"/>
    </row>
    <row r="212" spans="2:6" ht="14.25" customHeight="1" x14ac:dyDescent="0.3">
      <c r="B212" s="41"/>
      <c r="C212" s="42"/>
      <c r="F212" s="43"/>
    </row>
    <row r="213" spans="2:6" ht="14.25" customHeight="1" x14ac:dyDescent="0.3">
      <c r="B213" s="41"/>
      <c r="C213" s="42"/>
      <c r="F213" s="43"/>
    </row>
    <row r="214" spans="2:6" ht="14.25" customHeight="1" x14ac:dyDescent="0.3">
      <c r="B214" s="41"/>
      <c r="C214" s="42"/>
      <c r="F214" s="43"/>
    </row>
    <row r="215" spans="2:6" ht="14.25" customHeight="1" x14ac:dyDescent="0.3">
      <c r="B215" s="41"/>
      <c r="C215" s="42"/>
      <c r="F215" s="43"/>
    </row>
    <row r="216" spans="2:6" ht="14.25" customHeight="1" x14ac:dyDescent="0.3">
      <c r="B216" s="41"/>
      <c r="C216" s="42"/>
      <c r="F216" s="43"/>
    </row>
    <row r="217" spans="2:6" ht="14.25" customHeight="1" x14ac:dyDescent="0.3">
      <c r="B217" s="41"/>
      <c r="C217" s="42"/>
      <c r="F217" s="43"/>
    </row>
    <row r="218" spans="2:6" ht="14.25" customHeight="1" x14ac:dyDescent="0.3">
      <c r="B218" s="41"/>
      <c r="C218" s="42"/>
      <c r="F218" s="43"/>
    </row>
    <row r="219" spans="2:6" ht="14.25" customHeight="1" x14ac:dyDescent="0.3">
      <c r="B219" s="41"/>
      <c r="C219" s="42"/>
      <c r="F219" s="43"/>
    </row>
    <row r="220" spans="2:6" ht="14.25" customHeight="1" x14ac:dyDescent="0.3">
      <c r="B220" s="41"/>
      <c r="C220" s="42"/>
      <c r="F220" s="43"/>
    </row>
    <row r="221" spans="2:6" ht="14.25" customHeight="1" x14ac:dyDescent="0.3">
      <c r="B221" s="41"/>
      <c r="C221" s="42"/>
      <c r="F221" s="43"/>
    </row>
    <row r="222" spans="2:6" ht="14.25" customHeight="1" x14ac:dyDescent="0.3">
      <c r="B222" s="41"/>
      <c r="C222" s="42"/>
      <c r="F222" s="43"/>
    </row>
    <row r="223" spans="2:6" ht="14.25" customHeight="1" x14ac:dyDescent="0.3">
      <c r="B223" s="41"/>
      <c r="C223" s="42"/>
      <c r="F223" s="43"/>
    </row>
    <row r="224" spans="2:6" ht="14.25" customHeight="1" x14ac:dyDescent="0.3">
      <c r="B224" s="41"/>
      <c r="C224" s="42"/>
      <c r="F224" s="43"/>
    </row>
    <row r="225" spans="2:6" ht="14.25" customHeight="1" x14ac:dyDescent="0.3">
      <c r="B225" s="41"/>
      <c r="C225" s="42"/>
      <c r="F225" s="43"/>
    </row>
    <row r="226" spans="2:6" ht="14.25" customHeight="1" x14ac:dyDescent="0.3">
      <c r="B226" s="41"/>
      <c r="C226" s="42"/>
      <c r="F226" s="43"/>
    </row>
    <row r="227" spans="2:6" ht="14.25" customHeight="1" x14ac:dyDescent="0.3">
      <c r="B227" s="41"/>
      <c r="C227" s="42"/>
      <c r="F227" s="43"/>
    </row>
    <row r="228" spans="2:6" ht="14.25" customHeight="1" x14ac:dyDescent="0.3">
      <c r="B228" s="41"/>
      <c r="C228" s="42"/>
      <c r="F228" s="43"/>
    </row>
    <row r="229" spans="2:6" ht="14.25" customHeight="1" x14ac:dyDescent="0.3">
      <c r="B229" s="41"/>
      <c r="C229" s="42"/>
      <c r="F229" s="43"/>
    </row>
    <row r="230" spans="2:6" ht="14.25" customHeight="1" x14ac:dyDescent="0.3">
      <c r="B230" s="41"/>
      <c r="C230" s="42"/>
      <c r="F230" s="43"/>
    </row>
    <row r="231" spans="2:6" ht="14.25" customHeight="1" x14ac:dyDescent="0.3">
      <c r="B231" s="41"/>
      <c r="C231" s="42"/>
      <c r="F231" s="43"/>
    </row>
    <row r="232" spans="2:6" ht="14.25" customHeight="1" x14ac:dyDescent="0.3">
      <c r="B232" s="41"/>
      <c r="C232" s="42"/>
      <c r="F232" s="43"/>
    </row>
    <row r="233" spans="2:6" ht="14.25" customHeight="1" x14ac:dyDescent="0.3">
      <c r="B233" s="41"/>
      <c r="C233" s="42"/>
      <c r="F233" s="43"/>
    </row>
    <row r="234" spans="2:6" ht="14.25" customHeight="1" x14ac:dyDescent="0.3">
      <c r="B234" s="41"/>
      <c r="C234" s="42"/>
      <c r="F234" s="43"/>
    </row>
    <row r="235" spans="2:6" ht="14.25" customHeight="1" x14ac:dyDescent="0.3">
      <c r="B235" s="41"/>
      <c r="C235" s="42"/>
      <c r="F235" s="43"/>
    </row>
    <row r="236" spans="2:6" ht="14.25" customHeight="1" x14ac:dyDescent="0.3">
      <c r="B236" s="41"/>
      <c r="C236" s="42"/>
      <c r="F236" s="43"/>
    </row>
    <row r="237" spans="2:6" ht="14.25" customHeight="1" x14ac:dyDescent="0.3">
      <c r="B237" s="41"/>
      <c r="C237" s="42"/>
      <c r="F237" s="43"/>
    </row>
    <row r="238" spans="2:6" ht="14.25" customHeight="1" x14ac:dyDescent="0.3">
      <c r="B238" s="41"/>
      <c r="C238" s="42"/>
      <c r="F238" s="43"/>
    </row>
    <row r="239" spans="2:6" ht="14.25" customHeight="1" x14ac:dyDescent="0.3">
      <c r="B239" s="41"/>
      <c r="C239" s="42"/>
      <c r="F239" s="43"/>
    </row>
    <row r="240" spans="2:6" ht="14.25" customHeight="1" x14ac:dyDescent="0.3">
      <c r="B240" s="41"/>
      <c r="C240" s="42"/>
      <c r="F240" s="43"/>
    </row>
    <row r="241" spans="2:6" ht="14.25" customHeight="1" x14ac:dyDescent="0.3">
      <c r="B241" s="41"/>
      <c r="C241" s="42"/>
      <c r="F241" s="43"/>
    </row>
    <row r="242" spans="2:6" ht="14.25" customHeight="1" x14ac:dyDescent="0.3">
      <c r="B242" s="41"/>
      <c r="C242" s="42"/>
      <c r="F242" s="43"/>
    </row>
    <row r="243" spans="2:6" ht="14.25" customHeight="1" x14ac:dyDescent="0.3">
      <c r="B243" s="41"/>
      <c r="C243" s="42"/>
      <c r="F243" s="43"/>
    </row>
    <row r="244" spans="2:6" ht="14.25" customHeight="1" x14ac:dyDescent="0.3">
      <c r="B244" s="41"/>
      <c r="C244" s="42"/>
      <c r="F244" s="43"/>
    </row>
    <row r="245" spans="2:6" ht="14.25" customHeight="1" x14ac:dyDescent="0.3">
      <c r="B245" s="41"/>
      <c r="C245" s="42"/>
      <c r="F245" s="43"/>
    </row>
    <row r="246" spans="2:6" ht="14.25" customHeight="1" x14ac:dyDescent="0.3">
      <c r="B246" s="41"/>
      <c r="C246" s="42"/>
      <c r="F246" s="43"/>
    </row>
    <row r="247" spans="2:6" ht="14.25" customHeight="1" x14ac:dyDescent="0.3">
      <c r="B247" s="41"/>
      <c r="C247" s="42"/>
      <c r="F247" s="43"/>
    </row>
    <row r="248" spans="2:6" ht="14.25" customHeight="1" x14ac:dyDescent="0.3">
      <c r="B248" s="41"/>
      <c r="C248" s="42"/>
      <c r="F248" s="43"/>
    </row>
    <row r="249" spans="2:6" ht="14.25" customHeight="1" x14ac:dyDescent="0.3">
      <c r="B249" s="41"/>
      <c r="C249" s="42"/>
      <c r="F249" s="43"/>
    </row>
    <row r="250" spans="2:6" ht="14.25" customHeight="1" x14ac:dyDescent="0.3">
      <c r="B250" s="41"/>
      <c r="C250" s="42"/>
      <c r="F250" s="43"/>
    </row>
    <row r="251" spans="2:6" ht="14.25" customHeight="1" x14ac:dyDescent="0.3">
      <c r="B251" s="41"/>
      <c r="C251" s="42"/>
      <c r="F251" s="43"/>
    </row>
    <row r="252" spans="2:6" ht="14.25" customHeight="1" x14ac:dyDescent="0.3">
      <c r="B252" s="41"/>
      <c r="C252" s="42"/>
      <c r="F252" s="43"/>
    </row>
    <row r="253" spans="2:6" ht="14.25" customHeight="1" x14ac:dyDescent="0.3">
      <c r="B253" s="41"/>
      <c r="C253" s="42"/>
      <c r="F253" s="43"/>
    </row>
    <row r="254" spans="2:6" ht="14.25" customHeight="1" x14ac:dyDescent="0.3">
      <c r="B254" s="41"/>
      <c r="C254" s="42"/>
      <c r="F254" s="43"/>
    </row>
    <row r="255" spans="2:6" ht="14.25" customHeight="1" x14ac:dyDescent="0.3">
      <c r="B255" s="41"/>
      <c r="C255" s="42"/>
      <c r="F255" s="43"/>
    </row>
    <row r="256" spans="2:6" ht="14.25" customHeight="1" x14ac:dyDescent="0.3">
      <c r="B256" s="41"/>
      <c r="C256" s="42"/>
      <c r="F256" s="43"/>
    </row>
    <row r="257" spans="2:6" ht="14.25" customHeight="1" x14ac:dyDescent="0.3">
      <c r="B257" s="41"/>
      <c r="C257" s="42"/>
      <c r="F257" s="43"/>
    </row>
    <row r="258" spans="2:6" ht="14.25" customHeight="1" x14ac:dyDescent="0.3">
      <c r="B258" s="41"/>
      <c r="C258" s="42"/>
      <c r="F258" s="43"/>
    </row>
    <row r="259" spans="2:6" ht="14.25" customHeight="1" x14ac:dyDescent="0.3">
      <c r="B259" s="41"/>
      <c r="C259" s="42"/>
      <c r="F259" s="43"/>
    </row>
    <row r="260" spans="2:6" ht="14.25" customHeight="1" x14ac:dyDescent="0.3">
      <c r="B260" s="41"/>
      <c r="C260" s="42"/>
      <c r="F260" s="43"/>
    </row>
    <row r="261" spans="2:6" ht="14.25" customHeight="1" x14ac:dyDescent="0.3">
      <c r="B261" s="41"/>
      <c r="C261" s="42"/>
      <c r="F261" s="43"/>
    </row>
    <row r="262" spans="2:6" ht="14.25" customHeight="1" x14ac:dyDescent="0.3">
      <c r="B262" s="41"/>
      <c r="C262" s="42"/>
      <c r="F262" s="43"/>
    </row>
    <row r="263" spans="2:6" ht="14.25" customHeight="1" x14ac:dyDescent="0.3">
      <c r="B263" s="41"/>
      <c r="C263" s="42"/>
      <c r="F263" s="43"/>
    </row>
    <row r="264" spans="2:6" ht="14.25" customHeight="1" x14ac:dyDescent="0.3">
      <c r="B264" s="41"/>
      <c r="C264" s="42"/>
      <c r="F264" s="43"/>
    </row>
    <row r="265" spans="2:6" ht="14.25" customHeight="1" x14ac:dyDescent="0.3">
      <c r="B265" s="41"/>
      <c r="C265" s="42"/>
      <c r="F265" s="43"/>
    </row>
    <row r="266" spans="2:6" ht="14.25" customHeight="1" x14ac:dyDescent="0.3">
      <c r="B266" s="41"/>
      <c r="C266" s="42"/>
      <c r="F266" s="43"/>
    </row>
    <row r="267" spans="2:6" ht="14.25" customHeight="1" x14ac:dyDescent="0.3">
      <c r="B267" s="41"/>
      <c r="C267" s="42"/>
      <c r="F267" s="43"/>
    </row>
    <row r="268" spans="2:6" ht="14.25" customHeight="1" x14ac:dyDescent="0.3">
      <c r="B268" s="41"/>
      <c r="C268" s="42"/>
      <c r="F268" s="43"/>
    </row>
    <row r="269" spans="2:6" ht="14.25" customHeight="1" x14ac:dyDescent="0.3">
      <c r="B269" s="41"/>
      <c r="C269" s="42"/>
      <c r="F269" s="43"/>
    </row>
    <row r="270" spans="2:6" ht="14.25" customHeight="1" x14ac:dyDescent="0.3">
      <c r="B270" s="41"/>
      <c r="C270" s="42"/>
      <c r="F270" s="43"/>
    </row>
    <row r="271" spans="2:6" ht="14.25" customHeight="1" x14ac:dyDescent="0.3">
      <c r="B271" s="41"/>
      <c r="C271" s="42"/>
      <c r="F271" s="43"/>
    </row>
    <row r="272" spans="2:6" ht="14.25" customHeight="1" x14ac:dyDescent="0.3">
      <c r="B272" s="41"/>
      <c r="C272" s="42"/>
      <c r="F272" s="43"/>
    </row>
    <row r="273" spans="2:6" ht="14.25" customHeight="1" x14ac:dyDescent="0.3">
      <c r="B273" s="41"/>
      <c r="C273" s="42"/>
      <c r="F273" s="43"/>
    </row>
    <row r="274" spans="2:6" ht="14.25" customHeight="1" x14ac:dyDescent="0.3">
      <c r="B274" s="41"/>
      <c r="C274" s="42"/>
      <c r="F274" s="43"/>
    </row>
    <row r="275" spans="2:6" ht="14.25" customHeight="1" x14ac:dyDescent="0.3">
      <c r="B275" s="41"/>
      <c r="C275" s="42"/>
      <c r="F275" s="43"/>
    </row>
    <row r="276" spans="2:6" ht="14.25" customHeight="1" x14ac:dyDescent="0.3">
      <c r="B276" s="41"/>
      <c r="C276" s="42"/>
      <c r="F276" s="43"/>
    </row>
    <row r="277" spans="2:6" ht="14.25" customHeight="1" x14ac:dyDescent="0.3">
      <c r="B277" s="41"/>
      <c r="C277" s="42"/>
      <c r="F277" s="43"/>
    </row>
    <row r="278" spans="2:6" ht="14.25" customHeight="1" x14ac:dyDescent="0.3">
      <c r="B278" s="41"/>
      <c r="C278" s="42"/>
      <c r="F278" s="43"/>
    </row>
    <row r="279" spans="2:6" ht="14.25" customHeight="1" x14ac:dyDescent="0.3">
      <c r="B279" s="41"/>
      <c r="C279" s="42"/>
      <c r="F279" s="43"/>
    </row>
    <row r="280" spans="2:6" ht="14.25" customHeight="1" x14ac:dyDescent="0.3">
      <c r="B280" s="41"/>
      <c r="C280" s="42"/>
      <c r="F280" s="43"/>
    </row>
    <row r="281" spans="2:6" ht="14.25" customHeight="1" x14ac:dyDescent="0.3">
      <c r="B281" s="41"/>
      <c r="C281" s="42"/>
      <c r="F281" s="43"/>
    </row>
    <row r="282" spans="2:6" ht="14.25" customHeight="1" x14ac:dyDescent="0.3">
      <c r="B282" s="41"/>
      <c r="C282" s="42"/>
      <c r="F282" s="43"/>
    </row>
    <row r="283" spans="2:6" ht="14.25" customHeight="1" x14ac:dyDescent="0.3">
      <c r="B283" s="41"/>
      <c r="C283" s="42"/>
      <c r="F283" s="43"/>
    </row>
    <row r="284" spans="2:6" ht="14.25" customHeight="1" x14ac:dyDescent="0.3">
      <c r="B284" s="41"/>
      <c r="C284" s="42"/>
      <c r="F284" s="43"/>
    </row>
    <row r="285" spans="2:6" ht="14.25" customHeight="1" x14ac:dyDescent="0.3">
      <c r="B285" s="41"/>
      <c r="C285" s="42"/>
      <c r="F285" s="43"/>
    </row>
    <row r="286" spans="2:6" ht="14.25" customHeight="1" x14ac:dyDescent="0.3">
      <c r="B286" s="41"/>
      <c r="C286" s="42"/>
      <c r="F286" s="43"/>
    </row>
    <row r="287" spans="2:6" ht="14.25" customHeight="1" x14ac:dyDescent="0.3">
      <c r="B287" s="41"/>
      <c r="C287" s="42"/>
      <c r="F287" s="43"/>
    </row>
    <row r="288" spans="2:6" ht="14.25" customHeight="1" x14ac:dyDescent="0.3">
      <c r="B288" s="41"/>
      <c r="C288" s="42"/>
      <c r="F288" s="43"/>
    </row>
    <row r="289" spans="2:6" ht="14.25" customHeight="1" x14ac:dyDescent="0.3">
      <c r="B289" s="41"/>
      <c r="C289" s="42"/>
      <c r="F289" s="43"/>
    </row>
    <row r="290" spans="2:6" ht="14.25" customHeight="1" x14ac:dyDescent="0.3">
      <c r="B290" s="41"/>
      <c r="C290" s="42"/>
      <c r="F290" s="43"/>
    </row>
    <row r="291" spans="2:6" ht="14.25" customHeight="1" x14ac:dyDescent="0.3">
      <c r="B291" s="41"/>
      <c r="C291" s="42"/>
      <c r="F291" s="43"/>
    </row>
    <row r="292" spans="2:6" ht="14.25" customHeight="1" x14ac:dyDescent="0.3">
      <c r="B292" s="41"/>
      <c r="C292" s="42"/>
      <c r="F292" s="43"/>
    </row>
    <row r="293" spans="2:6" ht="14.25" customHeight="1" x14ac:dyDescent="0.3">
      <c r="B293" s="41"/>
      <c r="C293" s="42"/>
      <c r="F293" s="43"/>
    </row>
    <row r="294" spans="2:6" ht="14.25" customHeight="1" x14ac:dyDescent="0.3">
      <c r="B294" s="41"/>
      <c r="C294" s="42"/>
      <c r="F294" s="43"/>
    </row>
    <row r="295" spans="2:6" ht="14.25" customHeight="1" x14ac:dyDescent="0.3">
      <c r="B295" s="41"/>
      <c r="C295" s="42"/>
      <c r="F295" s="43"/>
    </row>
    <row r="296" spans="2:6" ht="14.25" customHeight="1" x14ac:dyDescent="0.3">
      <c r="B296" s="41"/>
      <c r="C296" s="42"/>
      <c r="F296" s="43"/>
    </row>
    <row r="297" spans="2:6" ht="14.25" customHeight="1" x14ac:dyDescent="0.3">
      <c r="B297" s="41"/>
      <c r="C297" s="42"/>
      <c r="F297" s="43"/>
    </row>
    <row r="298" spans="2:6" ht="14.25" customHeight="1" x14ac:dyDescent="0.3">
      <c r="B298" s="41"/>
      <c r="C298" s="42"/>
      <c r="F298" s="43"/>
    </row>
    <row r="299" spans="2:6" ht="14.25" customHeight="1" x14ac:dyDescent="0.3">
      <c r="B299" s="41"/>
      <c r="C299" s="42"/>
      <c r="F299" s="43"/>
    </row>
    <row r="300" spans="2:6" ht="14.25" customHeight="1" x14ac:dyDescent="0.3">
      <c r="B300" s="41"/>
      <c r="C300" s="42"/>
      <c r="F300" s="43"/>
    </row>
    <row r="301" spans="2:6" ht="14.25" customHeight="1" x14ac:dyDescent="0.3">
      <c r="B301" s="41"/>
      <c r="C301" s="42"/>
      <c r="F301" s="43"/>
    </row>
    <row r="302" spans="2:6" ht="14.25" customHeight="1" x14ac:dyDescent="0.3">
      <c r="B302" s="41"/>
      <c r="C302" s="42"/>
      <c r="F302" s="43"/>
    </row>
    <row r="303" spans="2:6" ht="14.25" customHeight="1" x14ac:dyDescent="0.3">
      <c r="B303" s="41"/>
      <c r="C303" s="42"/>
      <c r="F303" s="43"/>
    </row>
    <row r="304" spans="2:6" ht="14.25" customHeight="1" x14ac:dyDescent="0.3">
      <c r="B304" s="41"/>
      <c r="C304" s="42"/>
      <c r="F304" s="43"/>
    </row>
    <row r="305" spans="2:6" ht="14.25" customHeight="1" x14ac:dyDescent="0.3">
      <c r="B305" s="41"/>
      <c r="C305" s="42"/>
      <c r="F305" s="43"/>
    </row>
    <row r="306" spans="2:6" ht="14.25" customHeight="1" x14ac:dyDescent="0.3">
      <c r="B306" s="41"/>
      <c r="C306" s="42"/>
      <c r="F306" s="43"/>
    </row>
    <row r="307" spans="2:6" ht="14.25" customHeight="1" x14ac:dyDescent="0.3">
      <c r="B307" s="41"/>
      <c r="C307" s="42"/>
      <c r="F307" s="43"/>
    </row>
    <row r="308" spans="2:6" ht="14.25" customHeight="1" x14ac:dyDescent="0.3">
      <c r="B308" s="41"/>
      <c r="C308" s="42"/>
      <c r="F308" s="43"/>
    </row>
    <row r="309" spans="2:6" ht="14.25" customHeight="1" x14ac:dyDescent="0.3">
      <c r="B309" s="41"/>
      <c r="C309" s="42"/>
      <c r="F309" s="43"/>
    </row>
    <row r="310" spans="2:6" ht="14.25" customHeight="1" x14ac:dyDescent="0.3">
      <c r="B310" s="41"/>
      <c r="C310" s="42"/>
      <c r="F310" s="43"/>
    </row>
    <row r="311" spans="2:6" ht="14.25" customHeight="1" x14ac:dyDescent="0.3">
      <c r="B311" s="41"/>
      <c r="C311" s="42"/>
      <c r="F311" s="43"/>
    </row>
    <row r="312" spans="2:6" ht="14.25" customHeight="1" x14ac:dyDescent="0.3">
      <c r="B312" s="41"/>
      <c r="C312" s="42"/>
      <c r="F312" s="43"/>
    </row>
    <row r="313" spans="2:6" ht="14.25" customHeight="1" x14ac:dyDescent="0.3">
      <c r="B313" s="41"/>
      <c r="C313" s="42"/>
      <c r="F313" s="43"/>
    </row>
    <row r="314" spans="2:6" ht="14.25" customHeight="1" x14ac:dyDescent="0.3">
      <c r="B314" s="41"/>
      <c r="C314" s="42"/>
      <c r="F314" s="43"/>
    </row>
    <row r="315" spans="2:6" ht="14.25" customHeight="1" x14ac:dyDescent="0.3">
      <c r="B315" s="41"/>
      <c r="C315" s="42"/>
      <c r="F315" s="43"/>
    </row>
    <row r="316" spans="2:6" ht="14.25" customHeight="1" x14ac:dyDescent="0.3">
      <c r="B316" s="41"/>
      <c r="C316" s="42"/>
      <c r="F316" s="43"/>
    </row>
    <row r="317" spans="2:6" ht="14.25" customHeight="1" x14ac:dyDescent="0.3">
      <c r="B317" s="41"/>
      <c r="C317" s="42"/>
      <c r="F317" s="43"/>
    </row>
    <row r="318" spans="2:6" ht="14.25" customHeight="1" x14ac:dyDescent="0.3">
      <c r="B318" s="41"/>
      <c r="C318" s="42"/>
      <c r="F318" s="43"/>
    </row>
    <row r="319" spans="2:6" ht="14.25" customHeight="1" x14ac:dyDescent="0.3">
      <c r="B319" s="41"/>
      <c r="C319" s="42"/>
      <c r="F319" s="43"/>
    </row>
    <row r="320" spans="2:6" ht="14.25" customHeight="1" x14ac:dyDescent="0.3">
      <c r="B320" s="41"/>
      <c r="C320" s="42"/>
      <c r="F320" s="43"/>
    </row>
    <row r="321" spans="2:6" ht="14.25" customHeight="1" x14ac:dyDescent="0.3">
      <c r="B321" s="41"/>
      <c r="C321" s="42"/>
      <c r="F321" s="43"/>
    </row>
    <row r="322" spans="2:6" ht="14.25" customHeight="1" x14ac:dyDescent="0.3">
      <c r="B322" s="41"/>
      <c r="C322" s="42"/>
      <c r="F322" s="43"/>
    </row>
    <row r="323" spans="2:6" ht="14.25" customHeight="1" x14ac:dyDescent="0.3">
      <c r="B323" s="41"/>
      <c r="C323" s="42"/>
      <c r="F323" s="43"/>
    </row>
    <row r="324" spans="2:6" ht="14.25" customHeight="1" x14ac:dyDescent="0.3">
      <c r="B324" s="41"/>
      <c r="C324" s="42"/>
      <c r="F324" s="43"/>
    </row>
    <row r="325" spans="2:6" ht="14.25" customHeight="1" x14ac:dyDescent="0.3">
      <c r="B325" s="41"/>
      <c r="C325" s="42"/>
      <c r="F325" s="43"/>
    </row>
    <row r="326" spans="2:6" ht="14.25" customHeight="1" x14ac:dyDescent="0.3">
      <c r="B326" s="41"/>
      <c r="C326" s="42"/>
      <c r="F326" s="43"/>
    </row>
    <row r="327" spans="2:6" ht="14.25" customHeight="1" x14ac:dyDescent="0.3">
      <c r="B327" s="41"/>
      <c r="C327" s="42"/>
      <c r="F327" s="43"/>
    </row>
    <row r="328" spans="2:6" ht="14.25" customHeight="1" x14ac:dyDescent="0.3">
      <c r="B328" s="41"/>
      <c r="C328" s="42"/>
      <c r="F328" s="43"/>
    </row>
    <row r="329" spans="2:6" ht="14.25" customHeight="1" x14ac:dyDescent="0.3">
      <c r="B329" s="41"/>
      <c r="C329" s="42"/>
      <c r="F329" s="43"/>
    </row>
    <row r="330" spans="2:6" ht="14.25" customHeight="1" x14ac:dyDescent="0.3">
      <c r="B330" s="41"/>
      <c r="C330" s="42"/>
      <c r="F330" s="43"/>
    </row>
    <row r="331" spans="2:6" ht="14.25" customHeight="1" x14ac:dyDescent="0.3">
      <c r="B331" s="41"/>
      <c r="C331" s="42"/>
      <c r="F331" s="43"/>
    </row>
    <row r="332" spans="2:6" ht="14.25" customHeight="1" x14ac:dyDescent="0.3">
      <c r="B332" s="41"/>
      <c r="C332" s="42"/>
      <c r="F332" s="43"/>
    </row>
    <row r="333" spans="2:6" ht="14.25" customHeight="1" x14ac:dyDescent="0.3">
      <c r="B333" s="41"/>
      <c r="C333" s="42"/>
      <c r="F333" s="43"/>
    </row>
    <row r="334" spans="2:6" ht="14.25" customHeight="1" x14ac:dyDescent="0.3">
      <c r="B334" s="41"/>
      <c r="C334" s="42"/>
      <c r="F334" s="43"/>
    </row>
    <row r="335" spans="2:6" ht="14.25" customHeight="1" x14ac:dyDescent="0.3">
      <c r="B335" s="41"/>
      <c r="C335" s="42"/>
      <c r="F335" s="43"/>
    </row>
    <row r="336" spans="2:6" ht="14.25" customHeight="1" x14ac:dyDescent="0.3">
      <c r="B336" s="41"/>
      <c r="C336" s="42"/>
      <c r="F336" s="43"/>
    </row>
    <row r="337" spans="2:6" ht="14.25" customHeight="1" x14ac:dyDescent="0.3">
      <c r="B337" s="41"/>
      <c r="C337" s="42"/>
      <c r="F337" s="43"/>
    </row>
    <row r="338" spans="2:6" ht="14.25" customHeight="1" x14ac:dyDescent="0.3">
      <c r="B338" s="41"/>
      <c r="C338" s="42"/>
      <c r="F338" s="43"/>
    </row>
    <row r="339" spans="2:6" ht="14.25" customHeight="1" x14ac:dyDescent="0.3">
      <c r="B339" s="41"/>
      <c r="C339" s="42"/>
      <c r="F339" s="43"/>
    </row>
    <row r="340" spans="2:6" ht="14.25" customHeight="1" x14ac:dyDescent="0.3">
      <c r="B340" s="41"/>
      <c r="C340" s="42"/>
      <c r="F340" s="43"/>
    </row>
    <row r="341" spans="2:6" ht="14.25" customHeight="1" x14ac:dyDescent="0.3">
      <c r="B341" s="41"/>
      <c r="C341" s="42"/>
      <c r="F341" s="43"/>
    </row>
    <row r="342" spans="2:6" ht="14.25" customHeight="1" x14ac:dyDescent="0.3">
      <c r="B342" s="41"/>
      <c r="C342" s="42"/>
      <c r="F342" s="43"/>
    </row>
    <row r="343" spans="2:6" ht="14.25" customHeight="1" x14ac:dyDescent="0.3">
      <c r="B343" s="41"/>
      <c r="C343" s="42"/>
      <c r="F343" s="43"/>
    </row>
    <row r="344" spans="2:6" ht="14.25" customHeight="1" x14ac:dyDescent="0.3">
      <c r="B344" s="41"/>
      <c r="C344" s="42"/>
      <c r="F344" s="43"/>
    </row>
    <row r="345" spans="2:6" ht="14.25" customHeight="1" x14ac:dyDescent="0.3">
      <c r="B345" s="41"/>
      <c r="C345" s="42"/>
      <c r="F345" s="43"/>
    </row>
    <row r="346" spans="2:6" ht="14.25" customHeight="1" x14ac:dyDescent="0.3">
      <c r="B346" s="41"/>
      <c r="C346" s="42"/>
      <c r="F346" s="43"/>
    </row>
    <row r="347" spans="2:6" ht="14.25" customHeight="1" x14ac:dyDescent="0.3">
      <c r="B347" s="41"/>
      <c r="C347" s="42"/>
      <c r="F347" s="43"/>
    </row>
    <row r="348" spans="2:6" ht="14.25" customHeight="1" x14ac:dyDescent="0.3">
      <c r="B348" s="41"/>
      <c r="C348" s="42"/>
      <c r="F348" s="43"/>
    </row>
    <row r="349" spans="2:6" ht="14.25" customHeight="1" x14ac:dyDescent="0.3">
      <c r="B349" s="41"/>
      <c r="C349" s="42"/>
      <c r="F349" s="43"/>
    </row>
    <row r="350" spans="2:6" ht="14.25" customHeight="1" x14ac:dyDescent="0.3">
      <c r="B350" s="41"/>
      <c r="C350" s="42"/>
      <c r="F350" s="43"/>
    </row>
    <row r="351" spans="2:6" ht="14.25" customHeight="1" x14ac:dyDescent="0.3">
      <c r="B351" s="41"/>
      <c r="C351" s="42"/>
      <c r="F351" s="43"/>
    </row>
    <row r="352" spans="2:6" ht="14.25" customHeight="1" x14ac:dyDescent="0.3">
      <c r="B352" s="41"/>
      <c r="C352" s="42"/>
      <c r="F352" s="43"/>
    </row>
    <row r="353" spans="2:6" ht="14.25" customHeight="1" x14ac:dyDescent="0.3">
      <c r="B353" s="41"/>
      <c r="C353" s="42"/>
      <c r="F353" s="43"/>
    </row>
    <row r="354" spans="2:6" ht="14.25" customHeight="1" x14ac:dyDescent="0.3">
      <c r="B354" s="41"/>
      <c r="C354" s="42"/>
      <c r="F354" s="43"/>
    </row>
    <row r="355" spans="2:6" ht="14.25" customHeight="1" x14ac:dyDescent="0.3">
      <c r="B355" s="41"/>
      <c r="C355" s="42"/>
      <c r="F355" s="43"/>
    </row>
    <row r="356" spans="2:6" ht="14.25" customHeight="1" x14ac:dyDescent="0.3">
      <c r="B356" s="41"/>
      <c r="C356" s="42"/>
      <c r="F356" s="43"/>
    </row>
    <row r="357" spans="2:6" ht="14.25" customHeight="1" x14ac:dyDescent="0.3">
      <c r="B357" s="41"/>
      <c r="C357" s="42"/>
      <c r="F357" s="43"/>
    </row>
    <row r="358" spans="2:6" ht="14.25" customHeight="1" x14ac:dyDescent="0.3">
      <c r="B358" s="41"/>
      <c r="C358" s="42"/>
      <c r="F358" s="43"/>
    </row>
    <row r="359" spans="2:6" ht="14.25" customHeight="1" x14ac:dyDescent="0.3">
      <c r="B359" s="41"/>
      <c r="C359" s="42"/>
      <c r="F359" s="43"/>
    </row>
    <row r="360" spans="2:6" ht="14.25" customHeight="1" x14ac:dyDescent="0.3">
      <c r="B360" s="41"/>
      <c r="C360" s="42"/>
      <c r="F360" s="43"/>
    </row>
    <row r="361" spans="2:6" ht="14.25" customHeight="1" x14ac:dyDescent="0.3">
      <c r="B361" s="41"/>
      <c r="C361" s="42"/>
      <c r="F361" s="43"/>
    </row>
    <row r="362" spans="2:6" ht="14.25" customHeight="1" x14ac:dyDescent="0.3">
      <c r="B362" s="41"/>
      <c r="C362" s="42"/>
      <c r="F362" s="43"/>
    </row>
    <row r="363" spans="2:6" ht="14.25" customHeight="1" x14ac:dyDescent="0.3">
      <c r="B363" s="41"/>
      <c r="C363" s="42"/>
      <c r="F363" s="43"/>
    </row>
    <row r="364" spans="2:6" ht="14.25" customHeight="1" x14ac:dyDescent="0.3">
      <c r="B364" s="41"/>
      <c r="C364" s="42"/>
      <c r="F364" s="43"/>
    </row>
    <row r="365" spans="2:6" ht="14.25" customHeight="1" x14ac:dyDescent="0.3">
      <c r="B365" s="41"/>
      <c r="C365" s="42"/>
      <c r="F365" s="43"/>
    </row>
    <row r="366" spans="2:6" ht="14.25" customHeight="1" x14ac:dyDescent="0.3">
      <c r="B366" s="41"/>
      <c r="C366" s="42"/>
      <c r="F366" s="43"/>
    </row>
    <row r="367" spans="2:6" ht="14.25" customHeight="1" x14ac:dyDescent="0.3">
      <c r="B367" s="41"/>
      <c r="C367" s="42"/>
      <c r="F367" s="43"/>
    </row>
    <row r="368" spans="2:6" ht="14.25" customHeight="1" x14ac:dyDescent="0.3">
      <c r="B368" s="41"/>
      <c r="C368" s="42"/>
      <c r="F368" s="43"/>
    </row>
    <row r="369" spans="2:6" ht="14.25" customHeight="1" x14ac:dyDescent="0.3">
      <c r="B369" s="41"/>
      <c r="C369" s="42"/>
      <c r="F369" s="43"/>
    </row>
    <row r="370" spans="2:6" ht="14.25" customHeight="1" x14ac:dyDescent="0.3">
      <c r="B370" s="41"/>
      <c r="C370" s="42"/>
      <c r="F370" s="43"/>
    </row>
    <row r="371" spans="2:6" ht="14.25" customHeight="1" x14ac:dyDescent="0.3">
      <c r="B371" s="41"/>
      <c r="C371" s="42"/>
      <c r="F371" s="43"/>
    </row>
    <row r="372" spans="2:6" ht="14.25" customHeight="1" x14ac:dyDescent="0.3">
      <c r="B372" s="41"/>
      <c r="C372" s="42"/>
      <c r="F372" s="43"/>
    </row>
    <row r="373" spans="2:6" ht="14.25" customHeight="1" x14ac:dyDescent="0.3">
      <c r="B373" s="41"/>
      <c r="C373" s="42"/>
      <c r="F373" s="43"/>
    </row>
    <row r="374" spans="2:6" ht="14.25" customHeight="1" x14ac:dyDescent="0.3">
      <c r="B374" s="41"/>
      <c r="C374" s="42"/>
      <c r="F374" s="43"/>
    </row>
    <row r="375" spans="2:6" ht="14.25" customHeight="1" x14ac:dyDescent="0.3">
      <c r="B375" s="41"/>
      <c r="C375" s="42"/>
      <c r="F375" s="43"/>
    </row>
    <row r="376" spans="2:6" ht="14.25" customHeight="1" x14ac:dyDescent="0.3">
      <c r="B376" s="41"/>
      <c r="C376" s="42"/>
      <c r="F376" s="43"/>
    </row>
    <row r="377" spans="2:6" ht="14.25" customHeight="1" x14ac:dyDescent="0.3">
      <c r="B377" s="41"/>
      <c r="C377" s="42"/>
      <c r="F377" s="43"/>
    </row>
    <row r="378" spans="2:6" ht="14.25" customHeight="1" x14ac:dyDescent="0.3">
      <c r="B378" s="41"/>
      <c r="C378" s="42"/>
      <c r="F378" s="43"/>
    </row>
    <row r="379" spans="2:6" ht="14.25" customHeight="1" x14ac:dyDescent="0.3">
      <c r="B379" s="41"/>
      <c r="C379" s="42"/>
      <c r="F379" s="43"/>
    </row>
    <row r="380" spans="2:6" ht="14.25" customHeight="1" x14ac:dyDescent="0.3">
      <c r="B380" s="41"/>
      <c r="C380" s="42"/>
      <c r="F380" s="43"/>
    </row>
    <row r="381" spans="2:6" ht="14.25" customHeight="1" x14ac:dyDescent="0.3">
      <c r="B381" s="41"/>
      <c r="C381" s="42"/>
      <c r="F381" s="43"/>
    </row>
    <row r="382" spans="2:6" ht="14.25" customHeight="1" x14ac:dyDescent="0.3">
      <c r="B382" s="41"/>
      <c r="C382" s="42"/>
      <c r="F382" s="43"/>
    </row>
    <row r="383" spans="2:6" ht="14.25" customHeight="1" x14ac:dyDescent="0.3">
      <c r="B383" s="41"/>
      <c r="C383" s="42"/>
      <c r="F383" s="43"/>
    </row>
    <row r="384" spans="2:6" ht="14.25" customHeight="1" x14ac:dyDescent="0.3">
      <c r="B384" s="41"/>
      <c r="C384" s="42"/>
      <c r="F384" s="43"/>
    </row>
    <row r="385" spans="2:6" ht="14.25" customHeight="1" x14ac:dyDescent="0.3">
      <c r="B385" s="41"/>
      <c r="C385" s="42"/>
      <c r="F385" s="43"/>
    </row>
    <row r="386" spans="2:6" ht="14.25" customHeight="1" x14ac:dyDescent="0.3">
      <c r="B386" s="41"/>
      <c r="C386" s="42"/>
      <c r="F386" s="43"/>
    </row>
    <row r="387" spans="2:6" ht="14.25" customHeight="1" x14ac:dyDescent="0.3">
      <c r="B387" s="41"/>
      <c r="C387" s="42"/>
      <c r="F387" s="43"/>
    </row>
    <row r="388" spans="2:6" ht="14.25" customHeight="1" x14ac:dyDescent="0.3">
      <c r="B388" s="41"/>
      <c r="C388" s="42"/>
      <c r="F388" s="43"/>
    </row>
    <row r="389" spans="2:6" ht="14.25" customHeight="1" x14ac:dyDescent="0.3">
      <c r="B389" s="41"/>
      <c r="C389" s="42"/>
      <c r="F389" s="43"/>
    </row>
    <row r="390" spans="2:6" ht="14.25" customHeight="1" x14ac:dyDescent="0.3">
      <c r="B390" s="41"/>
      <c r="C390" s="42"/>
      <c r="F390" s="43"/>
    </row>
    <row r="391" spans="2:6" ht="14.25" customHeight="1" x14ac:dyDescent="0.3">
      <c r="B391" s="41"/>
      <c r="C391" s="42"/>
      <c r="F391" s="43"/>
    </row>
    <row r="392" spans="2:6" ht="14.25" customHeight="1" x14ac:dyDescent="0.3">
      <c r="B392" s="41"/>
      <c r="C392" s="42"/>
      <c r="F392" s="43"/>
    </row>
    <row r="393" spans="2:6" ht="14.25" customHeight="1" x14ac:dyDescent="0.3">
      <c r="B393" s="41"/>
      <c r="C393" s="42"/>
      <c r="F393" s="43"/>
    </row>
    <row r="394" spans="2:6" ht="14.25" customHeight="1" x14ac:dyDescent="0.3">
      <c r="B394" s="41"/>
      <c r="C394" s="42"/>
      <c r="F394" s="43"/>
    </row>
    <row r="395" spans="2:6" ht="14.25" customHeight="1" x14ac:dyDescent="0.3">
      <c r="B395" s="41"/>
      <c r="C395" s="42"/>
      <c r="F395" s="43"/>
    </row>
    <row r="396" spans="2:6" ht="14.25" customHeight="1" x14ac:dyDescent="0.3">
      <c r="B396" s="41"/>
      <c r="C396" s="42"/>
      <c r="F396" s="43"/>
    </row>
    <row r="397" spans="2:6" ht="14.25" customHeight="1" x14ac:dyDescent="0.3">
      <c r="B397" s="41"/>
      <c r="C397" s="42"/>
      <c r="F397" s="43"/>
    </row>
    <row r="398" spans="2:6" ht="14.25" customHeight="1" x14ac:dyDescent="0.3">
      <c r="B398" s="41"/>
      <c r="C398" s="42"/>
      <c r="F398" s="43"/>
    </row>
    <row r="399" spans="2:6" ht="14.25" customHeight="1" x14ac:dyDescent="0.3">
      <c r="B399" s="41"/>
      <c r="C399" s="42"/>
      <c r="F399" s="43"/>
    </row>
    <row r="400" spans="2:6" ht="14.25" customHeight="1" x14ac:dyDescent="0.3">
      <c r="B400" s="41"/>
      <c r="C400" s="42"/>
      <c r="F400" s="43"/>
    </row>
    <row r="401" spans="2:6" ht="14.25" customHeight="1" x14ac:dyDescent="0.3">
      <c r="B401" s="41"/>
      <c r="C401" s="42"/>
      <c r="F401" s="43"/>
    </row>
    <row r="402" spans="2:6" ht="14.25" customHeight="1" x14ac:dyDescent="0.3">
      <c r="B402" s="41"/>
      <c r="C402" s="42"/>
      <c r="F402" s="43"/>
    </row>
    <row r="403" spans="2:6" ht="14.25" customHeight="1" x14ac:dyDescent="0.3">
      <c r="B403" s="41"/>
      <c r="C403" s="42"/>
      <c r="F403" s="43"/>
    </row>
    <row r="404" spans="2:6" ht="14.25" customHeight="1" x14ac:dyDescent="0.3">
      <c r="B404" s="41"/>
      <c r="C404" s="42"/>
      <c r="F404" s="43"/>
    </row>
    <row r="405" spans="2:6" ht="14.25" customHeight="1" x14ac:dyDescent="0.3">
      <c r="B405" s="41"/>
      <c r="C405" s="42"/>
      <c r="F405" s="43"/>
    </row>
    <row r="406" spans="2:6" ht="14.25" customHeight="1" x14ac:dyDescent="0.3">
      <c r="B406" s="41"/>
      <c r="C406" s="42"/>
      <c r="F406" s="43"/>
    </row>
    <row r="407" spans="2:6" ht="14.25" customHeight="1" x14ac:dyDescent="0.3">
      <c r="B407" s="41"/>
      <c r="C407" s="42"/>
      <c r="F407" s="43"/>
    </row>
    <row r="408" spans="2:6" ht="14.25" customHeight="1" x14ac:dyDescent="0.3">
      <c r="B408" s="41"/>
      <c r="C408" s="42"/>
      <c r="F408" s="43"/>
    </row>
    <row r="409" spans="2:6" ht="14.25" customHeight="1" x14ac:dyDescent="0.3">
      <c r="B409" s="41"/>
      <c r="C409" s="42"/>
      <c r="F409" s="43"/>
    </row>
    <row r="410" spans="2:6" ht="14.25" customHeight="1" x14ac:dyDescent="0.3">
      <c r="B410" s="41"/>
      <c r="C410" s="42"/>
      <c r="F410" s="43"/>
    </row>
    <row r="411" spans="2:6" ht="14.25" customHeight="1" x14ac:dyDescent="0.3">
      <c r="B411" s="41"/>
      <c r="C411" s="42"/>
      <c r="F411" s="43"/>
    </row>
    <row r="412" spans="2:6" ht="14.25" customHeight="1" x14ac:dyDescent="0.3">
      <c r="B412" s="41"/>
      <c r="C412" s="42"/>
      <c r="F412" s="43"/>
    </row>
    <row r="413" spans="2:6" ht="14.25" customHeight="1" x14ac:dyDescent="0.3">
      <c r="B413" s="41"/>
      <c r="C413" s="42"/>
      <c r="F413" s="43"/>
    </row>
    <row r="414" spans="2:6" ht="14.25" customHeight="1" x14ac:dyDescent="0.3">
      <c r="B414" s="41"/>
      <c r="C414" s="42"/>
      <c r="F414" s="43"/>
    </row>
    <row r="415" spans="2:6" ht="14.25" customHeight="1" x14ac:dyDescent="0.3">
      <c r="B415" s="41"/>
      <c r="C415" s="42"/>
      <c r="F415" s="43"/>
    </row>
    <row r="416" spans="2:6" ht="14.25" customHeight="1" x14ac:dyDescent="0.3">
      <c r="B416" s="41"/>
      <c r="C416" s="42"/>
      <c r="F416" s="43"/>
    </row>
    <row r="417" spans="2:6" ht="14.25" customHeight="1" x14ac:dyDescent="0.3">
      <c r="B417" s="41"/>
      <c r="C417" s="42"/>
      <c r="F417" s="43"/>
    </row>
    <row r="418" spans="2:6" ht="14.25" customHeight="1" x14ac:dyDescent="0.3">
      <c r="B418" s="41"/>
      <c r="C418" s="42"/>
      <c r="F418" s="43"/>
    </row>
    <row r="419" spans="2:6" ht="14.25" customHeight="1" x14ac:dyDescent="0.3">
      <c r="B419" s="41"/>
      <c r="C419" s="42"/>
      <c r="F419" s="43"/>
    </row>
    <row r="420" spans="2:6" ht="14.25" customHeight="1" x14ac:dyDescent="0.3">
      <c r="B420" s="41"/>
      <c r="C420" s="42"/>
      <c r="F420" s="43"/>
    </row>
    <row r="421" spans="2:6" ht="14.25" customHeight="1" x14ac:dyDescent="0.3">
      <c r="B421" s="41"/>
      <c r="C421" s="42"/>
      <c r="F421" s="43"/>
    </row>
    <row r="422" spans="2:6" ht="14.25" customHeight="1" x14ac:dyDescent="0.3">
      <c r="B422" s="41"/>
      <c r="C422" s="42"/>
      <c r="F422" s="43"/>
    </row>
    <row r="423" spans="2:6" ht="14.25" customHeight="1" x14ac:dyDescent="0.3">
      <c r="B423" s="41"/>
      <c r="C423" s="42"/>
      <c r="F423" s="43"/>
    </row>
    <row r="424" spans="2:6" ht="14.25" customHeight="1" x14ac:dyDescent="0.3">
      <c r="B424" s="41"/>
      <c r="C424" s="42"/>
      <c r="F424" s="43"/>
    </row>
    <row r="425" spans="2:6" ht="14.25" customHeight="1" x14ac:dyDescent="0.3">
      <c r="B425" s="41"/>
      <c r="C425" s="42"/>
      <c r="F425" s="43"/>
    </row>
    <row r="426" spans="2:6" ht="14.25" customHeight="1" x14ac:dyDescent="0.3">
      <c r="B426" s="41"/>
      <c r="C426" s="42"/>
      <c r="F426" s="43"/>
    </row>
    <row r="427" spans="2:6" ht="14.25" customHeight="1" x14ac:dyDescent="0.3">
      <c r="B427" s="41"/>
      <c r="C427" s="42"/>
      <c r="F427" s="43"/>
    </row>
    <row r="428" spans="2:6" ht="14.25" customHeight="1" x14ac:dyDescent="0.3">
      <c r="B428" s="41"/>
      <c r="C428" s="42"/>
      <c r="F428" s="43"/>
    </row>
    <row r="429" spans="2:6" ht="14.25" customHeight="1" x14ac:dyDescent="0.3">
      <c r="B429" s="41"/>
      <c r="C429" s="42"/>
      <c r="F429" s="43"/>
    </row>
    <row r="430" spans="2:6" ht="14.25" customHeight="1" x14ac:dyDescent="0.3">
      <c r="B430" s="41"/>
      <c r="C430" s="42"/>
      <c r="F430" s="43"/>
    </row>
    <row r="431" spans="2:6" ht="14.25" customHeight="1" x14ac:dyDescent="0.3">
      <c r="B431" s="41"/>
      <c r="C431" s="42"/>
      <c r="F431" s="43"/>
    </row>
    <row r="432" spans="2:6" ht="14.25" customHeight="1" x14ac:dyDescent="0.3">
      <c r="B432" s="41"/>
      <c r="C432" s="42"/>
      <c r="F432" s="43"/>
    </row>
    <row r="433" spans="2:6" ht="14.25" customHeight="1" x14ac:dyDescent="0.3">
      <c r="B433" s="41"/>
      <c r="C433" s="42"/>
      <c r="F433" s="43"/>
    </row>
    <row r="434" spans="2:6" ht="14.25" customHeight="1" x14ac:dyDescent="0.3">
      <c r="B434" s="41"/>
      <c r="C434" s="42"/>
      <c r="F434" s="43"/>
    </row>
    <row r="435" spans="2:6" ht="14.25" customHeight="1" x14ac:dyDescent="0.3">
      <c r="B435" s="41"/>
      <c r="C435" s="42"/>
      <c r="F435" s="43"/>
    </row>
    <row r="436" spans="2:6" ht="14.25" customHeight="1" x14ac:dyDescent="0.3">
      <c r="B436" s="41"/>
      <c r="C436" s="42"/>
      <c r="F436" s="43"/>
    </row>
    <row r="437" spans="2:6" ht="14.25" customHeight="1" x14ac:dyDescent="0.3">
      <c r="B437" s="41"/>
      <c r="C437" s="42"/>
      <c r="F437" s="43"/>
    </row>
    <row r="438" spans="2:6" ht="14.25" customHeight="1" x14ac:dyDescent="0.3">
      <c r="B438" s="41"/>
      <c r="C438" s="42"/>
      <c r="F438" s="43"/>
    </row>
    <row r="439" spans="2:6" ht="14.25" customHeight="1" x14ac:dyDescent="0.3">
      <c r="B439" s="41"/>
      <c r="C439" s="42"/>
      <c r="F439" s="43"/>
    </row>
    <row r="440" spans="2:6" ht="14.25" customHeight="1" x14ac:dyDescent="0.3">
      <c r="B440" s="41"/>
      <c r="C440" s="42"/>
      <c r="F440" s="43"/>
    </row>
    <row r="441" spans="2:6" ht="14.25" customHeight="1" x14ac:dyDescent="0.3">
      <c r="B441" s="41"/>
      <c r="C441" s="42"/>
      <c r="F441" s="43"/>
    </row>
    <row r="442" spans="2:6" ht="14.25" customHeight="1" x14ac:dyDescent="0.3">
      <c r="B442" s="41"/>
      <c r="C442" s="42"/>
      <c r="F442" s="43"/>
    </row>
    <row r="443" spans="2:6" ht="14.25" customHeight="1" x14ac:dyDescent="0.3">
      <c r="B443" s="41"/>
      <c r="C443" s="42"/>
      <c r="F443" s="43"/>
    </row>
    <row r="444" spans="2:6" ht="14.25" customHeight="1" x14ac:dyDescent="0.3">
      <c r="B444" s="41"/>
      <c r="C444" s="42"/>
      <c r="F444" s="43"/>
    </row>
    <row r="445" spans="2:6" ht="14.25" customHeight="1" x14ac:dyDescent="0.3">
      <c r="B445" s="41"/>
      <c r="C445" s="42"/>
      <c r="F445" s="43"/>
    </row>
    <row r="446" spans="2:6" ht="14.25" customHeight="1" x14ac:dyDescent="0.3">
      <c r="B446" s="41"/>
      <c r="C446" s="42"/>
      <c r="F446" s="43"/>
    </row>
    <row r="447" spans="2:6" ht="14.25" customHeight="1" x14ac:dyDescent="0.3">
      <c r="B447" s="41"/>
      <c r="C447" s="42"/>
      <c r="F447" s="43"/>
    </row>
    <row r="448" spans="2:6" ht="14.25" customHeight="1" x14ac:dyDescent="0.3">
      <c r="B448" s="41"/>
      <c r="C448" s="42"/>
      <c r="F448" s="43"/>
    </row>
    <row r="449" spans="2:6" ht="14.25" customHeight="1" x14ac:dyDescent="0.3">
      <c r="B449" s="41"/>
      <c r="C449" s="42"/>
      <c r="F449" s="43"/>
    </row>
    <row r="450" spans="2:6" ht="14.25" customHeight="1" x14ac:dyDescent="0.3">
      <c r="B450" s="41"/>
      <c r="C450" s="42"/>
      <c r="F450" s="43"/>
    </row>
    <row r="451" spans="2:6" ht="14.25" customHeight="1" x14ac:dyDescent="0.3">
      <c r="B451" s="41"/>
      <c r="C451" s="42"/>
      <c r="F451" s="43"/>
    </row>
    <row r="452" spans="2:6" ht="14.25" customHeight="1" x14ac:dyDescent="0.3">
      <c r="B452" s="41"/>
      <c r="C452" s="42"/>
      <c r="F452" s="43"/>
    </row>
    <row r="453" spans="2:6" ht="14.25" customHeight="1" x14ac:dyDescent="0.3">
      <c r="B453" s="41"/>
      <c r="C453" s="42"/>
      <c r="F453" s="43"/>
    </row>
    <row r="454" spans="2:6" ht="14.25" customHeight="1" x14ac:dyDescent="0.3">
      <c r="B454" s="41"/>
      <c r="C454" s="42"/>
      <c r="F454" s="43"/>
    </row>
    <row r="455" spans="2:6" ht="14.25" customHeight="1" x14ac:dyDescent="0.3">
      <c r="B455" s="41"/>
      <c r="C455" s="42"/>
      <c r="F455" s="43"/>
    </row>
    <row r="456" spans="2:6" ht="14.25" customHeight="1" x14ac:dyDescent="0.3">
      <c r="B456" s="41"/>
      <c r="C456" s="42"/>
      <c r="F456" s="43"/>
    </row>
    <row r="457" spans="2:6" ht="14.25" customHeight="1" x14ac:dyDescent="0.3">
      <c r="B457" s="41"/>
      <c r="C457" s="42"/>
      <c r="F457" s="43"/>
    </row>
    <row r="458" spans="2:6" ht="14.25" customHeight="1" x14ac:dyDescent="0.3">
      <c r="B458" s="41"/>
      <c r="C458" s="42"/>
      <c r="F458" s="43"/>
    </row>
    <row r="459" spans="2:6" ht="14.25" customHeight="1" x14ac:dyDescent="0.3">
      <c r="B459" s="41"/>
      <c r="C459" s="42"/>
      <c r="F459" s="43"/>
    </row>
    <row r="460" spans="2:6" ht="14.25" customHeight="1" x14ac:dyDescent="0.3">
      <c r="B460" s="41"/>
      <c r="C460" s="42"/>
      <c r="F460" s="43"/>
    </row>
    <row r="461" spans="2:6" ht="14.25" customHeight="1" x14ac:dyDescent="0.3">
      <c r="B461" s="41"/>
      <c r="C461" s="42"/>
      <c r="F461" s="43"/>
    </row>
    <row r="462" spans="2:6" ht="14.25" customHeight="1" x14ac:dyDescent="0.3">
      <c r="B462" s="41"/>
      <c r="C462" s="42"/>
      <c r="F462" s="43"/>
    </row>
    <row r="463" spans="2:6" ht="14.25" customHeight="1" x14ac:dyDescent="0.3">
      <c r="B463" s="41"/>
      <c r="C463" s="42"/>
      <c r="F463" s="43"/>
    </row>
    <row r="464" spans="2:6" ht="14.25" customHeight="1" x14ac:dyDescent="0.3">
      <c r="B464" s="41"/>
      <c r="C464" s="42"/>
      <c r="F464" s="43"/>
    </row>
    <row r="465" spans="2:6" ht="14.25" customHeight="1" x14ac:dyDescent="0.3">
      <c r="B465" s="41"/>
      <c r="C465" s="42"/>
      <c r="F465" s="43"/>
    </row>
    <row r="466" spans="2:6" ht="14.25" customHeight="1" x14ac:dyDescent="0.3">
      <c r="B466" s="41"/>
      <c r="C466" s="42"/>
      <c r="F466" s="43"/>
    </row>
    <row r="467" spans="2:6" ht="14.25" customHeight="1" x14ac:dyDescent="0.3">
      <c r="B467" s="41"/>
      <c r="C467" s="42"/>
      <c r="F467" s="43"/>
    </row>
    <row r="468" spans="2:6" ht="14.25" customHeight="1" x14ac:dyDescent="0.3">
      <c r="B468" s="41"/>
      <c r="C468" s="42"/>
      <c r="F468" s="43"/>
    </row>
    <row r="469" spans="2:6" ht="14.25" customHeight="1" x14ac:dyDescent="0.3">
      <c r="B469" s="41"/>
      <c r="C469" s="42"/>
      <c r="F469" s="43"/>
    </row>
    <row r="470" spans="2:6" ht="14.25" customHeight="1" x14ac:dyDescent="0.3">
      <c r="B470" s="41"/>
      <c r="C470" s="42"/>
      <c r="F470" s="43"/>
    </row>
    <row r="471" spans="2:6" ht="14.25" customHeight="1" x14ac:dyDescent="0.3">
      <c r="B471" s="41"/>
      <c r="C471" s="42"/>
      <c r="F471" s="43"/>
    </row>
    <row r="472" spans="2:6" ht="14.25" customHeight="1" x14ac:dyDescent="0.3">
      <c r="B472" s="41"/>
      <c r="C472" s="42"/>
      <c r="F472" s="43"/>
    </row>
    <row r="473" spans="2:6" ht="14.25" customHeight="1" x14ac:dyDescent="0.3">
      <c r="B473" s="41"/>
      <c r="C473" s="42"/>
      <c r="F473" s="43"/>
    </row>
    <row r="474" spans="2:6" ht="14.25" customHeight="1" x14ac:dyDescent="0.3">
      <c r="B474" s="41"/>
      <c r="C474" s="42"/>
      <c r="F474" s="43"/>
    </row>
    <row r="475" spans="2:6" ht="14.25" customHeight="1" x14ac:dyDescent="0.3">
      <c r="B475" s="41"/>
      <c r="C475" s="42"/>
      <c r="F475" s="43"/>
    </row>
    <row r="476" spans="2:6" ht="14.25" customHeight="1" x14ac:dyDescent="0.3">
      <c r="B476" s="41"/>
      <c r="C476" s="42"/>
      <c r="F476" s="43"/>
    </row>
    <row r="477" spans="2:6" ht="14.25" customHeight="1" x14ac:dyDescent="0.3">
      <c r="B477" s="41"/>
      <c r="C477" s="42"/>
      <c r="F477" s="43"/>
    </row>
    <row r="478" spans="2:6" ht="14.25" customHeight="1" x14ac:dyDescent="0.3">
      <c r="B478" s="41"/>
      <c r="C478" s="42"/>
      <c r="F478" s="43"/>
    </row>
    <row r="479" spans="2:6" ht="14.25" customHeight="1" x14ac:dyDescent="0.3">
      <c r="B479" s="41"/>
      <c r="C479" s="42"/>
      <c r="F479" s="43"/>
    </row>
    <row r="480" spans="2:6" ht="14.25" customHeight="1" x14ac:dyDescent="0.3">
      <c r="B480" s="41"/>
      <c r="C480" s="42"/>
      <c r="F480" s="43"/>
    </row>
    <row r="481" spans="2:6" ht="14.25" customHeight="1" x14ac:dyDescent="0.3">
      <c r="B481" s="41"/>
      <c r="C481" s="42"/>
      <c r="F481" s="43"/>
    </row>
    <row r="482" spans="2:6" ht="14.25" customHeight="1" x14ac:dyDescent="0.3">
      <c r="B482" s="41"/>
      <c r="C482" s="42"/>
      <c r="F482" s="43"/>
    </row>
    <row r="483" spans="2:6" ht="14.25" customHeight="1" x14ac:dyDescent="0.3">
      <c r="B483" s="41"/>
      <c r="C483" s="42"/>
      <c r="F483" s="43"/>
    </row>
    <row r="484" spans="2:6" ht="14.25" customHeight="1" x14ac:dyDescent="0.3">
      <c r="B484" s="41"/>
      <c r="C484" s="42"/>
      <c r="F484" s="43"/>
    </row>
    <row r="485" spans="2:6" ht="14.25" customHeight="1" x14ac:dyDescent="0.3">
      <c r="B485" s="41"/>
      <c r="C485" s="42"/>
      <c r="F485" s="43"/>
    </row>
    <row r="486" spans="2:6" ht="14.25" customHeight="1" x14ac:dyDescent="0.3">
      <c r="B486" s="41"/>
      <c r="C486" s="42"/>
      <c r="F486" s="43"/>
    </row>
    <row r="487" spans="2:6" ht="14.25" customHeight="1" x14ac:dyDescent="0.3">
      <c r="B487" s="41"/>
      <c r="C487" s="42"/>
      <c r="F487" s="43"/>
    </row>
    <row r="488" spans="2:6" ht="14.25" customHeight="1" x14ac:dyDescent="0.3">
      <c r="B488" s="41"/>
      <c r="C488" s="42"/>
      <c r="F488" s="43"/>
    </row>
    <row r="489" spans="2:6" ht="14.25" customHeight="1" x14ac:dyDescent="0.3">
      <c r="B489" s="41"/>
      <c r="C489" s="42"/>
      <c r="F489" s="43"/>
    </row>
    <row r="490" spans="2:6" ht="14.25" customHeight="1" x14ac:dyDescent="0.3">
      <c r="B490" s="41"/>
      <c r="C490" s="42"/>
      <c r="F490" s="43"/>
    </row>
    <row r="491" spans="2:6" ht="14.25" customHeight="1" x14ac:dyDescent="0.3">
      <c r="B491" s="41"/>
      <c r="C491" s="42"/>
      <c r="F491" s="43"/>
    </row>
    <row r="492" spans="2:6" ht="14.25" customHeight="1" x14ac:dyDescent="0.3">
      <c r="B492" s="41"/>
      <c r="C492" s="42"/>
      <c r="F492" s="43"/>
    </row>
    <row r="493" spans="2:6" ht="14.25" customHeight="1" x14ac:dyDescent="0.3">
      <c r="B493" s="41"/>
      <c r="C493" s="42"/>
      <c r="F493" s="43"/>
    </row>
    <row r="494" spans="2:6" ht="14.25" customHeight="1" x14ac:dyDescent="0.3">
      <c r="B494" s="41"/>
      <c r="C494" s="42"/>
      <c r="F494" s="43"/>
    </row>
    <row r="495" spans="2:6" ht="14.25" customHeight="1" x14ac:dyDescent="0.3">
      <c r="B495" s="41"/>
      <c r="C495" s="42"/>
      <c r="F495" s="43"/>
    </row>
    <row r="496" spans="2:6" ht="14.25" customHeight="1" x14ac:dyDescent="0.3">
      <c r="B496" s="41"/>
      <c r="C496" s="42"/>
      <c r="F496" s="43"/>
    </row>
    <row r="497" spans="2:6" ht="14.25" customHeight="1" x14ac:dyDescent="0.3">
      <c r="B497" s="41"/>
      <c r="C497" s="42"/>
      <c r="F497" s="43"/>
    </row>
    <row r="498" spans="2:6" ht="14.25" customHeight="1" x14ac:dyDescent="0.3">
      <c r="B498" s="41"/>
      <c r="C498" s="42"/>
      <c r="F498" s="43"/>
    </row>
    <row r="499" spans="2:6" ht="14.25" customHeight="1" x14ac:dyDescent="0.3">
      <c r="B499" s="41"/>
      <c r="C499" s="42"/>
      <c r="F499" s="43"/>
    </row>
    <row r="500" spans="2:6" ht="14.25" customHeight="1" x14ac:dyDescent="0.3">
      <c r="B500" s="41"/>
      <c r="C500" s="42"/>
      <c r="F500" s="43"/>
    </row>
    <row r="501" spans="2:6" ht="14.25" customHeight="1" x14ac:dyDescent="0.3">
      <c r="B501" s="41"/>
      <c r="C501" s="42"/>
      <c r="F501" s="43"/>
    </row>
    <row r="502" spans="2:6" ht="14.25" customHeight="1" x14ac:dyDescent="0.3">
      <c r="B502" s="41"/>
      <c r="C502" s="42"/>
      <c r="F502" s="43"/>
    </row>
    <row r="503" spans="2:6" ht="14.25" customHeight="1" x14ac:dyDescent="0.3">
      <c r="B503" s="41"/>
      <c r="C503" s="42"/>
      <c r="F503" s="43"/>
    </row>
    <row r="504" spans="2:6" ht="14.25" customHeight="1" x14ac:dyDescent="0.3">
      <c r="B504" s="41"/>
      <c r="C504" s="42"/>
      <c r="F504" s="43"/>
    </row>
    <row r="505" spans="2:6" ht="14.25" customHeight="1" x14ac:dyDescent="0.3">
      <c r="B505" s="41"/>
      <c r="C505" s="42"/>
      <c r="F505" s="43"/>
    </row>
    <row r="506" spans="2:6" ht="14.25" customHeight="1" x14ac:dyDescent="0.3">
      <c r="B506" s="41"/>
      <c r="C506" s="42"/>
      <c r="F506" s="43"/>
    </row>
    <row r="507" spans="2:6" ht="14.25" customHeight="1" x14ac:dyDescent="0.3">
      <c r="B507" s="41"/>
      <c r="C507" s="42"/>
      <c r="F507" s="43"/>
    </row>
    <row r="508" spans="2:6" ht="14.25" customHeight="1" x14ac:dyDescent="0.3">
      <c r="B508" s="41"/>
      <c r="C508" s="42"/>
      <c r="F508" s="43"/>
    </row>
    <row r="509" spans="2:6" ht="14.25" customHeight="1" x14ac:dyDescent="0.3">
      <c r="B509" s="41"/>
      <c r="C509" s="42"/>
      <c r="F509" s="43"/>
    </row>
    <row r="510" spans="2:6" ht="14.25" customHeight="1" x14ac:dyDescent="0.3">
      <c r="B510" s="41"/>
      <c r="C510" s="42"/>
      <c r="F510" s="43"/>
    </row>
    <row r="511" spans="2:6" ht="14.25" customHeight="1" x14ac:dyDescent="0.3">
      <c r="B511" s="41"/>
      <c r="C511" s="42"/>
      <c r="F511" s="43"/>
    </row>
    <row r="512" spans="2:6" ht="14.25" customHeight="1" x14ac:dyDescent="0.3">
      <c r="B512" s="41"/>
      <c r="C512" s="42"/>
      <c r="F512" s="43"/>
    </row>
    <row r="513" spans="2:6" ht="14.25" customHeight="1" x14ac:dyDescent="0.3">
      <c r="B513" s="41"/>
      <c r="C513" s="42"/>
      <c r="F513" s="43"/>
    </row>
    <row r="514" spans="2:6" ht="14.25" customHeight="1" x14ac:dyDescent="0.3">
      <c r="B514" s="41"/>
      <c r="C514" s="42"/>
      <c r="F514" s="43"/>
    </row>
    <row r="515" spans="2:6" ht="14.25" customHeight="1" x14ac:dyDescent="0.3">
      <c r="B515" s="41"/>
      <c r="C515" s="42"/>
      <c r="F515" s="43"/>
    </row>
    <row r="516" spans="2:6" ht="14.25" customHeight="1" x14ac:dyDescent="0.3">
      <c r="B516" s="41"/>
      <c r="C516" s="42"/>
      <c r="F516" s="43"/>
    </row>
    <row r="517" spans="2:6" ht="14.25" customHeight="1" x14ac:dyDescent="0.3">
      <c r="B517" s="41"/>
      <c r="C517" s="42"/>
      <c r="F517" s="43"/>
    </row>
    <row r="518" spans="2:6" ht="14.25" customHeight="1" x14ac:dyDescent="0.3">
      <c r="B518" s="41"/>
      <c r="C518" s="42"/>
      <c r="F518" s="43"/>
    </row>
    <row r="519" spans="2:6" ht="14.25" customHeight="1" x14ac:dyDescent="0.3">
      <c r="B519" s="41"/>
      <c r="C519" s="42"/>
      <c r="F519" s="43"/>
    </row>
    <row r="520" spans="2:6" ht="14.25" customHeight="1" x14ac:dyDescent="0.3">
      <c r="B520" s="41"/>
      <c r="C520" s="42"/>
      <c r="F520" s="43"/>
    </row>
    <row r="521" spans="2:6" ht="14.25" customHeight="1" x14ac:dyDescent="0.3">
      <c r="B521" s="41"/>
      <c r="C521" s="42"/>
      <c r="F521" s="43"/>
    </row>
    <row r="522" spans="2:6" ht="14.25" customHeight="1" x14ac:dyDescent="0.3">
      <c r="B522" s="41"/>
      <c r="C522" s="42"/>
      <c r="F522" s="43"/>
    </row>
    <row r="523" spans="2:6" ht="14.25" customHeight="1" x14ac:dyDescent="0.3">
      <c r="B523" s="41"/>
      <c r="C523" s="42"/>
      <c r="F523" s="43"/>
    </row>
    <row r="524" spans="2:6" ht="14.25" customHeight="1" x14ac:dyDescent="0.3">
      <c r="B524" s="41"/>
      <c r="C524" s="42"/>
      <c r="F524" s="43"/>
    </row>
    <row r="525" spans="2:6" ht="14.25" customHeight="1" x14ac:dyDescent="0.3">
      <c r="B525" s="41"/>
      <c r="C525" s="42"/>
      <c r="F525" s="43"/>
    </row>
    <row r="526" spans="2:6" ht="14.25" customHeight="1" x14ac:dyDescent="0.3">
      <c r="B526" s="41"/>
      <c r="C526" s="42"/>
      <c r="F526" s="43"/>
    </row>
    <row r="527" spans="2:6" ht="14.25" customHeight="1" x14ac:dyDescent="0.3">
      <c r="B527" s="41"/>
      <c r="C527" s="42"/>
      <c r="F527" s="43"/>
    </row>
    <row r="528" spans="2:6" ht="14.25" customHeight="1" x14ac:dyDescent="0.3">
      <c r="B528" s="41"/>
      <c r="C528" s="42"/>
      <c r="F528" s="43"/>
    </row>
    <row r="529" spans="2:6" ht="14.25" customHeight="1" x14ac:dyDescent="0.3">
      <c r="B529" s="41"/>
      <c r="C529" s="42"/>
      <c r="F529" s="43"/>
    </row>
    <row r="530" spans="2:6" ht="14.25" customHeight="1" x14ac:dyDescent="0.3">
      <c r="B530" s="41"/>
      <c r="C530" s="42"/>
      <c r="F530" s="43"/>
    </row>
    <row r="531" spans="2:6" ht="14.25" customHeight="1" x14ac:dyDescent="0.3">
      <c r="B531" s="41"/>
      <c r="C531" s="42"/>
      <c r="F531" s="43"/>
    </row>
    <row r="532" spans="2:6" ht="14.25" customHeight="1" x14ac:dyDescent="0.3">
      <c r="B532" s="41"/>
      <c r="C532" s="42"/>
      <c r="F532" s="43"/>
    </row>
    <row r="533" spans="2:6" ht="14.25" customHeight="1" x14ac:dyDescent="0.3">
      <c r="B533" s="41"/>
      <c r="C533" s="42"/>
      <c r="F533" s="43"/>
    </row>
    <row r="534" spans="2:6" ht="14.25" customHeight="1" x14ac:dyDescent="0.3">
      <c r="B534" s="41"/>
      <c r="C534" s="42"/>
      <c r="F534" s="43"/>
    </row>
    <row r="535" spans="2:6" ht="14.25" customHeight="1" x14ac:dyDescent="0.3">
      <c r="B535" s="41"/>
      <c r="C535" s="42"/>
      <c r="F535" s="43"/>
    </row>
    <row r="536" spans="2:6" ht="14.25" customHeight="1" x14ac:dyDescent="0.3">
      <c r="B536" s="41"/>
      <c r="C536" s="42"/>
      <c r="F536" s="43"/>
    </row>
    <row r="537" spans="2:6" ht="14.25" customHeight="1" x14ac:dyDescent="0.3">
      <c r="B537" s="41"/>
      <c r="C537" s="42"/>
      <c r="F537" s="43"/>
    </row>
    <row r="538" spans="2:6" ht="14.25" customHeight="1" x14ac:dyDescent="0.3">
      <c r="B538" s="41"/>
      <c r="C538" s="42"/>
      <c r="F538" s="43"/>
    </row>
    <row r="539" spans="2:6" ht="14.25" customHeight="1" x14ac:dyDescent="0.3">
      <c r="B539" s="41"/>
      <c r="C539" s="42"/>
      <c r="F539" s="43"/>
    </row>
    <row r="540" spans="2:6" ht="14.25" customHeight="1" x14ac:dyDescent="0.3">
      <c r="B540" s="41"/>
      <c r="C540" s="42"/>
      <c r="F540" s="43"/>
    </row>
    <row r="541" spans="2:6" ht="14.25" customHeight="1" x14ac:dyDescent="0.3">
      <c r="B541" s="41"/>
      <c r="C541" s="42"/>
      <c r="F541" s="43"/>
    </row>
    <row r="542" spans="2:6" ht="14.25" customHeight="1" x14ac:dyDescent="0.3">
      <c r="B542" s="41"/>
      <c r="C542" s="42"/>
      <c r="F542" s="43"/>
    </row>
    <row r="543" spans="2:6" ht="14.25" customHeight="1" x14ac:dyDescent="0.3">
      <c r="B543" s="41"/>
      <c r="C543" s="42"/>
      <c r="F543" s="43"/>
    </row>
    <row r="544" spans="2:6" ht="14.25" customHeight="1" x14ac:dyDescent="0.3">
      <c r="B544" s="41"/>
      <c r="C544" s="42"/>
      <c r="F544" s="43"/>
    </row>
    <row r="545" spans="2:6" ht="14.25" customHeight="1" x14ac:dyDescent="0.3">
      <c r="B545" s="41"/>
      <c r="C545" s="42"/>
      <c r="F545" s="43"/>
    </row>
    <row r="546" spans="2:6" ht="14.25" customHeight="1" x14ac:dyDescent="0.3">
      <c r="B546" s="41"/>
      <c r="C546" s="42"/>
      <c r="F546" s="43"/>
    </row>
    <row r="547" spans="2:6" ht="14.25" customHeight="1" x14ac:dyDescent="0.3">
      <c r="B547" s="41"/>
      <c r="C547" s="42"/>
      <c r="F547" s="43"/>
    </row>
    <row r="548" spans="2:6" ht="14.25" customHeight="1" x14ac:dyDescent="0.3">
      <c r="B548" s="41"/>
      <c r="C548" s="42"/>
      <c r="F548" s="43"/>
    </row>
    <row r="549" spans="2:6" ht="14.25" customHeight="1" x14ac:dyDescent="0.3">
      <c r="B549" s="41"/>
      <c r="C549" s="42"/>
      <c r="F549" s="43"/>
    </row>
    <row r="550" spans="2:6" ht="14.25" customHeight="1" x14ac:dyDescent="0.3">
      <c r="B550" s="41"/>
      <c r="C550" s="42"/>
      <c r="F550" s="43"/>
    </row>
    <row r="551" spans="2:6" ht="14.25" customHeight="1" x14ac:dyDescent="0.3">
      <c r="B551" s="41"/>
      <c r="C551" s="42"/>
      <c r="F551" s="43"/>
    </row>
    <row r="552" spans="2:6" ht="14.25" customHeight="1" x14ac:dyDescent="0.3">
      <c r="B552" s="41"/>
      <c r="C552" s="42"/>
      <c r="F552" s="43"/>
    </row>
    <row r="553" spans="2:6" ht="14.25" customHeight="1" x14ac:dyDescent="0.3">
      <c r="B553" s="41"/>
      <c r="C553" s="42"/>
      <c r="F553" s="43"/>
    </row>
    <row r="554" spans="2:6" ht="14.25" customHeight="1" x14ac:dyDescent="0.3">
      <c r="B554" s="41"/>
      <c r="C554" s="42"/>
      <c r="F554" s="43"/>
    </row>
    <row r="555" spans="2:6" ht="14.25" customHeight="1" x14ac:dyDescent="0.3">
      <c r="B555" s="41"/>
      <c r="C555" s="42"/>
      <c r="F555" s="43"/>
    </row>
    <row r="556" spans="2:6" ht="14.25" customHeight="1" x14ac:dyDescent="0.3">
      <c r="B556" s="41"/>
      <c r="C556" s="42"/>
      <c r="F556" s="43"/>
    </row>
    <row r="557" spans="2:6" ht="14.25" customHeight="1" x14ac:dyDescent="0.3">
      <c r="B557" s="41"/>
      <c r="C557" s="42"/>
      <c r="F557" s="43"/>
    </row>
    <row r="558" spans="2:6" ht="14.25" customHeight="1" x14ac:dyDescent="0.3">
      <c r="B558" s="41"/>
      <c r="C558" s="42"/>
      <c r="F558" s="43"/>
    </row>
    <row r="559" spans="2:6" ht="14.25" customHeight="1" x14ac:dyDescent="0.3">
      <c r="B559" s="41"/>
      <c r="C559" s="42"/>
      <c r="F559" s="43"/>
    </row>
    <row r="560" spans="2:6" ht="14.25" customHeight="1" x14ac:dyDescent="0.3">
      <c r="B560" s="41"/>
      <c r="C560" s="42"/>
      <c r="F560" s="43"/>
    </row>
    <row r="561" spans="2:6" ht="14.25" customHeight="1" x14ac:dyDescent="0.3">
      <c r="B561" s="41"/>
      <c r="C561" s="42"/>
      <c r="F561" s="43"/>
    </row>
    <row r="562" spans="2:6" ht="14.25" customHeight="1" x14ac:dyDescent="0.3">
      <c r="B562" s="41"/>
      <c r="C562" s="42"/>
      <c r="F562" s="43"/>
    </row>
    <row r="563" spans="2:6" ht="14.25" customHeight="1" x14ac:dyDescent="0.3">
      <c r="B563" s="41"/>
      <c r="C563" s="42"/>
      <c r="F563" s="43"/>
    </row>
    <row r="564" spans="2:6" ht="14.25" customHeight="1" x14ac:dyDescent="0.3">
      <c r="B564" s="41"/>
      <c r="C564" s="42"/>
      <c r="F564" s="43"/>
    </row>
    <row r="565" spans="2:6" ht="14.25" customHeight="1" x14ac:dyDescent="0.3">
      <c r="B565" s="41"/>
      <c r="C565" s="42"/>
      <c r="F565" s="43"/>
    </row>
    <row r="566" spans="2:6" ht="14.25" customHeight="1" x14ac:dyDescent="0.3">
      <c r="B566" s="41"/>
      <c r="C566" s="42"/>
      <c r="F566" s="43"/>
    </row>
    <row r="567" spans="2:6" ht="14.25" customHeight="1" x14ac:dyDescent="0.3">
      <c r="B567" s="41"/>
      <c r="C567" s="42"/>
      <c r="F567" s="43"/>
    </row>
    <row r="568" spans="2:6" ht="14.25" customHeight="1" x14ac:dyDescent="0.3">
      <c r="B568" s="41"/>
      <c r="C568" s="42"/>
      <c r="F568" s="43"/>
    </row>
    <row r="569" spans="2:6" ht="14.25" customHeight="1" x14ac:dyDescent="0.3">
      <c r="B569" s="41"/>
      <c r="C569" s="42"/>
      <c r="F569" s="43"/>
    </row>
    <row r="570" spans="2:6" ht="14.25" customHeight="1" x14ac:dyDescent="0.3">
      <c r="B570" s="41"/>
      <c r="C570" s="42"/>
      <c r="F570" s="43"/>
    </row>
    <row r="571" spans="2:6" ht="14.25" customHeight="1" x14ac:dyDescent="0.3">
      <c r="B571" s="41"/>
      <c r="C571" s="42"/>
      <c r="F571" s="43"/>
    </row>
    <row r="572" spans="2:6" ht="14.25" customHeight="1" x14ac:dyDescent="0.3">
      <c r="B572" s="41"/>
      <c r="C572" s="42"/>
      <c r="F572" s="43"/>
    </row>
    <row r="573" spans="2:6" ht="14.25" customHeight="1" x14ac:dyDescent="0.3">
      <c r="B573" s="41"/>
      <c r="C573" s="42"/>
      <c r="F573" s="43"/>
    </row>
    <row r="574" spans="2:6" ht="14.25" customHeight="1" x14ac:dyDescent="0.3">
      <c r="B574" s="41"/>
      <c r="C574" s="42"/>
      <c r="F574" s="43"/>
    </row>
    <row r="575" spans="2:6" ht="14.25" customHeight="1" x14ac:dyDescent="0.3">
      <c r="B575" s="41"/>
      <c r="C575" s="42"/>
      <c r="F575" s="43"/>
    </row>
    <row r="576" spans="2:6" ht="14.25" customHeight="1" x14ac:dyDescent="0.3">
      <c r="B576" s="41"/>
      <c r="C576" s="42"/>
      <c r="F576" s="43"/>
    </row>
    <row r="577" spans="2:6" ht="14.25" customHeight="1" x14ac:dyDescent="0.3">
      <c r="B577" s="41"/>
      <c r="C577" s="42"/>
      <c r="F577" s="43"/>
    </row>
    <row r="578" spans="2:6" ht="14.25" customHeight="1" x14ac:dyDescent="0.3">
      <c r="B578" s="41"/>
      <c r="C578" s="42"/>
      <c r="F578" s="43"/>
    </row>
    <row r="579" spans="2:6" ht="14.25" customHeight="1" x14ac:dyDescent="0.3">
      <c r="B579" s="41"/>
      <c r="C579" s="42"/>
      <c r="F579" s="43"/>
    </row>
    <row r="580" spans="2:6" ht="14.25" customHeight="1" x14ac:dyDescent="0.3">
      <c r="B580" s="41"/>
      <c r="C580" s="42"/>
      <c r="F580" s="43"/>
    </row>
    <row r="581" spans="2:6" ht="14.25" customHeight="1" x14ac:dyDescent="0.3">
      <c r="B581" s="41"/>
      <c r="C581" s="42"/>
      <c r="F581" s="43"/>
    </row>
    <row r="582" spans="2:6" ht="14.25" customHeight="1" x14ac:dyDescent="0.3">
      <c r="B582" s="41"/>
      <c r="C582" s="42"/>
      <c r="F582" s="43"/>
    </row>
    <row r="583" spans="2:6" ht="14.25" customHeight="1" x14ac:dyDescent="0.3">
      <c r="B583" s="41"/>
      <c r="C583" s="42"/>
      <c r="F583" s="43"/>
    </row>
    <row r="584" spans="2:6" ht="14.25" customHeight="1" x14ac:dyDescent="0.3">
      <c r="B584" s="41"/>
      <c r="C584" s="42"/>
      <c r="F584" s="43"/>
    </row>
    <row r="585" spans="2:6" ht="14.25" customHeight="1" x14ac:dyDescent="0.3">
      <c r="B585" s="41"/>
      <c r="C585" s="42"/>
      <c r="F585" s="43"/>
    </row>
    <row r="586" spans="2:6" ht="14.25" customHeight="1" x14ac:dyDescent="0.3">
      <c r="B586" s="41"/>
      <c r="C586" s="42"/>
      <c r="F586" s="43"/>
    </row>
    <row r="587" spans="2:6" ht="14.25" customHeight="1" x14ac:dyDescent="0.3">
      <c r="B587" s="41"/>
      <c r="C587" s="42"/>
      <c r="F587" s="43"/>
    </row>
    <row r="588" spans="2:6" ht="14.25" customHeight="1" x14ac:dyDescent="0.3">
      <c r="B588" s="41"/>
      <c r="C588" s="42"/>
      <c r="F588" s="43"/>
    </row>
    <row r="589" spans="2:6" ht="14.25" customHeight="1" x14ac:dyDescent="0.3">
      <c r="B589" s="41"/>
      <c r="C589" s="42"/>
      <c r="F589" s="43"/>
    </row>
    <row r="590" spans="2:6" ht="14.25" customHeight="1" x14ac:dyDescent="0.3">
      <c r="B590" s="41"/>
      <c r="C590" s="42"/>
      <c r="F590" s="43"/>
    </row>
    <row r="591" spans="2:6" ht="14.25" customHeight="1" x14ac:dyDescent="0.3">
      <c r="B591" s="41"/>
      <c r="C591" s="42"/>
      <c r="F591" s="43"/>
    </row>
    <row r="592" spans="2:6" ht="14.25" customHeight="1" x14ac:dyDescent="0.3">
      <c r="B592" s="41"/>
      <c r="C592" s="42"/>
      <c r="F592" s="43"/>
    </row>
    <row r="593" spans="2:6" ht="14.25" customHeight="1" x14ac:dyDescent="0.3">
      <c r="B593" s="41"/>
      <c r="C593" s="42"/>
      <c r="F593" s="43"/>
    </row>
    <row r="594" spans="2:6" ht="14.25" customHeight="1" x14ac:dyDescent="0.3">
      <c r="B594" s="41"/>
      <c r="C594" s="42"/>
      <c r="F594" s="43"/>
    </row>
    <row r="595" spans="2:6" ht="14.25" customHeight="1" x14ac:dyDescent="0.3">
      <c r="B595" s="41"/>
      <c r="C595" s="42"/>
      <c r="F595" s="43"/>
    </row>
    <row r="596" spans="2:6" ht="14.25" customHeight="1" x14ac:dyDescent="0.3">
      <c r="B596" s="41"/>
      <c r="C596" s="42"/>
      <c r="F596" s="43"/>
    </row>
    <row r="597" spans="2:6" ht="14.25" customHeight="1" x14ac:dyDescent="0.3">
      <c r="B597" s="41"/>
      <c r="C597" s="42"/>
      <c r="F597" s="43"/>
    </row>
    <row r="598" spans="2:6" ht="14.25" customHeight="1" x14ac:dyDescent="0.3">
      <c r="B598" s="41"/>
      <c r="C598" s="42"/>
      <c r="F598" s="43"/>
    </row>
    <row r="599" spans="2:6" ht="14.25" customHeight="1" x14ac:dyDescent="0.3">
      <c r="B599" s="41"/>
      <c r="C599" s="42"/>
      <c r="F599" s="43"/>
    </row>
    <row r="600" spans="2:6" ht="14.25" customHeight="1" x14ac:dyDescent="0.3">
      <c r="B600" s="41"/>
      <c r="C600" s="42"/>
      <c r="F600" s="43"/>
    </row>
    <row r="601" spans="2:6" ht="14.25" customHeight="1" x14ac:dyDescent="0.3">
      <c r="B601" s="41"/>
      <c r="C601" s="42"/>
      <c r="F601" s="43"/>
    </row>
    <row r="602" spans="2:6" ht="14.25" customHeight="1" x14ac:dyDescent="0.3">
      <c r="B602" s="41"/>
      <c r="C602" s="42"/>
      <c r="F602" s="43"/>
    </row>
    <row r="603" spans="2:6" ht="14.25" customHeight="1" x14ac:dyDescent="0.3">
      <c r="B603" s="41"/>
      <c r="C603" s="42"/>
      <c r="F603" s="43"/>
    </row>
    <row r="604" spans="2:6" ht="14.25" customHeight="1" x14ac:dyDescent="0.3">
      <c r="B604" s="41"/>
      <c r="C604" s="42"/>
      <c r="F604" s="43"/>
    </row>
    <row r="605" spans="2:6" ht="14.25" customHeight="1" x14ac:dyDescent="0.3">
      <c r="B605" s="41"/>
      <c r="C605" s="42"/>
      <c r="F605" s="43"/>
    </row>
    <row r="606" spans="2:6" ht="14.25" customHeight="1" x14ac:dyDescent="0.3">
      <c r="B606" s="41"/>
      <c r="C606" s="42"/>
      <c r="F606" s="43"/>
    </row>
    <row r="607" spans="2:6" ht="14.25" customHeight="1" x14ac:dyDescent="0.3">
      <c r="B607" s="41"/>
      <c r="C607" s="42"/>
      <c r="F607" s="43"/>
    </row>
    <row r="608" spans="2:6" ht="14.25" customHeight="1" x14ac:dyDescent="0.3">
      <c r="B608" s="41"/>
      <c r="C608" s="42"/>
      <c r="F608" s="43"/>
    </row>
    <row r="609" spans="2:6" ht="14.25" customHeight="1" x14ac:dyDescent="0.3">
      <c r="B609" s="41"/>
      <c r="C609" s="42"/>
      <c r="F609" s="43"/>
    </row>
    <row r="610" spans="2:6" ht="14.25" customHeight="1" x14ac:dyDescent="0.3">
      <c r="B610" s="41"/>
      <c r="C610" s="42"/>
      <c r="F610" s="43"/>
    </row>
    <row r="611" spans="2:6" ht="14.25" customHeight="1" x14ac:dyDescent="0.3">
      <c r="B611" s="41"/>
      <c r="C611" s="42"/>
      <c r="F611" s="43"/>
    </row>
    <row r="612" spans="2:6" ht="14.25" customHeight="1" x14ac:dyDescent="0.3">
      <c r="B612" s="41"/>
      <c r="C612" s="42"/>
      <c r="F612" s="43"/>
    </row>
    <row r="613" spans="2:6" ht="14.25" customHeight="1" x14ac:dyDescent="0.3">
      <c r="B613" s="41"/>
      <c r="C613" s="42"/>
      <c r="F613" s="43"/>
    </row>
    <row r="614" spans="2:6" ht="14.25" customHeight="1" x14ac:dyDescent="0.3">
      <c r="B614" s="41"/>
      <c r="C614" s="42"/>
      <c r="F614" s="43"/>
    </row>
    <row r="615" spans="2:6" ht="14.25" customHeight="1" x14ac:dyDescent="0.3">
      <c r="B615" s="41"/>
      <c r="C615" s="42"/>
      <c r="F615" s="43"/>
    </row>
    <row r="616" spans="2:6" ht="14.25" customHeight="1" x14ac:dyDescent="0.3">
      <c r="B616" s="41"/>
      <c r="C616" s="42"/>
      <c r="F616" s="43"/>
    </row>
    <row r="617" spans="2:6" ht="14.25" customHeight="1" x14ac:dyDescent="0.3">
      <c r="B617" s="41"/>
      <c r="C617" s="42"/>
      <c r="F617" s="43"/>
    </row>
    <row r="618" spans="2:6" ht="14.25" customHeight="1" x14ac:dyDescent="0.3">
      <c r="B618" s="41"/>
      <c r="C618" s="42"/>
      <c r="F618" s="43"/>
    </row>
    <row r="619" spans="2:6" ht="14.25" customHeight="1" x14ac:dyDescent="0.3">
      <c r="B619" s="41"/>
      <c r="C619" s="42"/>
      <c r="F619" s="43"/>
    </row>
    <row r="620" spans="2:6" ht="14.25" customHeight="1" x14ac:dyDescent="0.3">
      <c r="B620" s="41"/>
      <c r="C620" s="42"/>
      <c r="F620" s="43"/>
    </row>
    <row r="621" spans="2:6" ht="14.25" customHeight="1" x14ac:dyDescent="0.3">
      <c r="B621" s="41"/>
      <c r="C621" s="42"/>
      <c r="F621" s="43"/>
    </row>
    <row r="622" spans="2:6" ht="14.25" customHeight="1" x14ac:dyDescent="0.3">
      <c r="B622" s="41"/>
      <c r="C622" s="42"/>
      <c r="F622" s="43"/>
    </row>
    <row r="623" spans="2:6" ht="14.25" customHeight="1" x14ac:dyDescent="0.3">
      <c r="B623" s="41"/>
      <c r="C623" s="42"/>
      <c r="F623" s="43"/>
    </row>
    <row r="624" spans="2:6" ht="14.25" customHeight="1" x14ac:dyDescent="0.3">
      <c r="B624" s="41"/>
      <c r="C624" s="42"/>
      <c r="F624" s="43"/>
    </row>
    <row r="625" spans="2:6" ht="14.25" customHeight="1" x14ac:dyDescent="0.3">
      <c r="B625" s="41"/>
      <c r="C625" s="42"/>
      <c r="F625" s="43"/>
    </row>
    <row r="626" spans="2:6" ht="14.25" customHeight="1" x14ac:dyDescent="0.3">
      <c r="B626" s="41"/>
      <c r="C626" s="42"/>
      <c r="F626" s="43"/>
    </row>
    <row r="627" spans="2:6" ht="14.25" customHeight="1" x14ac:dyDescent="0.3">
      <c r="B627" s="41"/>
      <c r="C627" s="42"/>
      <c r="F627" s="43"/>
    </row>
    <row r="628" spans="2:6" ht="14.25" customHeight="1" x14ac:dyDescent="0.3">
      <c r="B628" s="41"/>
      <c r="C628" s="42"/>
      <c r="F628" s="43"/>
    </row>
    <row r="629" spans="2:6" ht="14.25" customHeight="1" x14ac:dyDescent="0.3">
      <c r="B629" s="41"/>
      <c r="C629" s="42"/>
      <c r="F629" s="43"/>
    </row>
    <row r="630" spans="2:6" ht="14.25" customHeight="1" x14ac:dyDescent="0.3">
      <c r="B630" s="41"/>
      <c r="C630" s="42"/>
      <c r="F630" s="43"/>
    </row>
    <row r="631" spans="2:6" ht="14.25" customHeight="1" x14ac:dyDescent="0.3">
      <c r="B631" s="41"/>
      <c r="C631" s="42"/>
      <c r="F631" s="43"/>
    </row>
    <row r="632" spans="2:6" ht="14.25" customHeight="1" x14ac:dyDescent="0.3">
      <c r="B632" s="41"/>
      <c r="C632" s="42"/>
      <c r="F632" s="43"/>
    </row>
    <row r="633" spans="2:6" ht="14.25" customHeight="1" x14ac:dyDescent="0.3">
      <c r="B633" s="41"/>
      <c r="C633" s="42"/>
      <c r="F633" s="43"/>
    </row>
    <row r="634" spans="2:6" ht="14.25" customHeight="1" x14ac:dyDescent="0.3">
      <c r="B634" s="41"/>
      <c r="C634" s="42"/>
      <c r="F634" s="43"/>
    </row>
    <row r="635" spans="2:6" ht="14.25" customHeight="1" x14ac:dyDescent="0.3">
      <c r="B635" s="41"/>
      <c r="C635" s="42"/>
      <c r="F635" s="43"/>
    </row>
    <row r="636" spans="2:6" ht="14.25" customHeight="1" x14ac:dyDescent="0.3">
      <c r="B636" s="41"/>
      <c r="C636" s="42"/>
      <c r="F636" s="43"/>
    </row>
    <row r="637" spans="2:6" ht="14.25" customHeight="1" x14ac:dyDescent="0.3">
      <c r="B637" s="41"/>
      <c r="C637" s="42"/>
      <c r="F637" s="43"/>
    </row>
    <row r="638" spans="2:6" ht="14.25" customHeight="1" x14ac:dyDescent="0.3">
      <c r="B638" s="41"/>
      <c r="C638" s="42"/>
      <c r="F638" s="43"/>
    </row>
    <row r="639" spans="2:6" ht="14.25" customHeight="1" x14ac:dyDescent="0.3">
      <c r="B639" s="41"/>
      <c r="C639" s="42"/>
      <c r="F639" s="43"/>
    </row>
    <row r="640" spans="2:6" ht="14.25" customHeight="1" x14ac:dyDescent="0.3">
      <c r="B640" s="41"/>
      <c r="C640" s="42"/>
      <c r="F640" s="43"/>
    </row>
    <row r="641" spans="2:6" ht="14.25" customHeight="1" x14ac:dyDescent="0.3">
      <c r="B641" s="41"/>
      <c r="C641" s="42"/>
      <c r="F641" s="43"/>
    </row>
    <row r="642" spans="2:6" ht="14.25" customHeight="1" x14ac:dyDescent="0.3">
      <c r="B642" s="41"/>
      <c r="C642" s="42"/>
      <c r="F642" s="43"/>
    </row>
    <row r="643" spans="2:6" ht="14.25" customHeight="1" x14ac:dyDescent="0.3">
      <c r="B643" s="41"/>
      <c r="C643" s="42"/>
      <c r="F643" s="43"/>
    </row>
    <row r="644" spans="2:6" ht="14.25" customHeight="1" x14ac:dyDescent="0.3">
      <c r="B644" s="41"/>
      <c r="C644" s="42"/>
      <c r="F644" s="43"/>
    </row>
    <row r="645" spans="2:6" ht="14.25" customHeight="1" x14ac:dyDescent="0.3">
      <c r="B645" s="41"/>
      <c r="C645" s="42"/>
      <c r="F645" s="43"/>
    </row>
    <row r="646" spans="2:6" ht="14.25" customHeight="1" x14ac:dyDescent="0.3">
      <c r="B646" s="41"/>
      <c r="C646" s="42"/>
      <c r="F646" s="43"/>
    </row>
    <row r="647" spans="2:6" ht="14.25" customHeight="1" x14ac:dyDescent="0.3">
      <c r="B647" s="41"/>
      <c r="C647" s="42"/>
      <c r="F647" s="43"/>
    </row>
    <row r="648" spans="2:6" ht="14.25" customHeight="1" x14ac:dyDescent="0.3">
      <c r="B648" s="41"/>
      <c r="C648" s="42"/>
      <c r="F648" s="43"/>
    </row>
    <row r="649" spans="2:6" ht="14.25" customHeight="1" x14ac:dyDescent="0.3">
      <c r="B649" s="41"/>
      <c r="C649" s="42"/>
      <c r="F649" s="43"/>
    </row>
    <row r="650" spans="2:6" ht="14.25" customHeight="1" x14ac:dyDescent="0.3">
      <c r="B650" s="41"/>
      <c r="C650" s="42"/>
      <c r="F650" s="43"/>
    </row>
    <row r="651" spans="2:6" ht="14.25" customHeight="1" x14ac:dyDescent="0.3">
      <c r="B651" s="41"/>
      <c r="C651" s="42"/>
      <c r="F651" s="43"/>
    </row>
    <row r="652" spans="2:6" ht="14.25" customHeight="1" x14ac:dyDescent="0.3">
      <c r="B652" s="41"/>
      <c r="C652" s="42"/>
      <c r="F652" s="43"/>
    </row>
    <row r="653" spans="2:6" ht="14.25" customHeight="1" x14ac:dyDescent="0.3">
      <c r="B653" s="41"/>
      <c r="C653" s="42"/>
      <c r="F653" s="43"/>
    </row>
    <row r="654" spans="2:6" ht="14.25" customHeight="1" x14ac:dyDescent="0.3">
      <c r="B654" s="41"/>
      <c r="C654" s="42"/>
      <c r="F654" s="43"/>
    </row>
    <row r="655" spans="2:6" ht="14.25" customHeight="1" x14ac:dyDescent="0.3">
      <c r="B655" s="41"/>
      <c r="C655" s="42"/>
      <c r="F655" s="43"/>
    </row>
    <row r="656" spans="2:6" ht="14.25" customHeight="1" x14ac:dyDescent="0.3">
      <c r="B656" s="41"/>
      <c r="C656" s="42"/>
      <c r="F656" s="43"/>
    </row>
    <row r="657" spans="2:6" ht="14.25" customHeight="1" x14ac:dyDescent="0.3">
      <c r="B657" s="41"/>
      <c r="C657" s="42"/>
      <c r="F657" s="43"/>
    </row>
    <row r="658" spans="2:6" ht="14.25" customHeight="1" x14ac:dyDescent="0.3">
      <c r="B658" s="41"/>
      <c r="C658" s="42"/>
      <c r="F658" s="43"/>
    </row>
    <row r="659" spans="2:6" ht="14.25" customHeight="1" x14ac:dyDescent="0.3">
      <c r="B659" s="41"/>
      <c r="C659" s="42"/>
      <c r="F659" s="43"/>
    </row>
    <row r="660" spans="2:6" ht="14.25" customHeight="1" x14ac:dyDescent="0.3">
      <c r="B660" s="41"/>
      <c r="C660" s="42"/>
      <c r="F660" s="43"/>
    </row>
    <row r="661" spans="2:6" ht="14.25" customHeight="1" x14ac:dyDescent="0.3">
      <c r="B661" s="41"/>
      <c r="C661" s="42"/>
      <c r="F661" s="43"/>
    </row>
    <row r="662" spans="2:6" ht="14.25" customHeight="1" x14ac:dyDescent="0.3">
      <c r="B662" s="41"/>
      <c r="C662" s="42"/>
      <c r="F662" s="43"/>
    </row>
    <row r="663" spans="2:6" ht="14.25" customHeight="1" x14ac:dyDescent="0.3">
      <c r="B663" s="41"/>
      <c r="C663" s="42"/>
      <c r="F663" s="43"/>
    </row>
    <row r="664" spans="2:6" ht="14.25" customHeight="1" x14ac:dyDescent="0.3">
      <c r="B664" s="41"/>
      <c r="C664" s="42"/>
      <c r="F664" s="43"/>
    </row>
    <row r="665" spans="2:6" ht="14.25" customHeight="1" x14ac:dyDescent="0.3">
      <c r="B665" s="41"/>
      <c r="C665" s="42"/>
      <c r="F665" s="43"/>
    </row>
    <row r="666" spans="2:6" ht="14.25" customHeight="1" x14ac:dyDescent="0.3">
      <c r="B666" s="41"/>
      <c r="C666" s="42"/>
      <c r="F666" s="43"/>
    </row>
    <row r="667" spans="2:6" ht="14.25" customHeight="1" x14ac:dyDescent="0.3">
      <c r="B667" s="41"/>
      <c r="C667" s="42"/>
      <c r="F667" s="43"/>
    </row>
    <row r="668" spans="2:6" ht="14.25" customHeight="1" x14ac:dyDescent="0.3">
      <c r="B668" s="41"/>
      <c r="C668" s="42"/>
      <c r="F668" s="43"/>
    </row>
    <row r="669" spans="2:6" ht="14.25" customHeight="1" x14ac:dyDescent="0.3">
      <c r="B669" s="41"/>
      <c r="C669" s="42"/>
      <c r="F669" s="43"/>
    </row>
    <row r="670" spans="2:6" ht="14.25" customHeight="1" x14ac:dyDescent="0.3">
      <c r="B670" s="41"/>
      <c r="C670" s="42"/>
      <c r="F670" s="43"/>
    </row>
    <row r="671" spans="2:6" ht="14.25" customHeight="1" x14ac:dyDescent="0.3">
      <c r="B671" s="41"/>
      <c r="C671" s="42"/>
      <c r="F671" s="43"/>
    </row>
    <row r="672" spans="2:6" ht="14.25" customHeight="1" x14ac:dyDescent="0.3">
      <c r="B672" s="41"/>
      <c r="C672" s="42"/>
      <c r="F672" s="43"/>
    </row>
    <row r="673" spans="2:6" ht="14.25" customHeight="1" x14ac:dyDescent="0.3">
      <c r="B673" s="41"/>
      <c r="C673" s="42"/>
      <c r="F673" s="43"/>
    </row>
    <row r="674" spans="2:6" ht="14.25" customHeight="1" x14ac:dyDescent="0.3">
      <c r="B674" s="41"/>
      <c r="C674" s="42"/>
      <c r="F674" s="43"/>
    </row>
    <row r="675" spans="2:6" ht="14.25" customHeight="1" x14ac:dyDescent="0.3">
      <c r="B675" s="41"/>
      <c r="C675" s="42"/>
      <c r="F675" s="43"/>
    </row>
    <row r="676" spans="2:6" ht="14.25" customHeight="1" x14ac:dyDescent="0.3">
      <c r="B676" s="41"/>
      <c r="C676" s="42"/>
      <c r="F676" s="43"/>
    </row>
    <row r="677" spans="2:6" ht="14.25" customHeight="1" x14ac:dyDescent="0.3">
      <c r="B677" s="41"/>
      <c r="C677" s="42"/>
      <c r="F677" s="43"/>
    </row>
    <row r="678" spans="2:6" ht="14.25" customHeight="1" x14ac:dyDescent="0.3">
      <c r="B678" s="41"/>
      <c r="C678" s="42"/>
      <c r="F678" s="43"/>
    </row>
    <row r="679" spans="2:6" ht="14.25" customHeight="1" x14ac:dyDescent="0.3">
      <c r="B679" s="41"/>
      <c r="C679" s="42"/>
      <c r="F679" s="43"/>
    </row>
    <row r="680" spans="2:6" ht="14.25" customHeight="1" x14ac:dyDescent="0.3">
      <c r="B680" s="41"/>
      <c r="C680" s="42"/>
      <c r="F680" s="43"/>
    </row>
    <row r="681" spans="2:6" ht="14.25" customHeight="1" x14ac:dyDescent="0.3">
      <c r="B681" s="41"/>
      <c r="C681" s="42"/>
      <c r="F681" s="43"/>
    </row>
    <row r="682" spans="2:6" ht="14.25" customHeight="1" x14ac:dyDescent="0.3">
      <c r="B682" s="41"/>
      <c r="C682" s="42"/>
      <c r="F682" s="43"/>
    </row>
    <row r="683" spans="2:6" ht="14.25" customHeight="1" x14ac:dyDescent="0.3">
      <c r="B683" s="41"/>
      <c r="C683" s="42"/>
      <c r="F683" s="43"/>
    </row>
    <row r="684" spans="2:6" ht="14.25" customHeight="1" x14ac:dyDescent="0.3">
      <c r="B684" s="41"/>
      <c r="C684" s="42"/>
      <c r="F684" s="43"/>
    </row>
    <row r="685" spans="2:6" ht="14.25" customHeight="1" x14ac:dyDescent="0.3">
      <c r="B685" s="41"/>
      <c r="C685" s="42"/>
      <c r="F685" s="43"/>
    </row>
    <row r="686" spans="2:6" ht="14.25" customHeight="1" x14ac:dyDescent="0.3">
      <c r="B686" s="41"/>
      <c r="C686" s="42"/>
      <c r="F686" s="43"/>
    </row>
    <row r="687" spans="2:6" ht="14.25" customHeight="1" x14ac:dyDescent="0.3">
      <c r="B687" s="41"/>
      <c r="C687" s="42"/>
      <c r="F687" s="43"/>
    </row>
    <row r="688" spans="2:6" ht="14.25" customHeight="1" x14ac:dyDescent="0.3">
      <c r="B688" s="41"/>
      <c r="C688" s="42"/>
      <c r="F688" s="43"/>
    </row>
    <row r="689" spans="2:6" ht="14.25" customHeight="1" x14ac:dyDescent="0.3">
      <c r="B689" s="41"/>
      <c r="C689" s="42"/>
      <c r="F689" s="43"/>
    </row>
    <row r="690" spans="2:6" ht="14.25" customHeight="1" x14ac:dyDescent="0.3">
      <c r="B690" s="41"/>
      <c r="C690" s="42"/>
      <c r="F690" s="43"/>
    </row>
    <row r="691" spans="2:6" ht="14.25" customHeight="1" x14ac:dyDescent="0.3">
      <c r="B691" s="41"/>
      <c r="C691" s="42"/>
      <c r="F691" s="43"/>
    </row>
    <row r="692" spans="2:6" ht="14.25" customHeight="1" x14ac:dyDescent="0.3">
      <c r="B692" s="41"/>
      <c r="C692" s="42"/>
      <c r="F692" s="43"/>
    </row>
    <row r="693" spans="2:6" ht="14.25" customHeight="1" x14ac:dyDescent="0.3">
      <c r="B693" s="41"/>
      <c r="C693" s="42"/>
      <c r="F693" s="43"/>
    </row>
    <row r="694" spans="2:6" ht="14.25" customHeight="1" x14ac:dyDescent="0.3">
      <c r="B694" s="41"/>
      <c r="C694" s="42"/>
      <c r="F694" s="43"/>
    </row>
    <row r="695" spans="2:6" ht="14.25" customHeight="1" x14ac:dyDescent="0.3">
      <c r="B695" s="41"/>
      <c r="C695" s="42"/>
      <c r="F695" s="43"/>
    </row>
    <row r="696" spans="2:6" ht="14.25" customHeight="1" x14ac:dyDescent="0.3">
      <c r="B696" s="41"/>
      <c r="C696" s="42"/>
      <c r="F696" s="43"/>
    </row>
    <row r="697" spans="2:6" ht="14.25" customHeight="1" x14ac:dyDescent="0.3">
      <c r="B697" s="41"/>
      <c r="C697" s="42"/>
      <c r="F697" s="43"/>
    </row>
    <row r="698" spans="2:6" ht="14.25" customHeight="1" x14ac:dyDescent="0.3">
      <c r="B698" s="41"/>
      <c r="C698" s="42"/>
      <c r="F698" s="43"/>
    </row>
    <row r="699" spans="2:6" ht="14.25" customHeight="1" x14ac:dyDescent="0.3">
      <c r="B699" s="41"/>
      <c r="C699" s="42"/>
      <c r="F699" s="43"/>
    </row>
    <row r="700" spans="2:6" ht="14.25" customHeight="1" x14ac:dyDescent="0.3">
      <c r="B700" s="41"/>
      <c r="C700" s="42"/>
      <c r="F700" s="43"/>
    </row>
    <row r="701" spans="2:6" ht="14.25" customHeight="1" x14ac:dyDescent="0.3">
      <c r="B701" s="41"/>
      <c r="C701" s="42"/>
      <c r="F701" s="43"/>
    </row>
    <row r="702" spans="2:6" ht="14.25" customHeight="1" x14ac:dyDescent="0.3">
      <c r="B702" s="41"/>
      <c r="C702" s="42"/>
      <c r="F702" s="43"/>
    </row>
    <row r="703" spans="2:6" ht="14.25" customHeight="1" x14ac:dyDescent="0.3">
      <c r="B703" s="41"/>
      <c r="C703" s="42"/>
      <c r="F703" s="43"/>
    </row>
    <row r="704" spans="2:6" ht="14.25" customHeight="1" x14ac:dyDescent="0.3">
      <c r="B704" s="41"/>
      <c r="C704" s="42"/>
      <c r="F704" s="43"/>
    </row>
    <row r="705" spans="2:6" ht="14.25" customHeight="1" x14ac:dyDescent="0.3">
      <c r="B705" s="41"/>
      <c r="C705" s="42"/>
      <c r="F705" s="43"/>
    </row>
    <row r="706" spans="2:6" ht="14.25" customHeight="1" x14ac:dyDescent="0.3">
      <c r="B706" s="41"/>
      <c r="C706" s="42"/>
      <c r="F706" s="43"/>
    </row>
    <row r="707" spans="2:6" ht="14.25" customHeight="1" x14ac:dyDescent="0.3">
      <c r="B707" s="41"/>
      <c r="C707" s="42"/>
      <c r="F707" s="43"/>
    </row>
    <row r="708" spans="2:6" ht="14.25" customHeight="1" x14ac:dyDescent="0.3">
      <c r="B708" s="41"/>
      <c r="C708" s="42"/>
      <c r="F708" s="43"/>
    </row>
    <row r="709" spans="2:6" ht="14.25" customHeight="1" x14ac:dyDescent="0.3">
      <c r="B709" s="41"/>
      <c r="C709" s="42"/>
      <c r="F709" s="43"/>
    </row>
    <row r="710" spans="2:6" ht="14.25" customHeight="1" x14ac:dyDescent="0.3">
      <c r="B710" s="41"/>
      <c r="C710" s="42"/>
      <c r="F710" s="43"/>
    </row>
    <row r="711" spans="2:6" ht="14.25" customHeight="1" x14ac:dyDescent="0.3">
      <c r="B711" s="41"/>
      <c r="C711" s="42"/>
      <c r="F711" s="43"/>
    </row>
    <row r="712" spans="2:6" ht="14.25" customHeight="1" x14ac:dyDescent="0.3">
      <c r="B712" s="41"/>
      <c r="C712" s="42"/>
      <c r="F712" s="43"/>
    </row>
    <row r="713" spans="2:6" ht="14.25" customHeight="1" x14ac:dyDescent="0.3">
      <c r="B713" s="41"/>
      <c r="C713" s="42"/>
      <c r="F713" s="43"/>
    </row>
    <row r="714" spans="2:6" ht="14.25" customHeight="1" x14ac:dyDescent="0.3">
      <c r="B714" s="41"/>
      <c r="C714" s="42"/>
      <c r="F714" s="43"/>
    </row>
    <row r="715" spans="2:6" ht="14.25" customHeight="1" x14ac:dyDescent="0.3">
      <c r="B715" s="41"/>
      <c r="C715" s="42"/>
      <c r="F715" s="43"/>
    </row>
    <row r="716" spans="2:6" ht="14.25" customHeight="1" x14ac:dyDescent="0.3">
      <c r="B716" s="41"/>
      <c r="C716" s="42"/>
      <c r="F716" s="43"/>
    </row>
    <row r="717" spans="2:6" ht="14.25" customHeight="1" x14ac:dyDescent="0.3">
      <c r="B717" s="41"/>
      <c r="C717" s="42"/>
      <c r="F717" s="43"/>
    </row>
    <row r="718" spans="2:6" ht="14.25" customHeight="1" x14ac:dyDescent="0.3">
      <c r="B718" s="41"/>
      <c r="C718" s="42"/>
      <c r="F718" s="43"/>
    </row>
    <row r="719" spans="2:6" ht="14.25" customHeight="1" x14ac:dyDescent="0.3">
      <c r="B719" s="41"/>
      <c r="C719" s="42"/>
      <c r="F719" s="43"/>
    </row>
    <row r="720" spans="2:6" ht="14.25" customHeight="1" x14ac:dyDescent="0.3">
      <c r="B720" s="41"/>
      <c r="C720" s="42"/>
      <c r="F720" s="43"/>
    </row>
    <row r="721" spans="2:6" ht="14.25" customHeight="1" x14ac:dyDescent="0.3">
      <c r="B721" s="41"/>
      <c r="C721" s="42"/>
      <c r="F721" s="43"/>
    </row>
    <row r="722" spans="2:6" ht="14.25" customHeight="1" x14ac:dyDescent="0.3">
      <c r="B722" s="41"/>
      <c r="C722" s="42"/>
      <c r="F722" s="43"/>
    </row>
    <row r="723" spans="2:6" ht="14.25" customHeight="1" x14ac:dyDescent="0.3">
      <c r="B723" s="41"/>
      <c r="C723" s="42"/>
      <c r="F723" s="43"/>
    </row>
    <row r="724" spans="2:6" ht="14.25" customHeight="1" x14ac:dyDescent="0.3">
      <c r="B724" s="41"/>
      <c r="C724" s="42"/>
      <c r="F724" s="43"/>
    </row>
    <row r="725" spans="2:6" ht="14.25" customHeight="1" x14ac:dyDescent="0.3">
      <c r="B725" s="41"/>
      <c r="C725" s="42"/>
      <c r="F725" s="43"/>
    </row>
    <row r="726" spans="2:6" ht="14.25" customHeight="1" x14ac:dyDescent="0.3">
      <c r="B726" s="41"/>
      <c r="C726" s="42"/>
      <c r="F726" s="43"/>
    </row>
    <row r="727" spans="2:6" ht="14.25" customHeight="1" x14ac:dyDescent="0.3">
      <c r="B727" s="41"/>
      <c r="C727" s="42"/>
      <c r="F727" s="43"/>
    </row>
    <row r="728" spans="2:6" ht="14.25" customHeight="1" x14ac:dyDescent="0.3">
      <c r="B728" s="41"/>
      <c r="C728" s="42"/>
      <c r="F728" s="43"/>
    </row>
    <row r="729" spans="2:6" ht="14.25" customHeight="1" x14ac:dyDescent="0.3">
      <c r="B729" s="41"/>
      <c r="C729" s="42"/>
      <c r="F729" s="43"/>
    </row>
    <row r="730" spans="2:6" ht="14.25" customHeight="1" x14ac:dyDescent="0.3">
      <c r="B730" s="41"/>
      <c r="C730" s="42"/>
      <c r="F730" s="43"/>
    </row>
    <row r="731" spans="2:6" ht="14.25" customHeight="1" x14ac:dyDescent="0.3">
      <c r="B731" s="41"/>
      <c r="C731" s="42"/>
      <c r="F731" s="43"/>
    </row>
    <row r="732" spans="2:6" ht="14.25" customHeight="1" x14ac:dyDescent="0.3">
      <c r="B732" s="41"/>
      <c r="C732" s="42"/>
      <c r="F732" s="43"/>
    </row>
    <row r="733" spans="2:6" ht="14.25" customHeight="1" x14ac:dyDescent="0.3">
      <c r="B733" s="41"/>
      <c r="C733" s="42"/>
      <c r="F733" s="43"/>
    </row>
    <row r="734" spans="2:6" ht="14.25" customHeight="1" x14ac:dyDescent="0.3">
      <c r="B734" s="41"/>
      <c r="C734" s="42"/>
      <c r="F734" s="43"/>
    </row>
    <row r="735" spans="2:6" ht="14.25" customHeight="1" x14ac:dyDescent="0.3">
      <c r="B735" s="41"/>
      <c r="C735" s="42"/>
      <c r="F735" s="43"/>
    </row>
    <row r="736" spans="2:6" ht="14.25" customHeight="1" x14ac:dyDescent="0.3">
      <c r="B736" s="41"/>
      <c r="C736" s="42"/>
      <c r="F736" s="43"/>
    </row>
    <row r="737" spans="2:6" ht="14.25" customHeight="1" x14ac:dyDescent="0.3">
      <c r="B737" s="41"/>
      <c r="C737" s="42"/>
      <c r="F737" s="43"/>
    </row>
    <row r="738" spans="2:6" ht="14.25" customHeight="1" x14ac:dyDescent="0.3">
      <c r="B738" s="41"/>
      <c r="C738" s="42"/>
      <c r="F738" s="43"/>
    </row>
    <row r="739" spans="2:6" ht="14.25" customHeight="1" x14ac:dyDescent="0.3">
      <c r="B739" s="41"/>
      <c r="C739" s="42"/>
      <c r="F739" s="43"/>
    </row>
    <row r="740" spans="2:6" ht="14.25" customHeight="1" x14ac:dyDescent="0.3">
      <c r="B740" s="41"/>
      <c r="C740" s="42"/>
      <c r="F740" s="43"/>
    </row>
    <row r="741" spans="2:6" ht="14.25" customHeight="1" x14ac:dyDescent="0.3">
      <c r="B741" s="41"/>
      <c r="C741" s="42"/>
      <c r="F741" s="43"/>
    </row>
    <row r="742" spans="2:6" ht="14.25" customHeight="1" x14ac:dyDescent="0.3">
      <c r="B742" s="41"/>
      <c r="C742" s="42"/>
      <c r="F742" s="43"/>
    </row>
    <row r="743" spans="2:6" ht="14.25" customHeight="1" x14ac:dyDescent="0.3">
      <c r="B743" s="41"/>
      <c r="C743" s="42"/>
      <c r="F743" s="43"/>
    </row>
    <row r="744" spans="2:6" ht="14.25" customHeight="1" x14ac:dyDescent="0.3">
      <c r="B744" s="41"/>
      <c r="C744" s="42"/>
      <c r="F744" s="43"/>
    </row>
    <row r="745" spans="2:6" ht="14.25" customHeight="1" x14ac:dyDescent="0.3">
      <c r="B745" s="41"/>
      <c r="C745" s="42"/>
      <c r="F745" s="43"/>
    </row>
    <row r="746" spans="2:6" ht="14.25" customHeight="1" x14ac:dyDescent="0.3">
      <c r="B746" s="41"/>
      <c r="C746" s="42"/>
      <c r="F746" s="43"/>
    </row>
    <row r="747" spans="2:6" ht="14.25" customHeight="1" x14ac:dyDescent="0.3">
      <c r="B747" s="41"/>
      <c r="C747" s="42"/>
      <c r="F747" s="43"/>
    </row>
    <row r="748" spans="2:6" ht="14.25" customHeight="1" x14ac:dyDescent="0.3">
      <c r="B748" s="41"/>
      <c r="C748" s="42"/>
      <c r="F748" s="43"/>
    </row>
    <row r="749" spans="2:6" ht="14.25" customHeight="1" x14ac:dyDescent="0.3">
      <c r="B749" s="41"/>
      <c r="C749" s="42"/>
      <c r="F749" s="43"/>
    </row>
    <row r="750" spans="2:6" ht="14.25" customHeight="1" x14ac:dyDescent="0.3">
      <c r="B750" s="41"/>
      <c r="C750" s="42"/>
      <c r="F750" s="43"/>
    </row>
    <row r="751" spans="2:6" ht="14.25" customHeight="1" x14ac:dyDescent="0.3">
      <c r="B751" s="41"/>
      <c r="C751" s="42"/>
      <c r="F751" s="43"/>
    </row>
    <row r="752" spans="2:6" ht="14.25" customHeight="1" x14ac:dyDescent="0.3">
      <c r="B752" s="41"/>
      <c r="C752" s="42"/>
      <c r="F752" s="43"/>
    </row>
    <row r="753" spans="2:6" ht="14.25" customHeight="1" x14ac:dyDescent="0.3">
      <c r="B753" s="41"/>
      <c r="C753" s="42"/>
      <c r="F753" s="43"/>
    </row>
    <row r="754" spans="2:6" ht="14.25" customHeight="1" x14ac:dyDescent="0.3">
      <c r="B754" s="41"/>
      <c r="C754" s="42"/>
      <c r="F754" s="43"/>
    </row>
    <row r="755" spans="2:6" ht="14.25" customHeight="1" x14ac:dyDescent="0.3">
      <c r="B755" s="41"/>
      <c r="C755" s="42"/>
      <c r="F755" s="43"/>
    </row>
    <row r="756" spans="2:6" ht="14.25" customHeight="1" x14ac:dyDescent="0.3">
      <c r="B756" s="41"/>
      <c r="C756" s="42"/>
      <c r="F756" s="43"/>
    </row>
    <row r="757" spans="2:6" ht="14.25" customHeight="1" x14ac:dyDescent="0.3">
      <c r="B757" s="41"/>
      <c r="C757" s="42"/>
      <c r="F757" s="43"/>
    </row>
    <row r="758" spans="2:6" ht="14.25" customHeight="1" x14ac:dyDescent="0.3">
      <c r="B758" s="41"/>
      <c r="C758" s="42"/>
      <c r="F758" s="43"/>
    </row>
    <row r="759" spans="2:6" ht="14.25" customHeight="1" x14ac:dyDescent="0.3">
      <c r="B759" s="41"/>
      <c r="C759" s="42"/>
      <c r="F759" s="43"/>
    </row>
    <row r="760" spans="2:6" ht="14.25" customHeight="1" x14ac:dyDescent="0.3">
      <c r="B760" s="41"/>
      <c r="C760" s="42"/>
      <c r="F760" s="43"/>
    </row>
    <row r="761" spans="2:6" ht="14.25" customHeight="1" x14ac:dyDescent="0.3">
      <c r="B761" s="41"/>
      <c r="C761" s="42"/>
      <c r="F761" s="43"/>
    </row>
    <row r="762" spans="2:6" ht="14.25" customHeight="1" x14ac:dyDescent="0.3">
      <c r="B762" s="41"/>
      <c r="C762" s="42"/>
      <c r="F762" s="43"/>
    </row>
    <row r="763" spans="2:6" ht="14.25" customHeight="1" x14ac:dyDescent="0.3">
      <c r="B763" s="41"/>
      <c r="C763" s="42"/>
      <c r="F763" s="43"/>
    </row>
    <row r="764" spans="2:6" ht="14.25" customHeight="1" x14ac:dyDescent="0.3">
      <c r="B764" s="41"/>
      <c r="C764" s="42"/>
      <c r="F764" s="43"/>
    </row>
    <row r="765" spans="2:6" ht="14.25" customHeight="1" x14ac:dyDescent="0.3">
      <c r="B765" s="41"/>
      <c r="C765" s="42"/>
      <c r="F765" s="43"/>
    </row>
    <row r="766" spans="2:6" ht="14.25" customHeight="1" x14ac:dyDescent="0.3">
      <c r="B766" s="41"/>
      <c r="C766" s="42"/>
      <c r="F766" s="43"/>
    </row>
    <row r="767" spans="2:6" ht="14.25" customHeight="1" x14ac:dyDescent="0.3">
      <c r="B767" s="41"/>
      <c r="C767" s="42"/>
      <c r="F767" s="43"/>
    </row>
    <row r="768" spans="2:6" ht="14.25" customHeight="1" x14ac:dyDescent="0.3">
      <c r="B768" s="41"/>
      <c r="C768" s="42"/>
      <c r="F768" s="43"/>
    </row>
    <row r="769" spans="2:6" ht="14.25" customHeight="1" x14ac:dyDescent="0.3">
      <c r="B769" s="41"/>
      <c r="C769" s="42"/>
      <c r="F769" s="43"/>
    </row>
    <row r="770" spans="2:6" ht="14.25" customHeight="1" x14ac:dyDescent="0.3">
      <c r="B770" s="41"/>
      <c r="C770" s="42"/>
      <c r="F770" s="43"/>
    </row>
    <row r="771" spans="2:6" ht="14.25" customHeight="1" x14ac:dyDescent="0.3">
      <c r="B771" s="41"/>
      <c r="C771" s="42"/>
      <c r="F771" s="43"/>
    </row>
    <row r="772" spans="2:6" ht="14.25" customHeight="1" x14ac:dyDescent="0.3">
      <c r="B772" s="41"/>
      <c r="C772" s="42"/>
      <c r="F772" s="43"/>
    </row>
    <row r="773" spans="2:6" ht="14.25" customHeight="1" x14ac:dyDescent="0.3">
      <c r="B773" s="41"/>
      <c r="C773" s="42"/>
      <c r="F773" s="43"/>
    </row>
    <row r="774" spans="2:6" ht="14.25" customHeight="1" x14ac:dyDescent="0.3">
      <c r="B774" s="41"/>
      <c r="C774" s="42"/>
      <c r="F774" s="43"/>
    </row>
    <row r="775" spans="2:6" ht="14.25" customHeight="1" x14ac:dyDescent="0.3">
      <c r="B775" s="41"/>
      <c r="C775" s="42"/>
      <c r="F775" s="43"/>
    </row>
    <row r="776" spans="2:6" ht="14.25" customHeight="1" x14ac:dyDescent="0.3">
      <c r="B776" s="41"/>
      <c r="C776" s="42"/>
      <c r="F776" s="43"/>
    </row>
    <row r="777" spans="2:6" ht="14.25" customHeight="1" x14ac:dyDescent="0.3">
      <c r="B777" s="41"/>
      <c r="C777" s="42"/>
      <c r="F777" s="43"/>
    </row>
    <row r="778" spans="2:6" ht="14.25" customHeight="1" x14ac:dyDescent="0.3">
      <c r="B778" s="41"/>
      <c r="C778" s="42"/>
      <c r="F778" s="43"/>
    </row>
    <row r="779" spans="2:6" ht="14.25" customHeight="1" x14ac:dyDescent="0.3">
      <c r="B779" s="41"/>
      <c r="C779" s="42"/>
      <c r="F779" s="43"/>
    </row>
    <row r="780" spans="2:6" ht="14.25" customHeight="1" x14ac:dyDescent="0.3">
      <c r="B780" s="41"/>
      <c r="C780" s="42"/>
      <c r="F780" s="43"/>
    </row>
    <row r="781" spans="2:6" ht="14.25" customHeight="1" x14ac:dyDescent="0.3">
      <c r="B781" s="41"/>
      <c r="C781" s="42"/>
      <c r="F781" s="43"/>
    </row>
    <row r="782" spans="2:6" ht="14.25" customHeight="1" x14ac:dyDescent="0.3">
      <c r="B782" s="41"/>
      <c r="C782" s="42"/>
      <c r="F782" s="43"/>
    </row>
    <row r="783" spans="2:6" ht="14.25" customHeight="1" x14ac:dyDescent="0.3">
      <c r="B783" s="41"/>
      <c r="C783" s="42"/>
      <c r="F783" s="43"/>
    </row>
    <row r="784" spans="2:6" ht="14.25" customHeight="1" x14ac:dyDescent="0.3">
      <c r="B784" s="41"/>
      <c r="C784" s="42"/>
      <c r="F784" s="43"/>
    </row>
    <row r="785" spans="2:6" ht="14.25" customHeight="1" x14ac:dyDescent="0.3">
      <c r="B785" s="41"/>
      <c r="C785" s="42"/>
      <c r="F785" s="43"/>
    </row>
    <row r="786" spans="2:6" ht="14.25" customHeight="1" x14ac:dyDescent="0.3">
      <c r="B786" s="41"/>
      <c r="C786" s="42"/>
      <c r="F786" s="43"/>
    </row>
    <row r="787" spans="2:6" ht="14.25" customHeight="1" x14ac:dyDescent="0.3">
      <c r="B787" s="41"/>
      <c r="C787" s="42"/>
      <c r="F787" s="43"/>
    </row>
    <row r="788" spans="2:6" ht="14.25" customHeight="1" x14ac:dyDescent="0.3">
      <c r="B788" s="41"/>
      <c r="C788" s="42"/>
      <c r="F788" s="43"/>
    </row>
    <row r="789" spans="2:6" ht="14.25" customHeight="1" x14ac:dyDescent="0.3">
      <c r="B789" s="41"/>
      <c r="C789" s="42"/>
      <c r="F789" s="43"/>
    </row>
    <row r="790" spans="2:6" ht="14.25" customHeight="1" x14ac:dyDescent="0.3">
      <c r="B790" s="41"/>
      <c r="C790" s="42"/>
      <c r="F790" s="43"/>
    </row>
    <row r="791" spans="2:6" ht="14.25" customHeight="1" x14ac:dyDescent="0.3">
      <c r="B791" s="41"/>
      <c r="C791" s="42"/>
      <c r="F791" s="43"/>
    </row>
    <row r="792" spans="2:6" ht="14.25" customHeight="1" x14ac:dyDescent="0.3">
      <c r="B792" s="41"/>
      <c r="C792" s="42"/>
      <c r="F792" s="43"/>
    </row>
    <row r="793" spans="2:6" ht="14.25" customHeight="1" x14ac:dyDescent="0.3">
      <c r="B793" s="41"/>
      <c r="C793" s="42"/>
      <c r="F793" s="43"/>
    </row>
    <row r="794" spans="2:6" ht="14.25" customHeight="1" x14ac:dyDescent="0.3">
      <c r="B794" s="41"/>
      <c r="C794" s="42"/>
      <c r="F794" s="43"/>
    </row>
    <row r="795" spans="2:6" ht="14.25" customHeight="1" x14ac:dyDescent="0.3">
      <c r="B795" s="41"/>
      <c r="C795" s="42"/>
      <c r="F795" s="43"/>
    </row>
    <row r="796" spans="2:6" ht="14.25" customHeight="1" x14ac:dyDescent="0.3">
      <c r="B796" s="41"/>
      <c r="C796" s="42"/>
      <c r="F796" s="43"/>
    </row>
    <row r="797" spans="2:6" ht="14.25" customHeight="1" x14ac:dyDescent="0.3">
      <c r="B797" s="41"/>
      <c r="C797" s="42"/>
      <c r="F797" s="43"/>
    </row>
    <row r="798" spans="2:6" ht="14.25" customHeight="1" x14ac:dyDescent="0.3">
      <c r="B798" s="41"/>
      <c r="C798" s="42"/>
      <c r="F798" s="43"/>
    </row>
    <row r="799" spans="2:6" ht="14.25" customHeight="1" x14ac:dyDescent="0.3">
      <c r="B799" s="41"/>
      <c r="C799" s="42"/>
      <c r="F799" s="43"/>
    </row>
    <row r="800" spans="2:6" ht="14.25" customHeight="1" x14ac:dyDescent="0.3">
      <c r="B800" s="41"/>
      <c r="C800" s="42"/>
      <c r="F800" s="43"/>
    </row>
    <row r="801" spans="2:6" ht="14.25" customHeight="1" x14ac:dyDescent="0.3">
      <c r="B801" s="41"/>
      <c r="C801" s="42"/>
      <c r="F801" s="43"/>
    </row>
    <row r="802" spans="2:6" ht="14.25" customHeight="1" x14ac:dyDescent="0.3">
      <c r="B802" s="41"/>
      <c r="C802" s="42"/>
      <c r="F802" s="43"/>
    </row>
    <row r="803" spans="2:6" ht="14.25" customHeight="1" x14ac:dyDescent="0.3">
      <c r="B803" s="41"/>
      <c r="C803" s="42"/>
      <c r="F803" s="43"/>
    </row>
    <row r="804" spans="2:6" ht="14.25" customHeight="1" x14ac:dyDescent="0.3">
      <c r="B804" s="41"/>
      <c r="C804" s="42"/>
      <c r="F804" s="43"/>
    </row>
    <row r="805" spans="2:6" ht="14.25" customHeight="1" x14ac:dyDescent="0.3">
      <c r="B805" s="41"/>
      <c r="C805" s="42"/>
      <c r="F805" s="43"/>
    </row>
    <row r="806" spans="2:6" ht="14.25" customHeight="1" x14ac:dyDescent="0.3">
      <c r="B806" s="41"/>
      <c r="C806" s="42"/>
      <c r="F806" s="43"/>
    </row>
    <row r="807" spans="2:6" ht="14.25" customHeight="1" x14ac:dyDescent="0.3">
      <c r="B807" s="41"/>
      <c r="C807" s="42"/>
      <c r="F807" s="43"/>
    </row>
    <row r="808" spans="2:6" ht="14.25" customHeight="1" x14ac:dyDescent="0.3">
      <c r="B808" s="41"/>
      <c r="C808" s="42"/>
      <c r="F808" s="43"/>
    </row>
    <row r="809" spans="2:6" ht="14.25" customHeight="1" x14ac:dyDescent="0.3">
      <c r="B809" s="41"/>
      <c r="C809" s="42"/>
      <c r="F809" s="43"/>
    </row>
    <row r="810" spans="2:6" ht="14.25" customHeight="1" x14ac:dyDescent="0.3">
      <c r="B810" s="41"/>
      <c r="C810" s="42"/>
      <c r="F810" s="43"/>
    </row>
    <row r="811" spans="2:6" ht="14.25" customHeight="1" x14ac:dyDescent="0.3">
      <c r="B811" s="41"/>
      <c r="C811" s="42"/>
      <c r="F811" s="43"/>
    </row>
    <row r="812" spans="2:6" ht="14.25" customHeight="1" x14ac:dyDescent="0.3">
      <c r="B812" s="41"/>
      <c r="C812" s="42"/>
      <c r="F812" s="43"/>
    </row>
    <row r="813" spans="2:6" ht="14.25" customHeight="1" x14ac:dyDescent="0.3">
      <c r="B813" s="41"/>
      <c r="C813" s="42"/>
      <c r="F813" s="43"/>
    </row>
    <row r="814" spans="2:6" ht="14.25" customHeight="1" x14ac:dyDescent="0.3">
      <c r="B814" s="41"/>
      <c r="C814" s="42"/>
      <c r="F814" s="43"/>
    </row>
    <row r="815" spans="2:6" ht="14.25" customHeight="1" x14ac:dyDescent="0.3">
      <c r="B815" s="41"/>
      <c r="C815" s="42"/>
      <c r="F815" s="43"/>
    </row>
    <row r="816" spans="2:6" ht="14.25" customHeight="1" x14ac:dyDescent="0.3">
      <c r="B816" s="41"/>
      <c r="C816" s="42"/>
      <c r="F816" s="43"/>
    </row>
    <row r="817" spans="2:6" ht="14.25" customHeight="1" x14ac:dyDescent="0.3">
      <c r="B817" s="41"/>
      <c r="C817" s="42"/>
      <c r="F817" s="43"/>
    </row>
    <row r="818" spans="2:6" ht="14.25" customHeight="1" x14ac:dyDescent="0.3">
      <c r="B818" s="41"/>
      <c r="C818" s="42"/>
      <c r="F818" s="43"/>
    </row>
    <row r="819" spans="2:6" ht="14.25" customHeight="1" x14ac:dyDescent="0.3">
      <c r="B819" s="41"/>
      <c r="C819" s="42"/>
      <c r="F819" s="43"/>
    </row>
    <row r="820" spans="2:6" ht="14.25" customHeight="1" x14ac:dyDescent="0.3">
      <c r="B820" s="41"/>
      <c r="C820" s="42"/>
      <c r="F820" s="43"/>
    </row>
    <row r="821" spans="2:6" ht="14.25" customHeight="1" x14ac:dyDescent="0.3">
      <c r="B821" s="41"/>
      <c r="C821" s="42"/>
      <c r="F821" s="43"/>
    </row>
    <row r="822" spans="2:6" ht="14.25" customHeight="1" x14ac:dyDescent="0.3">
      <c r="B822" s="41"/>
      <c r="C822" s="42"/>
      <c r="F822" s="43"/>
    </row>
    <row r="823" spans="2:6" ht="14.25" customHeight="1" x14ac:dyDescent="0.3">
      <c r="B823" s="41"/>
      <c r="C823" s="42"/>
      <c r="F823" s="43"/>
    </row>
    <row r="824" spans="2:6" ht="14.25" customHeight="1" x14ac:dyDescent="0.3">
      <c r="B824" s="41"/>
      <c r="C824" s="42"/>
      <c r="F824" s="43"/>
    </row>
    <row r="825" spans="2:6" ht="14.25" customHeight="1" x14ac:dyDescent="0.3">
      <c r="B825" s="41"/>
      <c r="C825" s="42"/>
      <c r="F825" s="43"/>
    </row>
    <row r="826" spans="2:6" ht="14.25" customHeight="1" x14ac:dyDescent="0.3">
      <c r="B826" s="41"/>
      <c r="C826" s="42"/>
      <c r="F826" s="43"/>
    </row>
    <row r="827" spans="2:6" ht="14.25" customHeight="1" x14ac:dyDescent="0.3">
      <c r="B827" s="41"/>
      <c r="C827" s="42"/>
      <c r="F827" s="43"/>
    </row>
    <row r="828" spans="2:6" ht="14.25" customHeight="1" x14ac:dyDescent="0.3">
      <c r="B828" s="41"/>
      <c r="C828" s="42"/>
      <c r="F828" s="43"/>
    </row>
    <row r="829" spans="2:6" ht="14.25" customHeight="1" x14ac:dyDescent="0.3">
      <c r="B829" s="41"/>
      <c r="C829" s="42"/>
      <c r="F829" s="43"/>
    </row>
    <row r="830" spans="2:6" ht="14.25" customHeight="1" x14ac:dyDescent="0.3">
      <c r="B830" s="41"/>
      <c r="C830" s="42"/>
      <c r="F830" s="43"/>
    </row>
    <row r="831" spans="2:6" ht="14.25" customHeight="1" x14ac:dyDescent="0.3">
      <c r="B831" s="41"/>
      <c r="C831" s="42"/>
      <c r="F831" s="43"/>
    </row>
    <row r="832" spans="2:6" ht="14.25" customHeight="1" x14ac:dyDescent="0.3">
      <c r="B832" s="41"/>
      <c r="C832" s="42"/>
      <c r="F832" s="43"/>
    </row>
    <row r="833" spans="2:6" ht="14.25" customHeight="1" x14ac:dyDescent="0.3">
      <c r="B833" s="41"/>
      <c r="C833" s="42"/>
      <c r="F833" s="43"/>
    </row>
    <row r="834" spans="2:6" ht="14.25" customHeight="1" x14ac:dyDescent="0.3">
      <c r="B834" s="41"/>
      <c r="C834" s="42"/>
      <c r="F834" s="43"/>
    </row>
    <row r="835" spans="2:6" ht="14.25" customHeight="1" x14ac:dyDescent="0.3">
      <c r="B835" s="41"/>
      <c r="C835" s="42"/>
      <c r="F835" s="43"/>
    </row>
    <row r="836" spans="2:6" ht="14.25" customHeight="1" x14ac:dyDescent="0.3">
      <c r="B836" s="41"/>
      <c r="C836" s="42"/>
      <c r="F836" s="43"/>
    </row>
    <row r="837" spans="2:6" ht="14.25" customHeight="1" x14ac:dyDescent="0.3">
      <c r="B837" s="41"/>
      <c r="C837" s="42"/>
      <c r="F837" s="43"/>
    </row>
    <row r="838" spans="2:6" ht="14.25" customHeight="1" x14ac:dyDescent="0.3">
      <c r="B838" s="41"/>
      <c r="C838" s="42"/>
      <c r="F838" s="43"/>
    </row>
    <row r="839" spans="2:6" ht="14.25" customHeight="1" x14ac:dyDescent="0.3">
      <c r="B839" s="41"/>
      <c r="C839" s="42"/>
      <c r="F839" s="43"/>
    </row>
    <row r="840" spans="2:6" ht="14.25" customHeight="1" x14ac:dyDescent="0.3">
      <c r="B840" s="41"/>
      <c r="C840" s="42"/>
      <c r="F840" s="43"/>
    </row>
    <row r="841" spans="2:6" ht="14.25" customHeight="1" x14ac:dyDescent="0.3">
      <c r="B841" s="41"/>
      <c r="C841" s="42"/>
      <c r="F841" s="43"/>
    </row>
    <row r="842" spans="2:6" ht="14.25" customHeight="1" x14ac:dyDescent="0.3">
      <c r="B842" s="41"/>
      <c r="C842" s="42"/>
      <c r="F842" s="43"/>
    </row>
    <row r="843" spans="2:6" ht="14.25" customHeight="1" x14ac:dyDescent="0.3">
      <c r="B843" s="41"/>
      <c r="C843" s="42"/>
      <c r="F843" s="43"/>
    </row>
    <row r="844" spans="2:6" ht="14.25" customHeight="1" x14ac:dyDescent="0.3">
      <c r="B844" s="41"/>
      <c r="C844" s="42"/>
      <c r="F844" s="43"/>
    </row>
    <row r="845" spans="2:6" ht="14.25" customHeight="1" x14ac:dyDescent="0.3">
      <c r="B845" s="41"/>
      <c r="C845" s="42"/>
      <c r="F845" s="43"/>
    </row>
    <row r="846" spans="2:6" ht="14.25" customHeight="1" x14ac:dyDescent="0.3">
      <c r="B846" s="41"/>
      <c r="C846" s="42"/>
      <c r="F846" s="43"/>
    </row>
    <row r="847" spans="2:6" ht="14.25" customHeight="1" x14ac:dyDescent="0.3">
      <c r="B847" s="41"/>
      <c r="C847" s="42"/>
      <c r="F847" s="43"/>
    </row>
    <row r="848" spans="2:6" ht="14.25" customHeight="1" x14ac:dyDescent="0.3">
      <c r="B848" s="41"/>
      <c r="C848" s="42"/>
      <c r="F848" s="43"/>
    </row>
    <row r="849" spans="2:6" ht="14.25" customHeight="1" x14ac:dyDescent="0.3">
      <c r="B849" s="41"/>
      <c r="C849" s="42"/>
      <c r="F849" s="43"/>
    </row>
    <row r="850" spans="2:6" ht="14.25" customHeight="1" x14ac:dyDescent="0.3">
      <c r="B850" s="41"/>
      <c r="C850" s="42"/>
      <c r="F850" s="43"/>
    </row>
    <row r="851" spans="2:6" ht="14.25" customHeight="1" x14ac:dyDescent="0.3">
      <c r="B851" s="41"/>
      <c r="C851" s="42"/>
      <c r="F851" s="43"/>
    </row>
    <row r="852" spans="2:6" ht="14.25" customHeight="1" x14ac:dyDescent="0.3">
      <c r="B852" s="41"/>
      <c r="C852" s="42"/>
      <c r="F852" s="43"/>
    </row>
    <row r="853" spans="2:6" ht="14.25" customHeight="1" x14ac:dyDescent="0.3">
      <c r="B853" s="41"/>
      <c r="C853" s="42"/>
      <c r="F853" s="43"/>
    </row>
    <row r="854" spans="2:6" ht="14.25" customHeight="1" x14ac:dyDescent="0.3">
      <c r="B854" s="41"/>
      <c r="C854" s="42"/>
      <c r="F854" s="43"/>
    </row>
    <row r="855" spans="2:6" ht="14.25" customHeight="1" x14ac:dyDescent="0.3">
      <c r="B855" s="41"/>
      <c r="C855" s="42"/>
      <c r="F855" s="43"/>
    </row>
    <row r="856" spans="2:6" ht="14.25" customHeight="1" x14ac:dyDescent="0.3">
      <c r="B856" s="41"/>
      <c r="C856" s="42"/>
      <c r="F856" s="43"/>
    </row>
    <row r="857" spans="2:6" ht="14.25" customHeight="1" x14ac:dyDescent="0.3">
      <c r="B857" s="41"/>
      <c r="C857" s="42"/>
      <c r="F857" s="43"/>
    </row>
    <row r="858" spans="2:6" ht="14.25" customHeight="1" x14ac:dyDescent="0.3">
      <c r="B858" s="41"/>
      <c r="C858" s="42"/>
      <c r="F858" s="43"/>
    </row>
    <row r="859" spans="2:6" ht="14.25" customHeight="1" x14ac:dyDescent="0.3">
      <c r="B859" s="41"/>
      <c r="C859" s="42"/>
      <c r="F859" s="43"/>
    </row>
    <row r="860" spans="2:6" ht="14.25" customHeight="1" x14ac:dyDescent="0.3">
      <c r="B860" s="41"/>
      <c r="C860" s="42"/>
      <c r="F860" s="43"/>
    </row>
    <row r="861" spans="2:6" ht="14.25" customHeight="1" x14ac:dyDescent="0.3">
      <c r="B861" s="41"/>
      <c r="C861" s="42"/>
      <c r="F861" s="43"/>
    </row>
    <row r="862" spans="2:6" ht="14.25" customHeight="1" x14ac:dyDescent="0.3">
      <c r="B862" s="41"/>
      <c r="C862" s="42"/>
      <c r="F862" s="43"/>
    </row>
    <row r="863" spans="2:6" ht="14.25" customHeight="1" x14ac:dyDescent="0.3">
      <c r="B863" s="41"/>
      <c r="C863" s="42"/>
      <c r="F863" s="43"/>
    </row>
    <row r="864" spans="2:6" ht="14.25" customHeight="1" x14ac:dyDescent="0.3">
      <c r="B864" s="41"/>
      <c r="C864" s="42"/>
      <c r="F864" s="43"/>
    </row>
    <row r="865" spans="2:6" ht="14.25" customHeight="1" x14ac:dyDescent="0.3">
      <c r="B865" s="41"/>
      <c r="C865" s="42"/>
      <c r="F865" s="43"/>
    </row>
    <row r="866" spans="2:6" ht="14.25" customHeight="1" x14ac:dyDescent="0.3">
      <c r="B866" s="41"/>
      <c r="C866" s="42"/>
      <c r="F866" s="43"/>
    </row>
    <row r="867" spans="2:6" ht="14.25" customHeight="1" x14ac:dyDescent="0.3">
      <c r="B867" s="41"/>
      <c r="C867" s="42"/>
      <c r="F867" s="43"/>
    </row>
    <row r="868" spans="2:6" ht="14.25" customHeight="1" x14ac:dyDescent="0.3">
      <c r="B868" s="41"/>
      <c r="C868" s="42"/>
      <c r="F868" s="43"/>
    </row>
    <row r="869" spans="2:6" ht="14.25" customHeight="1" x14ac:dyDescent="0.3">
      <c r="B869" s="41"/>
      <c r="C869" s="42"/>
      <c r="F869" s="43"/>
    </row>
    <row r="870" spans="2:6" ht="14.25" customHeight="1" x14ac:dyDescent="0.3">
      <c r="B870" s="41"/>
      <c r="C870" s="42"/>
      <c r="F870" s="43"/>
    </row>
    <row r="871" spans="2:6" ht="14.25" customHeight="1" x14ac:dyDescent="0.3">
      <c r="B871" s="41"/>
      <c r="C871" s="42"/>
      <c r="F871" s="43"/>
    </row>
    <row r="872" spans="2:6" ht="14.25" customHeight="1" x14ac:dyDescent="0.3">
      <c r="B872" s="41"/>
      <c r="C872" s="42"/>
      <c r="F872" s="43"/>
    </row>
    <row r="873" spans="2:6" ht="14.25" customHeight="1" x14ac:dyDescent="0.3">
      <c r="B873" s="41"/>
      <c r="C873" s="42"/>
      <c r="F873" s="43"/>
    </row>
    <row r="874" spans="2:6" ht="14.25" customHeight="1" x14ac:dyDescent="0.3">
      <c r="B874" s="41"/>
      <c r="C874" s="42"/>
      <c r="F874" s="43"/>
    </row>
    <row r="875" spans="2:6" ht="14.25" customHeight="1" x14ac:dyDescent="0.3">
      <c r="B875" s="41"/>
      <c r="C875" s="42"/>
      <c r="F875" s="43"/>
    </row>
    <row r="876" spans="2:6" ht="14.25" customHeight="1" x14ac:dyDescent="0.3">
      <c r="B876" s="41"/>
      <c r="C876" s="42"/>
      <c r="F876" s="43"/>
    </row>
    <row r="877" spans="2:6" ht="14.25" customHeight="1" x14ac:dyDescent="0.3">
      <c r="B877" s="41"/>
      <c r="C877" s="42"/>
      <c r="F877" s="43"/>
    </row>
    <row r="878" spans="2:6" ht="14.25" customHeight="1" x14ac:dyDescent="0.3">
      <c r="B878" s="41"/>
      <c r="C878" s="42"/>
      <c r="F878" s="43"/>
    </row>
    <row r="879" spans="2:6" ht="14.25" customHeight="1" x14ac:dyDescent="0.3">
      <c r="B879" s="41"/>
      <c r="C879" s="42"/>
      <c r="F879" s="43"/>
    </row>
    <row r="880" spans="2:6" ht="14.25" customHeight="1" x14ac:dyDescent="0.3">
      <c r="B880" s="41"/>
      <c r="C880" s="42"/>
      <c r="F880" s="43"/>
    </row>
    <row r="881" spans="2:6" ht="14.25" customHeight="1" x14ac:dyDescent="0.3">
      <c r="B881" s="41"/>
      <c r="C881" s="42"/>
      <c r="F881" s="43"/>
    </row>
    <row r="882" spans="2:6" ht="14.25" customHeight="1" x14ac:dyDescent="0.3">
      <c r="B882" s="41"/>
      <c r="C882" s="42"/>
      <c r="F882" s="43"/>
    </row>
    <row r="883" spans="2:6" ht="14.25" customHeight="1" x14ac:dyDescent="0.3">
      <c r="B883" s="41"/>
      <c r="C883" s="42"/>
      <c r="F883" s="43"/>
    </row>
    <row r="884" spans="2:6" ht="14.25" customHeight="1" x14ac:dyDescent="0.3">
      <c r="B884" s="41"/>
      <c r="C884" s="42"/>
      <c r="F884" s="43"/>
    </row>
    <row r="885" spans="2:6" ht="14.25" customHeight="1" x14ac:dyDescent="0.3">
      <c r="B885" s="41"/>
      <c r="C885" s="42"/>
      <c r="F885" s="43"/>
    </row>
    <row r="886" spans="2:6" ht="14.25" customHeight="1" x14ac:dyDescent="0.3">
      <c r="B886" s="41"/>
      <c r="C886" s="42"/>
      <c r="F886" s="43"/>
    </row>
    <row r="887" spans="2:6" ht="14.25" customHeight="1" x14ac:dyDescent="0.3">
      <c r="B887" s="41"/>
      <c r="C887" s="42"/>
      <c r="F887" s="43"/>
    </row>
    <row r="888" spans="2:6" ht="14.25" customHeight="1" x14ac:dyDescent="0.3">
      <c r="B888" s="41"/>
      <c r="C888" s="42"/>
      <c r="F888" s="43"/>
    </row>
    <row r="889" spans="2:6" ht="14.25" customHeight="1" x14ac:dyDescent="0.3">
      <c r="B889" s="41"/>
      <c r="C889" s="42"/>
      <c r="F889" s="43"/>
    </row>
    <row r="890" spans="2:6" ht="14.25" customHeight="1" x14ac:dyDescent="0.3">
      <c r="B890" s="41"/>
      <c r="C890" s="42"/>
      <c r="F890" s="43"/>
    </row>
    <row r="891" spans="2:6" ht="14.25" customHeight="1" x14ac:dyDescent="0.3">
      <c r="B891" s="41"/>
      <c r="C891" s="42"/>
      <c r="F891" s="43"/>
    </row>
    <row r="892" spans="2:6" ht="14.25" customHeight="1" x14ac:dyDescent="0.3">
      <c r="B892" s="41"/>
      <c r="C892" s="42"/>
      <c r="F892" s="43"/>
    </row>
    <row r="893" spans="2:6" ht="14.25" customHeight="1" x14ac:dyDescent="0.3">
      <c r="B893" s="41"/>
      <c r="C893" s="42"/>
      <c r="F893" s="43"/>
    </row>
    <row r="894" spans="2:6" ht="14.25" customHeight="1" x14ac:dyDescent="0.3">
      <c r="B894" s="41"/>
      <c r="C894" s="42"/>
      <c r="F894" s="43"/>
    </row>
    <row r="895" spans="2:6" ht="14.25" customHeight="1" x14ac:dyDescent="0.3">
      <c r="B895" s="41"/>
      <c r="C895" s="42"/>
      <c r="F895" s="43"/>
    </row>
    <row r="896" spans="2:6" ht="14.25" customHeight="1" x14ac:dyDescent="0.3">
      <c r="B896" s="41"/>
      <c r="C896" s="42"/>
      <c r="F896" s="43"/>
    </row>
    <row r="897" spans="2:6" ht="14.25" customHeight="1" x14ac:dyDescent="0.3">
      <c r="B897" s="41"/>
      <c r="C897" s="42"/>
      <c r="F897" s="43"/>
    </row>
    <row r="898" spans="2:6" ht="14.25" customHeight="1" x14ac:dyDescent="0.3">
      <c r="B898" s="41"/>
      <c r="C898" s="42"/>
      <c r="F898" s="43"/>
    </row>
    <row r="899" spans="2:6" ht="14.25" customHeight="1" x14ac:dyDescent="0.3">
      <c r="B899" s="41"/>
      <c r="C899" s="42"/>
      <c r="F899" s="43"/>
    </row>
    <row r="900" spans="2:6" ht="14.25" customHeight="1" x14ac:dyDescent="0.3">
      <c r="B900" s="41"/>
      <c r="C900" s="42"/>
      <c r="F900" s="43"/>
    </row>
    <row r="901" spans="2:6" ht="14.25" customHeight="1" x14ac:dyDescent="0.3">
      <c r="B901" s="41"/>
      <c r="C901" s="42"/>
      <c r="F901" s="43"/>
    </row>
    <row r="902" spans="2:6" ht="14.25" customHeight="1" x14ac:dyDescent="0.3">
      <c r="B902" s="41"/>
      <c r="C902" s="42"/>
      <c r="F902" s="43"/>
    </row>
    <row r="903" spans="2:6" ht="14.25" customHeight="1" x14ac:dyDescent="0.3">
      <c r="B903" s="41"/>
      <c r="C903" s="42"/>
      <c r="F903" s="43"/>
    </row>
    <row r="904" spans="2:6" ht="14.25" customHeight="1" x14ac:dyDescent="0.3">
      <c r="B904" s="41"/>
      <c r="C904" s="42"/>
      <c r="F904" s="43"/>
    </row>
    <row r="905" spans="2:6" ht="14.25" customHeight="1" x14ac:dyDescent="0.3">
      <c r="B905" s="41"/>
      <c r="C905" s="42"/>
      <c r="F905" s="43"/>
    </row>
    <row r="906" spans="2:6" ht="14.25" customHeight="1" x14ac:dyDescent="0.3">
      <c r="B906" s="41"/>
      <c r="C906" s="42"/>
      <c r="F906" s="43"/>
    </row>
    <row r="907" spans="2:6" ht="14.25" customHeight="1" x14ac:dyDescent="0.3">
      <c r="B907" s="41"/>
      <c r="C907" s="42"/>
      <c r="F907" s="43"/>
    </row>
    <row r="908" spans="2:6" ht="14.25" customHeight="1" x14ac:dyDescent="0.3">
      <c r="B908" s="41"/>
      <c r="C908" s="42"/>
      <c r="F908" s="43"/>
    </row>
    <row r="909" spans="2:6" ht="14.25" customHeight="1" x14ac:dyDescent="0.3">
      <c r="B909" s="41"/>
      <c r="C909" s="42"/>
      <c r="F909" s="43"/>
    </row>
    <row r="910" spans="2:6" ht="14.25" customHeight="1" x14ac:dyDescent="0.3">
      <c r="B910" s="41"/>
      <c r="C910" s="42"/>
      <c r="F910" s="43"/>
    </row>
    <row r="911" spans="2:6" ht="14.25" customHeight="1" x14ac:dyDescent="0.3">
      <c r="B911" s="41"/>
      <c r="C911" s="42"/>
      <c r="F911" s="43"/>
    </row>
    <row r="912" spans="2:6" ht="14.25" customHeight="1" x14ac:dyDescent="0.3">
      <c r="B912" s="41"/>
      <c r="C912" s="42"/>
      <c r="F912" s="43"/>
    </row>
    <row r="913" spans="2:6" ht="14.25" customHeight="1" x14ac:dyDescent="0.3">
      <c r="B913" s="41"/>
      <c r="C913" s="42"/>
      <c r="F913" s="43"/>
    </row>
    <row r="914" spans="2:6" ht="14.25" customHeight="1" x14ac:dyDescent="0.3">
      <c r="B914" s="41"/>
      <c r="C914" s="42"/>
      <c r="F914" s="43"/>
    </row>
    <row r="915" spans="2:6" ht="14.25" customHeight="1" x14ac:dyDescent="0.3">
      <c r="B915" s="41"/>
      <c r="C915" s="42"/>
      <c r="F915" s="43"/>
    </row>
    <row r="916" spans="2:6" ht="14.25" customHeight="1" x14ac:dyDescent="0.3">
      <c r="B916" s="41"/>
      <c r="C916" s="42"/>
      <c r="F916" s="43"/>
    </row>
    <row r="917" spans="2:6" ht="14.25" customHeight="1" x14ac:dyDescent="0.3">
      <c r="B917" s="41"/>
      <c r="C917" s="42"/>
      <c r="F917" s="43"/>
    </row>
    <row r="918" spans="2:6" ht="14.25" customHeight="1" x14ac:dyDescent="0.3">
      <c r="B918" s="41"/>
      <c r="C918" s="42"/>
      <c r="F918" s="43"/>
    </row>
    <row r="919" spans="2:6" ht="14.25" customHeight="1" x14ac:dyDescent="0.3">
      <c r="B919" s="41"/>
      <c r="C919" s="42"/>
      <c r="F919" s="43"/>
    </row>
    <row r="920" spans="2:6" ht="14.25" customHeight="1" x14ac:dyDescent="0.3">
      <c r="B920" s="41"/>
      <c r="C920" s="42"/>
      <c r="F920" s="43"/>
    </row>
    <row r="921" spans="2:6" ht="14.25" customHeight="1" x14ac:dyDescent="0.3">
      <c r="B921" s="41"/>
      <c r="C921" s="42"/>
      <c r="F921" s="43"/>
    </row>
    <row r="922" spans="2:6" ht="14.25" customHeight="1" x14ac:dyDescent="0.3">
      <c r="B922" s="41"/>
      <c r="C922" s="42"/>
      <c r="F922" s="43"/>
    </row>
    <row r="923" spans="2:6" ht="14.25" customHeight="1" x14ac:dyDescent="0.3">
      <c r="B923" s="41"/>
      <c r="C923" s="42"/>
      <c r="F923" s="43"/>
    </row>
    <row r="924" spans="2:6" ht="14.25" customHeight="1" x14ac:dyDescent="0.3">
      <c r="B924" s="41"/>
      <c r="C924" s="42"/>
      <c r="F924" s="43"/>
    </row>
    <row r="925" spans="2:6" ht="14.25" customHeight="1" x14ac:dyDescent="0.3">
      <c r="B925" s="41"/>
      <c r="C925" s="42"/>
      <c r="F925" s="43"/>
    </row>
    <row r="926" spans="2:6" ht="14.25" customHeight="1" x14ac:dyDescent="0.3">
      <c r="B926" s="41"/>
      <c r="C926" s="42"/>
      <c r="F926" s="43"/>
    </row>
    <row r="927" spans="2:6" ht="14.25" customHeight="1" x14ac:dyDescent="0.3">
      <c r="B927" s="41"/>
      <c r="C927" s="42"/>
      <c r="F927" s="43"/>
    </row>
    <row r="928" spans="2:6" ht="14.25" customHeight="1" x14ac:dyDescent="0.3">
      <c r="B928" s="41"/>
      <c r="C928" s="42"/>
      <c r="F928" s="43"/>
    </row>
    <row r="929" spans="2:6" ht="14.25" customHeight="1" x14ac:dyDescent="0.3">
      <c r="B929" s="41"/>
      <c r="C929" s="42"/>
      <c r="F929" s="43"/>
    </row>
    <row r="930" spans="2:6" ht="14.25" customHeight="1" x14ac:dyDescent="0.3">
      <c r="B930" s="41"/>
      <c r="C930" s="42"/>
      <c r="F930" s="43"/>
    </row>
    <row r="931" spans="2:6" ht="14.25" customHeight="1" x14ac:dyDescent="0.3">
      <c r="B931" s="41"/>
      <c r="C931" s="42"/>
      <c r="F931" s="43"/>
    </row>
    <row r="932" spans="2:6" ht="14.25" customHeight="1" x14ac:dyDescent="0.3">
      <c r="B932" s="41"/>
      <c r="C932" s="42"/>
      <c r="F932" s="43"/>
    </row>
    <row r="933" spans="2:6" ht="14.25" customHeight="1" x14ac:dyDescent="0.3">
      <c r="B933" s="41"/>
      <c r="C933" s="42"/>
      <c r="F933" s="43"/>
    </row>
    <row r="934" spans="2:6" ht="14.25" customHeight="1" x14ac:dyDescent="0.3">
      <c r="B934" s="41"/>
      <c r="C934" s="42"/>
      <c r="F934" s="43"/>
    </row>
    <row r="935" spans="2:6" ht="14.25" customHeight="1" x14ac:dyDescent="0.3">
      <c r="B935" s="41"/>
      <c r="C935" s="42"/>
      <c r="F935" s="43"/>
    </row>
    <row r="936" spans="2:6" ht="14.25" customHeight="1" x14ac:dyDescent="0.3">
      <c r="B936" s="41"/>
      <c r="C936" s="42"/>
      <c r="F936" s="43"/>
    </row>
    <row r="937" spans="2:6" ht="14.25" customHeight="1" x14ac:dyDescent="0.3">
      <c r="B937" s="41"/>
      <c r="C937" s="42"/>
      <c r="F937" s="43"/>
    </row>
    <row r="938" spans="2:6" ht="14.25" customHeight="1" x14ac:dyDescent="0.3">
      <c r="B938" s="41"/>
      <c r="C938" s="42"/>
      <c r="F938" s="43"/>
    </row>
    <row r="939" spans="2:6" ht="14.25" customHeight="1" x14ac:dyDescent="0.3">
      <c r="B939" s="41"/>
      <c r="C939" s="42"/>
      <c r="F939" s="43"/>
    </row>
    <row r="940" spans="2:6" ht="14.25" customHeight="1" x14ac:dyDescent="0.3">
      <c r="B940" s="41"/>
      <c r="C940" s="42"/>
      <c r="F940" s="43"/>
    </row>
    <row r="941" spans="2:6" ht="14.25" customHeight="1" x14ac:dyDescent="0.3">
      <c r="B941" s="41"/>
      <c r="C941" s="42"/>
      <c r="F941" s="43"/>
    </row>
    <row r="942" spans="2:6" ht="14.25" customHeight="1" x14ac:dyDescent="0.3">
      <c r="B942" s="41"/>
      <c r="C942" s="42"/>
      <c r="F942" s="43"/>
    </row>
    <row r="943" spans="2:6" ht="14.25" customHeight="1" x14ac:dyDescent="0.3">
      <c r="B943" s="41"/>
      <c r="C943" s="42"/>
      <c r="F943" s="43"/>
    </row>
    <row r="944" spans="2:6" ht="14.25" customHeight="1" x14ac:dyDescent="0.3">
      <c r="B944" s="41"/>
      <c r="C944" s="42"/>
      <c r="F944" s="43"/>
    </row>
    <row r="945" spans="2:6" ht="14.25" customHeight="1" x14ac:dyDescent="0.3">
      <c r="B945" s="41"/>
      <c r="C945" s="42"/>
      <c r="F945" s="43"/>
    </row>
    <row r="946" spans="2:6" ht="14.25" customHeight="1" x14ac:dyDescent="0.3">
      <c r="B946" s="41"/>
      <c r="C946" s="42"/>
      <c r="F946" s="43"/>
    </row>
    <row r="947" spans="2:6" ht="14.25" customHeight="1" x14ac:dyDescent="0.3">
      <c r="B947" s="41"/>
      <c r="C947" s="42"/>
      <c r="F947" s="43"/>
    </row>
    <row r="948" spans="2:6" ht="14.25" customHeight="1" x14ac:dyDescent="0.3">
      <c r="B948" s="41"/>
      <c r="C948" s="42"/>
      <c r="F948" s="43"/>
    </row>
    <row r="949" spans="2:6" ht="14.25" customHeight="1" x14ac:dyDescent="0.3">
      <c r="B949" s="41"/>
      <c r="C949" s="42"/>
      <c r="F949" s="43"/>
    </row>
    <row r="950" spans="2:6" ht="14.25" customHeight="1" x14ac:dyDescent="0.3">
      <c r="B950" s="41"/>
      <c r="C950" s="42"/>
      <c r="F950" s="43"/>
    </row>
    <row r="951" spans="2:6" ht="14.25" customHeight="1" x14ac:dyDescent="0.3">
      <c r="B951" s="41"/>
      <c r="C951" s="42"/>
      <c r="F951" s="43"/>
    </row>
    <row r="952" spans="2:6" ht="14.25" customHeight="1" x14ac:dyDescent="0.3">
      <c r="B952" s="41"/>
      <c r="C952" s="42"/>
      <c r="F952" s="43"/>
    </row>
    <row r="953" spans="2:6" ht="14.25" customHeight="1" x14ac:dyDescent="0.3">
      <c r="B953" s="41"/>
      <c r="C953" s="42"/>
      <c r="F953" s="43"/>
    </row>
    <row r="954" spans="2:6" ht="14.25" customHeight="1" x14ac:dyDescent="0.3">
      <c r="B954" s="41"/>
      <c r="C954" s="42"/>
      <c r="F954" s="43"/>
    </row>
    <row r="955" spans="2:6" ht="14.25" customHeight="1" x14ac:dyDescent="0.3">
      <c r="B955" s="41"/>
      <c r="C955" s="42"/>
      <c r="F955" s="43"/>
    </row>
    <row r="956" spans="2:6" ht="14.25" customHeight="1" x14ac:dyDescent="0.3">
      <c r="B956" s="41"/>
      <c r="C956" s="42"/>
      <c r="F956" s="43"/>
    </row>
    <row r="957" spans="2:6" ht="14.25" customHeight="1" x14ac:dyDescent="0.3">
      <c r="B957" s="41"/>
      <c r="C957" s="42"/>
      <c r="F957" s="43"/>
    </row>
    <row r="958" spans="2:6" ht="14.25" customHeight="1" x14ac:dyDescent="0.3">
      <c r="B958" s="41"/>
      <c r="C958" s="42"/>
      <c r="F958" s="43"/>
    </row>
    <row r="959" spans="2:6" ht="14.25" customHeight="1" x14ac:dyDescent="0.3">
      <c r="B959" s="41"/>
      <c r="C959" s="42"/>
      <c r="F959" s="43"/>
    </row>
    <row r="960" spans="2:6" ht="14.25" customHeight="1" x14ac:dyDescent="0.3">
      <c r="B960" s="41"/>
      <c r="C960" s="42"/>
      <c r="F960" s="43"/>
    </row>
    <row r="961" spans="2:6" ht="14.25" customHeight="1" x14ac:dyDescent="0.3">
      <c r="B961" s="41"/>
      <c r="C961" s="42"/>
      <c r="F961" s="43"/>
    </row>
    <row r="962" spans="2:6" ht="14.25" customHeight="1" x14ac:dyDescent="0.3">
      <c r="B962" s="41"/>
      <c r="C962" s="42"/>
      <c r="F962" s="43"/>
    </row>
    <row r="963" spans="2:6" ht="14.25" customHeight="1" x14ac:dyDescent="0.3">
      <c r="B963" s="41"/>
      <c r="C963" s="42"/>
      <c r="F963" s="43"/>
    </row>
    <row r="964" spans="2:6" ht="14.25" customHeight="1" x14ac:dyDescent="0.3">
      <c r="B964" s="41"/>
      <c r="C964" s="42"/>
      <c r="F964" s="43"/>
    </row>
    <row r="965" spans="2:6" ht="14.25" customHeight="1" x14ac:dyDescent="0.3">
      <c r="B965" s="41"/>
      <c r="C965" s="42"/>
      <c r="F965" s="43"/>
    </row>
    <row r="966" spans="2:6" ht="14.25" customHeight="1" x14ac:dyDescent="0.3">
      <c r="B966" s="41"/>
      <c r="C966" s="42"/>
      <c r="F966" s="43"/>
    </row>
    <row r="967" spans="2:6" ht="14.25" customHeight="1" x14ac:dyDescent="0.3">
      <c r="B967" s="41"/>
      <c r="C967" s="42"/>
      <c r="F967" s="43"/>
    </row>
    <row r="968" spans="2:6" ht="14.25" customHeight="1" x14ac:dyDescent="0.3">
      <c r="B968" s="41"/>
      <c r="C968" s="42"/>
      <c r="F968" s="43"/>
    </row>
    <row r="969" spans="2:6" ht="14.25" customHeight="1" x14ac:dyDescent="0.3">
      <c r="B969" s="41"/>
      <c r="C969" s="42"/>
      <c r="F969" s="43"/>
    </row>
    <row r="970" spans="2:6" ht="14.25" customHeight="1" x14ac:dyDescent="0.3">
      <c r="B970" s="41"/>
      <c r="C970" s="42"/>
      <c r="F970" s="43"/>
    </row>
    <row r="971" spans="2:6" ht="14.25" customHeight="1" x14ac:dyDescent="0.3">
      <c r="B971" s="41"/>
      <c r="C971" s="42"/>
      <c r="F971" s="43"/>
    </row>
    <row r="972" spans="2:6" ht="14.25" customHeight="1" x14ac:dyDescent="0.3">
      <c r="B972" s="41"/>
      <c r="C972" s="42"/>
      <c r="F972" s="43"/>
    </row>
    <row r="973" spans="2:6" ht="14.25" customHeight="1" x14ac:dyDescent="0.3">
      <c r="B973" s="41"/>
      <c r="C973" s="42"/>
      <c r="F973" s="43"/>
    </row>
    <row r="974" spans="2:6" ht="14.25" customHeight="1" x14ac:dyDescent="0.3">
      <c r="B974" s="41"/>
      <c r="C974" s="42"/>
      <c r="F974" s="43"/>
    </row>
    <row r="975" spans="2:6" ht="14.25" customHeight="1" x14ac:dyDescent="0.3">
      <c r="B975" s="41"/>
      <c r="C975" s="42"/>
      <c r="F975" s="43"/>
    </row>
    <row r="976" spans="2:6" ht="14.25" customHeight="1" x14ac:dyDescent="0.3">
      <c r="B976" s="41"/>
      <c r="C976" s="42"/>
      <c r="F976" s="43"/>
    </row>
    <row r="977" spans="2:6" ht="14.25" customHeight="1" x14ac:dyDescent="0.3">
      <c r="B977" s="41"/>
      <c r="C977" s="42"/>
      <c r="F977" s="43"/>
    </row>
    <row r="978" spans="2:6" ht="14.25" customHeight="1" x14ac:dyDescent="0.3">
      <c r="B978" s="41"/>
      <c r="C978" s="42"/>
      <c r="F978" s="43"/>
    </row>
    <row r="979" spans="2:6" ht="14.25" customHeight="1" x14ac:dyDescent="0.3">
      <c r="B979" s="41"/>
      <c r="C979" s="42"/>
      <c r="F979" s="43"/>
    </row>
    <row r="980" spans="2:6" ht="14.25" customHeight="1" x14ac:dyDescent="0.3">
      <c r="B980" s="41"/>
      <c r="C980" s="42"/>
      <c r="F980" s="43"/>
    </row>
    <row r="981" spans="2:6" ht="14.25" customHeight="1" x14ac:dyDescent="0.3">
      <c r="B981" s="41"/>
      <c r="C981" s="42"/>
      <c r="F981" s="43"/>
    </row>
    <row r="982" spans="2:6" ht="14.25" customHeight="1" x14ac:dyDescent="0.3">
      <c r="B982" s="41"/>
      <c r="C982" s="42"/>
      <c r="F982" s="43"/>
    </row>
    <row r="983" spans="2:6" ht="14.25" customHeight="1" x14ac:dyDescent="0.3">
      <c r="B983" s="41"/>
      <c r="C983" s="42"/>
      <c r="F983" s="43"/>
    </row>
    <row r="984" spans="2:6" ht="14.25" customHeight="1" x14ac:dyDescent="0.3">
      <c r="B984" s="41"/>
      <c r="C984" s="42"/>
      <c r="F984" s="43"/>
    </row>
    <row r="985" spans="2:6" ht="14.25" customHeight="1" x14ac:dyDescent="0.3">
      <c r="B985" s="41"/>
      <c r="C985" s="42"/>
      <c r="F985" s="43"/>
    </row>
    <row r="986" spans="2:6" ht="14.25" customHeight="1" x14ac:dyDescent="0.3">
      <c r="B986" s="41"/>
      <c r="C986" s="42"/>
      <c r="F986" s="43"/>
    </row>
    <row r="987" spans="2:6" ht="14.25" customHeight="1" x14ac:dyDescent="0.3">
      <c r="B987" s="41"/>
      <c r="C987" s="42"/>
      <c r="F987" s="43"/>
    </row>
    <row r="988" spans="2:6" ht="14.25" customHeight="1" x14ac:dyDescent="0.3">
      <c r="B988" s="41"/>
      <c r="C988" s="42"/>
      <c r="F988" s="43"/>
    </row>
    <row r="989" spans="2:6" ht="14.25" customHeight="1" x14ac:dyDescent="0.3">
      <c r="B989" s="41"/>
      <c r="C989" s="42"/>
      <c r="F989" s="43"/>
    </row>
    <row r="990" spans="2:6" ht="14.25" customHeight="1" x14ac:dyDescent="0.3">
      <c r="B990" s="41"/>
      <c r="C990" s="42"/>
      <c r="F990" s="43"/>
    </row>
    <row r="991" spans="2:6" ht="14.25" customHeight="1" x14ac:dyDescent="0.3">
      <c r="B991" s="41"/>
      <c r="C991" s="42"/>
      <c r="F991" s="43"/>
    </row>
    <row r="992" spans="2:6" ht="14.25" customHeight="1" x14ac:dyDescent="0.3">
      <c r="B992" s="41"/>
      <c r="C992" s="42"/>
      <c r="F992" s="43"/>
    </row>
    <row r="993" spans="2:6" ht="14.25" customHeight="1" x14ac:dyDescent="0.3">
      <c r="B993" s="41"/>
      <c r="C993" s="42"/>
      <c r="F993" s="43"/>
    </row>
    <row r="994" spans="2:6" ht="14.25" customHeight="1" x14ac:dyDescent="0.3">
      <c r="B994" s="41"/>
      <c r="C994" s="42"/>
      <c r="F994" s="43"/>
    </row>
    <row r="995" spans="2:6" ht="14.25" customHeight="1" x14ac:dyDescent="0.3">
      <c r="B995" s="41"/>
      <c r="C995" s="42"/>
      <c r="F995" s="43"/>
    </row>
    <row r="996" spans="2:6" ht="14.25" customHeight="1" x14ac:dyDescent="0.3">
      <c r="B996" s="41"/>
      <c r="C996" s="42"/>
      <c r="F996" s="43"/>
    </row>
    <row r="997" spans="2:6" ht="14.25" customHeight="1" x14ac:dyDescent="0.3">
      <c r="B997" s="41"/>
      <c r="C997" s="42"/>
      <c r="F997" s="43"/>
    </row>
    <row r="998" spans="2:6" ht="14.25" customHeight="1" x14ac:dyDescent="0.3">
      <c r="B998" s="41"/>
      <c r="C998" s="42"/>
      <c r="F998" s="43"/>
    </row>
    <row r="999" spans="2:6" ht="14.25" customHeight="1" x14ac:dyDescent="0.3">
      <c r="B999" s="41"/>
      <c r="C999" s="42"/>
      <c r="F999" s="43"/>
    </row>
    <row r="1000" spans="2:6" ht="14.25" customHeight="1" x14ac:dyDescent="0.3">
      <c r="B1000" s="41"/>
      <c r="C1000" s="42"/>
      <c r="F1000" s="43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C1000"/>
  <sheetViews>
    <sheetView workbookViewId="0"/>
  </sheetViews>
  <sheetFormatPr defaultColWidth="12.59765625" defaultRowHeight="15" customHeight="1" x14ac:dyDescent="0.25"/>
  <cols>
    <col min="1" max="1" width="8.69921875" customWidth="1"/>
    <col min="2" max="2" width="6" customWidth="1"/>
    <col min="3" max="3" width="5.8984375" customWidth="1"/>
    <col min="4" max="4" width="8.8984375" customWidth="1"/>
    <col min="5" max="5" width="5.09765625" customWidth="1"/>
    <col min="6" max="6" width="6" customWidth="1"/>
    <col min="7" max="7" width="10.59765625" customWidth="1"/>
    <col min="8" max="8" width="4.3984375" customWidth="1"/>
    <col min="9" max="10" width="7.59765625" hidden="1" customWidth="1"/>
    <col min="11" max="11" width="5.69921875" hidden="1" customWidth="1"/>
    <col min="12" max="12" width="7.59765625" hidden="1" customWidth="1"/>
    <col min="13" max="13" width="5.19921875" hidden="1" customWidth="1"/>
    <col min="14" max="14" width="5.8984375" hidden="1" customWidth="1"/>
    <col min="15" max="15" width="7.59765625" hidden="1" customWidth="1"/>
    <col min="16" max="16" width="4.09765625" customWidth="1"/>
    <col min="17" max="17" width="7.69921875" customWidth="1"/>
    <col min="18" max="18" width="5.5" customWidth="1"/>
    <col min="19" max="19" width="6.3984375" customWidth="1"/>
    <col min="20" max="20" width="8.8984375" customWidth="1"/>
    <col min="21" max="21" width="6.5" customWidth="1"/>
    <col min="22" max="22" width="5.09765625" customWidth="1"/>
    <col min="23" max="23" width="8.09765625" customWidth="1"/>
    <col min="24" max="24" width="7.59765625" customWidth="1"/>
    <col min="25" max="26" width="7.59765625" hidden="1" customWidth="1"/>
    <col min="27" max="27" width="5.8984375" hidden="1" customWidth="1"/>
    <col min="28" max="28" width="7.59765625" hidden="1" customWidth="1"/>
    <col min="29" max="29" width="8.09765625" hidden="1" customWidth="1"/>
    <col min="30" max="30" width="5.8984375" hidden="1" customWidth="1"/>
    <col min="31" max="31" width="7.59765625" hidden="1" customWidth="1"/>
    <col min="32" max="32" width="7.59765625" customWidth="1"/>
    <col min="33" max="33" width="8.59765625" customWidth="1"/>
    <col min="34" max="34" width="5" customWidth="1"/>
    <col min="35" max="35" width="5.59765625" customWidth="1"/>
    <col min="36" max="36" width="8.59765625" customWidth="1"/>
    <col min="37" max="37" width="6.09765625" customWidth="1"/>
    <col min="38" max="38" width="5.59765625" customWidth="1"/>
    <col min="39" max="39" width="9.19921875" customWidth="1"/>
    <col min="40" max="40" width="7.59765625" customWidth="1"/>
    <col min="41" max="43" width="7.59765625" hidden="1" customWidth="1"/>
    <col min="44" max="44" width="8.8984375" customWidth="1"/>
    <col min="45" max="46" width="7.59765625" customWidth="1"/>
    <col min="47" max="47" width="10" customWidth="1"/>
    <col min="48" max="51" width="7.59765625" customWidth="1"/>
    <col min="52" max="52" width="8.8984375" customWidth="1"/>
    <col min="53" max="54" width="7.59765625" customWidth="1"/>
    <col min="55" max="55" width="9" customWidth="1"/>
  </cols>
  <sheetData>
    <row r="1" spans="1:55" ht="14.25" customHeight="1" x14ac:dyDescent="0.35">
      <c r="A1" s="20" t="s">
        <v>95</v>
      </c>
      <c r="C1" s="2" t="s">
        <v>98</v>
      </c>
      <c r="D1" s="2">
        <f>400*29</f>
        <v>11600</v>
      </c>
      <c r="E1" s="2">
        <v>12000</v>
      </c>
      <c r="G1" s="1">
        <f>SUM(G3:G52)+D1+E1</f>
        <v>124360.9</v>
      </c>
      <c r="I1" s="44" t="s">
        <v>99</v>
      </c>
      <c r="O1" s="45">
        <f>SUM(O3:O17)</f>
        <v>3454.2</v>
      </c>
      <c r="Q1" s="46" t="s">
        <v>100</v>
      </c>
      <c r="T1" s="43">
        <f>(145.92+122.3+94.34+70.3+52.51)</f>
        <v>485.36999999999995</v>
      </c>
      <c r="W1" s="1">
        <f>SUM(W3:W27)+T1</f>
        <v>32544.850000000002</v>
      </c>
      <c r="Y1" s="44" t="s">
        <v>101</v>
      </c>
      <c r="AE1" s="47">
        <f>SUM(AE3:AE17)</f>
        <v>750</v>
      </c>
      <c r="AG1" s="20" t="s">
        <v>102</v>
      </c>
      <c r="AI1" s="2" t="s">
        <v>98</v>
      </c>
      <c r="AM1" s="1">
        <f>SUM(AM3:AM38)+AJ1</f>
        <v>65957.180000000008</v>
      </c>
      <c r="AR1" s="44" t="s">
        <v>103</v>
      </c>
      <c r="AU1" s="1">
        <f>SUM(AU3:AU32)</f>
        <v>15817.5</v>
      </c>
      <c r="AW1" s="46" t="s">
        <v>104</v>
      </c>
      <c r="AZ1" s="43">
        <f>(145.92+122.3+94.34+70.3+52.51)</f>
        <v>485.36999999999995</v>
      </c>
      <c r="BC1" s="1">
        <f>SUM(BC3:BC32)</f>
        <v>10295.1</v>
      </c>
    </row>
    <row r="2" spans="1:55" ht="14.25" customHeight="1" x14ac:dyDescent="0.3">
      <c r="A2" s="48" t="s">
        <v>105</v>
      </c>
      <c r="B2" s="14" t="s">
        <v>70</v>
      </c>
      <c r="C2" s="14" t="s">
        <v>106</v>
      </c>
      <c r="D2" s="48" t="s">
        <v>107</v>
      </c>
      <c r="E2" s="14" t="s">
        <v>108</v>
      </c>
      <c r="F2" s="14" t="s">
        <v>109</v>
      </c>
      <c r="G2" s="14" t="s">
        <v>68</v>
      </c>
      <c r="I2" s="14" t="s">
        <v>110</v>
      </c>
      <c r="J2" s="14" t="s">
        <v>70</v>
      </c>
      <c r="K2" s="14" t="s">
        <v>106</v>
      </c>
      <c r="L2" s="14" t="s">
        <v>111</v>
      </c>
      <c r="M2" s="14" t="s">
        <v>108</v>
      </c>
      <c r="N2" s="14" t="s">
        <v>109</v>
      </c>
      <c r="O2" s="14" t="s">
        <v>68</v>
      </c>
      <c r="Q2" s="48" t="s">
        <v>110</v>
      </c>
      <c r="R2" s="14" t="s">
        <v>70</v>
      </c>
      <c r="S2" s="14" t="s">
        <v>106</v>
      </c>
      <c r="T2" s="48" t="s">
        <v>111</v>
      </c>
      <c r="U2" s="14" t="s">
        <v>108</v>
      </c>
      <c r="V2" s="14" t="s">
        <v>109</v>
      </c>
      <c r="W2" s="14" t="s">
        <v>68</v>
      </c>
      <c r="Y2" s="14" t="s">
        <v>105</v>
      </c>
      <c r="Z2" s="14" t="s">
        <v>70</v>
      </c>
      <c r="AA2" s="14" t="s">
        <v>106</v>
      </c>
      <c r="AB2" s="14" t="s">
        <v>107</v>
      </c>
      <c r="AC2" s="14" t="s">
        <v>108</v>
      </c>
      <c r="AD2" s="14" t="s">
        <v>109</v>
      </c>
      <c r="AE2" s="14" t="s">
        <v>68</v>
      </c>
      <c r="AG2" s="48" t="s">
        <v>105</v>
      </c>
      <c r="AH2" s="14" t="s">
        <v>70</v>
      </c>
      <c r="AI2" s="14" t="s">
        <v>106</v>
      </c>
      <c r="AJ2" s="48" t="s">
        <v>107</v>
      </c>
      <c r="AK2" s="14" t="s">
        <v>108</v>
      </c>
      <c r="AL2" s="14" t="s">
        <v>109</v>
      </c>
      <c r="AM2" s="14" t="s">
        <v>68</v>
      </c>
      <c r="AO2" s="14" t="s">
        <v>105</v>
      </c>
      <c r="AP2" s="14" t="s">
        <v>70</v>
      </c>
      <c r="AQ2" s="14" t="s">
        <v>106</v>
      </c>
      <c r="AR2" s="48" t="s">
        <v>107</v>
      </c>
      <c r="AS2" s="14" t="s">
        <v>108</v>
      </c>
      <c r="AT2" s="14" t="s">
        <v>109</v>
      </c>
      <c r="AU2" s="14" t="s">
        <v>68</v>
      </c>
      <c r="AW2" s="48" t="s">
        <v>110</v>
      </c>
      <c r="AX2" s="14" t="s">
        <v>70</v>
      </c>
      <c r="AY2" s="14" t="s">
        <v>106</v>
      </c>
      <c r="AZ2" s="48" t="s">
        <v>111</v>
      </c>
      <c r="BA2" s="14" t="s">
        <v>108</v>
      </c>
      <c r="BB2" s="14" t="s">
        <v>109</v>
      </c>
      <c r="BC2" s="14" t="s">
        <v>68</v>
      </c>
    </row>
    <row r="3" spans="1:55" ht="14.25" customHeight="1" x14ac:dyDescent="0.3">
      <c r="A3" s="48">
        <v>44423</v>
      </c>
      <c r="B3" s="14">
        <v>167.2</v>
      </c>
      <c r="C3" s="34">
        <v>17</v>
      </c>
      <c r="D3" s="48">
        <v>44418</v>
      </c>
      <c r="E3" s="14">
        <v>121.6</v>
      </c>
      <c r="F3" s="34">
        <v>15</v>
      </c>
      <c r="G3" s="49">
        <f t="shared" ref="G3:G52" si="0">B3*C3+E3*F3</f>
        <v>4666.3999999999996</v>
      </c>
      <c r="I3" s="14"/>
      <c r="J3" s="14"/>
      <c r="K3" s="34">
        <v>17</v>
      </c>
      <c r="L3" s="14"/>
      <c r="M3" s="14">
        <v>44.16</v>
      </c>
      <c r="N3" s="34">
        <v>15</v>
      </c>
      <c r="O3" s="49">
        <f t="shared" ref="O3:O17" si="1">J3*K3+M3*N3</f>
        <v>662.4</v>
      </c>
      <c r="Q3" s="48"/>
      <c r="R3" s="14">
        <v>79.680000000000007</v>
      </c>
      <c r="S3" s="34">
        <v>17</v>
      </c>
      <c r="T3" s="48"/>
      <c r="U3" s="14">
        <v>46.08</v>
      </c>
      <c r="V3" s="34">
        <v>15</v>
      </c>
      <c r="W3" s="49">
        <f t="shared" ref="W3:W27" si="2">R3*S3+U3*V3</f>
        <v>2045.7600000000002</v>
      </c>
      <c r="Y3" s="34"/>
      <c r="Z3" s="14"/>
      <c r="AA3" s="34">
        <v>17</v>
      </c>
      <c r="AB3" s="34"/>
      <c r="AC3" s="14">
        <v>50</v>
      </c>
      <c r="AD3" s="34">
        <v>15</v>
      </c>
      <c r="AE3" s="34">
        <f t="shared" ref="AE3:AE17" si="3">Z3*AA3+AC3*AD3</f>
        <v>750</v>
      </c>
      <c r="AG3" s="48">
        <v>44423</v>
      </c>
      <c r="AH3" s="14">
        <v>167.2</v>
      </c>
      <c r="AI3" s="34">
        <v>17</v>
      </c>
      <c r="AJ3" s="48">
        <v>44418</v>
      </c>
      <c r="AK3" s="14">
        <v>121.6</v>
      </c>
      <c r="AL3" s="34">
        <v>15</v>
      </c>
      <c r="AM3" s="49">
        <f t="shared" ref="AM3:AM38" si="4">AH3*AI3+AK3*AL3</f>
        <v>4666.3999999999996</v>
      </c>
      <c r="AO3" s="34"/>
      <c r="AP3" s="14"/>
      <c r="AQ3" s="34">
        <v>17</v>
      </c>
      <c r="AR3" s="48">
        <v>44440</v>
      </c>
      <c r="AS3" s="14">
        <v>47.83</v>
      </c>
      <c r="AT3" s="34">
        <v>15</v>
      </c>
      <c r="AU3" s="34">
        <f t="shared" ref="AU3:AU32" si="5">AP3*AQ3+AS3*AT3</f>
        <v>717.44999999999993</v>
      </c>
      <c r="AW3" s="48"/>
      <c r="AX3" s="14"/>
      <c r="AY3" s="34">
        <v>17</v>
      </c>
      <c r="AZ3" s="48">
        <v>44440</v>
      </c>
      <c r="BA3" s="14"/>
      <c r="BB3" s="34">
        <v>15</v>
      </c>
      <c r="BC3" s="49">
        <f t="shared" ref="BC3:BC32" si="6">AX3*AY3+BA3*BB3</f>
        <v>0</v>
      </c>
    </row>
    <row r="4" spans="1:55" ht="14.25" customHeight="1" x14ac:dyDescent="0.3">
      <c r="A4" s="48">
        <v>44425</v>
      </c>
      <c r="B4" s="14">
        <v>172.8</v>
      </c>
      <c r="C4" s="34">
        <v>17</v>
      </c>
      <c r="D4" s="48">
        <v>44419</v>
      </c>
      <c r="E4" s="14">
        <v>190.4</v>
      </c>
      <c r="F4" s="34">
        <v>15</v>
      </c>
      <c r="G4" s="49">
        <f t="shared" si="0"/>
        <v>5793.6</v>
      </c>
      <c r="I4" s="14"/>
      <c r="J4" s="14"/>
      <c r="K4" s="34">
        <v>17</v>
      </c>
      <c r="L4" s="14"/>
      <c r="M4" s="14">
        <v>34.71</v>
      </c>
      <c r="N4" s="34">
        <v>15</v>
      </c>
      <c r="O4" s="49">
        <f t="shared" si="1"/>
        <v>520.65</v>
      </c>
      <c r="Q4" s="48"/>
      <c r="R4" s="14">
        <v>81.06</v>
      </c>
      <c r="S4" s="34">
        <v>17</v>
      </c>
      <c r="T4" s="48"/>
      <c r="U4" s="14">
        <v>90</v>
      </c>
      <c r="V4" s="34">
        <v>15</v>
      </c>
      <c r="W4" s="49">
        <f t="shared" si="2"/>
        <v>2728.02</v>
      </c>
      <c r="Y4" s="34"/>
      <c r="Z4" s="14"/>
      <c r="AA4" s="34">
        <v>17</v>
      </c>
      <c r="AB4" s="34"/>
      <c r="AC4" s="14"/>
      <c r="AD4" s="34">
        <v>15</v>
      </c>
      <c r="AE4" s="34">
        <f t="shared" si="3"/>
        <v>0</v>
      </c>
      <c r="AG4" s="48">
        <v>44425</v>
      </c>
      <c r="AH4" s="14">
        <v>172.8</v>
      </c>
      <c r="AI4" s="34">
        <v>17</v>
      </c>
      <c r="AJ4" s="48">
        <v>44419</v>
      </c>
      <c r="AK4" s="14">
        <v>190.4</v>
      </c>
      <c r="AL4" s="34">
        <v>15</v>
      </c>
      <c r="AM4" s="49">
        <f t="shared" si="4"/>
        <v>5793.6</v>
      </c>
      <c r="AO4" s="34"/>
      <c r="AP4" s="14"/>
      <c r="AQ4" s="34">
        <v>17</v>
      </c>
      <c r="AR4" s="48">
        <v>44441</v>
      </c>
      <c r="AS4" s="14">
        <v>31.36</v>
      </c>
      <c r="AT4" s="34">
        <v>15</v>
      </c>
      <c r="AU4" s="34">
        <f t="shared" si="5"/>
        <v>470.4</v>
      </c>
      <c r="AW4" s="48"/>
      <c r="AX4" s="14"/>
      <c r="AY4" s="34">
        <v>17</v>
      </c>
      <c r="AZ4" s="48">
        <v>44441</v>
      </c>
      <c r="BA4" s="14"/>
      <c r="BB4" s="34">
        <v>15</v>
      </c>
      <c r="BC4" s="49">
        <f t="shared" si="6"/>
        <v>0</v>
      </c>
    </row>
    <row r="5" spans="1:55" ht="14.25" customHeight="1" x14ac:dyDescent="0.3">
      <c r="A5" s="48">
        <v>44427</v>
      </c>
      <c r="B5" s="14">
        <v>97.92</v>
      </c>
      <c r="C5" s="34">
        <v>17</v>
      </c>
      <c r="D5" s="48">
        <v>44420</v>
      </c>
      <c r="E5" s="14">
        <v>30.4</v>
      </c>
      <c r="F5" s="34">
        <v>15</v>
      </c>
      <c r="G5" s="49">
        <f t="shared" si="0"/>
        <v>2120.6400000000003</v>
      </c>
      <c r="I5" s="14"/>
      <c r="J5" s="14"/>
      <c r="K5" s="34">
        <v>17</v>
      </c>
      <c r="L5" s="14"/>
      <c r="M5" s="14">
        <v>53.76</v>
      </c>
      <c r="N5" s="34">
        <v>15</v>
      </c>
      <c r="O5" s="49">
        <f t="shared" si="1"/>
        <v>806.4</v>
      </c>
      <c r="Q5" s="48"/>
      <c r="R5" s="14"/>
      <c r="S5" s="34">
        <v>17</v>
      </c>
      <c r="T5" s="48"/>
      <c r="U5" s="14">
        <v>119.04</v>
      </c>
      <c r="V5" s="34">
        <v>15</v>
      </c>
      <c r="W5" s="49">
        <f t="shared" si="2"/>
        <v>1785.6000000000001</v>
      </c>
      <c r="Y5" s="34"/>
      <c r="Z5" s="14"/>
      <c r="AA5" s="34">
        <v>17</v>
      </c>
      <c r="AB5" s="34"/>
      <c r="AC5" s="14"/>
      <c r="AD5" s="34">
        <v>15</v>
      </c>
      <c r="AE5" s="34">
        <f t="shared" si="3"/>
        <v>0</v>
      </c>
      <c r="AG5" s="48">
        <v>44427</v>
      </c>
      <c r="AH5" s="14">
        <v>97.92</v>
      </c>
      <c r="AI5" s="34">
        <v>17</v>
      </c>
      <c r="AJ5" s="48">
        <v>44420</v>
      </c>
      <c r="AK5" s="14">
        <v>30.4</v>
      </c>
      <c r="AL5" s="34">
        <v>15</v>
      </c>
      <c r="AM5" s="49">
        <f t="shared" si="4"/>
        <v>2120.6400000000003</v>
      </c>
      <c r="AO5" s="34"/>
      <c r="AP5" s="14"/>
      <c r="AQ5" s="34">
        <v>17</v>
      </c>
      <c r="AR5" s="48">
        <v>44442</v>
      </c>
      <c r="AS5" s="14">
        <v>80.7</v>
      </c>
      <c r="AT5" s="34">
        <v>15</v>
      </c>
      <c r="AU5" s="34">
        <f t="shared" si="5"/>
        <v>1210.5</v>
      </c>
      <c r="AW5" s="48"/>
      <c r="AX5" s="14"/>
      <c r="AY5" s="34">
        <v>17</v>
      </c>
      <c r="AZ5" s="48">
        <v>44442</v>
      </c>
      <c r="BA5" s="14"/>
      <c r="BB5" s="34">
        <v>15</v>
      </c>
      <c r="BC5" s="49">
        <f t="shared" si="6"/>
        <v>0</v>
      </c>
    </row>
    <row r="6" spans="1:55" ht="14.25" customHeight="1" x14ac:dyDescent="0.3">
      <c r="A6" s="48">
        <v>44420</v>
      </c>
      <c r="B6" s="14">
        <v>91.2</v>
      </c>
      <c r="C6" s="34">
        <v>17</v>
      </c>
      <c r="D6" s="48">
        <v>44421</v>
      </c>
      <c r="E6" s="14">
        <v>45.6</v>
      </c>
      <c r="F6" s="34">
        <v>15</v>
      </c>
      <c r="G6" s="49">
        <f t="shared" si="0"/>
        <v>2234.4</v>
      </c>
      <c r="I6" s="14"/>
      <c r="J6" s="14"/>
      <c r="K6" s="34">
        <v>17</v>
      </c>
      <c r="L6" s="14"/>
      <c r="M6" s="14">
        <v>57.6</v>
      </c>
      <c r="N6" s="34">
        <v>15</v>
      </c>
      <c r="O6" s="49">
        <f t="shared" si="1"/>
        <v>864</v>
      </c>
      <c r="Q6" s="48"/>
      <c r="R6" s="14"/>
      <c r="S6" s="34">
        <v>17</v>
      </c>
      <c r="T6" s="48"/>
      <c r="U6" s="14">
        <v>81</v>
      </c>
      <c r="V6" s="34">
        <v>15</v>
      </c>
      <c r="W6" s="49">
        <f t="shared" si="2"/>
        <v>1215</v>
      </c>
      <c r="Y6" s="34"/>
      <c r="Z6" s="14"/>
      <c r="AA6" s="34">
        <v>17</v>
      </c>
      <c r="AB6" s="34"/>
      <c r="AC6" s="14"/>
      <c r="AD6" s="34">
        <v>15</v>
      </c>
      <c r="AE6" s="34">
        <f t="shared" si="3"/>
        <v>0</v>
      </c>
      <c r="AG6" s="48">
        <v>44420</v>
      </c>
      <c r="AH6" s="14">
        <v>91.2</v>
      </c>
      <c r="AI6" s="34">
        <v>17</v>
      </c>
      <c r="AJ6" s="48">
        <v>44421</v>
      </c>
      <c r="AK6" s="14">
        <v>45.6</v>
      </c>
      <c r="AL6" s="34">
        <v>15</v>
      </c>
      <c r="AM6" s="49">
        <f t="shared" si="4"/>
        <v>2234.4</v>
      </c>
      <c r="AO6" s="34"/>
      <c r="AP6" s="14"/>
      <c r="AQ6" s="34">
        <v>17</v>
      </c>
      <c r="AR6" s="48">
        <v>44443</v>
      </c>
      <c r="AS6" s="14">
        <v>88.35</v>
      </c>
      <c r="AT6" s="34">
        <v>15</v>
      </c>
      <c r="AU6" s="34">
        <f t="shared" si="5"/>
        <v>1325.25</v>
      </c>
      <c r="AW6" s="48"/>
      <c r="AX6" s="14"/>
      <c r="AY6" s="34">
        <v>17</v>
      </c>
      <c r="AZ6" s="48">
        <v>44443</v>
      </c>
      <c r="BA6" s="14"/>
      <c r="BB6" s="34">
        <v>15</v>
      </c>
      <c r="BC6" s="49">
        <f t="shared" si="6"/>
        <v>0</v>
      </c>
    </row>
    <row r="7" spans="1:55" ht="14.25" customHeight="1" x14ac:dyDescent="0.3">
      <c r="A7" s="48">
        <v>44437</v>
      </c>
      <c r="B7" s="14">
        <v>96.12</v>
      </c>
      <c r="C7" s="34">
        <v>17</v>
      </c>
      <c r="D7" s="48">
        <v>44422</v>
      </c>
      <c r="E7" s="14">
        <v>60.8</v>
      </c>
      <c r="F7" s="34">
        <v>15</v>
      </c>
      <c r="G7" s="49">
        <f t="shared" si="0"/>
        <v>2546.04</v>
      </c>
      <c r="I7" s="14"/>
      <c r="J7" s="14"/>
      <c r="K7" s="34">
        <v>17</v>
      </c>
      <c r="L7" s="14"/>
      <c r="M7" s="14">
        <v>40.049999999999997</v>
      </c>
      <c r="N7" s="34">
        <v>15</v>
      </c>
      <c r="O7" s="49">
        <f t="shared" si="1"/>
        <v>600.75</v>
      </c>
      <c r="Q7" s="48"/>
      <c r="R7" s="14"/>
      <c r="S7" s="34">
        <v>17</v>
      </c>
      <c r="T7" s="48"/>
      <c r="U7" s="14">
        <v>175.68</v>
      </c>
      <c r="V7" s="34">
        <v>15</v>
      </c>
      <c r="W7" s="49">
        <f t="shared" si="2"/>
        <v>2635.2000000000003</v>
      </c>
      <c r="Y7" s="34"/>
      <c r="Z7" s="14"/>
      <c r="AA7" s="34">
        <v>17</v>
      </c>
      <c r="AB7" s="34"/>
      <c r="AC7" s="14"/>
      <c r="AD7" s="34">
        <v>15</v>
      </c>
      <c r="AE7" s="34">
        <f t="shared" si="3"/>
        <v>0</v>
      </c>
      <c r="AG7" s="48">
        <v>44437</v>
      </c>
      <c r="AH7" s="14">
        <v>96.12</v>
      </c>
      <c r="AI7" s="34">
        <v>17</v>
      </c>
      <c r="AJ7" s="48">
        <v>44422</v>
      </c>
      <c r="AK7" s="14">
        <v>60.8</v>
      </c>
      <c r="AL7" s="34">
        <v>15</v>
      </c>
      <c r="AM7" s="49">
        <f t="shared" si="4"/>
        <v>2546.04</v>
      </c>
      <c r="AO7" s="34"/>
      <c r="AP7" s="14"/>
      <c r="AQ7" s="34">
        <v>17</v>
      </c>
      <c r="AR7" s="48">
        <v>44444</v>
      </c>
      <c r="AS7" s="14"/>
      <c r="AT7" s="34">
        <v>15</v>
      </c>
      <c r="AU7" s="34">
        <f t="shared" si="5"/>
        <v>0</v>
      </c>
      <c r="AW7" s="48"/>
      <c r="AX7" s="14"/>
      <c r="AY7" s="34">
        <v>17</v>
      </c>
      <c r="AZ7" s="48">
        <v>44444</v>
      </c>
      <c r="BA7" s="14"/>
      <c r="BB7" s="34">
        <v>15</v>
      </c>
      <c r="BC7" s="49">
        <f t="shared" si="6"/>
        <v>0</v>
      </c>
    </row>
    <row r="8" spans="1:55" ht="14.25" customHeight="1" x14ac:dyDescent="0.3">
      <c r="A8" s="48"/>
      <c r="B8" s="14"/>
      <c r="C8" s="34">
        <v>17</v>
      </c>
      <c r="D8" s="48">
        <v>44423</v>
      </c>
      <c r="E8" s="14">
        <v>15.2</v>
      </c>
      <c r="F8" s="34">
        <v>15</v>
      </c>
      <c r="G8" s="49">
        <f t="shared" si="0"/>
        <v>228</v>
      </c>
      <c r="I8" s="14"/>
      <c r="J8" s="14"/>
      <c r="K8" s="34">
        <v>17</v>
      </c>
      <c r="L8" s="14"/>
      <c r="M8" s="14"/>
      <c r="N8" s="34">
        <v>15</v>
      </c>
      <c r="O8" s="49">
        <f t="shared" si="1"/>
        <v>0</v>
      </c>
      <c r="Q8" s="48"/>
      <c r="R8" s="14"/>
      <c r="S8" s="34">
        <v>17</v>
      </c>
      <c r="T8" s="48">
        <v>44434</v>
      </c>
      <c r="U8" s="14">
        <v>187.2</v>
      </c>
      <c r="V8" s="34">
        <v>15</v>
      </c>
      <c r="W8" s="49">
        <f t="shared" si="2"/>
        <v>2808</v>
      </c>
      <c r="Y8" s="34"/>
      <c r="Z8" s="14"/>
      <c r="AA8" s="34">
        <v>17</v>
      </c>
      <c r="AB8" s="34"/>
      <c r="AC8" s="14"/>
      <c r="AD8" s="34">
        <v>15</v>
      </c>
      <c r="AE8" s="34">
        <f t="shared" si="3"/>
        <v>0</v>
      </c>
      <c r="AG8" s="48"/>
      <c r="AH8" s="14"/>
      <c r="AI8" s="34">
        <v>17</v>
      </c>
      <c r="AJ8" s="48">
        <v>44423</v>
      </c>
      <c r="AK8" s="14">
        <v>15.2</v>
      </c>
      <c r="AL8" s="34">
        <v>15</v>
      </c>
      <c r="AM8" s="49">
        <f t="shared" si="4"/>
        <v>228</v>
      </c>
      <c r="AO8" s="34"/>
      <c r="AP8" s="14"/>
      <c r="AQ8" s="34">
        <v>17</v>
      </c>
      <c r="AR8" s="48">
        <v>44445</v>
      </c>
      <c r="AS8" s="14"/>
      <c r="AT8" s="34">
        <v>15</v>
      </c>
      <c r="AU8" s="34">
        <f t="shared" si="5"/>
        <v>0</v>
      </c>
      <c r="AW8" s="48"/>
      <c r="AX8" s="14"/>
      <c r="AY8" s="34">
        <v>17</v>
      </c>
      <c r="AZ8" s="48">
        <v>44445</v>
      </c>
      <c r="BA8" s="14"/>
      <c r="BB8" s="34">
        <v>15</v>
      </c>
      <c r="BC8" s="49">
        <f t="shared" si="6"/>
        <v>0</v>
      </c>
    </row>
    <row r="9" spans="1:55" ht="14.25" customHeight="1" x14ac:dyDescent="0.3">
      <c r="A9" s="48"/>
      <c r="B9" s="14"/>
      <c r="C9" s="34">
        <v>17</v>
      </c>
      <c r="D9" s="48">
        <v>44395</v>
      </c>
      <c r="E9" s="14">
        <v>127.68</v>
      </c>
      <c r="F9" s="34">
        <v>15</v>
      </c>
      <c r="G9" s="49">
        <f t="shared" si="0"/>
        <v>1915.2</v>
      </c>
      <c r="I9" s="14"/>
      <c r="J9" s="14"/>
      <c r="K9" s="34">
        <v>17</v>
      </c>
      <c r="L9" s="14"/>
      <c r="M9" s="14"/>
      <c r="N9" s="34">
        <v>15</v>
      </c>
      <c r="O9" s="49">
        <f t="shared" si="1"/>
        <v>0</v>
      </c>
      <c r="Q9" s="48"/>
      <c r="R9" s="14"/>
      <c r="S9" s="34">
        <v>17</v>
      </c>
      <c r="T9" s="48">
        <v>44435</v>
      </c>
      <c r="U9" s="14">
        <v>73.92</v>
      </c>
      <c r="V9" s="34">
        <v>15</v>
      </c>
      <c r="W9" s="49">
        <f t="shared" si="2"/>
        <v>1108.8</v>
      </c>
      <c r="Y9" s="34"/>
      <c r="Z9" s="14"/>
      <c r="AA9" s="34">
        <v>17</v>
      </c>
      <c r="AB9" s="34"/>
      <c r="AC9" s="14"/>
      <c r="AD9" s="34">
        <v>15</v>
      </c>
      <c r="AE9" s="34">
        <f t="shared" si="3"/>
        <v>0</v>
      </c>
      <c r="AG9" s="48"/>
      <c r="AH9" s="14"/>
      <c r="AI9" s="34">
        <v>17</v>
      </c>
      <c r="AJ9" s="48">
        <v>44395</v>
      </c>
      <c r="AK9" s="14">
        <v>127.68</v>
      </c>
      <c r="AL9" s="34">
        <v>15</v>
      </c>
      <c r="AM9" s="49">
        <f t="shared" si="4"/>
        <v>1915.2</v>
      </c>
      <c r="AO9" s="34"/>
      <c r="AP9" s="14"/>
      <c r="AQ9" s="34">
        <v>17</v>
      </c>
      <c r="AR9" s="48">
        <v>44446</v>
      </c>
      <c r="AS9" s="14"/>
      <c r="AT9" s="34">
        <v>15</v>
      </c>
      <c r="AU9" s="34">
        <f t="shared" si="5"/>
        <v>0</v>
      </c>
      <c r="AW9" s="48"/>
      <c r="AX9" s="14"/>
      <c r="AY9" s="34">
        <v>17</v>
      </c>
      <c r="AZ9" s="48">
        <v>44446</v>
      </c>
      <c r="BA9" s="14"/>
      <c r="BB9" s="34">
        <v>15</v>
      </c>
      <c r="BC9" s="49">
        <f t="shared" si="6"/>
        <v>0</v>
      </c>
    </row>
    <row r="10" spans="1:55" ht="14.25" customHeight="1" x14ac:dyDescent="0.3">
      <c r="A10" s="48"/>
      <c r="B10" s="14"/>
      <c r="C10" s="34">
        <v>17</v>
      </c>
      <c r="D10" s="48">
        <v>44396</v>
      </c>
      <c r="E10" s="14">
        <v>81.599999999999994</v>
      </c>
      <c r="F10" s="34">
        <v>15</v>
      </c>
      <c r="G10" s="49">
        <f t="shared" si="0"/>
        <v>1224</v>
      </c>
      <c r="I10" s="14"/>
      <c r="J10" s="14"/>
      <c r="K10" s="34">
        <v>17</v>
      </c>
      <c r="L10" s="14"/>
      <c r="M10" s="14"/>
      <c r="N10" s="34">
        <v>15</v>
      </c>
      <c r="O10" s="49">
        <f t="shared" si="1"/>
        <v>0</v>
      </c>
      <c r="Q10" s="48"/>
      <c r="R10" s="14"/>
      <c r="S10" s="34">
        <v>17</v>
      </c>
      <c r="T10" s="48">
        <v>44436</v>
      </c>
      <c r="U10" s="14">
        <v>65.28</v>
      </c>
      <c r="V10" s="34">
        <v>15</v>
      </c>
      <c r="W10" s="49">
        <f t="shared" si="2"/>
        <v>979.2</v>
      </c>
      <c r="Y10" s="34"/>
      <c r="Z10" s="14"/>
      <c r="AA10" s="34">
        <v>17</v>
      </c>
      <c r="AB10" s="34"/>
      <c r="AC10" s="14"/>
      <c r="AD10" s="34">
        <v>15</v>
      </c>
      <c r="AE10" s="34">
        <f t="shared" si="3"/>
        <v>0</v>
      </c>
      <c r="AG10" s="48"/>
      <c r="AH10" s="14"/>
      <c r="AI10" s="34">
        <v>17</v>
      </c>
      <c r="AJ10" s="48">
        <v>44396</v>
      </c>
      <c r="AK10" s="14">
        <v>81.599999999999994</v>
      </c>
      <c r="AL10" s="34">
        <v>15</v>
      </c>
      <c r="AM10" s="49">
        <f t="shared" si="4"/>
        <v>1224</v>
      </c>
      <c r="AO10" s="34"/>
      <c r="AP10" s="14"/>
      <c r="AQ10" s="34">
        <v>17</v>
      </c>
      <c r="AR10" s="48">
        <v>44447</v>
      </c>
      <c r="AS10" s="14"/>
      <c r="AT10" s="34">
        <v>15</v>
      </c>
      <c r="AU10" s="34">
        <f t="shared" si="5"/>
        <v>0</v>
      </c>
      <c r="AW10" s="48"/>
      <c r="AX10" s="14"/>
      <c r="AY10" s="34">
        <v>17</v>
      </c>
      <c r="AZ10" s="48">
        <v>44447</v>
      </c>
      <c r="BA10" s="14"/>
      <c r="BB10" s="34">
        <v>15</v>
      </c>
      <c r="BC10" s="49">
        <f t="shared" si="6"/>
        <v>0</v>
      </c>
    </row>
    <row r="11" spans="1:55" ht="14.25" customHeight="1" x14ac:dyDescent="0.3">
      <c r="A11" s="48"/>
      <c r="B11" s="14"/>
      <c r="C11" s="34">
        <v>17</v>
      </c>
      <c r="D11" s="48">
        <v>44428</v>
      </c>
      <c r="E11" s="14">
        <v>126.72</v>
      </c>
      <c r="F11" s="34">
        <v>15</v>
      </c>
      <c r="G11" s="49">
        <f t="shared" si="0"/>
        <v>1900.8</v>
      </c>
      <c r="I11" s="14"/>
      <c r="J11" s="14"/>
      <c r="K11" s="34">
        <v>17</v>
      </c>
      <c r="L11" s="14"/>
      <c r="M11" s="14"/>
      <c r="N11" s="34">
        <v>15</v>
      </c>
      <c r="O11" s="49">
        <f t="shared" si="1"/>
        <v>0</v>
      </c>
      <c r="Q11" s="48"/>
      <c r="R11" s="14"/>
      <c r="S11" s="34">
        <v>17</v>
      </c>
      <c r="T11" s="48">
        <v>44437</v>
      </c>
      <c r="U11" s="14">
        <v>176.64</v>
      </c>
      <c r="V11" s="34">
        <v>15</v>
      </c>
      <c r="W11" s="49">
        <f t="shared" si="2"/>
        <v>2649.6</v>
      </c>
      <c r="Y11" s="34"/>
      <c r="Z11" s="14"/>
      <c r="AA11" s="34">
        <v>17</v>
      </c>
      <c r="AB11" s="34"/>
      <c r="AC11" s="14"/>
      <c r="AD11" s="34">
        <v>15</v>
      </c>
      <c r="AE11" s="34">
        <f t="shared" si="3"/>
        <v>0</v>
      </c>
      <c r="AG11" s="48"/>
      <c r="AH11" s="14"/>
      <c r="AI11" s="34">
        <v>17</v>
      </c>
      <c r="AJ11" s="48">
        <v>44428</v>
      </c>
      <c r="AK11" s="14">
        <v>126.72</v>
      </c>
      <c r="AL11" s="34">
        <v>15</v>
      </c>
      <c r="AM11" s="49">
        <f t="shared" si="4"/>
        <v>1900.8</v>
      </c>
      <c r="AO11" s="34"/>
      <c r="AP11" s="14"/>
      <c r="AQ11" s="34">
        <v>17</v>
      </c>
      <c r="AR11" s="48">
        <v>44448</v>
      </c>
      <c r="AS11" s="14"/>
      <c r="AT11" s="34">
        <v>15</v>
      </c>
      <c r="AU11" s="34">
        <f t="shared" si="5"/>
        <v>0</v>
      </c>
      <c r="AW11" s="48"/>
      <c r="AX11" s="14"/>
      <c r="AY11" s="34">
        <v>17</v>
      </c>
      <c r="AZ11" s="48">
        <v>44448</v>
      </c>
      <c r="BA11" s="14"/>
      <c r="BB11" s="34">
        <v>15</v>
      </c>
      <c r="BC11" s="49">
        <f t="shared" si="6"/>
        <v>0</v>
      </c>
    </row>
    <row r="12" spans="1:55" ht="14.25" customHeight="1" x14ac:dyDescent="0.3">
      <c r="A12" s="48"/>
      <c r="B12" s="14"/>
      <c r="C12" s="34">
        <v>17</v>
      </c>
      <c r="D12" s="48">
        <v>44429</v>
      </c>
      <c r="E12" s="14">
        <v>81</v>
      </c>
      <c r="F12" s="34">
        <v>15</v>
      </c>
      <c r="G12" s="49">
        <f t="shared" si="0"/>
        <v>1215</v>
      </c>
      <c r="I12" s="14"/>
      <c r="J12" s="14"/>
      <c r="K12" s="34">
        <v>17</v>
      </c>
      <c r="L12" s="14"/>
      <c r="M12" s="14"/>
      <c r="N12" s="34">
        <v>15</v>
      </c>
      <c r="O12" s="49">
        <f t="shared" si="1"/>
        <v>0</v>
      </c>
      <c r="Q12" s="48"/>
      <c r="R12" s="14"/>
      <c r="S12" s="34">
        <v>17</v>
      </c>
      <c r="T12" s="48">
        <v>44438</v>
      </c>
      <c r="U12" s="14">
        <v>147.84</v>
      </c>
      <c r="V12" s="34">
        <v>15</v>
      </c>
      <c r="W12" s="49">
        <f t="shared" si="2"/>
        <v>2217.6</v>
      </c>
      <c r="Y12" s="34"/>
      <c r="Z12" s="14"/>
      <c r="AA12" s="34">
        <v>17</v>
      </c>
      <c r="AB12" s="34"/>
      <c r="AC12" s="14"/>
      <c r="AD12" s="34">
        <v>15</v>
      </c>
      <c r="AE12" s="34">
        <f t="shared" si="3"/>
        <v>0</v>
      </c>
      <c r="AG12" s="48"/>
      <c r="AH12" s="14"/>
      <c r="AI12" s="34">
        <v>17</v>
      </c>
      <c r="AJ12" s="48">
        <v>44429</v>
      </c>
      <c r="AK12" s="14">
        <v>81</v>
      </c>
      <c r="AL12" s="34">
        <v>15</v>
      </c>
      <c r="AM12" s="49">
        <f t="shared" si="4"/>
        <v>1215</v>
      </c>
      <c r="AO12" s="34"/>
      <c r="AP12" s="14"/>
      <c r="AQ12" s="34">
        <v>17</v>
      </c>
      <c r="AR12" s="48">
        <v>44449</v>
      </c>
      <c r="AS12" s="14">
        <v>98.76</v>
      </c>
      <c r="AT12" s="34">
        <v>15</v>
      </c>
      <c r="AU12" s="34">
        <f t="shared" si="5"/>
        <v>1481.4</v>
      </c>
      <c r="AW12" s="48"/>
      <c r="AX12" s="14"/>
      <c r="AY12" s="34">
        <v>17</v>
      </c>
      <c r="AZ12" s="48">
        <v>44449</v>
      </c>
      <c r="BA12" s="14">
        <v>90.76</v>
      </c>
      <c r="BB12" s="34">
        <v>15</v>
      </c>
      <c r="BC12" s="49">
        <f t="shared" si="6"/>
        <v>1361.4</v>
      </c>
    </row>
    <row r="13" spans="1:55" ht="14.25" customHeight="1" x14ac:dyDescent="0.3">
      <c r="A13" s="48"/>
      <c r="B13" s="14"/>
      <c r="C13" s="34">
        <v>17</v>
      </c>
      <c r="D13" s="48">
        <v>44430</v>
      </c>
      <c r="E13" s="14">
        <v>163.19999999999999</v>
      </c>
      <c r="F13" s="34">
        <v>15</v>
      </c>
      <c r="G13" s="49">
        <f t="shared" si="0"/>
        <v>2448</v>
      </c>
      <c r="I13" s="14"/>
      <c r="J13" s="14"/>
      <c r="K13" s="34">
        <v>17</v>
      </c>
      <c r="L13" s="14"/>
      <c r="M13" s="14"/>
      <c r="N13" s="34">
        <v>15</v>
      </c>
      <c r="O13" s="49">
        <f t="shared" si="1"/>
        <v>0</v>
      </c>
      <c r="Q13" s="48"/>
      <c r="R13" s="14"/>
      <c r="S13" s="34">
        <v>17</v>
      </c>
      <c r="T13" s="48">
        <v>44439</v>
      </c>
      <c r="U13" s="14">
        <v>99.44</v>
      </c>
      <c r="V13" s="34">
        <v>15</v>
      </c>
      <c r="W13" s="49">
        <f t="shared" si="2"/>
        <v>1491.6</v>
      </c>
      <c r="Y13" s="34"/>
      <c r="Z13" s="14"/>
      <c r="AA13" s="34">
        <v>17</v>
      </c>
      <c r="AB13" s="34"/>
      <c r="AC13" s="14"/>
      <c r="AD13" s="34">
        <v>15</v>
      </c>
      <c r="AE13" s="34">
        <f t="shared" si="3"/>
        <v>0</v>
      </c>
      <c r="AG13" s="48"/>
      <c r="AH13" s="14"/>
      <c r="AI13" s="34">
        <v>17</v>
      </c>
      <c r="AJ13" s="48">
        <v>44430</v>
      </c>
      <c r="AK13" s="14">
        <v>163.19999999999999</v>
      </c>
      <c r="AL13" s="34">
        <v>15</v>
      </c>
      <c r="AM13" s="49">
        <f t="shared" si="4"/>
        <v>2448</v>
      </c>
      <c r="AO13" s="34"/>
      <c r="AP13" s="14"/>
      <c r="AQ13" s="34">
        <v>17</v>
      </c>
      <c r="AR13" s="48">
        <v>44450</v>
      </c>
      <c r="AS13" s="14"/>
      <c r="AT13" s="34">
        <v>15</v>
      </c>
      <c r="AU13" s="34">
        <f t="shared" si="5"/>
        <v>0</v>
      </c>
      <c r="AW13" s="48"/>
      <c r="AX13" s="14"/>
      <c r="AY13" s="34">
        <v>17</v>
      </c>
      <c r="AZ13" s="48">
        <v>44450</v>
      </c>
      <c r="BA13" s="14"/>
      <c r="BB13" s="34">
        <v>15</v>
      </c>
      <c r="BC13" s="49">
        <f t="shared" si="6"/>
        <v>0</v>
      </c>
    </row>
    <row r="14" spans="1:55" ht="14.25" customHeight="1" x14ac:dyDescent="0.3">
      <c r="A14" s="48"/>
      <c r="B14" s="14"/>
      <c r="C14" s="34">
        <v>17</v>
      </c>
      <c r="D14" s="48">
        <v>44431</v>
      </c>
      <c r="E14" s="14">
        <v>149.28</v>
      </c>
      <c r="F14" s="34">
        <v>15</v>
      </c>
      <c r="G14" s="49">
        <f t="shared" si="0"/>
        <v>2239.1999999999998</v>
      </c>
      <c r="I14" s="14"/>
      <c r="J14" s="14"/>
      <c r="K14" s="34">
        <v>17</v>
      </c>
      <c r="L14" s="14"/>
      <c r="M14" s="14"/>
      <c r="N14" s="34">
        <v>15</v>
      </c>
      <c r="O14" s="49">
        <f t="shared" si="1"/>
        <v>0</v>
      </c>
      <c r="Q14" s="48"/>
      <c r="R14" s="14"/>
      <c r="S14" s="34">
        <v>17</v>
      </c>
      <c r="T14" s="48">
        <v>44440</v>
      </c>
      <c r="U14" s="14">
        <v>66.75</v>
      </c>
      <c r="V14" s="34">
        <v>15</v>
      </c>
      <c r="W14" s="49">
        <f t="shared" si="2"/>
        <v>1001.25</v>
      </c>
      <c r="Y14" s="34"/>
      <c r="Z14" s="14"/>
      <c r="AA14" s="34">
        <v>17</v>
      </c>
      <c r="AB14" s="34"/>
      <c r="AC14" s="14"/>
      <c r="AD14" s="34">
        <v>15</v>
      </c>
      <c r="AE14" s="34">
        <f t="shared" si="3"/>
        <v>0</v>
      </c>
      <c r="AG14" s="48"/>
      <c r="AH14" s="14"/>
      <c r="AI14" s="34">
        <v>17</v>
      </c>
      <c r="AJ14" s="48">
        <v>44431</v>
      </c>
      <c r="AK14" s="14">
        <v>149.28</v>
      </c>
      <c r="AL14" s="34">
        <v>15</v>
      </c>
      <c r="AM14" s="49">
        <f t="shared" si="4"/>
        <v>2239.1999999999998</v>
      </c>
      <c r="AO14" s="34"/>
      <c r="AP14" s="14"/>
      <c r="AQ14" s="34">
        <v>17</v>
      </c>
      <c r="AR14" s="48">
        <v>44451</v>
      </c>
      <c r="AS14" s="14"/>
      <c r="AT14" s="34">
        <v>15</v>
      </c>
      <c r="AU14" s="34">
        <f t="shared" si="5"/>
        <v>0</v>
      </c>
      <c r="AW14" s="48"/>
      <c r="AX14" s="14"/>
      <c r="AY14" s="34">
        <v>17</v>
      </c>
      <c r="AZ14" s="48">
        <v>44451</v>
      </c>
      <c r="BA14" s="14"/>
      <c r="BB14" s="34">
        <v>15</v>
      </c>
      <c r="BC14" s="49">
        <f t="shared" si="6"/>
        <v>0</v>
      </c>
    </row>
    <row r="15" spans="1:55" ht="14.25" customHeight="1" x14ac:dyDescent="0.3">
      <c r="A15" s="48"/>
      <c r="B15" s="14"/>
      <c r="C15" s="34">
        <v>17</v>
      </c>
      <c r="D15" s="48">
        <v>44432</v>
      </c>
      <c r="E15" s="14">
        <v>163.19999999999999</v>
      </c>
      <c r="F15" s="34">
        <v>15</v>
      </c>
      <c r="G15" s="49">
        <f t="shared" si="0"/>
        <v>2448</v>
      </c>
      <c r="I15" s="14"/>
      <c r="J15" s="14"/>
      <c r="K15" s="34">
        <v>17</v>
      </c>
      <c r="L15" s="14"/>
      <c r="M15" s="14"/>
      <c r="N15" s="34">
        <v>15</v>
      </c>
      <c r="O15" s="49">
        <f t="shared" si="1"/>
        <v>0</v>
      </c>
      <c r="Q15" s="48"/>
      <c r="R15" s="14"/>
      <c r="S15" s="34">
        <v>17</v>
      </c>
      <c r="T15" s="48">
        <v>44441</v>
      </c>
      <c r="U15" s="14">
        <v>23.75</v>
      </c>
      <c r="V15" s="34">
        <v>15</v>
      </c>
      <c r="W15" s="49">
        <f t="shared" si="2"/>
        <v>356.25</v>
      </c>
      <c r="Y15" s="34"/>
      <c r="Z15" s="14"/>
      <c r="AA15" s="34">
        <v>17</v>
      </c>
      <c r="AB15" s="34"/>
      <c r="AC15" s="14"/>
      <c r="AD15" s="34">
        <v>15</v>
      </c>
      <c r="AE15" s="34">
        <f t="shared" si="3"/>
        <v>0</v>
      </c>
      <c r="AG15" s="48"/>
      <c r="AH15" s="14"/>
      <c r="AI15" s="34">
        <v>17</v>
      </c>
      <c r="AJ15" s="48">
        <v>44432</v>
      </c>
      <c r="AK15" s="14">
        <v>163.19999999999999</v>
      </c>
      <c r="AL15" s="34">
        <v>15</v>
      </c>
      <c r="AM15" s="49">
        <f t="shared" si="4"/>
        <v>2448</v>
      </c>
      <c r="AO15" s="34"/>
      <c r="AP15" s="14"/>
      <c r="AQ15" s="34">
        <v>17</v>
      </c>
      <c r="AR15" s="48">
        <v>44452</v>
      </c>
      <c r="AS15" s="14"/>
      <c r="AT15" s="34">
        <v>15</v>
      </c>
      <c r="AU15" s="34">
        <f t="shared" si="5"/>
        <v>0</v>
      </c>
      <c r="AW15" s="48"/>
      <c r="AX15" s="14"/>
      <c r="AY15" s="34">
        <v>17</v>
      </c>
      <c r="AZ15" s="48">
        <v>44452</v>
      </c>
      <c r="BA15" s="14"/>
      <c r="BB15" s="34">
        <v>15</v>
      </c>
      <c r="BC15" s="49">
        <f t="shared" si="6"/>
        <v>0</v>
      </c>
    </row>
    <row r="16" spans="1:55" ht="14.25" customHeight="1" x14ac:dyDescent="0.3">
      <c r="A16" s="48"/>
      <c r="B16" s="14"/>
      <c r="C16" s="34">
        <v>17</v>
      </c>
      <c r="D16" s="48">
        <v>44433</v>
      </c>
      <c r="E16" s="14">
        <v>182.2</v>
      </c>
      <c r="F16" s="34">
        <v>15</v>
      </c>
      <c r="G16" s="49">
        <f t="shared" si="0"/>
        <v>2733</v>
      </c>
      <c r="I16" s="14"/>
      <c r="J16" s="14"/>
      <c r="K16" s="34">
        <v>17</v>
      </c>
      <c r="L16" s="14"/>
      <c r="M16" s="14"/>
      <c r="N16" s="34">
        <v>15</v>
      </c>
      <c r="O16" s="49">
        <f t="shared" si="1"/>
        <v>0</v>
      </c>
      <c r="Q16" s="48"/>
      <c r="R16" s="14"/>
      <c r="S16" s="34">
        <v>17</v>
      </c>
      <c r="T16" s="48">
        <v>44445</v>
      </c>
      <c r="U16" s="14">
        <v>36.299999999999997</v>
      </c>
      <c r="V16" s="34">
        <v>15</v>
      </c>
      <c r="W16" s="49">
        <f t="shared" si="2"/>
        <v>544.5</v>
      </c>
      <c r="Y16" s="34"/>
      <c r="Z16" s="14"/>
      <c r="AA16" s="34">
        <v>17</v>
      </c>
      <c r="AB16" s="34"/>
      <c r="AC16" s="14"/>
      <c r="AD16" s="34">
        <v>15</v>
      </c>
      <c r="AE16" s="34">
        <f t="shared" si="3"/>
        <v>0</v>
      </c>
      <c r="AG16" s="48"/>
      <c r="AH16" s="14"/>
      <c r="AI16" s="34">
        <v>17</v>
      </c>
      <c r="AJ16" s="48">
        <v>44433</v>
      </c>
      <c r="AK16" s="14">
        <v>182.2</v>
      </c>
      <c r="AL16" s="34">
        <v>15</v>
      </c>
      <c r="AM16" s="49">
        <f t="shared" si="4"/>
        <v>2733</v>
      </c>
      <c r="AO16" s="34"/>
      <c r="AP16" s="14"/>
      <c r="AQ16" s="34">
        <v>17</v>
      </c>
      <c r="AR16" s="48">
        <v>44453</v>
      </c>
      <c r="AS16" s="14">
        <v>64.08</v>
      </c>
      <c r="AT16" s="34">
        <v>15</v>
      </c>
      <c r="AU16" s="34">
        <f t="shared" si="5"/>
        <v>961.19999999999993</v>
      </c>
      <c r="AW16" s="48"/>
      <c r="AX16" s="14"/>
      <c r="AY16" s="34">
        <v>17</v>
      </c>
      <c r="AZ16" s="48">
        <v>44453</v>
      </c>
      <c r="BA16" s="14">
        <v>64.08</v>
      </c>
      <c r="BB16" s="34">
        <v>15</v>
      </c>
      <c r="BC16" s="49">
        <f t="shared" si="6"/>
        <v>961.19999999999993</v>
      </c>
    </row>
    <row r="17" spans="1:55" ht="14.25" customHeight="1" x14ac:dyDescent="0.3">
      <c r="A17" s="48"/>
      <c r="B17" s="14"/>
      <c r="C17" s="34">
        <v>17</v>
      </c>
      <c r="D17" s="48">
        <v>44434</v>
      </c>
      <c r="E17" s="14">
        <v>179.52</v>
      </c>
      <c r="F17" s="34">
        <v>15</v>
      </c>
      <c r="G17" s="49">
        <f t="shared" si="0"/>
        <v>2692.8</v>
      </c>
      <c r="I17" s="14"/>
      <c r="J17" s="14"/>
      <c r="K17" s="34">
        <v>17</v>
      </c>
      <c r="L17" s="14"/>
      <c r="M17" s="14"/>
      <c r="N17" s="34">
        <v>15</v>
      </c>
      <c r="O17" s="49">
        <f t="shared" si="1"/>
        <v>0</v>
      </c>
      <c r="Q17" s="48"/>
      <c r="R17" s="14"/>
      <c r="S17" s="34">
        <v>17</v>
      </c>
      <c r="T17" s="48">
        <v>44446</v>
      </c>
      <c r="U17" s="14">
        <v>57</v>
      </c>
      <c r="V17" s="34">
        <v>15</v>
      </c>
      <c r="W17" s="49">
        <f t="shared" si="2"/>
        <v>855</v>
      </c>
      <c r="Y17" s="34"/>
      <c r="Z17" s="14"/>
      <c r="AA17" s="34">
        <v>17</v>
      </c>
      <c r="AB17" s="34"/>
      <c r="AC17" s="14"/>
      <c r="AD17" s="34">
        <v>15</v>
      </c>
      <c r="AE17" s="34">
        <f t="shared" si="3"/>
        <v>0</v>
      </c>
      <c r="AG17" s="48"/>
      <c r="AH17" s="14"/>
      <c r="AI17" s="34">
        <v>17</v>
      </c>
      <c r="AJ17" s="48">
        <v>44434</v>
      </c>
      <c r="AK17" s="14">
        <v>179.52</v>
      </c>
      <c r="AL17" s="34">
        <v>15</v>
      </c>
      <c r="AM17" s="49">
        <f t="shared" si="4"/>
        <v>2692.8</v>
      </c>
      <c r="AO17" s="34"/>
      <c r="AP17" s="14"/>
      <c r="AQ17" s="34">
        <v>17</v>
      </c>
      <c r="AR17" s="48">
        <v>44454</v>
      </c>
      <c r="AS17" s="14">
        <v>64.08</v>
      </c>
      <c r="AT17" s="34">
        <v>15</v>
      </c>
      <c r="AU17" s="34">
        <f t="shared" si="5"/>
        <v>961.19999999999993</v>
      </c>
      <c r="AW17" s="48"/>
      <c r="AX17" s="14"/>
      <c r="AY17" s="34">
        <v>17</v>
      </c>
      <c r="AZ17" s="48">
        <v>44454</v>
      </c>
      <c r="BA17" s="14">
        <v>64.08</v>
      </c>
      <c r="BB17" s="34">
        <v>15</v>
      </c>
      <c r="BC17" s="49">
        <f t="shared" si="6"/>
        <v>961.19999999999993</v>
      </c>
    </row>
    <row r="18" spans="1:55" ht="14.25" customHeight="1" x14ac:dyDescent="0.3">
      <c r="A18" s="48"/>
      <c r="B18" s="14"/>
      <c r="C18" s="34"/>
      <c r="D18" s="48">
        <v>44435</v>
      </c>
      <c r="E18" s="14">
        <v>147.84</v>
      </c>
      <c r="F18" s="34">
        <v>15</v>
      </c>
      <c r="G18" s="49">
        <f t="shared" si="0"/>
        <v>2217.6</v>
      </c>
      <c r="Q18" s="48"/>
      <c r="R18" s="14"/>
      <c r="S18" s="34"/>
      <c r="T18" s="48">
        <v>44447</v>
      </c>
      <c r="U18" s="14">
        <v>21.36</v>
      </c>
      <c r="V18" s="34">
        <v>15</v>
      </c>
      <c r="W18" s="49">
        <f t="shared" si="2"/>
        <v>320.39999999999998</v>
      </c>
      <c r="AG18" s="48"/>
      <c r="AH18" s="14"/>
      <c r="AI18" s="34"/>
      <c r="AJ18" s="48">
        <v>44435</v>
      </c>
      <c r="AK18" s="14">
        <v>147.84</v>
      </c>
      <c r="AL18" s="34">
        <v>15</v>
      </c>
      <c r="AM18" s="49">
        <f t="shared" si="4"/>
        <v>2217.6</v>
      </c>
      <c r="AO18" s="34"/>
      <c r="AP18" s="14"/>
      <c r="AQ18" s="34"/>
      <c r="AR18" s="48">
        <v>44455</v>
      </c>
      <c r="AS18" s="50">
        <v>51.24</v>
      </c>
      <c r="AT18" s="34">
        <v>15</v>
      </c>
      <c r="AU18" s="34">
        <f t="shared" si="5"/>
        <v>768.6</v>
      </c>
      <c r="AW18" s="48"/>
      <c r="AX18" s="14"/>
      <c r="AY18" s="34"/>
      <c r="AZ18" s="48">
        <v>44455</v>
      </c>
      <c r="BA18" s="14">
        <v>52.4</v>
      </c>
      <c r="BB18" s="34">
        <v>15</v>
      </c>
      <c r="BC18" s="49">
        <f t="shared" si="6"/>
        <v>786</v>
      </c>
    </row>
    <row r="19" spans="1:55" ht="14.25" customHeight="1" x14ac:dyDescent="0.3">
      <c r="A19" s="48"/>
      <c r="B19" s="14"/>
      <c r="C19" s="34"/>
      <c r="D19" s="48">
        <v>44436</v>
      </c>
      <c r="E19" s="14">
        <f>116.16+84.55</f>
        <v>200.70999999999998</v>
      </c>
      <c r="F19" s="34">
        <v>15</v>
      </c>
      <c r="G19" s="49">
        <f t="shared" si="0"/>
        <v>3010.6499999999996</v>
      </c>
      <c r="Q19" s="48"/>
      <c r="R19" s="14"/>
      <c r="S19" s="34"/>
      <c r="T19" s="48">
        <v>44478</v>
      </c>
      <c r="U19" s="14">
        <v>34.71</v>
      </c>
      <c r="V19" s="34">
        <v>15</v>
      </c>
      <c r="W19" s="49">
        <f t="shared" si="2"/>
        <v>520.65</v>
      </c>
      <c r="AG19" s="48"/>
      <c r="AH19" s="14"/>
      <c r="AI19" s="34"/>
      <c r="AJ19" s="48">
        <v>44436</v>
      </c>
      <c r="AK19" s="14">
        <f>116.16+84.55</f>
        <v>200.70999999999998</v>
      </c>
      <c r="AL19" s="34">
        <v>15</v>
      </c>
      <c r="AM19" s="49">
        <f t="shared" si="4"/>
        <v>3010.6499999999996</v>
      </c>
      <c r="AO19" s="34"/>
      <c r="AP19" s="14"/>
      <c r="AQ19" s="34"/>
      <c r="AR19" s="48">
        <v>44456</v>
      </c>
      <c r="AS19" s="50">
        <v>88.07</v>
      </c>
      <c r="AT19" s="34">
        <v>15</v>
      </c>
      <c r="AU19" s="34">
        <f t="shared" si="5"/>
        <v>1321.05</v>
      </c>
      <c r="AW19" s="48"/>
      <c r="AX19" s="14"/>
      <c r="AY19" s="34"/>
      <c r="AZ19" s="48">
        <v>44456</v>
      </c>
      <c r="BA19" s="14">
        <v>75.650000000000006</v>
      </c>
      <c r="BB19" s="34">
        <v>15</v>
      </c>
      <c r="BC19" s="49">
        <f t="shared" si="6"/>
        <v>1134.75</v>
      </c>
    </row>
    <row r="20" spans="1:55" ht="14.25" customHeight="1" x14ac:dyDescent="0.3">
      <c r="A20" s="48"/>
      <c r="B20" s="14"/>
      <c r="C20" s="34"/>
      <c r="D20" s="48">
        <v>44437</v>
      </c>
      <c r="E20" s="14">
        <v>92.56</v>
      </c>
      <c r="F20" s="34">
        <v>15</v>
      </c>
      <c r="G20" s="49">
        <f t="shared" si="0"/>
        <v>1388.4</v>
      </c>
      <c r="Q20" s="48"/>
      <c r="R20" s="14"/>
      <c r="S20" s="34"/>
      <c r="T20" s="48">
        <v>44449</v>
      </c>
      <c r="U20" s="14">
        <v>80.099999999999994</v>
      </c>
      <c r="V20" s="34">
        <v>15</v>
      </c>
      <c r="W20" s="49">
        <f t="shared" si="2"/>
        <v>1201.5</v>
      </c>
      <c r="AG20" s="48"/>
      <c r="AH20" s="14"/>
      <c r="AI20" s="34"/>
      <c r="AJ20" s="48">
        <v>44437</v>
      </c>
      <c r="AK20" s="14">
        <v>92.56</v>
      </c>
      <c r="AL20" s="34">
        <v>15</v>
      </c>
      <c r="AM20" s="49">
        <f t="shared" si="4"/>
        <v>1388.4</v>
      </c>
      <c r="AO20" s="34"/>
      <c r="AP20" s="14"/>
      <c r="AQ20" s="34"/>
      <c r="AR20" s="48">
        <v>44457</v>
      </c>
      <c r="AS20" s="50">
        <v>94.34</v>
      </c>
      <c r="AT20" s="34">
        <v>15</v>
      </c>
      <c r="AU20" s="34">
        <f t="shared" si="5"/>
        <v>1415.1000000000001</v>
      </c>
      <c r="AW20" s="48"/>
      <c r="AX20" s="14"/>
      <c r="AY20" s="34"/>
      <c r="AZ20" s="48">
        <v>44457</v>
      </c>
      <c r="BA20" s="14">
        <v>45.39</v>
      </c>
      <c r="BB20" s="34">
        <v>15</v>
      </c>
      <c r="BC20" s="49">
        <f t="shared" si="6"/>
        <v>680.85</v>
      </c>
    </row>
    <row r="21" spans="1:55" ht="14.25" customHeight="1" x14ac:dyDescent="0.3">
      <c r="A21" s="48"/>
      <c r="B21" s="14"/>
      <c r="C21" s="34"/>
      <c r="D21" s="48">
        <v>44438</v>
      </c>
      <c r="E21" s="14"/>
      <c r="F21" s="34"/>
      <c r="G21" s="49">
        <f t="shared" si="0"/>
        <v>0</v>
      </c>
      <c r="Q21" s="48"/>
      <c r="R21" s="14"/>
      <c r="S21" s="34"/>
      <c r="T21" s="48">
        <v>44450</v>
      </c>
      <c r="U21" s="14">
        <v>30.26</v>
      </c>
      <c r="V21" s="34">
        <v>15</v>
      </c>
      <c r="W21" s="49">
        <f t="shared" si="2"/>
        <v>453.90000000000003</v>
      </c>
      <c r="AG21" s="48"/>
      <c r="AH21" s="14"/>
      <c r="AI21" s="34"/>
      <c r="AJ21" s="48">
        <v>44447</v>
      </c>
      <c r="AK21" s="14">
        <v>48.06</v>
      </c>
      <c r="AL21" s="34">
        <v>15</v>
      </c>
      <c r="AM21" s="49">
        <f t="shared" si="4"/>
        <v>720.90000000000009</v>
      </c>
      <c r="AO21" s="34"/>
      <c r="AP21" s="14"/>
      <c r="AQ21" s="34"/>
      <c r="AR21" s="48">
        <v>44458</v>
      </c>
      <c r="AS21" s="50"/>
      <c r="AT21" s="34">
        <v>15</v>
      </c>
      <c r="AU21" s="34">
        <f t="shared" si="5"/>
        <v>0</v>
      </c>
      <c r="AW21" s="48"/>
      <c r="AX21" s="14"/>
      <c r="AY21" s="34"/>
      <c r="AZ21" s="48">
        <v>44458</v>
      </c>
      <c r="BA21" s="14">
        <v>75.650000000000006</v>
      </c>
      <c r="BB21" s="34">
        <v>15</v>
      </c>
      <c r="BC21" s="49">
        <f t="shared" si="6"/>
        <v>1134.75</v>
      </c>
    </row>
    <row r="22" spans="1:55" ht="14.25" customHeight="1" x14ac:dyDescent="0.3">
      <c r="A22" s="48"/>
      <c r="B22" s="14"/>
      <c r="C22" s="34"/>
      <c r="D22" s="48">
        <v>44439</v>
      </c>
      <c r="E22" s="14"/>
      <c r="F22" s="34"/>
      <c r="G22" s="49">
        <f t="shared" si="0"/>
        <v>0</v>
      </c>
      <c r="Q22" s="48"/>
      <c r="R22" s="14"/>
      <c r="S22" s="34"/>
      <c r="T22" s="48">
        <v>44451</v>
      </c>
      <c r="U22" s="14">
        <v>121.04</v>
      </c>
      <c r="V22" s="34">
        <v>20</v>
      </c>
      <c r="W22" s="49">
        <f t="shared" si="2"/>
        <v>2420.8000000000002</v>
      </c>
      <c r="AG22" s="48"/>
      <c r="AH22" s="14"/>
      <c r="AI22" s="34"/>
      <c r="AJ22" s="48">
        <v>44448</v>
      </c>
      <c r="AK22" s="14">
        <v>74.760000000000005</v>
      </c>
      <c r="AL22" s="34">
        <v>15</v>
      </c>
      <c r="AM22" s="49">
        <f t="shared" si="4"/>
        <v>1121.4000000000001</v>
      </c>
      <c r="AO22" s="34"/>
      <c r="AP22" s="14"/>
      <c r="AQ22" s="34"/>
      <c r="AR22" s="48">
        <v>44459</v>
      </c>
      <c r="AS22" s="50">
        <v>72.09</v>
      </c>
      <c r="AT22" s="34">
        <v>15</v>
      </c>
      <c r="AU22" s="34">
        <f t="shared" si="5"/>
        <v>1081.3500000000001</v>
      </c>
      <c r="AW22" s="48"/>
      <c r="AX22" s="14"/>
      <c r="AY22" s="34"/>
      <c r="AZ22" s="48">
        <v>44459</v>
      </c>
      <c r="BA22" s="14"/>
      <c r="BB22" s="34">
        <v>15</v>
      </c>
      <c r="BC22" s="49">
        <f t="shared" si="6"/>
        <v>0</v>
      </c>
    </row>
    <row r="23" spans="1:55" ht="14.25" customHeight="1" x14ac:dyDescent="0.3">
      <c r="A23" s="48">
        <v>44440</v>
      </c>
      <c r="B23" s="14"/>
      <c r="C23" s="34">
        <v>17</v>
      </c>
      <c r="D23" s="48">
        <v>44440</v>
      </c>
      <c r="E23" s="14">
        <v>115.7</v>
      </c>
      <c r="F23" s="34">
        <v>15</v>
      </c>
      <c r="G23" s="49">
        <f t="shared" si="0"/>
        <v>1735.5</v>
      </c>
      <c r="Q23" s="48"/>
      <c r="R23" s="14"/>
      <c r="S23" s="34"/>
      <c r="T23" s="48">
        <v>44453</v>
      </c>
      <c r="U23" s="14">
        <v>43.56</v>
      </c>
      <c r="V23" s="34">
        <v>15</v>
      </c>
      <c r="W23" s="49">
        <f t="shared" si="2"/>
        <v>653.40000000000009</v>
      </c>
      <c r="AG23" s="48"/>
      <c r="AH23" s="14"/>
      <c r="AI23" s="34"/>
      <c r="AJ23" s="48">
        <v>44449</v>
      </c>
      <c r="AK23" s="14">
        <v>82.87</v>
      </c>
      <c r="AL23" s="34">
        <v>15</v>
      </c>
      <c r="AM23" s="49">
        <f t="shared" si="4"/>
        <v>1243.0500000000002</v>
      </c>
      <c r="AO23" s="34"/>
      <c r="AP23" s="14"/>
      <c r="AQ23" s="34"/>
      <c r="AR23" s="48">
        <v>44460</v>
      </c>
      <c r="AS23" s="50">
        <v>92.56</v>
      </c>
      <c r="AT23" s="34">
        <v>15</v>
      </c>
      <c r="AU23" s="34">
        <f t="shared" si="5"/>
        <v>1388.4</v>
      </c>
      <c r="AW23" s="48"/>
      <c r="AX23" s="14"/>
      <c r="AY23" s="34"/>
      <c r="AZ23" s="48">
        <v>44460</v>
      </c>
      <c r="BA23" s="14">
        <v>16.02</v>
      </c>
      <c r="BB23" s="34">
        <v>15</v>
      </c>
      <c r="BC23" s="49">
        <f t="shared" si="6"/>
        <v>240.29999999999998</v>
      </c>
    </row>
    <row r="24" spans="1:55" ht="14.25" customHeight="1" x14ac:dyDescent="0.3">
      <c r="A24" s="48">
        <v>44441</v>
      </c>
      <c r="B24" s="14"/>
      <c r="C24" s="34">
        <v>17</v>
      </c>
      <c r="D24" s="48">
        <v>44441</v>
      </c>
      <c r="E24" s="14">
        <v>48.95</v>
      </c>
      <c r="F24" s="34">
        <v>15</v>
      </c>
      <c r="G24" s="49">
        <f t="shared" si="0"/>
        <v>734.25</v>
      </c>
      <c r="Q24" s="48"/>
      <c r="R24" s="14"/>
      <c r="S24" s="34"/>
      <c r="T24" s="48">
        <v>44460</v>
      </c>
      <c r="U24" s="14">
        <v>15.13</v>
      </c>
      <c r="V24" s="34">
        <v>15</v>
      </c>
      <c r="W24" s="49">
        <f t="shared" si="2"/>
        <v>226.95000000000002</v>
      </c>
      <c r="AG24" s="48"/>
      <c r="AH24" s="14"/>
      <c r="AI24" s="34"/>
      <c r="AJ24" s="48">
        <v>44450</v>
      </c>
      <c r="AK24" s="14">
        <v>45.39</v>
      </c>
      <c r="AL24" s="34">
        <v>15</v>
      </c>
      <c r="AM24" s="49">
        <f t="shared" si="4"/>
        <v>680.85</v>
      </c>
      <c r="AO24" s="34"/>
      <c r="AP24" s="14"/>
      <c r="AQ24" s="34"/>
      <c r="AR24" s="48">
        <v>44461</v>
      </c>
      <c r="AS24" s="50">
        <v>15.13</v>
      </c>
      <c r="AT24" s="34">
        <v>15</v>
      </c>
      <c r="AU24" s="34">
        <f t="shared" si="5"/>
        <v>226.95000000000002</v>
      </c>
      <c r="AW24" s="48"/>
      <c r="AX24" s="14"/>
      <c r="AY24" s="34"/>
      <c r="AZ24" s="48">
        <v>44461</v>
      </c>
      <c r="BA24" s="14"/>
      <c r="BB24" s="34">
        <v>15</v>
      </c>
      <c r="BC24" s="49">
        <f t="shared" si="6"/>
        <v>0</v>
      </c>
    </row>
    <row r="25" spans="1:55" ht="14.25" customHeight="1" x14ac:dyDescent="0.3">
      <c r="A25" s="48">
        <v>44442</v>
      </c>
      <c r="B25" s="14">
        <v>112.14</v>
      </c>
      <c r="C25" s="34">
        <v>17</v>
      </c>
      <c r="D25" s="48">
        <v>44442</v>
      </c>
      <c r="E25" s="14">
        <v>74.760000000000005</v>
      </c>
      <c r="F25" s="34">
        <v>15</v>
      </c>
      <c r="G25" s="49">
        <f t="shared" si="0"/>
        <v>3027.78</v>
      </c>
      <c r="Q25" s="48"/>
      <c r="R25" s="14"/>
      <c r="S25" s="34"/>
      <c r="T25" s="48">
        <v>44462</v>
      </c>
      <c r="U25" s="14">
        <v>37.200000000000003</v>
      </c>
      <c r="V25" s="34">
        <v>15</v>
      </c>
      <c r="W25" s="49">
        <f t="shared" si="2"/>
        <v>558</v>
      </c>
      <c r="AG25" s="48"/>
      <c r="AH25" s="14"/>
      <c r="AI25" s="34"/>
      <c r="AJ25" s="48">
        <v>44451</v>
      </c>
      <c r="AK25" s="14">
        <v>80.31</v>
      </c>
      <c r="AL25" s="34">
        <v>20</v>
      </c>
      <c r="AM25" s="49">
        <f t="shared" si="4"/>
        <v>1606.2</v>
      </c>
      <c r="AO25" s="34"/>
      <c r="AP25" s="14"/>
      <c r="AQ25" s="34"/>
      <c r="AR25" s="48">
        <v>44462</v>
      </c>
      <c r="AS25" s="50">
        <v>83.66</v>
      </c>
      <c r="AT25" s="34">
        <v>15</v>
      </c>
      <c r="AU25" s="34">
        <f t="shared" si="5"/>
        <v>1254.8999999999999</v>
      </c>
      <c r="AW25" s="48"/>
      <c r="AX25" s="14"/>
      <c r="AY25" s="34"/>
      <c r="AZ25" s="48">
        <v>44462</v>
      </c>
      <c r="BA25" s="14"/>
      <c r="BB25" s="34">
        <v>15</v>
      </c>
      <c r="BC25" s="49">
        <f t="shared" si="6"/>
        <v>0</v>
      </c>
    </row>
    <row r="26" spans="1:55" ht="14.25" customHeight="1" x14ac:dyDescent="0.3">
      <c r="A26" s="48">
        <v>44443</v>
      </c>
      <c r="B26" s="14">
        <v>114.18</v>
      </c>
      <c r="C26" s="34">
        <v>17</v>
      </c>
      <c r="D26" s="48">
        <v>44443</v>
      </c>
      <c r="E26" s="14">
        <v>83.66</v>
      </c>
      <c r="F26" s="34">
        <v>15</v>
      </c>
      <c r="G26" s="49">
        <f t="shared" si="0"/>
        <v>3195.96</v>
      </c>
      <c r="Q26" s="48"/>
      <c r="R26" s="14"/>
      <c r="S26" s="34"/>
      <c r="T26" s="48">
        <v>44463</v>
      </c>
      <c r="U26" s="14">
        <v>33.299999999999997</v>
      </c>
      <c r="V26" s="34">
        <v>15</v>
      </c>
      <c r="W26" s="49">
        <f t="shared" si="2"/>
        <v>499.49999999999994</v>
      </c>
      <c r="AG26" s="48"/>
      <c r="AH26" s="14"/>
      <c r="AI26" s="34"/>
      <c r="AJ26" s="48">
        <v>44453</v>
      </c>
      <c r="AK26" s="14">
        <v>51.02</v>
      </c>
      <c r="AL26" s="34">
        <v>15</v>
      </c>
      <c r="AM26" s="49">
        <f t="shared" si="4"/>
        <v>765.30000000000007</v>
      </c>
      <c r="AO26" s="34"/>
      <c r="AP26" s="14"/>
      <c r="AQ26" s="34"/>
      <c r="AR26" s="48">
        <v>44463</v>
      </c>
      <c r="AS26" s="50">
        <v>82.25</v>
      </c>
      <c r="AT26" s="34">
        <v>15</v>
      </c>
      <c r="AU26" s="34">
        <f t="shared" si="5"/>
        <v>1233.75</v>
      </c>
      <c r="AW26" s="48"/>
      <c r="AX26" s="14"/>
      <c r="AY26" s="34"/>
      <c r="AZ26" s="48">
        <v>44463</v>
      </c>
      <c r="BA26" s="14"/>
      <c r="BB26" s="34">
        <v>15</v>
      </c>
      <c r="BC26" s="49">
        <f t="shared" si="6"/>
        <v>0</v>
      </c>
    </row>
    <row r="27" spans="1:55" ht="14.25" customHeight="1" x14ac:dyDescent="0.3">
      <c r="A27" s="48">
        <v>44444</v>
      </c>
      <c r="B27" s="14">
        <v>96.12</v>
      </c>
      <c r="C27" s="34">
        <v>17</v>
      </c>
      <c r="D27" s="48">
        <v>44444</v>
      </c>
      <c r="E27" s="14">
        <v>64.08</v>
      </c>
      <c r="F27" s="34">
        <v>15</v>
      </c>
      <c r="G27" s="49">
        <f t="shared" si="0"/>
        <v>2595.2399999999998</v>
      </c>
      <c r="Q27" s="48"/>
      <c r="R27" s="14"/>
      <c r="S27" s="34"/>
      <c r="T27" s="48">
        <v>44467</v>
      </c>
      <c r="U27" s="14">
        <v>52.2</v>
      </c>
      <c r="V27" s="34">
        <v>15</v>
      </c>
      <c r="W27" s="49">
        <f t="shared" si="2"/>
        <v>783</v>
      </c>
      <c r="AG27" s="48"/>
      <c r="AH27" s="14"/>
      <c r="AI27" s="34"/>
      <c r="AJ27" s="48">
        <v>44454</v>
      </c>
      <c r="AK27" s="14">
        <v>71.02</v>
      </c>
      <c r="AL27" s="34">
        <v>15</v>
      </c>
      <c r="AM27" s="49">
        <f t="shared" si="4"/>
        <v>1065.3</v>
      </c>
      <c r="AO27" s="34"/>
      <c r="AP27" s="14"/>
      <c r="AQ27" s="34"/>
      <c r="AR27" s="48">
        <v>44464</v>
      </c>
      <c r="AS27" s="50"/>
      <c r="AT27" s="34">
        <v>15</v>
      </c>
      <c r="AU27" s="34">
        <f t="shared" si="5"/>
        <v>0</v>
      </c>
      <c r="AW27" s="48"/>
      <c r="AX27" s="14"/>
      <c r="AY27" s="34"/>
      <c r="AZ27" s="48">
        <v>44464</v>
      </c>
      <c r="BA27" s="14"/>
      <c r="BB27" s="34">
        <v>15</v>
      </c>
      <c r="BC27" s="49">
        <f t="shared" si="6"/>
        <v>0</v>
      </c>
    </row>
    <row r="28" spans="1:55" ht="14.25" customHeight="1" x14ac:dyDescent="0.3">
      <c r="A28" s="48">
        <v>44445</v>
      </c>
      <c r="B28" s="14">
        <v>48.06</v>
      </c>
      <c r="C28" s="34">
        <v>17</v>
      </c>
      <c r="D28" s="48">
        <v>44445</v>
      </c>
      <c r="E28" s="14">
        <v>48.06</v>
      </c>
      <c r="F28" s="34">
        <v>15</v>
      </c>
      <c r="G28" s="49">
        <f t="shared" si="0"/>
        <v>1537.92</v>
      </c>
      <c r="Q28" s="51"/>
      <c r="T28" s="51"/>
      <c r="AG28" s="48"/>
      <c r="AH28" s="14"/>
      <c r="AI28" s="34"/>
      <c r="AJ28" s="48">
        <v>44455</v>
      </c>
      <c r="AK28" s="14">
        <v>67.64</v>
      </c>
      <c r="AL28" s="34">
        <v>15</v>
      </c>
      <c r="AM28" s="49">
        <f t="shared" si="4"/>
        <v>1014.6</v>
      </c>
      <c r="AO28" s="34"/>
      <c r="AP28" s="14"/>
      <c r="AQ28" s="34"/>
      <c r="AR28" s="48">
        <v>44465</v>
      </c>
      <c r="AS28" s="50"/>
      <c r="AT28" s="34">
        <v>15</v>
      </c>
      <c r="AU28" s="34">
        <f t="shared" si="5"/>
        <v>0</v>
      </c>
      <c r="AW28" s="48"/>
      <c r="AX28" s="14"/>
      <c r="AY28" s="34"/>
      <c r="AZ28" s="48">
        <v>44465</v>
      </c>
      <c r="BA28" s="14"/>
      <c r="BB28" s="34">
        <v>15</v>
      </c>
      <c r="BC28" s="49">
        <f t="shared" si="6"/>
        <v>0</v>
      </c>
    </row>
    <row r="29" spans="1:55" ht="14.25" customHeight="1" x14ac:dyDescent="0.3">
      <c r="A29" s="48">
        <v>44446</v>
      </c>
      <c r="B29" s="14">
        <v>90.78</v>
      </c>
      <c r="C29" s="34">
        <v>17</v>
      </c>
      <c r="D29" s="48">
        <v>44446</v>
      </c>
      <c r="E29" s="14">
        <v>80.099999999999994</v>
      </c>
      <c r="F29" s="34">
        <v>15</v>
      </c>
      <c r="G29" s="49">
        <f t="shared" si="0"/>
        <v>2744.76</v>
      </c>
      <c r="Q29" s="51"/>
      <c r="T29" s="51"/>
      <c r="AG29" s="48"/>
      <c r="AH29" s="14"/>
      <c r="AI29" s="34"/>
      <c r="AJ29" s="48">
        <v>44456</v>
      </c>
      <c r="AK29" s="14">
        <v>93.45</v>
      </c>
      <c r="AL29" s="34">
        <v>15</v>
      </c>
      <c r="AM29" s="49">
        <f t="shared" si="4"/>
        <v>1401.75</v>
      </c>
      <c r="AO29" s="34"/>
      <c r="AP29" s="14"/>
      <c r="AQ29" s="34"/>
      <c r="AR29" s="48">
        <v>44466</v>
      </c>
      <c r="AS29" s="50"/>
      <c r="AT29" s="34">
        <v>15</v>
      </c>
      <c r="AU29" s="34">
        <f t="shared" si="5"/>
        <v>0</v>
      </c>
      <c r="AW29" s="48"/>
      <c r="AX29" s="14"/>
      <c r="AY29" s="34"/>
      <c r="AZ29" s="48">
        <v>44466</v>
      </c>
      <c r="BA29" s="14">
        <v>43.2</v>
      </c>
      <c r="BB29" s="34">
        <v>15</v>
      </c>
      <c r="BC29" s="49">
        <f t="shared" si="6"/>
        <v>648</v>
      </c>
    </row>
    <row r="30" spans="1:55" ht="14.25" customHeight="1" x14ac:dyDescent="0.3">
      <c r="A30" s="48">
        <v>44447</v>
      </c>
      <c r="B30" s="14"/>
      <c r="C30" s="34">
        <v>17</v>
      </c>
      <c r="D30" s="48">
        <v>44447</v>
      </c>
      <c r="E30" s="14">
        <v>87.22</v>
      </c>
      <c r="F30" s="34">
        <v>15</v>
      </c>
      <c r="G30" s="49">
        <f t="shared" si="0"/>
        <v>1308.3</v>
      </c>
      <c r="Q30" s="51"/>
      <c r="T30" s="51"/>
      <c r="AG30" s="48"/>
      <c r="AH30" s="14"/>
      <c r="AI30" s="34"/>
      <c r="AJ30" s="48">
        <v>44457</v>
      </c>
      <c r="AK30" s="14">
        <v>54.29</v>
      </c>
      <c r="AL30" s="34">
        <v>15</v>
      </c>
      <c r="AM30" s="49">
        <f t="shared" si="4"/>
        <v>814.35</v>
      </c>
      <c r="AO30" s="34"/>
      <c r="AP30" s="14"/>
      <c r="AQ30" s="34"/>
      <c r="AR30" s="48">
        <v>44467</v>
      </c>
      <c r="AS30" s="50"/>
      <c r="AT30" s="34">
        <v>15</v>
      </c>
      <c r="AU30" s="34">
        <f t="shared" si="5"/>
        <v>0</v>
      </c>
      <c r="AW30" s="48"/>
      <c r="AX30" s="14"/>
      <c r="AY30" s="34"/>
      <c r="AZ30" s="48">
        <v>44467</v>
      </c>
      <c r="BA30" s="14">
        <v>14.24</v>
      </c>
      <c r="BB30" s="34">
        <v>15</v>
      </c>
      <c r="BC30" s="49">
        <f t="shared" si="6"/>
        <v>213.6</v>
      </c>
    </row>
    <row r="31" spans="1:55" ht="14.25" customHeight="1" x14ac:dyDescent="0.3">
      <c r="A31" s="48">
        <v>44448</v>
      </c>
      <c r="B31" s="14"/>
      <c r="C31" s="34">
        <v>17</v>
      </c>
      <c r="D31" s="48">
        <v>44448</v>
      </c>
      <c r="E31" s="14">
        <v>125.49</v>
      </c>
      <c r="F31" s="34">
        <v>15</v>
      </c>
      <c r="G31" s="49">
        <f t="shared" si="0"/>
        <v>1882.35</v>
      </c>
      <c r="Q31" s="51"/>
      <c r="T31" s="51"/>
      <c r="AG31" s="48"/>
      <c r="AH31" s="14"/>
      <c r="AI31" s="34"/>
      <c r="AJ31" s="48">
        <v>44459</v>
      </c>
      <c r="AK31" s="14">
        <v>50.52</v>
      </c>
      <c r="AL31" s="34">
        <v>15</v>
      </c>
      <c r="AM31" s="49">
        <f t="shared" si="4"/>
        <v>757.80000000000007</v>
      </c>
      <c r="AO31" s="34"/>
      <c r="AP31" s="14"/>
      <c r="AQ31" s="34"/>
      <c r="AR31" s="48">
        <v>44468</v>
      </c>
      <c r="AS31" s="50"/>
      <c r="AT31" s="34">
        <v>15</v>
      </c>
      <c r="AU31" s="34">
        <f t="shared" si="5"/>
        <v>0</v>
      </c>
      <c r="AW31" s="48"/>
      <c r="AX31" s="14"/>
      <c r="AY31" s="34"/>
      <c r="AZ31" s="48">
        <v>44468</v>
      </c>
      <c r="BA31" s="14">
        <v>63.88</v>
      </c>
      <c r="BB31" s="34">
        <v>15</v>
      </c>
      <c r="BC31" s="49">
        <f t="shared" si="6"/>
        <v>958.2</v>
      </c>
    </row>
    <row r="32" spans="1:55" ht="14.25" customHeight="1" x14ac:dyDescent="0.3">
      <c r="A32" s="48">
        <v>44449</v>
      </c>
      <c r="B32" s="14"/>
      <c r="C32" s="34">
        <v>17</v>
      </c>
      <c r="D32" s="48">
        <v>44449</v>
      </c>
      <c r="E32" s="14">
        <v>208.26</v>
      </c>
      <c r="F32" s="34">
        <v>15</v>
      </c>
      <c r="G32" s="49">
        <f t="shared" si="0"/>
        <v>3123.8999999999996</v>
      </c>
      <c r="Q32" s="51"/>
      <c r="T32" s="51"/>
      <c r="AG32" s="48"/>
      <c r="AH32" s="14"/>
      <c r="AI32" s="34"/>
      <c r="AJ32" s="48">
        <v>44460</v>
      </c>
      <c r="AK32" s="14">
        <v>121.04</v>
      </c>
      <c r="AL32" s="34">
        <v>15</v>
      </c>
      <c r="AM32" s="49">
        <f t="shared" si="4"/>
        <v>1815.6000000000001</v>
      </c>
      <c r="AO32" s="34"/>
      <c r="AP32" s="14"/>
      <c r="AQ32" s="34"/>
      <c r="AR32" s="48">
        <v>44469</v>
      </c>
      <c r="AS32" s="50"/>
      <c r="AT32" s="34">
        <v>15</v>
      </c>
      <c r="AU32" s="34">
        <f t="shared" si="5"/>
        <v>0</v>
      </c>
      <c r="AW32" s="48"/>
      <c r="AX32" s="14"/>
      <c r="AY32" s="34"/>
      <c r="AZ32" s="48">
        <v>44469</v>
      </c>
      <c r="BA32" s="14">
        <v>80.989999999999995</v>
      </c>
      <c r="BB32" s="34">
        <v>15</v>
      </c>
      <c r="BC32" s="49">
        <f t="shared" si="6"/>
        <v>1214.8499999999999</v>
      </c>
    </row>
    <row r="33" spans="1:44" ht="14.25" customHeight="1" x14ac:dyDescent="0.3">
      <c r="A33" s="48">
        <v>44450</v>
      </c>
      <c r="B33" s="14"/>
      <c r="C33" s="34">
        <v>17</v>
      </c>
      <c r="D33" s="48">
        <v>44450</v>
      </c>
      <c r="E33" s="14">
        <v>30.26</v>
      </c>
      <c r="F33" s="34">
        <v>15</v>
      </c>
      <c r="G33" s="49">
        <f t="shared" si="0"/>
        <v>453.90000000000003</v>
      </c>
      <c r="Q33" s="51"/>
      <c r="T33" s="51"/>
      <c r="AG33" s="48"/>
      <c r="AH33" s="14"/>
      <c r="AI33" s="34"/>
      <c r="AJ33" s="48">
        <v>44461</v>
      </c>
      <c r="AK33" s="14">
        <v>44.5</v>
      </c>
      <c r="AL33" s="34">
        <v>15</v>
      </c>
      <c r="AM33" s="49">
        <f t="shared" si="4"/>
        <v>667.5</v>
      </c>
      <c r="AR33" s="51"/>
    </row>
    <row r="34" spans="1:44" ht="14.25" customHeight="1" x14ac:dyDescent="0.3">
      <c r="A34" s="48">
        <v>44451</v>
      </c>
      <c r="B34" s="14">
        <v>90.78</v>
      </c>
      <c r="C34" s="34">
        <v>17</v>
      </c>
      <c r="D34" s="48">
        <v>44451</v>
      </c>
      <c r="E34" s="14">
        <v>90.78</v>
      </c>
      <c r="F34" s="34">
        <v>15</v>
      </c>
      <c r="G34" s="49">
        <f t="shared" si="0"/>
        <v>2904.96</v>
      </c>
      <c r="Q34" s="51"/>
      <c r="T34" s="51"/>
      <c r="AG34" s="48"/>
      <c r="AH34" s="14"/>
      <c r="AI34" s="34"/>
      <c r="AJ34" s="48">
        <v>44462</v>
      </c>
      <c r="AK34" s="14">
        <v>116.59</v>
      </c>
      <c r="AL34" s="34">
        <v>15</v>
      </c>
      <c r="AM34" s="49">
        <f t="shared" si="4"/>
        <v>1748.8500000000001</v>
      </c>
      <c r="AR34" s="51"/>
    </row>
    <row r="35" spans="1:44" ht="14.25" customHeight="1" x14ac:dyDescent="0.3">
      <c r="A35" s="48">
        <v>44452</v>
      </c>
      <c r="B35" s="14"/>
      <c r="C35" s="34">
        <v>17</v>
      </c>
      <c r="D35" s="48">
        <v>44452</v>
      </c>
      <c r="E35" s="14"/>
      <c r="F35" s="34">
        <v>15</v>
      </c>
      <c r="G35" s="49">
        <f t="shared" si="0"/>
        <v>0</v>
      </c>
      <c r="Q35" s="51"/>
      <c r="T35" s="51"/>
      <c r="AG35" s="48"/>
      <c r="AH35" s="14"/>
      <c r="AI35" s="34"/>
      <c r="AJ35" s="48">
        <v>44463</v>
      </c>
      <c r="AK35" s="14">
        <v>94.8</v>
      </c>
      <c r="AL35" s="34">
        <v>15</v>
      </c>
      <c r="AM35" s="49">
        <f t="shared" si="4"/>
        <v>1422</v>
      </c>
      <c r="AR35" s="51"/>
    </row>
    <row r="36" spans="1:44" ht="14.25" customHeight="1" x14ac:dyDescent="0.3">
      <c r="A36" s="48">
        <v>44453</v>
      </c>
      <c r="B36" s="14"/>
      <c r="C36" s="34">
        <v>17</v>
      </c>
      <c r="D36" s="48">
        <v>44453</v>
      </c>
      <c r="E36" s="14">
        <v>64.08</v>
      </c>
      <c r="F36" s="34">
        <v>15</v>
      </c>
      <c r="G36" s="49">
        <f t="shared" si="0"/>
        <v>961.19999999999993</v>
      </c>
      <c r="Q36" s="51"/>
      <c r="T36" s="51"/>
      <c r="AG36" s="48"/>
      <c r="AH36" s="14"/>
      <c r="AI36" s="34"/>
      <c r="AJ36" s="48">
        <v>44464</v>
      </c>
      <c r="AK36" s="14">
        <v>61.84</v>
      </c>
      <c r="AL36" s="34">
        <v>15</v>
      </c>
      <c r="AM36" s="49">
        <f t="shared" si="4"/>
        <v>927.6</v>
      </c>
      <c r="AR36" s="51"/>
    </row>
    <row r="37" spans="1:44" ht="14.25" customHeight="1" x14ac:dyDescent="0.3">
      <c r="A37" s="48">
        <v>44454</v>
      </c>
      <c r="B37" s="14"/>
      <c r="C37" s="34">
        <v>17</v>
      </c>
      <c r="D37" s="48">
        <v>44454</v>
      </c>
      <c r="E37" s="14">
        <v>166.43</v>
      </c>
      <c r="F37" s="34">
        <v>15</v>
      </c>
      <c r="G37" s="49">
        <f t="shared" si="0"/>
        <v>2496.4500000000003</v>
      </c>
      <c r="Q37" s="51"/>
      <c r="T37" s="51"/>
      <c r="AG37" s="48"/>
      <c r="AH37" s="14"/>
      <c r="AI37" s="34"/>
      <c r="AJ37" s="48">
        <v>44467</v>
      </c>
      <c r="AK37" s="14">
        <v>170.54</v>
      </c>
      <c r="AL37" s="34">
        <v>15</v>
      </c>
      <c r="AM37" s="49">
        <f t="shared" si="4"/>
        <v>2558.1</v>
      </c>
      <c r="AR37" s="51"/>
    </row>
    <row r="38" spans="1:44" ht="14.25" customHeight="1" x14ac:dyDescent="0.3">
      <c r="A38" s="48">
        <v>44455</v>
      </c>
      <c r="B38" s="14"/>
      <c r="C38" s="34">
        <v>17</v>
      </c>
      <c r="D38" s="48">
        <v>44455</v>
      </c>
      <c r="E38" s="14">
        <v>137.06</v>
      </c>
      <c r="F38" s="34">
        <v>15</v>
      </c>
      <c r="G38" s="49">
        <f t="shared" si="0"/>
        <v>2055.9</v>
      </c>
      <c r="Q38" s="51"/>
      <c r="T38" s="51"/>
      <c r="AG38" s="48"/>
      <c r="AH38" s="14"/>
      <c r="AI38" s="34"/>
      <c r="AJ38" s="48">
        <v>44468</v>
      </c>
      <c r="AK38" s="14">
        <v>173.62</v>
      </c>
      <c r="AL38" s="34">
        <v>15</v>
      </c>
      <c r="AM38" s="49">
        <f t="shared" si="4"/>
        <v>2604.3000000000002</v>
      </c>
      <c r="AR38" s="51"/>
    </row>
    <row r="39" spans="1:44" ht="14.25" customHeight="1" x14ac:dyDescent="0.3">
      <c r="A39" s="48">
        <v>44456</v>
      </c>
      <c r="B39" s="14"/>
      <c r="C39" s="34">
        <v>17</v>
      </c>
      <c r="D39" s="48">
        <v>44456</v>
      </c>
      <c r="E39" s="14">
        <v>161.09</v>
      </c>
      <c r="F39" s="34">
        <v>15</v>
      </c>
      <c r="G39" s="49">
        <f t="shared" si="0"/>
        <v>2416.35</v>
      </c>
      <c r="Q39" s="51"/>
      <c r="T39" s="51"/>
      <c r="AR39" s="51"/>
    </row>
    <row r="40" spans="1:44" ht="14.25" customHeight="1" x14ac:dyDescent="0.3">
      <c r="A40" s="48">
        <v>44457</v>
      </c>
      <c r="B40" s="14"/>
      <c r="C40" s="34">
        <v>17</v>
      </c>
      <c r="D40" s="48">
        <v>44457</v>
      </c>
      <c r="E40" s="14">
        <v>157.53</v>
      </c>
      <c r="F40" s="34">
        <v>15</v>
      </c>
      <c r="G40" s="49">
        <f t="shared" si="0"/>
        <v>2362.9499999999998</v>
      </c>
      <c r="Q40" s="51"/>
      <c r="T40" s="51"/>
      <c r="AR40" s="51"/>
    </row>
    <row r="41" spans="1:44" ht="14.25" customHeight="1" x14ac:dyDescent="0.3">
      <c r="A41" s="48">
        <v>44458</v>
      </c>
      <c r="B41" s="14"/>
      <c r="C41" s="34">
        <v>17</v>
      </c>
      <c r="D41" s="48">
        <v>44458</v>
      </c>
      <c r="E41" s="14">
        <v>144.18</v>
      </c>
      <c r="F41" s="34">
        <v>15</v>
      </c>
      <c r="G41" s="49">
        <f t="shared" si="0"/>
        <v>2162.7000000000003</v>
      </c>
      <c r="Q41" s="51"/>
      <c r="T41" s="51"/>
      <c r="AR41" s="51"/>
    </row>
    <row r="42" spans="1:44" ht="14.25" customHeight="1" x14ac:dyDescent="0.3">
      <c r="A42" s="48">
        <v>44459</v>
      </c>
      <c r="B42" s="14"/>
      <c r="C42" s="34">
        <v>17</v>
      </c>
      <c r="D42" s="48">
        <v>44459</v>
      </c>
      <c r="E42" s="14">
        <v>91.67</v>
      </c>
      <c r="F42" s="34">
        <v>15</v>
      </c>
      <c r="G42" s="49">
        <f t="shared" si="0"/>
        <v>1375.05</v>
      </c>
      <c r="Q42" s="51"/>
      <c r="T42" s="51"/>
      <c r="AR42" s="51"/>
    </row>
    <row r="43" spans="1:44" ht="14.25" customHeight="1" x14ac:dyDescent="0.3">
      <c r="A43" s="48">
        <v>44460</v>
      </c>
      <c r="B43" s="14"/>
      <c r="C43" s="34">
        <v>17</v>
      </c>
      <c r="D43" s="48">
        <v>44460</v>
      </c>
      <c r="E43" s="14">
        <v>97.9</v>
      </c>
      <c r="F43" s="34">
        <v>15</v>
      </c>
      <c r="G43" s="49">
        <f t="shared" si="0"/>
        <v>1468.5</v>
      </c>
      <c r="Q43" s="51"/>
      <c r="T43" s="51"/>
      <c r="AR43" s="51"/>
    </row>
    <row r="44" spans="1:44" ht="14.25" customHeight="1" x14ac:dyDescent="0.3">
      <c r="A44" s="48">
        <v>44461</v>
      </c>
      <c r="B44" s="14"/>
      <c r="C44" s="34">
        <v>17</v>
      </c>
      <c r="D44" s="48">
        <v>44461</v>
      </c>
      <c r="E44" s="14">
        <v>78.319999999999993</v>
      </c>
      <c r="F44" s="34">
        <v>15</v>
      </c>
      <c r="G44" s="49">
        <f t="shared" si="0"/>
        <v>1174.8</v>
      </c>
      <c r="Q44" s="51"/>
      <c r="T44" s="51"/>
      <c r="AR44" s="51"/>
    </row>
    <row r="45" spans="1:44" ht="14.25" customHeight="1" x14ac:dyDescent="0.3">
      <c r="A45" s="48">
        <v>44462</v>
      </c>
      <c r="B45" s="14"/>
      <c r="C45" s="34">
        <v>17</v>
      </c>
      <c r="D45" s="48">
        <v>44462</v>
      </c>
      <c r="E45" s="14">
        <v>184.23</v>
      </c>
      <c r="F45" s="34">
        <v>15</v>
      </c>
      <c r="G45" s="49">
        <f t="shared" si="0"/>
        <v>2763.45</v>
      </c>
      <c r="Q45" s="51"/>
      <c r="T45" s="51"/>
      <c r="AR45" s="51"/>
    </row>
    <row r="46" spans="1:44" ht="14.25" customHeight="1" x14ac:dyDescent="0.3">
      <c r="A46" s="48">
        <v>44463</v>
      </c>
      <c r="B46" s="14"/>
      <c r="C46" s="34">
        <v>17</v>
      </c>
      <c r="D46" s="48">
        <v>44463</v>
      </c>
      <c r="E46" s="14">
        <v>113.4</v>
      </c>
      <c r="F46" s="34">
        <v>15</v>
      </c>
      <c r="G46" s="49">
        <f t="shared" si="0"/>
        <v>1701</v>
      </c>
      <c r="Q46" s="51"/>
      <c r="T46" s="51"/>
      <c r="AR46" s="51"/>
    </row>
    <row r="47" spans="1:44" ht="14.25" customHeight="1" x14ac:dyDescent="0.3">
      <c r="A47" s="48">
        <v>44464</v>
      </c>
      <c r="B47" s="14"/>
      <c r="C47" s="34">
        <v>17</v>
      </c>
      <c r="D47" s="48">
        <v>44464</v>
      </c>
      <c r="E47" s="14">
        <v>158.66</v>
      </c>
      <c r="F47" s="34">
        <v>15</v>
      </c>
      <c r="G47" s="49">
        <f t="shared" si="0"/>
        <v>2379.9</v>
      </c>
      <c r="Q47" s="51"/>
      <c r="T47" s="51"/>
      <c r="AR47" s="51"/>
    </row>
    <row r="48" spans="1:44" ht="14.25" customHeight="1" x14ac:dyDescent="0.3">
      <c r="A48" s="48">
        <v>44465</v>
      </c>
      <c r="B48" s="14"/>
      <c r="C48" s="34">
        <v>17</v>
      </c>
      <c r="D48" s="48">
        <v>44465</v>
      </c>
      <c r="E48" s="14">
        <v>97.92</v>
      </c>
      <c r="F48" s="34">
        <v>15</v>
      </c>
      <c r="G48" s="49">
        <f t="shared" si="0"/>
        <v>1468.8</v>
      </c>
      <c r="Q48" s="51"/>
      <c r="T48" s="51"/>
      <c r="AR48" s="51"/>
    </row>
    <row r="49" spans="1:44" ht="14.25" customHeight="1" x14ac:dyDescent="0.3">
      <c r="A49" s="48">
        <v>44466</v>
      </c>
      <c r="B49" s="14"/>
      <c r="C49" s="34">
        <v>17</v>
      </c>
      <c r="D49" s="48">
        <v>44466</v>
      </c>
      <c r="E49" s="14">
        <v>160.32</v>
      </c>
      <c r="F49" s="34">
        <v>15</v>
      </c>
      <c r="G49" s="49">
        <f t="shared" si="0"/>
        <v>2404.7999999999997</v>
      </c>
      <c r="Q49" s="51"/>
      <c r="T49" s="51"/>
      <c r="AR49" s="51"/>
    </row>
    <row r="50" spans="1:44" ht="14.25" customHeight="1" x14ac:dyDescent="0.3">
      <c r="A50" s="48">
        <v>44467</v>
      </c>
      <c r="B50" s="14"/>
      <c r="C50" s="34">
        <v>17</v>
      </c>
      <c r="D50" s="48">
        <v>44467</v>
      </c>
      <c r="E50" s="14"/>
      <c r="F50" s="34">
        <v>15</v>
      </c>
      <c r="G50" s="49">
        <f t="shared" si="0"/>
        <v>0</v>
      </c>
      <c r="Q50" s="51"/>
      <c r="T50" s="51"/>
      <c r="AR50" s="51"/>
    </row>
    <row r="51" spans="1:44" ht="14.25" customHeight="1" x14ac:dyDescent="0.3">
      <c r="A51" s="48">
        <v>44468</v>
      </c>
      <c r="B51" s="14"/>
      <c r="C51" s="34">
        <v>17</v>
      </c>
      <c r="D51" s="48">
        <v>44468</v>
      </c>
      <c r="E51" s="14">
        <v>169.94</v>
      </c>
      <c r="F51" s="34">
        <v>15</v>
      </c>
      <c r="G51" s="49">
        <f t="shared" si="0"/>
        <v>2549.1</v>
      </c>
      <c r="Q51" s="51"/>
      <c r="T51" s="51"/>
      <c r="AR51" s="51"/>
    </row>
    <row r="52" spans="1:44" ht="14.25" customHeight="1" x14ac:dyDescent="0.3">
      <c r="A52" s="48">
        <v>44469</v>
      </c>
      <c r="B52" s="14"/>
      <c r="C52" s="34">
        <v>17</v>
      </c>
      <c r="D52" s="48">
        <v>44469</v>
      </c>
      <c r="E52" s="14">
        <v>183.56</v>
      </c>
      <c r="F52" s="34">
        <v>15</v>
      </c>
      <c r="G52" s="49">
        <f t="shared" si="0"/>
        <v>2753.4</v>
      </c>
      <c r="Q52" s="51"/>
      <c r="T52" s="51"/>
      <c r="AR52" s="51"/>
    </row>
    <row r="53" spans="1:44" ht="14.25" customHeight="1" x14ac:dyDescent="0.3">
      <c r="Q53" s="51"/>
      <c r="T53" s="51"/>
      <c r="AR53" s="51"/>
    </row>
    <row r="54" spans="1:44" ht="14.25" customHeight="1" x14ac:dyDescent="0.3">
      <c r="Q54" s="51"/>
      <c r="T54" s="51"/>
      <c r="AR54" s="51"/>
    </row>
    <row r="55" spans="1:44" ht="14.25" customHeight="1" x14ac:dyDescent="0.3">
      <c r="Q55" s="51"/>
      <c r="T55" s="51"/>
      <c r="AR55" s="51"/>
    </row>
    <row r="56" spans="1:44" ht="14.25" customHeight="1" x14ac:dyDescent="0.3">
      <c r="Q56" s="51"/>
      <c r="T56" s="51"/>
      <c r="AR56" s="51"/>
    </row>
    <row r="57" spans="1:44" ht="14.25" customHeight="1" x14ac:dyDescent="0.3">
      <c r="Q57" s="51"/>
      <c r="T57" s="51"/>
      <c r="AR57" s="51"/>
    </row>
    <row r="58" spans="1:44" ht="14.25" customHeight="1" x14ac:dyDescent="0.3">
      <c r="Q58" s="51"/>
      <c r="T58" s="51"/>
      <c r="AR58" s="51"/>
    </row>
    <row r="59" spans="1:44" ht="14.25" customHeight="1" x14ac:dyDescent="0.3">
      <c r="Q59" s="51"/>
      <c r="T59" s="51"/>
      <c r="AR59" s="51"/>
    </row>
    <row r="60" spans="1:44" ht="14.25" customHeight="1" x14ac:dyDescent="0.3">
      <c r="Q60" s="51"/>
      <c r="T60" s="51"/>
      <c r="AR60" s="51"/>
    </row>
    <row r="61" spans="1:44" ht="14.25" customHeight="1" x14ac:dyDescent="0.3">
      <c r="Q61" s="51"/>
      <c r="T61" s="51"/>
      <c r="AR61" s="51"/>
    </row>
    <row r="62" spans="1:44" ht="14.25" customHeight="1" x14ac:dyDescent="0.3">
      <c r="Q62" s="51"/>
      <c r="T62" s="51"/>
      <c r="AR62" s="51"/>
    </row>
    <row r="63" spans="1:44" ht="14.25" customHeight="1" x14ac:dyDescent="0.3">
      <c r="Q63" s="51"/>
      <c r="T63" s="51"/>
      <c r="AR63" s="51"/>
    </row>
    <row r="64" spans="1:44" ht="14.25" customHeight="1" x14ac:dyDescent="0.3">
      <c r="Q64" s="51"/>
      <c r="T64" s="51"/>
      <c r="AR64" s="51"/>
    </row>
    <row r="65" spans="17:44" ht="14.25" customHeight="1" x14ac:dyDescent="0.3">
      <c r="Q65" s="51"/>
      <c r="T65" s="51"/>
      <c r="AR65" s="51"/>
    </row>
    <row r="66" spans="17:44" ht="14.25" customHeight="1" x14ac:dyDescent="0.3">
      <c r="Q66" s="51"/>
      <c r="T66" s="51"/>
      <c r="AR66" s="51"/>
    </row>
    <row r="67" spans="17:44" ht="14.25" customHeight="1" x14ac:dyDescent="0.3">
      <c r="Q67" s="51"/>
      <c r="T67" s="51"/>
      <c r="AR67" s="51"/>
    </row>
    <row r="68" spans="17:44" ht="14.25" customHeight="1" x14ac:dyDescent="0.3">
      <c r="Q68" s="51"/>
      <c r="T68" s="51"/>
      <c r="AR68" s="51"/>
    </row>
    <row r="69" spans="17:44" ht="14.25" customHeight="1" x14ac:dyDescent="0.3">
      <c r="Q69" s="51"/>
      <c r="T69" s="51"/>
      <c r="AR69" s="51"/>
    </row>
    <row r="70" spans="17:44" ht="14.25" customHeight="1" x14ac:dyDescent="0.3">
      <c r="Q70" s="51"/>
      <c r="T70" s="51"/>
      <c r="AR70" s="51"/>
    </row>
    <row r="71" spans="17:44" ht="14.25" customHeight="1" x14ac:dyDescent="0.3">
      <c r="Q71" s="51"/>
      <c r="T71" s="51"/>
      <c r="AR71" s="51"/>
    </row>
    <row r="72" spans="17:44" ht="14.25" customHeight="1" x14ac:dyDescent="0.3">
      <c r="Q72" s="51"/>
      <c r="T72" s="51"/>
      <c r="AR72" s="51"/>
    </row>
    <row r="73" spans="17:44" ht="14.25" customHeight="1" x14ac:dyDescent="0.3">
      <c r="Q73" s="51"/>
      <c r="T73" s="51"/>
      <c r="AR73" s="51"/>
    </row>
    <row r="74" spans="17:44" ht="14.25" customHeight="1" x14ac:dyDescent="0.3">
      <c r="Q74" s="51"/>
      <c r="T74" s="51"/>
      <c r="AR74" s="51"/>
    </row>
    <row r="75" spans="17:44" ht="14.25" customHeight="1" x14ac:dyDescent="0.3">
      <c r="Q75" s="51"/>
      <c r="T75" s="51"/>
      <c r="AR75" s="51"/>
    </row>
    <row r="76" spans="17:44" ht="14.25" customHeight="1" x14ac:dyDescent="0.3">
      <c r="Q76" s="51"/>
      <c r="T76" s="51"/>
      <c r="AR76" s="51"/>
    </row>
    <row r="77" spans="17:44" ht="14.25" customHeight="1" x14ac:dyDescent="0.3">
      <c r="Q77" s="51"/>
      <c r="T77" s="51"/>
      <c r="AR77" s="51"/>
    </row>
    <row r="78" spans="17:44" ht="14.25" customHeight="1" x14ac:dyDescent="0.3">
      <c r="Q78" s="51"/>
      <c r="T78" s="51"/>
      <c r="AR78" s="51"/>
    </row>
    <row r="79" spans="17:44" ht="14.25" customHeight="1" x14ac:dyDescent="0.3">
      <c r="Q79" s="51"/>
      <c r="T79" s="51"/>
      <c r="AR79" s="51"/>
    </row>
    <row r="80" spans="17:44" ht="14.25" customHeight="1" x14ac:dyDescent="0.3">
      <c r="Q80" s="51"/>
      <c r="T80" s="51"/>
      <c r="AR80" s="51"/>
    </row>
    <row r="81" spans="17:44" ht="14.25" customHeight="1" x14ac:dyDescent="0.3">
      <c r="Q81" s="51"/>
      <c r="T81" s="51"/>
      <c r="AR81" s="51"/>
    </row>
    <row r="82" spans="17:44" ht="14.25" customHeight="1" x14ac:dyDescent="0.3">
      <c r="Q82" s="51"/>
      <c r="T82" s="51"/>
      <c r="AR82" s="51"/>
    </row>
    <row r="83" spans="17:44" ht="14.25" customHeight="1" x14ac:dyDescent="0.3">
      <c r="Q83" s="51"/>
      <c r="T83" s="51"/>
      <c r="AR83" s="51"/>
    </row>
    <row r="84" spans="17:44" ht="14.25" customHeight="1" x14ac:dyDescent="0.3">
      <c r="Q84" s="51"/>
      <c r="T84" s="51"/>
      <c r="AR84" s="51"/>
    </row>
    <row r="85" spans="17:44" ht="14.25" customHeight="1" x14ac:dyDescent="0.3">
      <c r="Q85" s="51"/>
      <c r="T85" s="51"/>
      <c r="AR85" s="51"/>
    </row>
    <row r="86" spans="17:44" ht="14.25" customHeight="1" x14ac:dyDescent="0.3">
      <c r="Q86" s="51"/>
      <c r="T86" s="51"/>
      <c r="AR86" s="51"/>
    </row>
    <row r="87" spans="17:44" ht="14.25" customHeight="1" x14ac:dyDescent="0.3">
      <c r="Q87" s="51"/>
      <c r="T87" s="51"/>
      <c r="AR87" s="51"/>
    </row>
    <row r="88" spans="17:44" ht="14.25" customHeight="1" x14ac:dyDescent="0.3">
      <c r="Q88" s="51"/>
      <c r="T88" s="51"/>
      <c r="AR88" s="51"/>
    </row>
    <row r="89" spans="17:44" ht="14.25" customHeight="1" x14ac:dyDescent="0.3">
      <c r="Q89" s="51"/>
      <c r="T89" s="51"/>
      <c r="AR89" s="51"/>
    </row>
    <row r="90" spans="17:44" ht="14.25" customHeight="1" x14ac:dyDescent="0.3">
      <c r="Q90" s="51"/>
      <c r="T90" s="51"/>
      <c r="AR90" s="51"/>
    </row>
    <row r="91" spans="17:44" ht="14.25" customHeight="1" x14ac:dyDescent="0.3">
      <c r="Q91" s="51"/>
      <c r="T91" s="51"/>
      <c r="AR91" s="51"/>
    </row>
    <row r="92" spans="17:44" ht="14.25" customHeight="1" x14ac:dyDescent="0.3">
      <c r="Q92" s="51"/>
      <c r="T92" s="51"/>
      <c r="AR92" s="51"/>
    </row>
    <row r="93" spans="17:44" ht="14.25" customHeight="1" x14ac:dyDescent="0.3">
      <c r="Q93" s="51"/>
      <c r="T93" s="51"/>
      <c r="AR93" s="51"/>
    </row>
    <row r="94" spans="17:44" ht="14.25" customHeight="1" x14ac:dyDescent="0.3">
      <c r="Q94" s="51"/>
      <c r="T94" s="51"/>
      <c r="AR94" s="51"/>
    </row>
    <row r="95" spans="17:44" ht="14.25" customHeight="1" x14ac:dyDescent="0.3">
      <c r="Q95" s="51"/>
      <c r="T95" s="51"/>
      <c r="AR95" s="51"/>
    </row>
    <row r="96" spans="17:44" ht="14.25" customHeight="1" x14ac:dyDescent="0.3">
      <c r="Q96" s="51"/>
      <c r="T96" s="51"/>
      <c r="AR96" s="51"/>
    </row>
    <row r="97" spans="17:44" ht="14.25" customHeight="1" x14ac:dyDescent="0.3">
      <c r="Q97" s="51"/>
      <c r="T97" s="51"/>
      <c r="AR97" s="51"/>
    </row>
    <row r="98" spans="17:44" ht="14.25" customHeight="1" x14ac:dyDescent="0.3">
      <c r="Q98" s="51"/>
      <c r="T98" s="51"/>
      <c r="AR98" s="51"/>
    </row>
    <row r="99" spans="17:44" ht="14.25" customHeight="1" x14ac:dyDescent="0.3">
      <c r="Q99" s="51"/>
      <c r="T99" s="51"/>
      <c r="AR99" s="51"/>
    </row>
    <row r="100" spans="17:44" ht="14.25" customHeight="1" x14ac:dyDescent="0.3">
      <c r="Q100" s="51"/>
      <c r="T100" s="51"/>
      <c r="AR100" s="51"/>
    </row>
    <row r="101" spans="17:44" ht="14.25" customHeight="1" x14ac:dyDescent="0.3">
      <c r="Q101" s="51"/>
      <c r="T101" s="51"/>
      <c r="AR101" s="51"/>
    </row>
    <row r="102" spans="17:44" ht="14.25" customHeight="1" x14ac:dyDescent="0.3">
      <c r="Q102" s="51"/>
      <c r="T102" s="51"/>
      <c r="AR102" s="51"/>
    </row>
    <row r="103" spans="17:44" ht="14.25" customHeight="1" x14ac:dyDescent="0.3">
      <c r="Q103" s="51"/>
      <c r="T103" s="51"/>
      <c r="AR103" s="51"/>
    </row>
    <row r="104" spans="17:44" ht="14.25" customHeight="1" x14ac:dyDescent="0.3">
      <c r="Q104" s="51"/>
      <c r="T104" s="51"/>
      <c r="AR104" s="51"/>
    </row>
    <row r="105" spans="17:44" ht="14.25" customHeight="1" x14ac:dyDescent="0.3">
      <c r="Q105" s="51"/>
      <c r="T105" s="51"/>
      <c r="AR105" s="51"/>
    </row>
    <row r="106" spans="17:44" ht="14.25" customHeight="1" x14ac:dyDescent="0.3">
      <c r="Q106" s="51"/>
      <c r="T106" s="51"/>
      <c r="AR106" s="51"/>
    </row>
    <row r="107" spans="17:44" ht="14.25" customHeight="1" x14ac:dyDescent="0.3">
      <c r="Q107" s="51"/>
      <c r="T107" s="51"/>
      <c r="AR107" s="51"/>
    </row>
    <row r="108" spans="17:44" ht="14.25" customHeight="1" x14ac:dyDescent="0.3">
      <c r="Q108" s="51"/>
      <c r="T108" s="51"/>
      <c r="AR108" s="51"/>
    </row>
    <row r="109" spans="17:44" ht="14.25" customHeight="1" x14ac:dyDescent="0.3">
      <c r="Q109" s="51"/>
      <c r="T109" s="51"/>
      <c r="AR109" s="51"/>
    </row>
    <row r="110" spans="17:44" ht="14.25" customHeight="1" x14ac:dyDescent="0.3">
      <c r="Q110" s="51"/>
      <c r="T110" s="51"/>
      <c r="AR110" s="51"/>
    </row>
    <row r="111" spans="17:44" ht="14.25" customHeight="1" x14ac:dyDescent="0.3">
      <c r="Q111" s="51"/>
      <c r="T111" s="51"/>
      <c r="AR111" s="51"/>
    </row>
    <row r="112" spans="17:44" ht="14.25" customHeight="1" x14ac:dyDescent="0.3">
      <c r="Q112" s="51"/>
      <c r="T112" s="51"/>
      <c r="AR112" s="51"/>
    </row>
    <row r="113" spans="17:44" ht="14.25" customHeight="1" x14ac:dyDescent="0.3">
      <c r="Q113" s="51"/>
      <c r="T113" s="51"/>
      <c r="AR113" s="51"/>
    </row>
    <row r="114" spans="17:44" ht="14.25" customHeight="1" x14ac:dyDescent="0.3">
      <c r="Q114" s="51"/>
      <c r="T114" s="51"/>
      <c r="AR114" s="51"/>
    </row>
    <row r="115" spans="17:44" ht="14.25" customHeight="1" x14ac:dyDescent="0.3">
      <c r="Q115" s="51"/>
      <c r="T115" s="51"/>
      <c r="AR115" s="51"/>
    </row>
    <row r="116" spans="17:44" ht="14.25" customHeight="1" x14ac:dyDescent="0.3">
      <c r="Q116" s="51"/>
      <c r="T116" s="51"/>
      <c r="AR116" s="51"/>
    </row>
    <row r="117" spans="17:44" ht="14.25" customHeight="1" x14ac:dyDescent="0.3">
      <c r="Q117" s="51"/>
      <c r="T117" s="51"/>
      <c r="AR117" s="51"/>
    </row>
    <row r="118" spans="17:44" ht="14.25" customHeight="1" x14ac:dyDescent="0.3">
      <c r="Q118" s="51"/>
      <c r="T118" s="51"/>
      <c r="AR118" s="51"/>
    </row>
    <row r="119" spans="17:44" ht="14.25" customHeight="1" x14ac:dyDescent="0.3">
      <c r="Q119" s="51"/>
      <c r="T119" s="51"/>
      <c r="AR119" s="51"/>
    </row>
    <row r="120" spans="17:44" ht="14.25" customHeight="1" x14ac:dyDescent="0.3">
      <c r="Q120" s="51"/>
      <c r="T120" s="51"/>
      <c r="AR120" s="51"/>
    </row>
    <row r="121" spans="17:44" ht="14.25" customHeight="1" x14ac:dyDescent="0.3">
      <c r="Q121" s="51"/>
      <c r="T121" s="51"/>
      <c r="AR121" s="51"/>
    </row>
    <row r="122" spans="17:44" ht="14.25" customHeight="1" x14ac:dyDescent="0.3">
      <c r="Q122" s="51"/>
      <c r="T122" s="51"/>
      <c r="AR122" s="51"/>
    </row>
    <row r="123" spans="17:44" ht="14.25" customHeight="1" x14ac:dyDescent="0.3">
      <c r="Q123" s="51"/>
      <c r="T123" s="51"/>
      <c r="AR123" s="51"/>
    </row>
    <row r="124" spans="17:44" ht="14.25" customHeight="1" x14ac:dyDescent="0.3">
      <c r="Q124" s="51"/>
      <c r="T124" s="51"/>
      <c r="AR124" s="51"/>
    </row>
    <row r="125" spans="17:44" ht="14.25" customHeight="1" x14ac:dyDescent="0.3">
      <c r="Q125" s="51"/>
      <c r="T125" s="51"/>
      <c r="AR125" s="51"/>
    </row>
    <row r="126" spans="17:44" ht="14.25" customHeight="1" x14ac:dyDescent="0.3">
      <c r="Q126" s="51"/>
      <c r="T126" s="51"/>
      <c r="AR126" s="51"/>
    </row>
    <row r="127" spans="17:44" ht="14.25" customHeight="1" x14ac:dyDescent="0.3">
      <c r="Q127" s="51"/>
      <c r="T127" s="51"/>
      <c r="AR127" s="51"/>
    </row>
    <row r="128" spans="17:44" ht="14.25" customHeight="1" x14ac:dyDescent="0.3">
      <c r="Q128" s="51"/>
      <c r="T128" s="51"/>
      <c r="AR128" s="51"/>
    </row>
    <row r="129" spans="17:44" ht="14.25" customHeight="1" x14ac:dyDescent="0.3">
      <c r="Q129" s="51"/>
      <c r="T129" s="51"/>
      <c r="AR129" s="51"/>
    </row>
    <row r="130" spans="17:44" ht="14.25" customHeight="1" x14ac:dyDescent="0.3">
      <c r="Q130" s="51"/>
      <c r="T130" s="51"/>
      <c r="AR130" s="51"/>
    </row>
    <row r="131" spans="17:44" ht="14.25" customHeight="1" x14ac:dyDescent="0.3">
      <c r="Q131" s="51"/>
      <c r="T131" s="51"/>
      <c r="AR131" s="51"/>
    </row>
    <row r="132" spans="17:44" ht="14.25" customHeight="1" x14ac:dyDescent="0.3">
      <c r="Q132" s="51"/>
      <c r="T132" s="51"/>
      <c r="AR132" s="51"/>
    </row>
    <row r="133" spans="17:44" ht="14.25" customHeight="1" x14ac:dyDescent="0.3">
      <c r="Q133" s="51"/>
      <c r="T133" s="51"/>
      <c r="AR133" s="51"/>
    </row>
    <row r="134" spans="17:44" ht="14.25" customHeight="1" x14ac:dyDescent="0.3">
      <c r="Q134" s="51"/>
      <c r="T134" s="51"/>
      <c r="AR134" s="51"/>
    </row>
    <row r="135" spans="17:44" ht="14.25" customHeight="1" x14ac:dyDescent="0.3">
      <c r="Q135" s="51"/>
      <c r="T135" s="51"/>
      <c r="AR135" s="51"/>
    </row>
    <row r="136" spans="17:44" ht="14.25" customHeight="1" x14ac:dyDescent="0.3">
      <c r="Q136" s="51"/>
      <c r="T136" s="51"/>
      <c r="AR136" s="51"/>
    </row>
    <row r="137" spans="17:44" ht="14.25" customHeight="1" x14ac:dyDescent="0.3">
      <c r="Q137" s="51"/>
      <c r="T137" s="51"/>
      <c r="AR137" s="51"/>
    </row>
    <row r="138" spans="17:44" ht="14.25" customHeight="1" x14ac:dyDescent="0.3">
      <c r="Q138" s="51"/>
      <c r="T138" s="51"/>
      <c r="AR138" s="51"/>
    </row>
    <row r="139" spans="17:44" ht="14.25" customHeight="1" x14ac:dyDescent="0.3">
      <c r="Q139" s="51"/>
      <c r="T139" s="51"/>
      <c r="AR139" s="51"/>
    </row>
    <row r="140" spans="17:44" ht="14.25" customHeight="1" x14ac:dyDescent="0.3">
      <c r="Q140" s="51"/>
      <c r="T140" s="51"/>
      <c r="AR140" s="51"/>
    </row>
    <row r="141" spans="17:44" ht="14.25" customHeight="1" x14ac:dyDescent="0.3">
      <c r="Q141" s="51"/>
      <c r="T141" s="51"/>
      <c r="AR141" s="51"/>
    </row>
    <row r="142" spans="17:44" ht="14.25" customHeight="1" x14ac:dyDescent="0.3">
      <c r="Q142" s="51"/>
      <c r="T142" s="51"/>
      <c r="AR142" s="51"/>
    </row>
    <row r="143" spans="17:44" ht="14.25" customHeight="1" x14ac:dyDescent="0.3">
      <c r="Q143" s="51"/>
      <c r="T143" s="51"/>
      <c r="AR143" s="51"/>
    </row>
    <row r="144" spans="17:44" ht="14.25" customHeight="1" x14ac:dyDescent="0.3">
      <c r="Q144" s="51"/>
      <c r="T144" s="51"/>
      <c r="AR144" s="51"/>
    </row>
    <row r="145" spans="17:44" ht="14.25" customHeight="1" x14ac:dyDescent="0.3">
      <c r="Q145" s="51"/>
      <c r="T145" s="51"/>
      <c r="AR145" s="51"/>
    </row>
    <row r="146" spans="17:44" ht="14.25" customHeight="1" x14ac:dyDescent="0.3">
      <c r="Q146" s="51"/>
      <c r="T146" s="51"/>
      <c r="AR146" s="51"/>
    </row>
    <row r="147" spans="17:44" ht="14.25" customHeight="1" x14ac:dyDescent="0.3">
      <c r="Q147" s="51"/>
      <c r="T147" s="51"/>
      <c r="AR147" s="51"/>
    </row>
    <row r="148" spans="17:44" ht="14.25" customHeight="1" x14ac:dyDescent="0.3">
      <c r="Q148" s="51"/>
      <c r="T148" s="51"/>
      <c r="AR148" s="51"/>
    </row>
    <row r="149" spans="17:44" ht="14.25" customHeight="1" x14ac:dyDescent="0.3">
      <c r="Q149" s="51"/>
      <c r="T149" s="51"/>
      <c r="AR149" s="51"/>
    </row>
    <row r="150" spans="17:44" ht="14.25" customHeight="1" x14ac:dyDescent="0.3">
      <c r="Q150" s="51"/>
      <c r="T150" s="51"/>
      <c r="AR150" s="51"/>
    </row>
    <row r="151" spans="17:44" ht="14.25" customHeight="1" x14ac:dyDescent="0.3">
      <c r="Q151" s="51"/>
      <c r="T151" s="51"/>
      <c r="AR151" s="51"/>
    </row>
    <row r="152" spans="17:44" ht="14.25" customHeight="1" x14ac:dyDescent="0.3">
      <c r="Q152" s="51"/>
      <c r="T152" s="51"/>
      <c r="AR152" s="51"/>
    </row>
    <row r="153" spans="17:44" ht="14.25" customHeight="1" x14ac:dyDescent="0.3">
      <c r="Q153" s="51"/>
      <c r="T153" s="51"/>
      <c r="AR153" s="51"/>
    </row>
    <row r="154" spans="17:44" ht="14.25" customHeight="1" x14ac:dyDescent="0.3">
      <c r="Q154" s="51"/>
      <c r="T154" s="51"/>
      <c r="AR154" s="51"/>
    </row>
    <row r="155" spans="17:44" ht="14.25" customHeight="1" x14ac:dyDescent="0.3">
      <c r="Q155" s="51"/>
      <c r="T155" s="51"/>
      <c r="AR155" s="51"/>
    </row>
    <row r="156" spans="17:44" ht="14.25" customHeight="1" x14ac:dyDescent="0.3">
      <c r="Q156" s="51"/>
      <c r="T156" s="51"/>
      <c r="AR156" s="51"/>
    </row>
    <row r="157" spans="17:44" ht="14.25" customHeight="1" x14ac:dyDescent="0.3">
      <c r="Q157" s="51"/>
      <c r="T157" s="51"/>
      <c r="AR157" s="51"/>
    </row>
    <row r="158" spans="17:44" ht="14.25" customHeight="1" x14ac:dyDescent="0.3">
      <c r="Q158" s="51"/>
      <c r="T158" s="51"/>
      <c r="AR158" s="51"/>
    </row>
    <row r="159" spans="17:44" ht="14.25" customHeight="1" x14ac:dyDescent="0.3">
      <c r="Q159" s="51"/>
      <c r="T159" s="51"/>
      <c r="AR159" s="51"/>
    </row>
    <row r="160" spans="17:44" ht="14.25" customHeight="1" x14ac:dyDescent="0.3">
      <c r="Q160" s="51"/>
      <c r="T160" s="51"/>
      <c r="AR160" s="51"/>
    </row>
    <row r="161" spans="17:44" ht="14.25" customHeight="1" x14ac:dyDescent="0.3">
      <c r="Q161" s="51"/>
      <c r="T161" s="51"/>
      <c r="AR161" s="51"/>
    </row>
    <row r="162" spans="17:44" ht="14.25" customHeight="1" x14ac:dyDescent="0.3">
      <c r="Q162" s="51"/>
      <c r="T162" s="51"/>
      <c r="AR162" s="51"/>
    </row>
    <row r="163" spans="17:44" ht="14.25" customHeight="1" x14ac:dyDescent="0.3">
      <c r="Q163" s="51"/>
      <c r="T163" s="51"/>
      <c r="AR163" s="51"/>
    </row>
    <row r="164" spans="17:44" ht="14.25" customHeight="1" x14ac:dyDescent="0.3">
      <c r="Q164" s="51"/>
      <c r="T164" s="51"/>
      <c r="AR164" s="51"/>
    </row>
    <row r="165" spans="17:44" ht="14.25" customHeight="1" x14ac:dyDescent="0.3">
      <c r="Q165" s="51"/>
      <c r="T165" s="51"/>
      <c r="AR165" s="51"/>
    </row>
    <row r="166" spans="17:44" ht="14.25" customHeight="1" x14ac:dyDescent="0.3">
      <c r="Q166" s="51"/>
      <c r="T166" s="51"/>
      <c r="AR166" s="51"/>
    </row>
    <row r="167" spans="17:44" ht="14.25" customHeight="1" x14ac:dyDescent="0.3">
      <c r="Q167" s="51"/>
      <c r="T167" s="51"/>
      <c r="AR167" s="51"/>
    </row>
    <row r="168" spans="17:44" ht="14.25" customHeight="1" x14ac:dyDescent="0.3">
      <c r="Q168" s="51"/>
      <c r="T168" s="51"/>
      <c r="AR168" s="51"/>
    </row>
    <row r="169" spans="17:44" ht="14.25" customHeight="1" x14ac:dyDescent="0.3">
      <c r="Q169" s="51"/>
      <c r="T169" s="51"/>
      <c r="AR169" s="51"/>
    </row>
    <row r="170" spans="17:44" ht="14.25" customHeight="1" x14ac:dyDescent="0.3">
      <c r="Q170" s="51"/>
      <c r="T170" s="51"/>
      <c r="AR170" s="51"/>
    </row>
    <row r="171" spans="17:44" ht="14.25" customHeight="1" x14ac:dyDescent="0.3">
      <c r="Q171" s="51"/>
      <c r="T171" s="51"/>
      <c r="AR171" s="51"/>
    </row>
    <row r="172" spans="17:44" ht="14.25" customHeight="1" x14ac:dyDescent="0.3">
      <c r="Q172" s="51"/>
      <c r="T172" s="51"/>
      <c r="AR172" s="51"/>
    </row>
    <row r="173" spans="17:44" ht="14.25" customHeight="1" x14ac:dyDescent="0.3">
      <c r="Q173" s="51"/>
      <c r="T173" s="51"/>
      <c r="AR173" s="51"/>
    </row>
    <row r="174" spans="17:44" ht="14.25" customHeight="1" x14ac:dyDescent="0.3">
      <c r="Q174" s="51"/>
      <c r="T174" s="51"/>
      <c r="AR174" s="51"/>
    </row>
    <row r="175" spans="17:44" ht="14.25" customHeight="1" x14ac:dyDescent="0.3">
      <c r="Q175" s="51"/>
      <c r="T175" s="51"/>
      <c r="AR175" s="51"/>
    </row>
    <row r="176" spans="17:44" ht="14.25" customHeight="1" x14ac:dyDescent="0.3">
      <c r="Q176" s="51"/>
      <c r="T176" s="51"/>
      <c r="AR176" s="51"/>
    </row>
    <row r="177" spans="17:44" ht="14.25" customHeight="1" x14ac:dyDescent="0.3">
      <c r="Q177" s="51"/>
      <c r="T177" s="51"/>
      <c r="AR177" s="51"/>
    </row>
    <row r="178" spans="17:44" ht="14.25" customHeight="1" x14ac:dyDescent="0.3">
      <c r="Q178" s="51"/>
      <c r="T178" s="51"/>
      <c r="AR178" s="51"/>
    </row>
    <row r="179" spans="17:44" ht="14.25" customHeight="1" x14ac:dyDescent="0.3">
      <c r="Q179" s="51"/>
      <c r="T179" s="51"/>
      <c r="AR179" s="51"/>
    </row>
    <row r="180" spans="17:44" ht="14.25" customHeight="1" x14ac:dyDescent="0.3">
      <c r="Q180" s="51"/>
      <c r="T180" s="51"/>
      <c r="AR180" s="51"/>
    </row>
    <row r="181" spans="17:44" ht="14.25" customHeight="1" x14ac:dyDescent="0.3">
      <c r="Q181" s="51"/>
      <c r="T181" s="51"/>
      <c r="AR181" s="51"/>
    </row>
    <row r="182" spans="17:44" ht="14.25" customHeight="1" x14ac:dyDescent="0.3">
      <c r="Q182" s="51"/>
      <c r="T182" s="51"/>
      <c r="AR182" s="51"/>
    </row>
    <row r="183" spans="17:44" ht="14.25" customHeight="1" x14ac:dyDescent="0.3">
      <c r="Q183" s="51"/>
      <c r="T183" s="51"/>
      <c r="AR183" s="51"/>
    </row>
    <row r="184" spans="17:44" ht="14.25" customHeight="1" x14ac:dyDescent="0.3">
      <c r="Q184" s="51"/>
      <c r="T184" s="51"/>
      <c r="AR184" s="51"/>
    </row>
    <row r="185" spans="17:44" ht="14.25" customHeight="1" x14ac:dyDescent="0.3">
      <c r="Q185" s="51"/>
      <c r="T185" s="51"/>
      <c r="AR185" s="51"/>
    </row>
    <row r="186" spans="17:44" ht="14.25" customHeight="1" x14ac:dyDescent="0.3">
      <c r="Q186" s="51"/>
      <c r="T186" s="51"/>
      <c r="AR186" s="51"/>
    </row>
    <row r="187" spans="17:44" ht="14.25" customHeight="1" x14ac:dyDescent="0.3">
      <c r="Q187" s="51"/>
      <c r="T187" s="51"/>
      <c r="AR187" s="51"/>
    </row>
    <row r="188" spans="17:44" ht="14.25" customHeight="1" x14ac:dyDescent="0.3">
      <c r="Q188" s="51"/>
      <c r="T188" s="51"/>
      <c r="AR188" s="51"/>
    </row>
    <row r="189" spans="17:44" ht="14.25" customHeight="1" x14ac:dyDescent="0.3">
      <c r="Q189" s="51"/>
      <c r="T189" s="51"/>
      <c r="AR189" s="51"/>
    </row>
    <row r="190" spans="17:44" ht="14.25" customHeight="1" x14ac:dyDescent="0.3">
      <c r="Q190" s="51"/>
      <c r="T190" s="51"/>
      <c r="AR190" s="51"/>
    </row>
    <row r="191" spans="17:44" ht="14.25" customHeight="1" x14ac:dyDescent="0.3">
      <c r="Q191" s="51"/>
      <c r="T191" s="51"/>
      <c r="AR191" s="51"/>
    </row>
    <row r="192" spans="17:44" ht="14.25" customHeight="1" x14ac:dyDescent="0.3">
      <c r="Q192" s="51"/>
      <c r="T192" s="51"/>
      <c r="AR192" s="51"/>
    </row>
    <row r="193" spans="17:44" ht="14.25" customHeight="1" x14ac:dyDescent="0.3">
      <c r="Q193" s="51"/>
      <c r="T193" s="51"/>
      <c r="AR193" s="51"/>
    </row>
    <row r="194" spans="17:44" ht="14.25" customHeight="1" x14ac:dyDescent="0.3">
      <c r="Q194" s="51"/>
      <c r="T194" s="51"/>
      <c r="AR194" s="51"/>
    </row>
    <row r="195" spans="17:44" ht="14.25" customHeight="1" x14ac:dyDescent="0.3">
      <c r="Q195" s="51"/>
      <c r="T195" s="51"/>
      <c r="AR195" s="51"/>
    </row>
    <row r="196" spans="17:44" ht="14.25" customHeight="1" x14ac:dyDescent="0.3">
      <c r="Q196" s="51"/>
      <c r="T196" s="51"/>
      <c r="AR196" s="51"/>
    </row>
    <row r="197" spans="17:44" ht="14.25" customHeight="1" x14ac:dyDescent="0.3">
      <c r="Q197" s="51"/>
      <c r="T197" s="51"/>
      <c r="AR197" s="51"/>
    </row>
    <row r="198" spans="17:44" ht="14.25" customHeight="1" x14ac:dyDescent="0.3">
      <c r="Q198" s="51"/>
      <c r="T198" s="51"/>
      <c r="AR198" s="51"/>
    </row>
    <row r="199" spans="17:44" ht="14.25" customHeight="1" x14ac:dyDescent="0.3">
      <c r="Q199" s="51"/>
      <c r="T199" s="51"/>
      <c r="AR199" s="51"/>
    </row>
    <row r="200" spans="17:44" ht="14.25" customHeight="1" x14ac:dyDescent="0.3">
      <c r="Q200" s="51"/>
      <c r="T200" s="51"/>
      <c r="AR200" s="51"/>
    </row>
    <row r="201" spans="17:44" ht="14.25" customHeight="1" x14ac:dyDescent="0.3">
      <c r="Q201" s="51"/>
      <c r="T201" s="51"/>
      <c r="AR201" s="51"/>
    </row>
    <row r="202" spans="17:44" ht="14.25" customHeight="1" x14ac:dyDescent="0.3">
      <c r="Q202" s="51"/>
      <c r="T202" s="51"/>
      <c r="AR202" s="51"/>
    </row>
    <row r="203" spans="17:44" ht="14.25" customHeight="1" x14ac:dyDescent="0.3">
      <c r="Q203" s="51"/>
      <c r="T203" s="51"/>
      <c r="AR203" s="51"/>
    </row>
    <row r="204" spans="17:44" ht="14.25" customHeight="1" x14ac:dyDescent="0.3">
      <c r="Q204" s="51"/>
      <c r="T204" s="51"/>
      <c r="AR204" s="51"/>
    </row>
    <row r="205" spans="17:44" ht="14.25" customHeight="1" x14ac:dyDescent="0.3">
      <c r="Q205" s="51"/>
      <c r="T205" s="51"/>
      <c r="AR205" s="51"/>
    </row>
    <row r="206" spans="17:44" ht="14.25" customHeight="1" x14ac:dyDescent="0.3">
      <c r="Q206" s="51"/>
      <c r="T206" s="51"/>
      <c r="AR206" s="51"/>
    </row>
    <row r="207" spans="17:44" ht="14.25" customHeight="1" x14ac:dyDescent="0.3">
      <c r="Q207" s="51"/>
      <c r="T207" s="51"/>
      <c r="AR207" s="51"/>
    </row>
    <row r="208" spans="17:44" ht="14.25" customHeight="1" x14ac:dyDescent="0.3">
      <c r="Q208" s="51"/>
      <c r="T208" s="51"/>
      <c r="AR208" s="51"/>
    </row>
    <row r="209" spans="17:44" ht="14.25" customHeight="1" x14ac:dyDescent="0.3">
      <c r="Q209" s="51"/>
      <c r="T209" s="51"/>
      <c r="AR209" s="51"/>
    </row>
    <row r="210" spans="17:44" ht="14.25" customHeight="1" x14ac:dyDescent="0.3">
      <c r="Q210" s="51"/>
      <c r="T210" s="51"/>
      <c r="AR210" s="51"/>
    </row>
    <row r="211" spans="17:44" ht="14.25" customHeight="1" x14ac:dyDescent="0.3">
      <c r="Q211" s="51"/>
      <c r="T211" s="51"/>
      <c r="AR211" s="51"/>
    </row>
    <row r="212" spans="17:44" ht="14.25" customHeight="1" x14ac:dyDescent="0.3">
      <c r="Q212" s="51"/>
      <c r="T212" s="51"/>
      <c r="AR212" s="51"/>
    </row>
    <row r="213" spans="17:44" ht="14.25" customHeight="1" x14ac:dyDescent="0.3">
      <c r="Q213" s="51"/>
      <c r="T213" s="51"/>
      <c r="AR213" s="51"/>
    </row>
    <row r="214" spans="17:44" ht="14.25" customHeight="1" x14ac:dyDescent="0.3">
      <c r="Q214" s="51"/>
      <c r="T214" s="51"/>
      <c r="AR214" s="51"/>
    </row>
    <row r="215" spans="17:44" ht="14.25" customHeight="1" x14ac:dyDescent="0.3">
      <c r="Q215" s="51"/>
      <c r="T215" s="51"/>
      <c r="AR215" s="51"/>
    </row>
    <row r="216" spans="17:44" ht="14.25" customHeight="1" x14ac:dyDescent="0.3">
      <c r="Q216" s="51"/>
      <c r="T216" s="51"/>
      <c r="AR216" s="51"/>
    </row>
    <row r="217" spans="17:44" ht="14.25" customHeight="1" x14ac:dyDescent="0.3">
      <c r="Q217" s="51"/>
      <c r="T217" s="51"/>
      <c r="AR217" s="51"/>
    </row>
    <row r="218" spans="17:44" ht="14.25" customHeight="1" x14ac:dyDescent="0.3">
      <c r="Q218" s="51"/>
      <c r="T218" s="51"/>
      <c r="AR218" s="51"/>
    </row>
    <row r="219" spans="17:44" ht="14.25" customHeight="1" x14ac:dyDescent="0.3">
      <c r="Q219" s="51"/>
      <c r="T219" s="51"/>
      <c r="AR219" s="51"/>
    </row>
    <row r="220" spans="17:44" ht="14.25" customHeight="1" x14ac:dyDescent="0.3">
      <c r="Q220" s="51"/>
      <c r="T220" s="51"/>
      <c r="AR220" s="51"/>
    </row>
    <row r="221" spans="17:44" ht="14.25" customHeight="1" x14ac:dyDescent="0.3">
      <c r="Q221" s="51"/>
      <c r="T221" s="51"/>
      <c r="AR221" s="51"/>
    </row>
    <row r="222" spans="17:44" ht="14.25" customHeight="1" x14ac:dyDescent="0.3">
      <c r="Q222" s="51"/>
      <c r="T222" s="51"/>
      <c r="AR222" s="51"/>
    </row>
    <row r="223" spans="17:44" ht="14.25" customHeight="1" x14ac:dyDescent="0.3">
      <c r="Q223" s="51"/>
      <c r="T223" s="51"/>
      <c r="AR223" s="51"/>
    </row>
    <row r="224" spans="17:44" ht="14.25" customHeight="1" x14ac:dyDescent="0.3">
      <c r="Q224" s="51"/>
      <c r="T224" s="51"/>
      <c r="AR224" s="51"/>
    </row>
    <row r="225" spans="17:44" ht="14.25" customHeight="1" x14ac:dyDescent="0.3">
      <c r="Q225" s="51"/>
      <c r="T225" s="51"/>
      <c r="AR225" s="51"/>
    </row>
    <row r="226" spans="17:44" ht="14.25" customHeight="1" x14ac:dyDescent="0.3">
      <c r="Q226" s="51"/>
      <c r="T226" s="51"/>
      <c r="AR226" s="51"/>
    </row>
    <row r="227" spans="17:44" ht="14.25" customHeight="1" x14ac:dyDescent="0.3">
      <c r="Q227" s="51"/>
      <c r="T227" s="51"/>
      <c r="AR227" s="51"/>
    </row>
    <row r="228" spans="17:44" ht="14.25" customHeight="1" x14ac:dyDescent="0.3">
      <c r="Q228" s="51"/>
      <c r="T228" s="51"/>
      <c r="AR228" s="51"/>
    </row>
    <row r="229" spans="17:44" ht="14.25" customHeight="1" x14ac:dyDescent="0.3">
      <c r="Q229" s="51"/>
      <c r="T229" s="51"/>
      <c r="AR229" s="51"/>
    </row>
    <row r="230" spans="17:44" ht="14.25" customHeight="1" x14ac:dyDescent="0.3">
      <c r="Q230" s="51"/>
      <c r="T230" s="51"/>
      <c r="AR230" s="51"/>
    </row>
    <row r="231" spans="17:44" ht="14.25" customHeight="1" x14ac:dyDescent="0.3">
      <c r="Q231" s="51"/>
      <c r="T231" s="51"/>
      <c r="AR231" s="51"/>
    </row>
    <row r="232" spans="17:44" ht="14.25" customHeight="1" x14ac:dyDescent="0.3">
      <c r="Q232" s="51"/>
      <c r="T232" s="51"/>
      <c r="AR232" s="51"/>
    </row>
    <row r="233" spans="17:44" ht="14.25" customHeight="1" x14ac:dyDescent="0.3">
      <c r="Q233" s="51"/>
      <c r="T233" s="51"/>
      <c r="AR233" s="51"/>
    </row>
    <row r="234" spans="17:44" ht="14.25" customHeight="1" x14ac:dyDescent="0.3">
      <c r="Q234" s="51"/>
      <c r="T234" s="51"/>
      <c r="AR234" s="51"/>
    </row>
    <row r="235" spans="17:44" ht="14.25" customHeight="1" x14ac:dyDescent="0.3">
      <c r="Q235" s="51"/>
      <c r="T235" s="51"/>
      <c r="AR235" s="51"/>
    </row>
    <row r="236" spans="17:44" ht="14.25" customHeight="1" x14ac:dyDescent="0.3">
      <c r="Q236" s="51"/>
      <c r="T236" s="51"/>
      <c r="AR236" s="51"/>
    </row>
    <row r="237" spans="17:44" ht="14.25" customHeight="1" x14ac:dyDescent="0.3">
      <c r="Q237" s="51"/>
      <c r="T237" s="51"/>
      <c r="AR237" s="51"/>
    </row>
    <row r="238" spans="17:44" ht="14.25" customHeight="1" x14ac:dyDescent="0.3">
      <c r="Q238" s="51"/>
      <c r="T238" s="51"/>
      <c r="AR238" s="51"/>
    </row>
    <row r="239" spans="17:44" ht="14.25" customHeight="1" x14ac:dyDescent="0.3">
      <c r="Q239" s="51"/>
      <c r="T239" s="51"/>
      <c r="AR239" s="51"/>
    </row>
    <row r="240" spans="17:44" ht="14.25" customHeight="1" x14ac:dyDescent="0.3">
      <c r="Q240" s="51"/>
      <c r="T240" s="51"/>
      <c r="AR240" s="51"/>
    </row>
    <row r="241" spans="17:44" ht="14.25" customHeight="1" x14ac:dyDescent="0.3">
      <c r="Q241" s="51"/>
      <c r="T241" s="51"/>
      <c r="AR241" s="51"/>
    </row>
    <row r="242" spans="17:44" ht="14.25" customHeight="1" x14ac:dyDescent="0.3">
      <c r="Q242" s="51"/>
      <c r="T242" s="51"/>
      <c r="AR242" s="51"/>
    </row>
    <row r="243" spans="17:44" ht="14.25" customHeight="1" x14ac:dyDescent="0.3">
      <c r="Q243" s="51"/>
      <c r="T243" s="51"/>
      <c r="AR243" s="51"/>
    </row>
    <row r="244" spans="17:44" ht="14.25" customHeight="1" x14ac:dyDescent="0.3">
      <c r="Q244" s="51"/>
      <c r="T244" s="51"/>
      <c r="AR244" s="51"/>
    </row>
    <row r="245" spans="17:44" ht="14.25" customHeight="1" x14ac:dyDescent="0.3">
      <c r="Q245" s="51"/>
      <c r="T245" s="51"/>
      <c r="AR245" s="51"/>
    </row>
    <row r="246" spans="17:44" ht="14.25" customHeight="1" x14ac:dyDescent="0.3">
      <c r="Q246" s="51"/>
      <c r="T246" s="51"/>
      <c r="AR246" s="51"/>
    </row>
    <row r="247" spans="17:44" ht="14.25" customHeight="1" x14ac:dyDescent="0.3">
      <c r="Q247" s="51"/>
      <c r="T247" s="51"/>
      <c r="AR247" s="51"/>
    </row>
    <row r="248" spans="17:44" ht="14.25" customHeight="1" x14ac:dyDescent="0.3">
      <c r="Q248" s="51"/>
      <c r="T248" s="51"/>
      <c r="AR248" s="51"/>
    </row>
    <row r="249" spans="17:44" ht="14.25" customHeight="1" x14ac:dyDescent="0.3">
      <c r="Q249" s="51"/>
      <c r="T249" s="51"/>
      <c r="AR249" s="51"/>
    </row>
    <row r="250" spans="17:44" ht="14.25" customHeight="1" x14ac:dyDescent="0.3">
      <c r="Q250" s="51"/>
      <c r="T250" s="51"/>
      <c r="AR250" s="51"/>
    </row>
    <row r="251" spans="17:44" ht="14.25" customHeight="1" x14ac:dyDescent="0.3">
      <c r="Q251" s="51"/>
      <c r="T251" s="51"/>
      <c r="AR251" s="51"/>
    </row>
    <row r="252" spans="17:44" ht="14.25" customHeight="1" x14ac:dyDescent="0.3">
      <c r="Q252" s="51"/>
      <c r="T252" s="51"/>
      <c r="AR252" s="51"/>
    </row>
    <row r="253" spans="17:44" ht="14.25" customHeight="1" x14ac:dyDescent="0.3">
      <c r="Q253" s="51"/>
      <c r="T253" s="51"/>
      <c r="AR253" s="51"/>
    </row>
    <row r="254" spans="17:44" ht="14.25" customHeight="1" x14ac:dyDescent="0.3">
      <c r="Q254" s="51"/>
      <c r="T254" s="51"/>
      <c r="AR254" s="51"/>
    </row>
    <row r="255" spans="17:44" ht="14.25" customHeight="1" x14ac:dyDescent="0.3">
      <c r="Q255" s="51"/>
      <c r="T255" s="51"/>
      <c r="AR255" s="51"/>
    </row>
    <row r="256" spans="17:44" ht="14.25" customHeight="1" x14ac:dyDescent="0.3">
      <c r="Q256" s="51"/>
      <c r="T256" s="51"/>
      <c r="AR256" s="51"/>
    </row>
    <row r="257" spans="17:44" ht="14.25" customHeight="1" x14ac:dyDescent="0.3">
      <c r="Q257" s="51"/>
      <c r="T257" s="51"/>
      <c r="AR257" s="51"/>
    </row>
    <row r="258" spans="17:44" ht="14.25" customHeight="1" x14ac:dyDescent="0.3">
      <c r="Q258" s="51"/>
      <c r="T258" s="51"/>
      <c r="AR258" s="51"/>
    </row>
    <row r="259" spans="17:44" ht="14.25" customHeight="1" x14ac:dyDescent="0.3">
      <c r="Q259" s="51"/>
      <c r="T259" s="51"/>
      <c r="AR259" s="51"/>
    </row>
    <row r="260" spans="17:44" ht="14.25" customHeight="1" x14ac:dyDescent="0.3">
      <c r="Q260" s="51"/>
      <c r="T260" s="51"/>
      <c r="AR260" s="51"/>
    </row>
    <row r="261" spans="17:44" ht="14.25" customHeight="1" x14ac:dyDescent="0.3">
      <c r="Q261" s="51"/>
      <c r="T261" s="51"/>
      <c r="AR261" s="51"/>
    </row>
    <row r="262" spans="17:44" ht="14.25" customHeight="1" x14ac:dyDescent="0.3">
      <c r="Q262" s="51"/>
      <c r="T262" s="51"/>
      <c r="AR262" s="51"/>
    </row>
    <row r="263" spans="17:44" ht="14.25" customHeight="1" x14ac:dyDescent="0.3">
      <c r="Q263" s="51"/>
      <c r="T263" s="51"/>
      <c r="AR263" s="51"/>
    </row>
    <row r="264" spans="17:44" ht="14.25" customHeight="1" x14ac:dyDescent="0.3">
      <c r="Q264" s="51"/>
      <c r="T264" s="51"/>
      <c r="AR264" s="51"/>
    </row>
    <row r="265" spans="17:44" ht="14.25" customHeight="1" x14ac:dyDescent="0.3">
      <c r="Q265" s="51"/>
      <c r="T265" s="51"/>
      <c r="AR265" s="51"/>
    </row>
    <row r="266" spans="17:44" ht="14.25" customHeight="1" x14ac:dyDescent="0.3">
      <c r="Q266" s="51"/>
      <c r="T266" s="51"/>
      <c r="AR266" s="51"/>
    </row>
    <row r="267" spans="17:44" ht="14.25" customHeight="1" x14ac:dyDescent="0.3">
      <c r="Q267" s="51"/>
      <c r="T267" s="51"/>
      <c r="AR267" s="51"/>
    </row>
    <row r="268" spans="17:44" ht="14.25" customHeight="1" x14ac:dyDescent="0.3">
      <c r="Q268" s="51"/>
      <c r="T268" s="51"/>
      <c r="AR268" s="51"/>
    </row>
    <row r="269" spans="17:44" ht="14.25" customHeight="1" x14ac:dyDescent="0.3">
      <c r="Q269" s="51"/>
      <c r="T269" s="51"/>
      <c r="AR269" s="51"/>
    </row>
    <row r="270" spans="17:44" ht="14.25" customHeight="1" x14ac:dyDescent="0.3">
      <c r="Q270" s="51"/>
      <c r="T270" s="51"/>
      <c r="AR270" s="51"/>
    </row>
    <row r="271" spans="17:44" ht="14.25" customHeight="1" x14ac:dyDescent="0.3">
      <c r="Q271" s="51"/>
      <c r="T271" s="51"/>
      <c r="AR271" s="51"/>
    </row>
    <row r="272" spans="17:44" ht="14.25" customHeight="1" x14ac:dyDescent="0.3">
      <c r="Q272" s="51"/>
      <c r="T272" s="51"/>
      <c r="AR272" s="51"/>
    </row>
    <row r="273" spans="17:44" ht="14.25" customHeight="1" x14ac:dyDescent="0.3">
      <c r="Q273" s="51"/>
      <c r="T273" s="51"/>
      <c r="AR273" s="51"/>
    </row>
    <row r="274" spans="17:44" ht="14.25" customHeight="1" x14ac:dyDescent="0.3">
      <c r="Q274" s="51"/>
      <c r="T274" s="51"/>
      <c r="AR274" s="51"/>
    </row>
    <row r="275" spans="17:44" ht="14.25" customHeight="1" x14ac:dyDescent="0.3">
      <c r="Q275" s="51"/>
      <c r="T275" s="51"/>
      <c r="AR275" s="51"/>
    </row>
    <row r="276" spans="17:44" ht="14.25" customHeight="1" x14ac:dyDescent="0.3">
      <c r="Q276" s="51"/>
      <c r="T276" s="51"/>
      <c r="AR276" s="51"/>
    </row>
    <row r="277" spans="17:44" ht="14.25" customHeight="1" x14ac:dyDescent="0.3">
      <c r="Q277" s="51"/>
      <c r="T277" s="51"/>
      <c r="AR277" s="51"/>
    </row>
    <row r="278" spans="17:44" ht="14.25" customHeight="1" x14ac:dyDescent="0.3">
      <c r="Q278" s="51"/>
      <c r="T278" s="51"/>
      <c r="AR278" s="51"/>
    </row>
    <row r="279" spans="17:44" ht="14.25" customHeight="1" x14ac:dyDescent="0.3">
      <c r="Q279" s="51"/>
      <c r="T279" s="51"/>
      <c r="AR279" s="51"/>
    </row>
    <row r="280" spans="17:44" ht="14.25" customHeight="1" x14ac:dyDescent="0.3">
      <c r="Q280" s="51"/>
      <c r="T280" s="51"/>
      <c r="AR280" s="51"/>
    </row>
    <row r="281" spans="17:44" ht="14.25" customHeight="1" x14ac:dyDescent="0.3">
      <c r="Q281" s="51"/>
      <c r="T281" s="51"/>
      <c r="AR281" s="51"/>
    </row>
    <row r="282" spans="17:44" ht="14.25" customHeight="1" x14ac:dyDescent="0.3">
      <c r="Q282" s="51"/>
      <c r="T282" s="51"/>
      <c r="AR282" s="51"/>
    </row>
    <row r="283" spans="17:44" ht="14.25" customHeight="1" x14ac:dyDescent="0.3">
      <c r="Q283" s="51"/>
      <c r="T283" s="51"/>
      <c r="AR283" s="51"/>
    </row>
    <row r="284" spans="17:44" ht="14.25" customHeight="1" x14ac:dyDescent="0.3">
      <c r="Q284" s="51"/>
      <c r="T284" s="51"/>
      <c r="AR284" s="51"/>
    </row>
    <row r="285" spans="17:44" ht="14.25" customHeight="1" x14ac:dyDescent="0.3">
      <c r="Q285" s="51"/>
      <c r="T285" s="51"/>
      <c r="AR285" s="51"/>
    </row>
    <row r="286" spans="17:44" ht="14.25" customHeight="1" x14ac:dyDescent="0.3">
      <c r="Q286" s="51"/>
      <c r="T286" s="51"/>
      <c r="AR286" s="51"/>
    </row>
    <row r="287" spans="17:44" ht="14.25" customHeight="1" x14ac:dyDescent="0.3">
      <c r="Q287" s="51"/>
      <c r="T287" s="51"/>
      <c r="AR287" s="51"/>
    </row>
    <row r="288" spans="17:44" ht="14.25" customHeight="1" x14ac:dyDescent="0.3">
      <c r="Q288" s="51"/>
      <c r="T288" s="51"/>
      <c r="AR288" s="51"/>
    </row>
    <row r="289" spans="17:44" ht="14.25" customHeight="1" x14ac:dyDescent="0.3">
      <c r="Q289" s="51"/>
      <c r="T289" s="51"/>
      <c r="AR289" s="51"/>
    </row>
    <row r="290" spans="17:44" ht="14.25" customHeight="1" x14ac:dyDescent="0.3">
      <c r="Q290" s="51"/>
      <c r="T290" s="51"/>
      <c r="AR290" s="51"/>
    </row>
    <row r="291" spans="17:44" ht="14.25" customHeight="1" x14ac:dyDescent="0.3">
      <c r="Q291" s="51"/>
      <c r="T291" s="51"/>
      <c r="AR291" s="51"/>
    </row>
    <row r="292" spans="17:44" ht="14.25" customHeight="1" x14ac:dyDescent="0.3">
      <c r="Q292" s="51"/>
      <c r="T292" s="51"/>
      <c r="AR292" s="51"/>
    </row>
    <row r="293" spans="17:44" ht="14.25" customHeight="1" x14ac:dyDescent="0.3">
      <c r="Q293" s="51"/>
      <c r="T293" s="51"/>
      <c r="AR293" s="51"/>
    </row>
    <row r="294" spans="17:44" ht="14.25" customHeight="1" x14ac:dyDescent="0.3">
      <c r="Q294" s="51"/>
      <c r="T294" s="51"/>
      <c r="AR294" s="51"/>
    </row>
    <row r="295" spans="17:44" ht="14.25" customHeight="1" x14ac:dyDescent="0.3">
      <c r="Q295" s="51"/>
      <c r="T295" s="51"/>
      <c r="AR295" s="51"/>
    </row>
    <row r="296" spans="17:44" ht="14.25" customHeight="1" x14ac:dyDescent="0.3">
      <c r="Q296" s="51"/>
      <c r="T296" s="51"/>
      <c r="AR296" s="51"/>
    </row>
    <row r="297" spans="17:44" ht="14.25" customHeight="1" x14ac:dyDescent="0.3">
      <c r="Q297" s="51"/>
      <c r="T297" s="51"/>
      <c r="AR297" s="51"/>
    </row>
    <row r="298" spans="17:44" ht="14.25" customHeight="1" x14ac:dyDescent="0.3">
      <c r="Q298" s="51"/>
      <c r="T298" s="51"/>
      <c r="AR298" s="51"/>
    </row>
    <row r="299" spans="17:44" ht="14.25" customHeight="1" x14ac:dyDescent="0.3">
      <c r="Q299" s="51"/>
      <c r="T299" s="51"/>
      <c r="AR299" s="51"/>
    </row>
    <row r="300" spans="17:44" ht="14.25" customHeight="1" x14ac:dyDescent="0.3">
      <c r="Q300" s="51"/>
      <c r="T300" s="51"/>
      <c r="AR300" s="51"/>
    </row>
    <row r="301" spans="17:44" ht="14.25" customHeight="1" x14ac:dyDescent="0.3">
      <c r="Q301" s="51"/>
      <c r="T301" s="51"/>
      <c r="AR301" s="51"/>
    </row>
    <row r="302" spans="17:44" ht="14.25" customHeight="1" x14ac:dyDescent="0.3">
      <c r="Q302" s="51"/>
      <c r="T302" s="51"/>
      <c r="AR302" s="51"/>
    </row>
    <row r="303" spans="17:44" ht="14.25" customHeight="1" x14ac:dyDescent="0.3">
      <c r="Q303" s="51"/>
      <c r="T303" s="51"/>
      <c r="AR303" s="51"/>
    </row>
    <row r="304" spans="17:44" ht="14.25" customHeight="1" x14ac:dyDescent="0.3">
      <c r="Q304" s="51"/>
      <c r="T304" s="51"/>
      <c r="AR304" s="51"/>
    </row>
    <row r="305" spans="17:44" ht="14.25" customHeight="1" x14ac:dyDescent="0.3">
      <c r="Q305" s="51"/>
      <c r="T305" s="51"/>
      <c r="AR305" s="51"/>
    </row>
    <row r="306" spans="17:44" ht="14.25" customHeight="1" x14ac:dyDescent="0.3">
      <c r="Q306" s="51"/>
      <c r="T306" s="51"/>
      <c r="AR306" s="51"/>
    </row>
    <row r="307" spans="17:44" ht="14.25" customHeight="1" x14ac:dyDescent="0.3">
      <c r="Q307" s="51"/>
      <c r="T307" s="51"/>
      <c r="AR307" s="51"/>
    </row>
    <row r="308" spans="17:44" ht="14.25" customHeight="1" x14ac:dyDescent="0.3">
      <c r="Q308" s="51"/>
      <c r="T308" s="51"/>
      <c r="AR308" s="51"/>
    </row>
    <row r="309" spans="17:44" ht="14.25" customHeight="1" x14ac:dyDescent="0.3">
      <c r="Q309" s="51"/>
      <c r="T309" s="51"/>
      <c r="AR309" s="51"/>
    </row>
    <row r="310" spans="17:44" ht="14.25" customHeight="1" x14ac:dyDescent="0.3">
      <c r="Q310" s="51"/>
      <c r="T310" s="51"/>
      <c r="AR310" s="51"/>
    </row>
    <row r="311" spans="17:44" ht="14.25" customHeight="1" x14ac:dyDescent="0.3">
      <c r="Q311" s="51"/>
      <c r="T311" s="51"/>
      <c r="AR311" s="51"/>
    </row>
    <row r="312" spans="17:44" ht="14.25" customHeight="1" x14ac:dyDescent="0.3">
      <c r="Q312" s="51"/>
      <c r="T312" s="51"/>
      <c r="AR312" s="51"/>
    </row>
    <row r="313" spans="17:44" ht="14.25" customHeight="1" x14ac:dyDescent="0.3">
      <c r="Q313" s="51"/>
      <c r="T313" s="51"/>
      <c r="AR313" s="51"/>
    </row>
    <row r="314" spans="17:44" ht="14.25" customHeight="1" x14ac:dyDescent="0.3">
      <c r="Q314" s="51"/>
      <c r="T314" s="51"/>
      <c r="AR314" s="51"/>
    </row>
    <row r="315" spans="17:44" ht="14.25" customHeight="1" x14ac:dyDescent="0.3">
      <c r="Q315" s="51"/>
      <c r="T315" s="51"/>
      <c r="AR315" s="51"/>
    </row>
    <row r="316" spans="17:44" ht="14.25" customHeight="1" x14ac:dyDescent="0.3">
      <c r="Q316" s="51"/>
      <c r="T316" s="51"/>
      <c r="AR316" s="51"/>
    </row>
    <row r="317" spans="17:44" ht="14.25" customHeight="1" x14ac:dyDescent="0.3">
      <c r="Q317" s="51"/>
      <c r="T317" s="51"/>
      <c r="AR317" s="51"/>
    </row>
    <row r="318" spans="17:44" ht="14.25" customHeight="1" x14ac:dyDescent="0.3">
      <c r="Q318" s="51"/>
      <c r="T318" s="51"/>
      <c r="AR318" s="51"/>
    </row>
    <row r="319" spans="17:44" ht="14.25" customHeight="1" x14ac:dyDescent="0.3">
      <c r="Q319" s="51"/>
      <c r="T319" s="51"/>
      <c r="AR319" s="51"/>
    </row>
    <row r="320" spans="17:44" ht="14.25" customHeight="1" x14ac:dyDescent="0.3">
      <c r="Q320" s="51"/>
      <c r="T320" s="51"/>
      <c r="AR320" s="51"/>
    </row>
    <row r="321" spans="17:44" ht="14.25" customHeight="1" x14ac:dyDescent="0.3">
      <c r="Q321" s="51"/>
      <c r="T321" s="51"/>
      <c r="AR321" s="51"/>
    </row>
    <row r="322" spans="17:44" ht="14.25" customHeight="1" x14ac:dyDescent="0.3">
      <c r="Q322" s="51"/>
      <c r="T322" s="51"/>
      <c r="AR322" s="51"/>
    </row>
    <row r="323" spans="17:44" ht="14.25" customHeight="1" x14ac:dyDescent="0.3">
      <c r="Q323" s="51"/>
      <c r="T323" s="51"/>
      <c r="AR323" s="51"/>
    </row>
    <row r="324" spans="17:44" ht="14.25" customHeight="1" x14ac:dyDescent="0.3">
      <c r="Q324" s="51"/>
      <c r="T324" s="51"/>
      <c r="AR324" s="51"/>
    </row>
    <row r="325" spans="17:44" ht="14.25" customHeight="1" x14ac:dyDescent="0.3">
      <c r="Q325" s="51"/>
      <c r="T325" s="51"/>
      <c r="AR325" s="51"/>
    </row>
    <row r="326" spans="17:44" ht="14.25" customHeight="1" x14ac:dyDescent="0.3">
      <c r="Q326" s="51"/>
      <c r="T326" s="51"/>
      <c r="AR326" s="51"/>
    </row>
    <row r="327" spans="17:44" ht="14.25" customHeight="1" x14ac:dyDescent="0.3">
      <c r="Q327" s="51"/>
      <c r="T327" s="51"/>
      <c r="AR327" s="51"/>
    </row>
    <row r="328" spans="17:44" ht="14.25" customHeight="1" x14ac:dyDescent="0.3">
      <c r="Q328" s="51"/>
      <c r="T328" s="51"/>
      <c r="AR328" s="51"/>
    </row>
    <row r="329" spans="17:44" ht="14.25" customHeight="1" x14ac:dyDescent="0.3">
      <c r="Q329" s="51"/>
      <c r="T329" s="51"/>
      <c r="AR329" s="51"/>
    </row>
    <row r="330" spans="17:44" ht="14.25" customHeight="1" x14ac:dyDescent="0.3">
      <c r="Q330" s="51"/>
      <c r="T330" s="51"/>
      <c r="AR330" s="51"/>
    </row>
    <row r="331" spans="17:44" ht="14.25" customHeight="1" x14ac:dyDescent="0.3">
      <c r="Q331" s="51"/>
      <c r="T331" s="51"/>
      <c r="AR331" s="51"/>
    </row>
    <row r="332" spans="17:44" ht="14.25" customHeight="1" x14ac:dyDescent="0.3">
      <c r="Q332" s="51"/>
      <c r="T332" s="51"/>
      <c r="AR332" s="51"/>
    </row>
    <row r="333" spans="17:44" ht="14.25" customHeight="1" x14ac:dyDescent="0.3">
      <c r="Q333" s="51"/>
      <c r="T333" s="51"/>
      <c r="AR333" s="51"/>
    </row>
    <row r="334" spans="17:44" ht="14.25" customHeight="1" x14ac:dyDescent="0.3">
      <c r="Q334" s="51"/>
      <c r="T334" s="51"/>
      <c r="AR334" s="51"/>
    </row>
    <row r="335" spans="17:44" ht="14.25" customHeight="1" x14ac:dyDescent="0.3">
      <c r="Q335" s="51"/>
      <c r="T335" s="51"/>
      <c r="AR335" s="51"/>
    </row>
    <row r="336" spans="17:44" ht="14.25" customHeight="1" x14ac:dyDescent="0.3">
      <c r="Q336" s="51"/>
      <c r="T336" s="51"/>
      <c r="AR336" s="51"/>
    </row>
    <row r="337" spans="17:44" ht="14.25" customHeight="1" x14ac:dyDescent="0.3">
      <c r="Q337" s="51"/>
      <c r="T337" s="51"/>
      <c r="AR337" s="51"/>
    </row>
    <row r="338" spans="17:44" ht="14.25" customHeight="1" x14ac:dyDescent="0.3">
      <c r="Q338" s="51"/>
      <c r="T338" s="51"/>
      <c r="AR338" s="51"/>
    </row>
    <row r="339" spans="17:44" ht="14.25" customHeight="1" x14ac:dyDescent="0.3">
      <c r="Q339" s="51"/>
      <c r="T339" s="51"/>
      <c r="AR339" s="51"/>
    </row>
    <row r="340" spans="17:44" ht="14.25" customHeight="1" x14ac:dyDescent="0.3">
      <c r="Q340" s="51"/>
      <c r="T340" s="51"/>
      <c r="AR340" s="51"/>
    </row>
    <row r="341" spans="17:44" ht="14.25" customHeight="1" x14ac:dyDescent="0.3">
      <c r="Q341" s="51"/>
      <c r="T341" s="51"/>
      <c r="AR341" s="51"/>
    </row>
    <row r="342" spans="17:44" ht="14.25" customHeight="1" x14ac:dyDescent="0.3">
      <c r="Q342" s="51"/>
      <c r="T342" s="51"/>
      <c r="AR342" s="51"/>
    </row>
    <row r="343" spans="17:44" ht="14.25" customHeight="1" x14ac:dyDescent="0.3">
      <c r="Q343" s="51"/>
      <c r="T343" s="51"/>
      <c r="AR343" s="51"/>
    </row>
    <row r="344" spans="17:44" ht="14.25" customHeight="1" x14ac:dyDescent="0.3">
      <c r="Q344" s="51"/>
      <c r="T344" s="51"/>
      <c r="AR344" s="51"/>
    </row>
    <row r="345" spans="17:44" ht="14.25" customHeight="1" x14ac:dyDescent="0.3">
      <c r="Q345" s="51"/>
      <c r="T345" s="51"/>
      <c r="AR345" s="51"/>
    </row>
    <row r="346" spans="17:44" ht="14.25" customHeight="1" x14ac:dyDescent="0.3">
      <c r="Q346" s="51"/>
      <c r="T346" s="51"/>
      <c r="AR346" s="51"/>
    </row>
    <row r="347" spans="17:44" ht="14.25" customHeight="1" x14ac:dyDescent="0.3">
      <c r="Q347" s="51"/>
      <c r="T347" s="51"/>
      <c r="AR347" s="51"/>
    </row>
    <row r="348" spans="17:44" ht="14.25" customHeight="1" x14ac:dyDescent="0.3">
      <c r="Q348" s="51"/>
      <c r="T348" s="51"/>
      <c r="AR348" s="51"/>
    </row>
    <row r="349" spans="17:44" ht="14.25" customHeight="1" x14ac:dyDescent="0.3">
      <c r="Q349" s="51"/>
      <c r="T349" s="51"/>
      <c r="AR349" s="51"/>
    </row>
    <row r="350" spans="17:44" ht="14.25" customHeight="1" x14ac:dyDescent="0.3">
      <c r="Q350" s="51"/>
      <c r="T350" s="51"/>
      <c r="AR350" s="51"/>
    </row>
    <row r="351" spans="17:44" ht="14.25" customHeight="1" x14ac:dyDescent="0.3">
      <c r="Q351" s="51"/>
      <c r="T351" s="51"/>
      <c r="AR351" s="51"/>
    </row>
    <row r="352" spans="17:44" ht="14.25" customHeight="1" x14ac:dyDescent="0.3">
      <c r="Q352" s="51"/>
      <c r="T352" s="51"/>
      <c r="AR352" s="51"/>
    </row>
    <row r="353" spans="17:44" ht="14.25" customHeight="1" x14ac:dyDescent="0.3">
      <c r="Q353" s="51"/>
      <c r="T353" s="51"/>
      <c r="AR353" s="51"/>
    </row>
    <row r="354" spans="17:44" ht="14.25" customHeight="1" x14ac:dyDescent="0.3">
      <c r="Q354" s="51"/>
      <c r="T354" s="51"/>
      <c r="AR354" s="51"/>
    </row>
    <row r="355" spans="17:44" ht="14.25" customHeight="1" x14ac:dyDescent="0.3">
      <c r="Q355" s="51"/>
      <c r="T355" s="51"/>
      <c r="AR355" s="51"/>
    </row>
    <row r="356" spans="17:44" ht="14.25" customHeight="1" x14ac:dyDescent="0.3">
      <c r="Q356" s="51"/>
      <c r="T356" s="51"/>
      <c r="AR356" s="51"/>
    </row>
    <row r="357" spans="17:44" ht="14.25" customHeight="1" x14ac:dyDescent="0.3">
      <c r="Q357" s="51"/>
      <c r="T357" s="51"/>
      <c r="AR357" s="51"/>
    </row>
    <row r="358" spans="17:44" ht="14.25" customHeight="1" x14ac:dyDescent="0.3">
      <c r="Q358" s="51"/>
      <c r="T358" s="51"/>
      <c r="AR358" s="51"/>
    </row>
    <row r="359" spans="17:44" ht="14.25" customHeight="1" x14ac:dyDescent="0.3">
      <c r="Q359" s="51"/>
      <c r="T359" s="51"/>
      <c r="AR359" s="51"/>
    </row>
    <row r="360" spans="17:44" ht="14.25" customHeight="1" x14ac:dyDescent="0.3">
      <c r="Q360" s="51"/>
      <c r="T360" s="51"/>
      <c r="AR360" s="51"/>
    </row>
    <row r="361" spans="17:44" ht="14.25" customHeight="1" x14ac:dyDescent="0.3">
      <c r="Q361" s="51"/>
      <c r="T361" s="51"/>
      <c r="AR361" s="51"/>
    </row>
    <row r="362" spans="17:44" ht="14.25" customHeight="1" x14ac:dyDescent="0.3">
      <c r="Q362" s="51"/>
      <c r="T362" s="51"/>
      <c r="AR362" s="51"/>
    </row>
    <row r="363" spans="17:44" ht="14.25" customHeight="1" x14ac:dyDescent="0.3">
      <c r="Q363" s="51"/>
      <c r="T363" s="51"/>
      <c r="AR363" s="51"/>
    </row>
    <row r="364" spans="17:44" ht="14.25" customHeight="1" x14ac:dyDescent="0.3">
      <c r="Q364" s="51"/>
      <c r="T364" s="51"/>
      <c r="AR364" s="51"/>
    </row>
    <row r="365" spans="17:44" ht="14.25" customHeight="1" x14ac:dyDescent="0.3">
      <c r="Q365" s="51"/>
      <c r="T365" s="51"/>
      <c r="AR365" s="51"/>
    </row>
    <row r="366" spans="17:44" ht="14.25" customHeight="1" x14ac:dyDescent="0.3">
      <c r="Q366" s="51"/>
      <c r="T366" s="51"/>
      <c r="AR366" s="51"/>
    </row>
    <row r="367" spans="17:44" ht="14.25" customHeight="1" x14ac:dyDescent="0.3">
      <c r="Q367" s="51"/>
      <c r="T367" s="51"/>
      <c r="AR367" s="51"/>
    </row>
    <row r="368" spans="17:44" ht="14.25" customHeight="1" x14ac:dyDescent="0.3">
      <c r="Q368" s="51"/>
      <c r="T368" s="51"/>
      <c r="AR368" s="51"/>
    </row>
    <row r="369" spans="17:44" ht="14.25" customHeight="1" x14ac:dyDescent="0.3">
      <c r="Q369" s="51"/>
      <c r="T369" s="51"/>
      <c r="AR369" s="51"/>
    </row>
    <row r="370" spans="17:44" ht="14.25" customHeight="1" x14ac:dyDescent="0.3">
      <c r="Q370" s="51"/>
      <c r="T370" s="51"/>
      <c r="AR370" s="51"/>
    </row>
    <row r="371" spans="17:44" ht="14.25" customHeight="1" x14ac:dyDescent="0.3">
      <c r="Q371" s="51"/>
      <c r="T371" s="51"/>
      <c r="AR371" s="51"/>
    </row>
    <row r="372" spans="17:44" ht="14.25" customHeight="1" x14ac:dyDescent="0.3">
      <c r="Q372" s="51"/>
      <c r="T372" s="51"/>
      <c r="AR372" s="51"/>
    </row>
    <row r="373" spans="17:44" ht="14.25" customHeight="1" x14ac:dyDescent="0.3">
      <c r="Q373" s="51"/>
      <c r="T373" s="51"/>
      <c r="AR373" s="51"/>
    </row>
    <row r="374" spans="17:44" ht="14.25" customHeight="1" x14ac:dyDescent="0.3">
      <c r="Q374" s="51"/>
      <c r="T374" s="51"/>
      <c r="AR374" s="51"/>
    </row>
    <row r="375" spans="17:44" ht="14.25" customHeight="1" x14ac:dyDescent="0.3">
      <c r="Q375" s="51"/>
      <c r="T375" s="51"/>
      <c r="AR375" s="51"/>
    </row>
    <row r="376" spans="17:44" ht="14.25" customHeight="1" x14ac:dyDescent="0.3">
      <c r="Q376" s="51"/>
      <c r="T376" s="51"/>
      <c r="AR376" s="51"/>
    </row>
    <row r="377" spans="17:44" ht="14.25" customHeight="1" x14ac:dyDescent="0.3">
      <c r="Q377" s="51"/>
      <c r="T377" s="51"/>
      <c r="AR377" s="51"/>
    </row>
    <row r="378" spans="17:44" ht="14.25" customHeight="1" x14ac:dyDescent="0.3">
      <c r="Q378" s="51"/>
      <c r="T378" s="51"/>
      <c r="AR378" s="51"/>
    </row>
    <row r="379" spans="17:44" ht="14.25" customHeight="1" x14ac:dyDescent="0.3">
      <c r="Q379" s="51"/>
      <c r="T379" s="51"/>
      <c r="AR379" s="51"/>
    </row>
    <row r="380" spans="17:44" ht="14.25" customHeight="1" x14ac:dyDescent="0.3">
      <c r="Q380" s="51"/>
      <c r="T380" s="51"/>
      <c r="AR380" s="51"/>
    </row>
    <row r="381" spans="17:44" ht="14.25" customHeight="1" x14ac:dyDescent="0.3">
      <c r="Q381" s="51"/>
      <c r="T381" s="51"/>
      <c r="AR381" s="51"/>
    </row>
    <row r="382" spans="17:44" ht="14.25" customHeight="1" x14ac:dyDescent="0.3">
      <c r="Q382" s="51"/>
      <c r="T382" s="51"/>
      <c r="AR382" s="51"/>
    </row>
    <row r="383" spans="17:44" ht="14.25" customHeight="1" x14ac:dyDescent="0.3">
      <c r="Q383" s="51"/>
      <c r="T383" s="51"/>
      <c r="AR383" s="51"/>
    </row>
    <row r="384" spans="17:44" ht="14.25" customHeight="1" x14ac:dyDescent="0.3">
      <c r="Q384" s="51"/>
      <c r="T384" s="51"/>
      <c r="AR384" s="51"/>
    </row>
    <row r="385" spans="17:44" ht="14.25" customHeight="1" x14ac:dyDescent="0.3">
      <c r="Q385" s="51"/>
      <c r="T385" s="51"/>
      <c r="AR385" s="51"/>
    </row>
    <row r="386" spans="17:44" ht="14.25" customHeight="1" x14ac:dyDescent="0.3">
      <c r="Q386" s="51"/>
      <c r="T386" s="51"/>
      <c r="AR386" s="51"/>
    </row>
    <row r="387" spans="17:44" ht="14.25" customHeight="1" x14ac:dyDescent="0.3">
      <c r="Q387" s="51"/>
      <c r="T387" s="51"/>
      <c r="AR387" s="51"/>
    </row>
    <row r="388" spans="17:44" ht="14.25" customHeight="1" x14ac:dyDescent="0.3">
      <c r="Q388" s="51"/>
      <c r="T388" s="51"/>
      <c r="AR388" s="51"/>
    </row>
    <row r="389" spans="17:44" ht="14.25" customHeight="1" x14ac:dyDescent="0.3">
      <c r="Q389" s="51"/>
      <c r="T389" s="51"/>
      <c r="AR389" s="51"/>
    </row>
    <row r="390" spans="17:44" ht="14.25" customHeight="1" x14ac:dyDescent="0.3">
      <c r="Q390" s="51"/>
      <c r="T390" s="51"/>
      <c r="AR390" s="51"/>
    </row>
    <row r="391" spans="17:44" ht="14.25" customHeight="1" x14ac:dyDescent="0.3">
      <c r="Q391" s="51"/>
      <c r="T391" s="51"/>
      <c r="AR391" s="51"/>
    </row>
    <row r="392" spans="17:44" ht="14.25" customHeight="1" x14ac:dyDescent="0.3">
      <c r="Q392" s="51"/>
      <c r="T392" s="51"/>
      <c r="AR392" s="51"/>
    </row>
    <row r="393" spans="17:44" ht="14.25" customHeight="1" x14ac:dyDescent="0.3">
      <c r="Q393" s="51"/>
      <c r="T393" s="51"/>
      <c r="AR393" s="51"/>
    </row>
    <row r="394" spans="17:44" ht="14.25" customHeight="1" x14ac:dyDescent="0.3">
      <c r="Q394" s="51"/>
      <c r="T394" s="51"/>
      <c r="AR394" s="51"/>
    </row>
    <row r="395" spans="17:44" ht="14.25" customHeight="1" x14ac:dyDescent="0.3">
      <c r="Q395" s="51"/>
      <c r="T395" s="51"/>
      <c r="AR395" s="51"/>
    </row>
    <row r="396" spans="17:44" ht="14.25" customHeight="1" x14ac:dyDescent="0.3">
      <c r="Q396" s="51"/>
      <c r="T396" s="51"/>
      <c r="AR396" s="51"/>
    </row>
    <row r="397" spans="17:44" ht="14.25" customHeight="1" x14ac:dyDescent="0.3">
      <c r="Q397" s="51"/>
      <c r="T397" s="51"/>
      <c r="AR397" s="51"/>
    </row>
    <row r="398" spans="17:44" ht="14.25" customHeight="1" x14ac:dyDescent="0.3">
      <c r="Q398" s="51"/>
      <c r="T398" s="51"/>
      <c r="AR398" s="51"/>
    </row>
    <row r="399" spans="17:44" ht="14.25" customHeight="1" x14ac:dyDescent="0.3">
      <c r="Q399" s="51"/>
      <c r="T399" s="51"/>
      <c r="AR399" s="51"/>
    </row>
    <row r="400" spans="17:44" ht="14.25" customHeight="1" x14ac:dyDescent="0.3">
      <c r="Q400" s="51"/>
      <c r="T400" s="51"/>
      <c r="AR400" s="51"/>
    </row>
    <row r="401" spans="17:44" ht="14.25" customHeight="1" x14ac:dyDescent="0.3">
      <c r="Q401" s="51"/>
      <c r="T401" s="51"/>
      <c r="AR401" s="51"/>
    </row>
    <row r="402" spans="17:44" ht="14.25" customHeight="1" x14ac:dyDescent="0.3">
      <c r="Q402" s="51"/>
      <c r="T402" s="51"/>
      <c r="AR402" s="51"/>
    </row>
    <row r="403" spans="17:44" ht="14.25" customHeight="1" x14ac:dyDescent="0.3">
      <c r="Q403" s="51"/>
      <c r="T403" s="51"/>
      <c r="AR403" s="51"/>
    </row>
    <row r="404" spans="17:44" ht="14.25" customHeight="1" x14ac:dyDescent="0.3">
      <c r="Q404" s="51"/>
      <c r="T404" s="51"/>
      <c r="AR404" s="51"/>
    </row>
    <row r="405" spans="17:44" ht="14.25" customHeight="1" x14ac:dyDescent="0.3">
      <c r="Q405" s="51"/>
      <c r="T405" s="51"/>
      <c r="AR405" s="51"/>
    </row>
    <row r="406" spans="17:44" ht="14.25" customHeight="1" x14ac:dyDescent="0.3">
      <c r="Q406" s="51"/>
      <c r="T406" s="51"/>
      <c r="AR406" s="51"/>
    </row>
    <row r="407" spans="17:44" ht="14.25" customHeight="1" x14ac:dyDescent="0.3">
      <c r="Q407" s="51"/>
      <c r="T407" s="51"/>
      <c r="AR407" s="51"/>
    </row>
    <row r="408" spans="17:44" ht="14.25" customHeight="1" x14ac:dyDescent="0.3">
      <c r="Q408" s="51"/>
      <c r="T408" s="51"/>
      <c r="AR408" s="51"/>
    </row>
    <row r="409" spans="17:44" ht="14.25" customHeight="1" x14ac:dyDescent="0.3">
      <c r="Q409" s="51"/>
      <c r="T409" s="51"/>
      <c r="AR409" s="51"/>
    </row>
    <row r="410" spans="17:44" ht="14.25" customHeight="1" x14ac:dyDescent="0.3">
      <c r="Q410" s="51"/>
      <c r="T410" s="51"/>
      <c r="AR410" s="51"/>
    </row>
    <row r="411" spans="17:44" ht="14.25" customHeight="1" x14ac:dyDescent="0.3">
      <c r="Q411" s="51"/>
      <c r="T411" s="51"/>
      <c r="AR411" s="51"/>
    </row>
    <row r="412" spans="17:44" ht="14.25" customHeight="1" x14ac:dyDescent="0.3">
      <c r="Q412" s="51"/>
      <c r="T412" s="51"/>
      <c r="AR412" s="51"/>
    </row>
    <row r="413" spans="17:44" ht="14.25" customHeight="1" x14ac:dyDescent="0.3">
      <c r="Q413" s="51"/>
      <c r="T413" s="51"/>
      <c r="AR413" s="51"/>
    </row>
    <row r="414" spans="17:44" ht="14.25" customHeight="1" x14ac:dyDescent="0.3">
      <c r="Q414" s="51"/>
      <c r="T414" s="51"/>
      <c r="AR414" s="51"/>
    </row>
    <row r="415" spans="17:44" ht="14.25" customHeight="1" x14ac:dyDescent="0.3">
      <c r="Q415" s="51"/>
      <c r="T415" s="51"/>
      <c r="AR415" s="51"/>
    </row>
    <row r="416" spans="17:44" ht="14.25" customHeight="1" x14ac:dyDescent="0.3">
      <c r="Q416" s="51"/>
      <c r="T416" s="51"/>
      <c r="AR416" s="51"/>
    </row>
    <row r="417" spans="17:44" ht="14.25" customHeight="1" x14ac:dyDescent="0.3">
      <c r="Q417" s="51"/>
      <c r="T417" s="51"/>
      <c r="AR417" s="51"/>
    </row>
    <row r="418" spans="17:44" ht="14.25" customHeight="1" x14ac:dyDescent="0.3">
      <c r="Q418" s="51"/>
      <c r="T418" s="51"/>
      <c r="AR418" s="51"/>
    </row>
    <row r="419" spans="17:44" ht="14.25" customHeight="1" x14ac:dyDescent="0.3">
      <c r="Q419" s="51"/>
      <c r="T419" s="51"/>
      <c r="AR419" s="51"/>
    </row>
    <row r="420" spans="17:44" ht="14.25" customHeight="1" x14ac:dyDescent="0.3">
      <c r="Q420" s="51"/>
      <c r="T420" s="51"/>
      <c r="AR420" s="51"/>
    </row>
    <row r="421" spans="17:44" ht="14.25" customHeight="1" x14ac:dyDescent="0.3">
      <c r="Q421" s="51"/>
      <c r="T421" s="51"/>
      <c r="AR421" s="51"/>
    </row>
    <row r="422" spans="17:44" ht="14.25" customHeight="1" x14ac:dyDescent="0.3">
      <c r="Q422" s="51"/>
      <c r="T422" s="51"/>
      <c r="AR422" s="51"/>
    </row>
    <row r="423" spans="17:44" ht="14.25" customHeight="1" x14ac:dyDescent="0.3">
      <c r="Q423" s="51"/>
      <c r="T423" s="51"/>
      <c r="AR423" s="51"/>
    </row>
    <row r="424" spans="17:44" ht="14.25" customHeight="1" x14ac:dyDescent="0.3">
      <c r="Q424" s="51"/>
      <c r="T424" s="51"/>
      <c r="AR424" s="51"/>
    </row>
    <row r="425" spans="17:44" ht="14.25" customHeight="1" x14ac:dyDescent="0.3">
      <c r="Q425" s="51"/>
      <c r="T425" s="51"/>
      <c r="AR425" s="51"/>
    </row>
    <row r="426" spans="17:44" ht="14.25" customHeight="1" x14ac:dyDescent="0.3">
      <c r="Q426" s="51"/>
      <c r="T426" s="51"/>
      <c r="AR426" s="51"/>
    </row>
    <row r="427" spans="17:44" ht="14.25" customHeight="1" x14ac:dyDescent="0.3">
      <c r="Q427" s="51"/>
      <c r="T427" s="51"/>
      <c r="AR427" s="51"/>
    </row>
    <row r="428" spans="17:44" ht="14.25" customHeight="1" x14ac:dyDescent="0.3">
      <c r="Q428" s="51"/>
      <c r="T428" s="51"/>
      <c r="AR428" s="51"/>
    </row>
    <row r="429" spans="17:44" ht="14.25" customHeight="1" x14ac:dyDescent="0.3">
      <c r="Q429" s="51"/>
      <c r="T429" s="51"/>
      <c r="AR429" s="51"/>
    </row>
    <row r="430" spans="17:44" ht="14.25" customHeight="1" x14ac:dyDescent="0.3">
      <c r="Q430" s="51"/>
      <c r="T430" s="51"/>
      <c r="AR430" s="51"/>
    </row>
    <row r="431" spans="17:44" ht="14.25" customHeight="1" x14ac:dyDescent="0.3">
      <c r="Q431" s="51"/>
      <c r="T431" s="51"/>
      <c r="AR431" s="51"/>
    </row>
    <row r="432" spans="17:44" ht="14.25" customHeight="1" x14ac:dyDescent="0.3">
      <c r="Q432" s="51"/>
      <c r="T432" s="51"/>
      <c r="AR432" s="51"/>
    </row>
    <row r="433" spans="17:44" ht="14.25" customHeight="1" x14ac:dyDescent="0.3">
      <c r="Q433" s="51"/>
      <c r="T433" s="51"/>
      <c r="AR433" s="51"/>
    </row>
    <row r="434" spans="17:44" ht="14.25" customHeight="1" x14ac:dyDescent="0.3">
      <c r="Q434" s="51"/>
      <c r="T434" s="51"/>
      <c r="AR434" s="51"/>
    </row>
    <row r="435" spans="17:44" ht="14.25" customHeight="1" x14ac:dyDescent="0.3">
      <c r="Q435" s="51"/>
      <c r="T435" s="51"/>
      <c r="AR435" s="51"/>
    </row>
    <row r="436" spans="17:44" ht="14.25" customHeight="1" x14ac:dyDescent="0.3">
      <c r="Q436" s="51"/>
      <c r="T436" s="51"/>
      <c r="AR436" s="51"/>
    </row>
    <row r="437" spans="17:44" ht="14.25" customHeight="1" x14ac:dyDescent="0.3">
      <c r="Q437" s="51"/>
      <c r="T437" s="51"/>
      <c r="AR437" s="51"/>
    </row>
    <row r="438" spans="17:44" ht="14.25" customHeight="1" x14ac:dyDescent="0.3">
      <c r="Q438" s="51"/>
      <c r="T438" s="51"/>
      <c r="AR438" s="51"/>
    </row>
    <row r="439" spans="17:44" ht="14.25" customHeight="1" x14ac:dyDescent="0.3">
      <c r="Q439" s="51"/>
      <c r="T439" s="51"/>
      <c r="AR439" s="51"/>
    </row>
    <row r="440" spans="17:44" ht="14.25" customHeight="1" x14ac:dyDescent="0.3">
      <c r="Q440" s="51"/>
      <c r="T440" s="51"/>
      <c r="AR440" s="51"/>
    </row>
    <row r="441" spans="17:44" ht="14.25" customHeight="1" x14ac:dyDescent="0.3">
      <c r="Q441" s="51"/>
      <c r="T441" s="51"/>
      <c r="AR441" s="51"/>
    </row>
    <row r="442" spans="17:44" ht="14.25" customHeight="1" x14ac:dyDescent="0.3">
      <c r="Q442" s="51"/>
      <c r="T442" s="51"/>
      <c r="AR442" s="51"/>
    </row>
    <row r="443" spans="17:44" ht="14.25" customHeight="1" x14ac:dyDescent="0.3">
      <c r="Q443" s="51"/>
      <c r="T443" s="51"/>
      <c r="AR443" s="51"/>
    </row>
    <row r="444" spans="17:44" ht="14.25" customHeight="1" x14ac:dyDescent="0.3">
      <c r="Q444" s="51"/>
      <c r="T444" s="51"/>
      <c r="AR444" s="51"/>
    </row>
    <row r="445" spans="17:44" ht="14.25" customHeight="1" x14ac:dyDescent="0.3">
      <c r="Q445" s="51"/>
      <c r="T445" s="51"/>
      <c r="AR445" s="51"/>
    </row>
    <row r="446" spans="17:44" ht="14.25" customHeight="1" x14ac:dyDescent="0.3">
      <c r="Q446" s="51"/>
      <c r="T446" s="51"/>
      <c r="AR446" s="51"/>
    </row>
    <row r="447" spans="17:44" ht="14.25" customHeight="1" x14ac:dyDescent="0.3">
      <c r="Q447" s="51"/>
      <c r="T447" s="51"/>
      <c r="AR447" s="51"/>
    </row>
    <row r="448" spans="17:44" ht="14.25" customHeight="1" x14ac:dyDescent="0.3">
      <c r="Q448" s="51"/>
      <c r="T448" s="51"/>
      <c r="AR448" s="51"/>
    </row>
    <row r="449" spans="17:44" ht="14.25" customHeight="1" x14ac:dyDescent="0.3">
      <c r="Q449" s="51"/>
      <c r="T449" s="51"/>
      <c r="AR449" s="51"/>
    </row>
    <row r="450" spans="17:44" ht="14.25" customHeight="1" x14ac:dyDescent="0.3">
      <c r="Q450" s="51"/>
      <c r="T450" s="51"/>
      <c r="AR450" s="51"/>
    </row>
    <row r="451" spans="17:44" ht="14.25" customHeight="1" x14ac:dyDescent="0.3">
      <c r="Q451" s="51"/>
      <c r="T451" s="51"/>
      <c r="AR451" s="51"/>
    </row>
    <row r="452" spans="17:44" ht="14.25" customHeight="1" x14ac:dyDescent="0.3">
      <c r="Q452" s="51"/>
      <c r="T452" s="51"/>
      <c r="AR452" s="51"/>
    </row>
    <row r="453" spans="17:44" ht="14.25" customHeight="1" x14ac:dyDescent="0.3">
      <c r="Q453" s="51"/>
      <c r="T453" s="51"/>
      <c r="AR453" s="51"/>
    </row>
    <row r="454" spans="17:44" ht="14.25" customHeight="1" x14ac:dyDescent="0.3">
      <c r="Q454" s="51"/>
      <c r="T454" s="51"/>
      <c r="AR454" s="51"/>
    </row>
    <row r="455" spans="17:44" ht="14.25" customHeight="1" x14ac:dyDescent="0.3">
      <c r="Q455" s="51"/>
      <c r="T455" s="51"/>
      <c r="AR455" s="51"/>
    </row>
    <row r="456" spans="17:44" ht="14.25" customHeight="1" x14ac:dyDescent="0.3">
      <c r="Q456" s="51"/>
      <c r="T456" s="51"/>
      <c r="AR456" s="51"/>
    </row>
    <row r="457" spans="17:44" ht="14.25" customHeight="1" x14ac:dyDescent="0.3">
      <c r="Q457" s="51"/>
      <c r="T457" s="51"/>
      <c r="AR457" s="51"/>
    </row>
    <row r="458" spans="17:44" ht="14.25" customHeight="1" x14ac:dyDescent="0.3">
      <c r="Q458" s="51"/>
      <c r="T458" s="51"/>
      <c r="AR458" s="51"/>
    </row>
    <row r="459" spans="17:44" ht="14.25" customHeight="1" x14ac:dyDescent="0.3">
      <c r="Q459" s="51"/>
      <c r="T459" s="51"/>
      <c r="AR459" s="51"/>
    </row>
    <row r="460" spans="17:44" ht="14.25" customHeight="1" x14ac:dyDescent="0.3">
      <c r="Q460" s="51"/>
      <c r="T460" s="51"/>
      <c r="AR460" s="51"/>
    </row>
    <row r="461" spans="17:44" ht="14.25" customHeight="1" x14ac:dyDescent="0.3">
      <c r="Q461" s="51"/>
      <c r="T461" s="51"/>
      <c r="AR461" s="51"/>
    </row>
    <row r="462" spans="17:44" ht="14.25" customHeight="1" x14ac:dyDescent="0.3">
      <c r="Q462" s="51"/>
      <c r="T462" s="51"/>
      <c r="AR462" s="51"/>
    </row>
    <row r="463" spans="17:44" ht="14.25" customHeight="1" x14ac:dyDescent="0.3">
      <c r="Q463" s="51"/>
      <c r="T463" s="51"/>
      <c r="AR463" s="51"/>
    </row>
    <row r="464" spans="17:44" ht="14.25" customHeight="1" x14ac:dyDescent="0.3">
      <c r="Q464" s="51"/>
      <c r="T464" s="51"/>
      <c r="AR464" s="51"/>
    </row>
    <row r="465" spans="17:44" ht="14.25" customHeight="1" x14ac:dyDescent="0.3">
      <c r="Q465" s="51"/>
      <c r="T465" s="51"/>
      <c r="AR465" s="51"/>
    </row>
    <row r="466" spans="17:44" ht="14.25" customHeight="1" x14ac:dyDescent="0.3">
      <c r="Q466" s="51"/>
      <c r="T466" s="51"/>
      <c r="AR466" s="51"/>
    </row>
    <row r="467" spans="17:44" ht="14.25" customHeight="1" x14ac:dyDescent="0.3">
      <c r="Q467" s="51"/>
      <c r="T467" s="51"/>
      <c r="AR467" s="51"/>
    </row>
    <row r="468" spans="17:44" ht="14.25" customHeight="1" x14ac:dyDescent="0.3">
      <c r="Q468" s="51"/>
      <c r="T468" s="51"/>
      <c r="AR468" s="51"/>
    </row>
    <row r="469" spans="17:44" ht="14.25" customHeight="1" x14ac:dyDescent="0.3">
      <c r="Q469" s="51"/>
      <c r="T469" s="51"/>
      <c r="AR469" s="51"/>
    </row>
    <row r="470" spans="17:44" ht="14.25" customHeight="1" x14ac:dyDescent="0.3">
      <c r="Q470" s="51"/>
      <c r="T470" s="51"/>
      <c r="AR470" s="51"/>
    </row>
    <row r="471" spans="17:44" ht="14.25" customHeight="1" x14ac:dyDescent="0.3">
      <c r="Q471" s="51"/>
      <c r="T471" s="51"/>
      <c r="AR471" s="51"/>
    </row>
    <row r="472" spans="17:44" ht="14.25" customHeight="1" x14ac:dyDescent="0.3">
      <c r="Q472" s="51"/>
      <c r="T472" s="51"/>
      <c r="AR472" s="51"/>
    </row>
    <row r="473" spans="17:44" ht="14.25" customHeight="1" x14ac:dyDescent="0.3">
      <c r="Q473" s="51"/>
      <c r="T473" s="51"/>
      <c r="AR473" s="51"/>
    </row>
    <row r="474" spans="17:44" ht="14.25" customHeight="1" x14ac:dyDescent="0.3">
      <c r="Q474" s="51"/>
      <c r="T474" s="51"/>
      <c r="AR474" s="51"/>
    </row>
    <row r="475" spans="17:44" ht="14.25" customHeight="1" x14ac:dyDescent="0.3">
      <c r="Q475" s="51"/>
      <c r="T475" s="51"/>
      <c r="AR475" s="51"/>
    </row>
    <row r="476" spans="17:44" ht="14.25" customHeight="1" x14ac:dyDescent="0.3">
      <c r="Q476" s="51"/>
      <c r="T476" s="51"/>
      <c r="AR476" s="51"/>
    </row>
    <row r="477" spans="17:44" ht="14.25" customHeight="1" x14ac:dyDescent="0.3">
      <c r="Q477" s="51"/>
      <c r="T477" s="51"/>
      <c r="AR477" s="51"/>
    </row>
    <row r="478" spans="17:44" ht="14.25" customHeight="1" x14ac:dyDescent="0.3">
      <c r="Q478" s="51"/>
      <c r="T478" s="51"/>
      <c r="AR478" s="51"/>
    </row>
    <row r="479" spans="17:44" ht="14.25" customHeight="1" x14ac:dyDescent="0.3">
      <c r="Q479" s="51"/>
      <c r="T479" s="51"/>
      <c r="AR479" s="51"/>
    </row>
    <row r="480" spans="17:44" ht="14.25" customHeight="1" x14ac:dyDescent="0.3">
      <c r="Q480" s="51"/>
      <c r="T480" s="51"/>
      <c r="AR480" s="51"/>
    </row>
    <row r="481" spans="17:44" ht="14.25" customHeight="1" x14ac:dyDescent="0.3">
      <c r="Q481" s="51"/>
      <c r="T481" s="51"/>
      <c r="AR481" s="51"/>
    </row>
    <row r="482" spans="17:44" ht="14.25" customHeight="1" x14ac:dyDescent="0.3">
      <c r="Q482" s="51"/>
      <c r="T482" s="51"/>
      <c r="AR482" s="51"/>
    </row>
    <row r="483" spans="17:44" ht="14.25" customHeight="1" x14ac:dyDescent="0.3">
      <c r="Q483" s="51"/>
      <c r="T483" s="51"/>
      <c r="AR483" s="51"/>
    </row>
    <row r="484" spans="17:44" ht="14.25" customHeight="1" x14ac:dyDescent="0.3">
      <c r="Q484" s="51"/>
      <c r="T484" s="51"/>
      <c r="AR484" s="51"/>
    </row>
    <row r="485" spans="17:44" ht="14.25" customHeight="1" x14ac:dyDescent="0.3">
      <c r="Q485" s="51"/>
      <c r="T485" s="51"/>
      <c r="AR485" s="51"/>
    </row>
    <row r="486" spans="17:44" ht="14.25" customHeight="1" x14ac:dyDescent="0.3">
      <c r="Q486" s="51"/>
      <c r="T486" s="51"/>
      <c r="AR486" s="51"/>
    </row>
    <row r="487" spans="17:44" ht="14.25" customHeight="1" x14ac:dyDescent="0.3">
      <c r="Q487" s="51"/>
      <c r="T487" s="51"/>
      <c r="AR487" s="51"/>
    </row>
    <row r="488" spans="17:44" ht="14.25" customHeight="1" x14ac:dyDescent="0.3">
      <c r="Q488" s="51"/>
      <c r="T488" s="51"/>
      <c r="AR488" s="51"/>
    </row>
    <row r="489" spans="17:44" ht="14.25" customHeight="1" x14ac:dyDescent="0.3">
      <c r="Q489" s="51"/>
      <c r="T489" s="51"/>
      <c r="AR489" s="51"/>
    </row>
    <row r="490" spans="17:44" ht="14.25" customHeight="1" x14ac:dyDescent="0.3">
      <c r="Q490" s="51"/>
      <c r="T490" s="51"/>
      <c r="AR490" s="51"/>
    </row>
    <row r="491" spans="17:44" ht="14.25" customHeight="1" x14ac:dyDescent="0.3">
      <c r="Q491" s="51"/>
      <c r="T491" s="51"/>
      <c r="AR491" s="51"/>
    </row>
    <row r="492" spans="17:44" ht="14.25" customHeight="1" x14ac:dyDescent="0.3">
      <c r="Q492" s="51"/>
      <c r="T492" s="51"/>
      <c r="AR492" s="51"/>
    </row>
    <row r="493" spans="17:44" ht="14.25" customHeight="1" x14ac:dyDescent="0.3">
      <c r="Q493" s="51"/>
      <c r="T493" s="51"/>
      <c r="AR493" s="51"/>
    </row>
    <row r="494" spans="17:44" ht="14.25" customHeight="1" x14ac:dyDescent="0.3">
      <c r="Q494" s="51"/>
      <c r="T494" s="51"/>
      <c r="AR494" s="51"/>
    </row>
    <row r="495" spans="17:44" ht="14.25" customHeight="1" x14ac:dyDescent="0.3">
      <c r="Q495" s="51"/>
      <c r="T495" s="51"/>
      <c r="AR495" s="51"/>
    </row>
    <row r="496" spans="17:44" ht="14.25" customHeight="1" x14ac:dyDescent="0.3">
      <c r="Q496" s="51"/>
      <c r="T496" s="51"/>
      <c r="AR496" s="51"/>
    </row>
    <row r="497" spans="17:44" ht="14.25" customHeight="1" x14ac:dyDescent="0.3">
      <c r="Q497" s="51"/>
      <c r="T497" s="51"/>
      <c r="AR497" s="51"/>
    </row>
    <row r="498" spans="17:44" ht="14.25" customHeight="1" x14ac:dyDescent="0.3">
      <c r="Q498" s="51"/>
      <c r="T498" s="51"/>
      <c r="AR498" s="51"/>
    </row>
    <row r="499" spans="17:44" ht="14.25" customHeight="1" x14ac:dyDescent="0.3">
      <c r="Q499" s="51"/>
      <c r="T499" s="51"/>
      <c r="AR499" s="51"/>
    </row>
    <row r="500" spans="17:44" ht="14.25" customHeight="1" x14ac:dyDescent="0.3">
      <c r="Q500" s="51"/>
      <c r="T500" s="51"/>
      <c r="AR500" s="51"/>
    </row>
    <row r="501" spans="17:44" ht="14.25" customHeight="1" x14ac:dyDescent="0.3">
      <c r="Q501" s="51"/>
      <c r="T501" s="51"/>
      <c r="AR501" s="51"/>
    </row>
    <row r="502" spans="17:44" ht="14.25" customHeight="1" x14ac:dyDescent="0.3">
      <c r="Q502" s="51"/>
      <c r="T502" s="51"/>
      <c r="AR502" s="51"/>
    </row>
    <row r="503" spans="17:44" ht="14.25" customHeight="1" x14ac:dyDescent="0.3">
      <c r="Q503" s="51"/>
      <c r="T503" s="51"/>
      <c r="AR503" s="51"/>
    </row>
    <row r="504" spans="17:44" ht="14.25" customHeight="1" x14ac:dyDescent="0.3">
      <c r="Q504" s="51"/>
      <c r="T504" s="51"/>
      <c r="AR504" s="51"/>
    </row>
    <row r="505" spans="17:44" ht="14.25" customHeight="1" x14ac:dyDescent="0.3">
      <c r="Q505" s="51"/>
      <c r="T505" s="51"/>
      <c r="AR505" s="51"/>
    </row>
    <row r="506" spans="17:44" ht="14.25" customHeight="1" x14ac:dyDescent="0.3">
      <c r="Q506" s="51"/>
      <c r="T506" s="51"/>
      <c r="AR506" s="51"/>
    </row>
    <row r="507" spans="17:44" ht="14.25" customHeight="1" x14ac:dyDescent="0.3">
      <c r="Q507" s="51"/>
      <c r="T507" s="51"/>
      <c r="AR507" s="51"/>
    </row>
    <row r="508" spans="17:44" ht="14.25" customHeight="1" x14ac:dyDescent="0.3">
      <c r="Q508" s="51"/>
      <c r="T508" s="51"/>
      <c r="AR508" s="51"/>
    </row>
    <row r="509" spans="17:44" ht="14.25" customHeight="1" x14ac:dyDescent="0.3">
      <c r="Q509" s="51"/>
      <c r="T509" s="51"/>
      <c r="AR509" s="51"/>
    </row>
    <row r="510" spans="17:44" ht="14.25" customHeight="1" x14ac:dyDescent="0.3">
      <c r="Q510" s="51"/>
      <c r="T510" s="51"/>
      <c r="AR510" s="51"/>
    </row>
    <row r="511" spans="17:44" ht="14.25" customHeight="1" x14ac:dyDescent="0.3">
      <c r="Q511" s="51"/>
      <c r="T511" s="51"/>
      <c r="AR511" s="51"/>
    </row>
    <row r="512" spans="17:44" ht="14.25" customHeight="1" x14ac:dyDescent="0.3">
      <c r="Q512" s="51"/>
      <c r="T512" s="51"/>
      <c r="AR512" s="51"/>
    </row>
    <row r="513" spans="17:44" ht="14.25" customHeight="1" x14ac:dyDescent="0.3">
      <c r="Q513" s="51"/>
      <c r="T513" s="51"/>
      <c r="AR513" s="51"/>
    </row>
    <row r="514" spans="17:44" ht="14.25" customHeight="1" x14ac:dyDescent="0.3">
      <c r="Q514" s="51"/>
      <c r="T514" s="51"/>
      <c r="AR514" s="51"/>
    </row>
    <row r="515" spans="17:44" ht="14.25" customHeight="1" x14ac:dyDescent="0.3">
      <c r="Q515" s="51"/>
      <c r="T515" s="51"/>
      <c r="AR515" s="51"/>
    </row>
    <row r="516" spans="17:44" ht="14.25" customHeight="1" x14ac:dyDescent="0.3">
      <c r="Q516" s="51"/>
      <c r="T516" s="51"/>
      <c r="AR516" s="51"/>
    </row>
    <row r="517" spans="17:44" ht="14.25" customHeight="1" x14ac:dyDescent="0.3">
      <c r="Q517" s="51"/>
      <c r="T517" s="51"/>
      <c r="AR517" s="51"/>
    </row>
    <row r="518" spans="17:44" ht="14.25" customHeight="1" x14ac:dyDescent="0.3">
      <c r="Q518" s="51"/>
      <c r="T518" s="51"/>
      <c r="AR518" s="51"/>
    </row>
    <row r="519" spans="17:44" ht="14.25" customHeight="1" x14ac:dyDescent="0.3">
      <c r="Q519" s="51"/>
      <c r="T519" s="51"/>
      <c r="AR519" s="51"/>
    </row>
    <row r="520" spans="17:44" ht="14.25" customHeight="1" x14ac:dyDescent="0.3">
      <c r="Q520" s="51"/>
      <c r="T520" s="51"/>
      <c r="AR520" s="51"/>
    </row>
    <row r="521" spans="17:44" ht="14.25" customHeight="1" x14ac:dyDescent="0.3">
      <c r="Q521" s="51"/>
      <c r="T521" s="51"/>
      <c r="AR521" s="51"/>
    </row>
    <row r="522" spans="17:44" ht="14.25" customHeight="1" x14ac:dyDescent="0.3">
      <c r="Q522" s="51"/>
      <c r="T522" s="51"/>
      <c r="AR522" s="51"/>
    </row>
    <row r="523" spans="17:44" ht="14.25" customHeight="1" x14ac:dyDescent="0.3">
      <c r="Q523" s="51"/>
      <c r="T523" s="51"/>
      <c r="AR523" s="51"/>
    </row>
    <row r="524" spans="17:44" ht="14.25" customHeight="1" x14ac:dyDescent="0.3">
      <c r="Q524" s="51"/>
      <c r="T524" s="51"/>
      <c r="AR524" s="51"/>
    </row>
    <row r="525" spans="17:44" ht="14.25" customHeight="1" x14ac:dyDescent="0.3">
      <c r="Q525" s="51"/>
      <c r="T525" s="51"/>
      <c r="AR525" s="51"/>
    </row>
    <row r="526" spans="17:44" ht="14.25" customHeight="1" x14ac:dyDescent="0.3">
      <c r="Q526" s="51"/>
      <c r="T526" s="51"/>
      <c r="AR526" s="51"/>
    </row>
    <row r="527" spans="17:44" ht="14.25" customHeight="1" x14ac:dyDescent="0.3">
      <c r="Q527" s="51"/>
      <c r="T527" s="51"/>
      <c r="AR527" s="51"/>
    </row>
    <row r="528" spans="17:44" ht="14.25" customHeight="1" x14ac:dyDescent="0.3">
      <c r="Q528" s="51"/>
      <c r="T528" s="51"/>
      <c r="AR528" s="51"/>
    </row>
    <row r="529" spans="17:44" ht="14.25" customHeight="1" x14ac:dyDescent="0.3">
      <c r="Q529" s="51"/>
      <c r="T529" s="51"/>
      <c r="AR529" s="51"/>
    </row>
    <row r="530" spans="17:44" ht="14.25" customHeight="1" x14ac:dyDescent="0.3">
      <c r="Q530" s="51"/>
      <c r="T530" s="51"/>
      <c r="AR530" s="51"/>
    </row>
    <row r="531" spans="17:44" ht="14.25" customHeight="1" x14ac:dyDescent="0.3">
      <c r="Q531" s="51"/>
      <c r="T531" s="51"/>
      <c r="AR531" s="51"/>
    </row>
    <row r="532" spans="17:44" ht="14.25" customHeight="1" x14ac:dyDescent="0.3">
      <c r="Q532" s="51"/>
      <c r="T532" s="51"/>
      <c r="AR532" s="51"/>
    </row>
    <row r="533" spans="17:44" ht="14.25" customHeight="1" x14ac:dyDescent="0.3">
      <c r="Q533" s="51"/>
      <c r="T533" s="51"/>
      <c r="AR533" s="51"/>
    </row>
    <row r="534" spans="17:44" ht="14.25" customHeight="1" x14ac:dyDescent="0.3">
      <c r="Q534" s="51"/>
      <c r="T534" s="51"/>
      <c r="AR534" s="51"/>
    </row>
    <row r="535" spans="17:44" ht="14.25" customHeight="1" x14ac:dyDescent="0.3">
      <c r="Q535" s="51"/>
      <c r="T535" s="51"/>
      <c r="AR535" s="51"/>
    </row>
    <row r="536" spans="17:44" ht="14.25" customHeight="1" x14ac:dyDescent="0.3">
      <c r="Q536" s="51"/>
      <c r="T536" s="51"/>
      <c r="AR536" s="51"/>
    </row>
    <row r="537" spans="17:44" ht="14.25" customHeight="1" x14ac:dyDescent="0.3">
      <c r="Q537" s="51"/>
      <c r="T537" s="51"/>
      <c r="AR537" s="51"/>
    </row>
    <row r="538" spans="17:44" ht="14.25" customHeight="1" x14ac:dyDescent="0.3">
      <c r="Q538" s="51"/>
      <c r="T538" s="51"/>
      <c r="AR538" s="51"/>
    </row>
    <row r="539" spans="17:44" ht="14.25" customHeight="1" x14ac:dyDescent="0.3">
      <c r="Q539" s="51"/>
      <c r="T539" s="51"/>
      <c r="AR539" s="51"/>
    </row>
    <row r="540" spans="17:44" ht="14.25" customHeight="1" x14ac:dyDescent="0.3">
      <c r="Q540" s="51"/>
      <c r="T540" s="51"/>
      <c r="AR540" s="51"/>
    </row>
    <row r="541" spans="17:44" ht="14.25" customHeight="1" x14ac:dyDescent="0.3">
      <c r="Q541" s="51"/>
      <c r="T541" s="51"/>
      <c r="AR541" s="51"/>
    </row>
    <row r="542" spans="17:44" ht="14.25" customHeight="1" x14ac:dyDescent="0.3">
      <c r="Q542" s="51"/>
      <c r="T542" s="51"/>
      <c r="AR542" s="51"/>
    </row>
    <row r="543" spans="17:44" ht="14.25" customHeight="1" x14ac:dyDescent="0.3">
      <c r="Q543" s="51"/>
      <c r="T543" s="51"/>
      <c r="AR543" s="51"/>
    </row>
    <row r="544" spans="17:44" ht="14.25" customHeight="1" x14ac:dyDescent="0.3">
      <c r="Q544" s="51"/>
      <c r="T544" s="51"/>
      <c r="AR544" s="51"/>
    </row>
    <row r="545" spans="17:44" ht="14.25" customHeight="1" x14ac:dyDescent="0.3">
      <c r="Q545" s="51"/>
      <c r="T545" s="51"/>
      <c r="AR545" s="51"/>
    </row>
    <row r="546" spans="17:44" ht="14.25" customHeight="1" x14ac:dyDescent="0.3">
      <c r="Q546" s="51"/>
      <c r="T546" s="51"/>
      <c r="AR546" s="51"/>
    </row>
    <row r="547" spans="17:44" ht="14.25" customHeight="1" x14ac:dyDescent="0.3">
      <c r="Q547" s="51"/>
      <c r="T547" s="51"/>
      <c r="AR547" s="51"/>
    </row>
    <row r="548" spans="17:44" ht="14.25" customHeight="1" x14ac:dyDescent="0.3">
      <c r="Q548" s="51"/>
      <c r="T548" s="51"/>
      <c r="AR548" s="51"/>
    </row>
    <row r="549" spans="17:44" ht="14.25" customHeight="1" x14ac:dyDescent="0.3">
      <c r="Q549" s="51"/>
      <c r="T549" s="51"/>
      <c r="AR549" s="51"/>
    </row>
    <row r="550" spans="17:44" ht="14.25" customHeight="1" x14ac:dyDescent="0.3">
      <c r="Q550" s="51"/>
      <c r="T550" s="51"/>
      <c r="AR550" s="51"/>
    </row>
    <row r="551" spans="17:44" ht="14.25" customHeight="1" x14ac:dyDescent="0.3">
      <c r="Q551" s="51"/>
      <c r="T551" s="51"/>
      <c r="AR551" s="51"/>
    </row>
    <row r="552" spans="17:44" ht="14.25" customHeight="1" x14ac:dyDescent="0.3">
      <c r="Q552" s="51"/>
      <c r="T552" s="51"/>
      <c r="AR552" s="51"/>
    </row>
    <row r="553" spans="17:44" ht="14.25" customHeight="1" x14ac:dyDescent="0.3">
      <c r="Q553" s="51"/>
      <c r="T553" s="51"/>
      <c r="AR553" s="51"/>
    </row>
    <row r="554" spans="17:44" ht="14.25" customHeight="1" x14ac:dyDescent="0.3">
      <c r="Q554" s="51"/>
      <c r="T554" s="51"/>
      <c r="AR554" s="51"/>
    </row>
    <row r="555" spans="17:44" ht="14.25" customHeight="1" x14ac:dyDescent="0.3">
      <c r="Q555" s="51"/>
      <c r="T555" s="51"/>
      <c r="AR555" s="51"/>
    </row>
    <row r="556" spans="17:44" ht="14.25" customHeight="1" x14ac:dyDescent="0.3">
      <c r="Q556" s="51"/>
      <c r="T556" s="51"/>
      <c r="AR556" s="51"/>
    </row>
    <row r="557" spans="17:44" ht="14.25" customHeight="1" x14ac:dyDescent="0.3">
      <c r="Q557" s="51"/>
      <c r="T557" s="51"/>
      <c r="AR557" s="51"/>
    </row>
    <row r="558" spans="17:44" ht="14.25" customHeight="1" x14ac:dyDescent="0.3">
      <c r="Q558" s="51"/>
      <c r="T558" s="51"/>
      <c r="AR558" s="51"/>
    </row>
    <row r="559" spans="17:44" ht="14.25" customHeight="1" x14ac:dyDescent="0.3">
      <c r="Q559" s="51"/>
      <c r="T559" s="51"/>
      <c r="AR559" s="51"/>
    </row>
    <row r="560" spans="17:44" ht="14.25" customHeight="1" x14ac:dyDescent="0.3">
      <c r="Q560" s="51"/>
      <c r="T560" s="51"/>
      <c r="AR560" s="51"/>
    </row>
    <row r="561" spans="17:44" ht="14.25" customHeight="1" x14ac:dyDescent="0.3">
      <c r="Q561" s="51"/>
      <c r="T561" s="51"/>
      <c r="AR561" s="51"/>
    </row>
    <row r="562" spans="17:44" ht="14.25" customHeight="1" x14ac:dyDescent="0.3">
      <c r="Q562" s="51"/>
      <c r="T562" s="51"/>
      <c r="AR562" s="51"/>
    </row>
    <row r="563" spans="17:44" ht="14.25" customHeight="1" x14ac:dyDescent="0.3">
      <c r="Q563" s="51"/>
      <c r="T563" s="51"/>
      <c r="AR563" s="51"/>
    </row>
    <row r="564" spans="17:44" ht="14.25" customHeight="1" x14ac:dyDescent="0.3">
      <c r="Q564" s="51"/>
      <c r="T564" s="51"/>
      <c r="AR564" s="51"/>
    </row>
    <row r="565" spans="17:44" ht="14.25" customHeight="1" x14ac:dyDescent="0.3">
      <c r="Q565" s="51"/>
      <c r="T565" s="51"/>
      <c r="AR565" s="51"/>
    </row>
    <row r="566" spans="17:44" ht="14.25" customHeight="1" x14ac:dyDescent="0.3">
      <c r="Q566" s="51"/>
      <c r="T566" s="51"/>
      <c r="AR566" s="51"/>
    </row>
    <row r="567" spans="17:44" ht="14.25" customHeight="1" x14ac:dyDescent="0.3">
      <c r="Q567" s="51"/>
      <c r="T567" s="51"/>
      <c r="AR567" s="51"/>
    </row>
    <row r="568" spans="17:44" ht="14.25" customHeight="1" x14ac:dyDescent="0.3">
      <c r="Q568" s="51"/>
      <c r="T568" s="51"/>
      <c r="AR568" s="51"/>
    </row>
    <row r="569" spans="17:44" ht="14.25" customHeight="1" x14ac:dyDescent="0.3">
      <c r="Q569" s="51"/>
      <c r="T569" s="51"/>
      <c r="AR569" s="51"/>
    </row>
    <row r="570" spans="17:44" ht="14.25" customHeight="1" x14ac:dyDescent="0.3">
      <c r="Q570" s="51"/>
      <c r="T570" s="51"/>
      <c r="AR570" s="51"/>
    </row>
    <row r="571" spans="17:44" ht="14.25" customHeight="1" x14ac:dyDescent="0.3">
      <c r="Q571" s="51"/>
      <c r="T571" s="51"/>
      <c r="AR571" s="51"/>
    </row>
    <row r="572" spans="17:44" ht="14.25" customHeight="1" x14ac:dyDescent="0.3">
      <c r="Q572" s="51"/>
      <c r="T572" s="51"/>
      <c r="AR572" s="51"/>
    </row>
    <row r="573" spans="17:44" ht="14.25" customHeight="1" x14ac:dyDescent="0.3">
      <c r="Q573" s="51"/>
      <c r="T573" s="51"/>
      <c r="AR573" s="51"/>
    </row>
    <row r="574" spans="17:44" ht="14.25" customHeight="1" x14ac:dyDescent="0.3">
      <c r="Q574" s="51"/>
      <c r="T574" s="51"/>
      <c r="AR574" s="51"/>
    </row>
    <row r="575" spans="17:44" ht="14.25" customHeight="1" x14ac:dyDescent="0.3">
      <c r="Q575" s="51"/>
      <c r="T575" s="51"/>
      <c r="AR575" s="51"/>
    </row>
    <row r="576" spans="17:44" ht="14.25" customHeight="1" x14ac:dyDescent="0.3">
      <c r="Q576" s="51"/>
      <c r="T576" s="51"/>
      <c r="AR576" s="51"/>
    </row>
    <row r="577" spans="17:44" ht="14.25" customHeight="1" x14ac:dyDescent="0.3">
      <c r="Q577" s="51"/>
      <c r="T577" s="51"/>
      <c r="AR577" s="51"/>
    </row>
    <row r="578" spans="17:44" ht="14.25" customHeight="1" x14ac:dyDescent="0.3">
      <c r="Q578" s="51"/>
      <c r="T578" s="51"/>
      <c r="AR578" s="51"/>
    </row>
    <row r="579" spans="17:44" ht="14.25" customHeight="1" x14ac:dyDescent="0.3">
      <c r="Q579" s="51"/>
      <c r="T579" s="51"/>
      <c r="AR579" s="51"/>
    </row>
    <row r="580" spans="17:44" ht="14.25" customHeight="1" x14ac:dyDescent="0.3">
      <c r="Q580" s="51"/>
      <c r="T580" s="51"/>
      <c r="AR580" s="51"/>
    </row>
    <row r="581" spans="17:44" ht="14.25" customHeight="1" x14ac:dyDescent="0.3">
      <c r="Q581" s="51"/>
      <c r="T581" s="51"/>
      <c r="AR581" s="51"/>
    </row>
    <row r="582" spans="17:44" ht="14.25" customHeight="1" x14ac:dyDescent="0.3">
      <c r="Q582" s="51"/>
      <c r="T582" s="51"/>
      <c r="AR582" s="51"/>
    </row>
    <row r="583" spans="17:44" ht="14.25" customHeight="1" x14ac:dyDescent="0.3">
      <c r="Q583" s="51"/>
      <c r="T583" s="51"/>
      <c r="AR583" s="51"/>
    </row>
    <row r="584" spans="17:44" ht="14.25" customHeight="1" x14ac:dyDescent="0.3">
      <c r="Q584" s="51"/>
      <c r="T584" s="51"/>
      <c r="AR584" s="51"/>
    </row>
    <row r="585" spans="17:44" ht="14.25" customHeight="1" x14ac:dyDescent="0.3">
      <c r="Q585" s="51"/>
      <c r="T585" s="51"/>
      <c r="AR585" s="51"/>
    </row>
    <row r="586" spans="17:44" ht="14.25" customHeight="1" x14ac:dyDescent="0.3">
      <c r="Q586" s="51"/>
      <c r="T586" s="51"/>
      <c r="AR586" s="51"/>
    </row>
    <row r="587" spans="17:44" ht="14.25" customHeight="1" x14ac:dyDescent="0.3">
      <c r="Q587" s="51"/>
      <c r="T587" s="51"/>
      <c r="AR587" s="51"/>
    </row>
    <row r="588" spans="17:44" ht="14.25" customHeight="1" x14ac:dyDescent="0.3">
      <c r="Q588" s="51"/>
      <c r="T588" s="51"/>
      <c r="AR588" s="51"/>
    </row>
    <row r="589" spans="17:44" ht="14.25" customHeight="1" x14ac:dyDescent="0.3">
      <c r="Q589" s="51"/>
      <c r="T589" s="51"/>
      <c r="AR589" s="51"/>
    </row>
    <row r="590" spans="17:44" ht="14.25" customHeight="1" x14ac:dyDescent="0.3">
      <c r="Q590" s="51"/>
      <c r="T590" s="51"/>
      <c r="AR590" s="51"/>
    </row>
    <row r="591" spans="17:44" ht="14.25" customHeight="1" x14ac:dyDescent="0.3">
      <c r="Q591" s="51"/>
      <c r="T591" s="51"/>
      <c r="AR591" s="51"/>
    </row>
    <row r="592" spans="17:44" ht="14.25" customHeight="1" x14ac:dyDescent="0.3">
      <c r="Q592" s="51"/>
      <c r="T592" s="51"/>
      <c r="AR592" s="51"/>
    </row>
    <row r="593" spans="17:44" ht="14.25" customHeight="1" x14ac:dyDescent="0.3">
      <c r="Q593" s="51"/>
      <c r="T593" s="51"/>
      <c r="AR593" s="51"/>
    </row>
    <row r="594" spans="17:44" ht="14.25" customHeight="1" x14ac:dyDescent="0.3">
      <c r="Q594" s="51"/>
      <c r="T594" s="51"/>
      <c r="AR594" s="51"/>
    </row>
    <row r="595" spans="17:44" ht="14.25" customHeight="1" x14ac:dyDescent="0.3">
      <c r="Q595" s="51"/>
      <c r="T595" s="51"/>
      <c r="AR595" s="51"/>
    </row>
    <row r="596" spans="17:44" ht="14.25" customHeight="1" x14ac:dyDescent="0.3">
      <c r="Q596" s="51"/>
      <c r="T596" s="51"/>
      <c r="AR596" s="51"/>
    </row>
    <row r="597" spans="17:44" ht="14.25" customHeight="1" x14ac:dyDescent="0.3">
      <c r="Q597" s="51"/>
      <c r="T597" s="51"/>
      <c r="AR597" s="51"/>
    </row>
    <row r="598" spans="17:44" ht="14.25" customHeight="1" x14ac:dyDescent="0.3">
      <c r="Q598" s="51"/>
      <c r="T598" s="51"/>
      <c r="AR598" s="51"/>
    </row>
    <row r="599" spans="17:44" ht="14.25" customHeight="1" x14ac:dyDescent="0.3">
      <c r="Q599" s="51"/>
      <c r="T599" s="51"/>
      <c r="AR599" s="51"/>
    </row>
    <row r="600" spans="17:44" ht="14.25" customHeight="1" x14ac:dyDescent="0.3">
      <c r="Q600" s="51"/>
      <c r="T600" s="51"/>
      <c r="AR600" s="51"/>
    </row>
    <row r="601" spans="17:44" ht="14.25" customHeight="1" x14ac:dyDescent="0.3">
      <c r="Q601" s="51"/>
      <c r="T601" s="51"/>
      <c r="AR601" s="51"/>
    </row>
    <row r="602" spans="17:44" ht="14.25" customHeight="1" x14ac:dyDescent="0.3">
      <c r="Q602" s="51"/>
      <c r="T602" s="51"/>
      <c r="AR602" s="51"/>
    </row>
    <row r="603" spans="17:44" ht="14.25" customHeight="1" x14ac:dyDescent="0.3">
      <c r="Q603" s="51"/>
      <c r="T603" s="51"/>
      <c r="AR603" s="51"/>
    </row>
    <row r="604" spans="17:44" ht="14.25" customHeight="1" x14ac:dyDescent="0.3">
      <c r="Q604" s="51"/>
      <c r="T604" s="51"/>
      <c r="AR604" s="51"/>
    </row>
    <row r="605" spans="17:44" ht="14.25" customHeight="1" x14ac:dyDescent="0.3">
      <c r="Q605" s="51"/>
      <c r="T605" s="51"/>
      <c r="AR605" s="51"/>
    </row>
    <row r="606" spans="17:44" ht="14.25" customHeight="1" x14ac:dyDescent="0.3">
      <c r="Q606" s="51"/>
      <c r="T606" s="51"/>
      <c r="AR606" s="51"/>
    </row>
    <row r="607" spans="17:44" ht="14.25" customHeight="1" x14ac:dyDescent="0.3">
      <c r="Q607" s="51"/>
      <c r="T607" s="51"/>
      <c r="AR607" s="51"/>
    </row>
    <row r="608" spans="17:44" ht="14.25" customHeight="1" x14ac:dyDescent="0.3">
      <c r="Q608" s="51"/>
      <c r="T608" s="51"/>
      <c r="AR608" s="51"/>
    </row>
    <row r="609" spans="17:44" ht="14.25" customHeight="1" x14ac:dyDescent="0.3">
      <c r="Q609" s="51"/>
      <c r="T609" s="51"/>
      <c r="AR609" s="51"/>
    </row>
    <row r="610" spans="17:44" ht="14.25" customHeight="1" x14ac:dyDescent="0.3">
      <c r="Q610" s="51"/>
      <c r="T610" s="51"/>
      <c r="AR610" s="51"/>
    </row>
    <row r="611" spans="17:44" ht="14.25" customHeight="1" x14ac:dyDescent="0.3">
      <c r="Q611" s="51"/>
      <c r="T611" s="51"/>
      <c r="AR611" s="51"/>
    </row>
    <row r="612" spans="17:44" ht="14.25" customHeight="1" x14ac:dyDescent="0.3">
      <c r="Q612" s="51"/>
      <c r="T612" s="51"/>
      <c r="AR612" s="51"/>
    </row>
    <row r="613" spans="17:44" ht="14.25" customHeight="1" x14ac:dyDescent="0.3">
      <c r="Q613" s="51"/>
      <c r="T613" s="51"/>
      <c r="AR613" s="51"/>
    </row>
    <row r="614" spans="17:44" ht="14.25" customHeight="1" x14ac:dyDescent="0.3">
      <c r="Q614" s="51"/>
      <c r="T614" s="51"/>
      <c r="AR614" s="51"/>
    </row>
    <row r="615" spans="17:44" ht="14.25" customHeight="1" x14ac:dyDescent="0.3">
      <c r="Q615" s="51"/>
      <c r="T615" s="51"/>
      <c r="AR615" s="51"/>
    </row>
    <row r="616" spans="17:44" ht="14.25" customHeight="1" x14ac:dyDescent="0.3">
      <c r="Q616" s="51"/>
      <c r="T616" s="51"/>
      <c r="AR616" s="51"/>
    </row>
    <row r="617" spans="17:44" ht="14.25" customHeight="1" x14ac:dyDescent="0.3">
      <c r="Q617" s="51"/>
      <c r="T617" s="51"/>
      <c r="AR617" s="51"/>
    </row>
    <row r="618" spans="17:44" ht="14.25" customHeight="1" x14ac:dyDescent="0.3">
      <c r="Q618" s="51"/>
      <c r="T618" s="51"/>
      <c r="AR618" s="51"/>
    </row>
    <row r="619" spans="17:44" ht="14.25" customHeight="1" x14ac:dyDescent="0.3">
      <c r="Q619" s="51"/>
      <c r="T619" s="51"/>
      <c r="AR619" s="51"/>
    </row>
    <row r="620" spans="17:44" ht="14.25" customHeight="1" x14ac:dyDescent="0.3">
      <c r="Q620" s="51"/>
      <c r="T620" s="51"/>
      <c r="AR620" s="51"/>
    </row>
    <row r="621" spans="17:44" ht="14.25" customHeight="1" x14ac:dyDescent="0.3">
      <c r="Q621" s="51"/>
      <c r="T621" s="51"/>
      <c r="AR621" s="51"/>
    </row>
    <row r="622" spans="17:44" ht="14.25" customHeight="1" x14ac:dyDescent="0.3">
      <c r="Q622" s="51"/>
      <c r="T622" s="51"/>
      <c r="AR622" s="51"/>
    </row>
    <row r="623" spans="17:44" ht="14.25" customHeight="1" x14ac:dyDescent="0.3">
      <c r="Q623" s="51"/>
      <c r="T623" s="51"/>
      <c r="AR623" s="51"/>
    </row>
    <row r="624" spans="17:44" ht="14.25" customHeight="1" x14ac:dyDescent="0.3">
      <c r="Q624" s="51"/>
      <c r="T624" s="51"/>
      <c r="AR624" s="51"/>
    </row>
    <row r="625" spans="17:44" ht="14.25" customHeight="1" x14ac:dyDescent="0.3">
      <c r="Q625" s="51"/>
      <c r="T625" s="51"/>
      <c r="AR625" s="51"/>
    </row>
    <row r="626" spans="17:44" ht="14.25" customHeight="1" x14ac:dyDescent="0.3">
      <c r="Q626" s="51"/>
      <c r="T626" s="51"/>
      <c r="AR626" s="51"/>
    </row>
    <row r="627" spans="17:44" ht="14.25" customHeight="1" x14ac:dyDescent="0.3">
      <c r="Q627" s="51"/>
      <c r="T627" s="51"/>
      <c r="AR627" s="51"/>
    </row>
    <row r="628" spans="17:44" ht="14.25" customHeight="1" x14ac:dyDescent="0.3">
      <c r="Q628" s="51"/>
      <c r="T628" s="51"/>
      <c r="AR628" s="51"/>
    </row>
    <row r="629" spans="17:44" ht="14.25" customHeight="1" x14ac:dyDescent="0.3">
      <c r="Q629" s="51"/>
      <c r="T629" s="51"/>
      <c r="AR629" s="51"/>
    </row>
    <row r="630" spans="17:44" ht="14.25" customHeight="1" x14ac:dyDescent="0.3">
      <c r="Q630" s="51"/>
      <c r="T630" s="51"/>
      <c r="AR630" s="51"/>
    </row>
    <row r="631" spans="17:44" ht="14.25" customHeight="1" x14ac:dyDescent="0.3">
      <c r="Q631" s="51"/>
      <c r="T631" s="51"/>
      <c r="AR631" s="51"/>
    </row>
    <row r="632" spans="17:44" ht="14.25" customHeight="1" x14ac:dyDescent="0.3">
      <c r="Q632" s="51"/>
      <c r="T632" s="51"/>
      <c r="AR632" s="51"/>
    </row>
    <row r="633" spans="17:44" ht="14.25" customHeight="1" x14ac:dyDescent="0.3">
      <c r="Q633" s="51"/>
      <c r="T633" s="51"/>
      <c r="AR633" s="51"/>
    </row>
    <row r="634" spans="17:44" ht="14.25" customHeight="1" x14ac:dyDescent="0.3">
      <c r="Q634" s="51"/>
      <c r="T634" s="51"/>
      <c r="AR634" s="51"/>
    </row>
    <row r="635" spans="17:44" ht="14.25" customHeight="1" x14ac:dyDescent="0.3">
      <c r="Q635" s="51"/>
      <c r="T635" s="51"/>
      <c r="AR635" s="51"/>
    </row>
    <row r="636" spans="17:44" ht="14.25" customHeight="1" x14ac:dyDescent="0.3">
      <c r="Q636" s="51"/>
      <c r="T636" s="51"/>
      <c r="AR636" s="51"/>
    </row>
    <row r="637" spans="17:44" ht="14.25" customHeight="1" x14ac:dyDescent="0.3">
      <c r="Q637" s="51"/>
      <c r="T637" s="51"/>
      <c r="AR637" s="51"/>
    </row>
    <row r="638" spans="17:44" ht="14.25" customHeight="1" x14ac:dyDescent="0.3">
      <c r="Q638" s="51"/>
      <c r="T638" s="51"/>
      <c r="AR638" s="51"/>
    </row>
    <row r="639" spans="17:44" ht="14.25" customHeight="1" x14ac:dyDescent="0.3">
      <c r="Q639" s="51"/>
      <c r="T639" s="51"/>
      <c r="AR639" s="51"/>
    </row>
    <row r="640" spans="17:44" ht="14.25" customHeight="1" x14ac:dyDescent="0.3">
      <c r="Q640" s="51"/>
      <c r="T640" s="51"/>
      <c r="AR640" s="51"/>
    </row>
    <row r="641" spans="17:44" ht="14.25" customHeight="1" x14ac:dyDescent="0.3">
      <c r="Q641" s="51"/>
      <c r="T641" s="51"/>
      <c r="AR641" s="51"/>
    </row>
    <row r="642" spans="17:44" ht="14.25" customHeight="1" x14ac:dyDescent="0.3">
      <c r="Q642" s="51"/>
      <c r="T642" s="51"/>
      <c r="AR642" s="51"/>
    </row>
    <row r="643" spans="17:44" ht="14.25" customHeight="1" x14ac:dyDescent="0.3">
      <c r="Q643" s="51"/>
      <c r="T643" s="51"/>
      <c r="AR643" s="51"/>
    </row>
    <row r="644" spans="17:44" ht="14.25" customHeight="1" x14ac:dyDescent="0.3">
      <c r="Q644" s="51"/>
      <c r="T644" s="51"/>
      <c r="AR644" s="51"/>
    </row>
    <row r="645" spans="17:44" ht="14.25" customHeight="1" x14ac:dyDescent="0.3">
      <c r="Q645" s="51"/>
      <c r="T645" s="51"/>
      <c r="AR645" s="51"/>
    </row>
    <row r="646" spans="17:44" ht="14.25" customHeight="1" x14ac:dyDescent="0.3">
      <c r="Q646" s="51"/>
      <c r="T646" s="51"/>
      <c r="AR646" s="51"/>
    </row>
    <row r="647" spans="17:44" ht="14.25" customHeight="1" x14ac:dyDescent="0.3">
      <c r="Q647" s="51"/>
      <c r="T647" s="51"/>
      <c r="AR647" s="51"/>
    </row>
    <row r="648" spans="17:44" ht="14.25" customHeight="1" x14ac:dyDescent="0.3">
      <c r="Q648" s="51"/>
      <c r="T648" s="51"/>
      <c r="AR648" s="51"/>
    </row>
    <row r="649" spans="17:44" ht="14.25" customHeight="1" x14ac:dyDescent="0.3">
      <c r="Q649" s="51"/>
      <c r="T649" s="51"/>
      <c r="AR649" s="51"/>
    </row>
    <row r="650" spans="17:44" ht="14.25" customHeight="1" x14ac:dyDescent="0.3">
      <c r="Q650" s="51"/>
      <c r="T650" s="51"/>
      <c r="AR650" s="51"/>
    </row>
    <row r="651" spans="17:44" ht="14.25" customHeight="1" x14ac:dyDescent="0.3">
      <c r="Q651" s="51"/>
      <c r="T651" s="51"/>
      <c r="AR651" s="51"/>
    </row>
    <row r="652" spans="17:44" ht="14.25" customHeight="1" x14ac:dyDescent="0.3">
      <c r="Q652" s="51"/>
      <c r="T652" s="51"/>
      <c r="AR652" s="51"/>
    </row>
    <row r="653" spans="17:44" ht="14.25" customHeight="1" x14ac:dyDescent="0.3">
      <c r="Q653" s="51"/>
      <c r="T653" s="51"/>
      <c r="AR653" s="51"/>
    </row>
    <row r="654" spans="17:44" ht="14.25" customHeight="1" x14ac:dyDescent="0.3">
      <c r="Q654" s="51"/>
      <c r="T654" s="51"/>
      <c r="AR654" s="51"/>
    </row>
    <row r="655" spans="17:44" ht="14.25" customHeight="1" x14ac:dyDescent="0.3">
      <c r="Q655" s="51"/>
      <c r="T655" s="51"/>
      <c r="AR655" s="51"/>
    </row>
    <row r="656" spans="17:44" ht="14.25" customHeight="1" x14ac:dyDescent="0.3">
      <c r="Q656" s="51"/>
      <c r="T656" s="51"/>
      <c r="AR656" s="51"/>
    </row>
    <row r="657" spans="17:44" ht="14.25" customHeight="1" x14ac:dyDescent="0.3">
      <c r="Q657" s="51"/>
      <c r="T657" s="51"/>
      <c r="AR657" s="51"/>
    </row>
    <row r="658" spans="17:44" ht="14.25" customHeight="1" x14ac:dyDescent="0.3">
      <c r="Q658" s="51"/>
      <c r="T658" s="51"/>
      <c r="AR658" s="51"/>
    </row>
    <row r="659" spans="17:44" ht="14.25" customHeight="1" x14ac:dyDescent="0.3">
      <c r="Q659" s="51"/>
      <c r="T659" s="51"/>
      <c r="AR659" s="51"/>
    </row>
    <row r="660" spans="17:44" ht="14.25" customHeight="1" x14ac:dyDescent="0.3">
      <c r="Q660" s="51"/>
      <c r="T660" s="51"/>
      <c r="AR660" s="51"/>
    </row>
    <row r="661" spans="17:44" ht="14.25" customHeight="1" x14ac:dyDescent="0.3">
      <c r="Q661" s="51"/>
      <c r="T661" s="51"/>
      <c r="AR661" s="51"/>
    </row>
    <row r="662" spans="17:44" ht="14.25" customHeight="1" x14ac:dyDescent="0.3">
      <c r="Q662" s="51"/>
      <c r="T662" s="51"/>
      <c r="AR662" s="51"/>
    </row>
    <row r="663" spans="17:44" ht="14.25" customHeight="1" x14ac:dyDescent="0.3">
      <c r="Q663" s="51"/>
      <c r="T663" s="51"/>
      <c r="AR663" s="51"/>
    </row>
    <row r="664" spans="17:44" ht="14.25" customHeight="1" x14ac:dyDescent="0.3">
      <c r="Q664" s="51"/>
      <c r="T664" s="51"/>
      <c r="AR664" s="51"/>
    </row>
    <row r="665" spans="17:44" ht="14.25" customHeight="1" x14ac:dyDescent="0.3">
      <c r="Q665" s="51"/>
      <c r="T665" s="51"/>
      <c r="AR665" s="51"/>
    </row>
    <row r="666" spans="17:44" ht="14.25" customHeight="1" x14ac:dyDescent="0.3">
      <c r="Q666" s="51"/>
      <c r="T666" s="51"/>
      <c r="AR666" s="51"/>
    </row>
    <row r="667" spans="17:44" ht="14.25" customHeight="1" x14ac:dyDescent="0.3">
      <c r="Q667" s="51"/>
      <c r="T667" s="51"/>
      <c r="AR667" s="51"/>
    </row>
    <row r="668" spans="17:44" ht="14.25" customHeight="1" x14ac:dyDescent="0.3">
      <c r="Q668" s="51"/>
      <c r="T668" s="51"/>
      <c r="AR668" s="51"/>
    </row>
    <row r="669" spans="17:44" ht="14.25" customHeight="1" x14ac:dyDescent="0.3">
      <c r="Q669" s="51"/>
      <c r="T669" s="51"/>
      <c r="AR669" s="51"/>
    </row>
    <row r="670" spans="17:44" ht="14.25" customHeight="1" x14ac:dyDescent="0.3">
      <c r="Q670" s="51"/>
      <c r="T670" s="51"/>
      <c r="AR670" s="51"/>
    </row>
    <row r="671" spans="17:44" ht="14.25" customHeight="1" x14ac:dyDescent="0.3">
      <c r="Q671" s="51"/>
      <c r="T671" s="51"/>
      <c r="AR671" s="51"/>
    </row>
    <row r="672" spans="17:44" ht="14.25" customHeight="1" x14ac:dyDescent="0.3">
      <c r="Q672" s="51"/>
      <c r="T672" s="51"/>
      <c r="AR672" s="51"/>
    </row>
    <row r="673" spans="17:44" ht="14.25" customHeight="1" x14ac:dyDescent="0.3">
      <c r="Q673" s="51"/>
      <c r="T673" s="51"/>
      <c r="AR673" s="51"/>
    </row>
    <row r="674" spans="17:44" ht="14.25" customHeight="1" x14ac:dyDescent="0.3">
      <c r="Q674" s="51"/>
      <c r="T674" s="51"/>
      <c r="AR674" s="51"/>
    </row>
    <row r="675" spans="17:44" ht="14.25" customHeight="1" x14ac:dyDescent="0.3">
      <c r="Q675" s="51"/>
      <c r="T675" s="51"/>
      <c r="AR675" s="51"/>
    </row>
    <row r="676" spans="17:44" ht="14.25" customHeight="1" x14ac:dyDescent="0.3">
      <c r="Q676" s="51"/>
      <c r="T676" s="51"/>
      <c r="AR676" s="51"/>
    </row>
    <row r="677" spans="17:44" ht="14.25" customHeight="1" x14ac:dyDescent="0.3">
      <c r="Q677" s="51"/>
      <c r="T677" s="51"/>
      <c r="AR677" s="51"/>
    </row>
    <row r="678" spans="17:44" ht="14.25" customHeight="1" x14ac:dyDescent="0.3">
      <c r="Q678" s="51"/>
      <c r="T678" s="51"/>
      <c r="AR678" s="51"/>
    </row>
    <row r="679" spans="17:44" ht="14.25" customHeight="1" x14ac:dyDescent="0.3">
      <c r="Q679" s="51"/>
      <c r="T679" s="51"/>
      <c r="AR679" s="51"/>
    </row>
    <row r="680" spans="17:44" ht="14.25" customHeight="1" x14ac:dyDescent="0.3">
      <c r="Q680" s="51"/>
      <c r="T680" s="51"/>
      <c r="AR680" s="51"/>
    </row>
    <row r="681" spans="17:44" ht="14.25" customHeight="1" x14ac:dyDescent="0.3">
      <c r="Q681" s="51"/>
      <c r="T681" s="51"/>
      <c r="AR681" s="51"/>
    </row>
    <row r="682" spans="17:44" ht="14.25" customHeight="1" x14ac:dyDescent="0.3">
      <c r="Q682" s="51"/>
      <c r="T682" s="51"/>
      <c r="AR682" s="51"/>
    </row>
    <row r="683" spans="17:44" ht="14.25" customHeight="1" x14ac:dyDescent="0.3">
      <c r="Q683" s="51"/>
      <c r="T683" s="51"/>
      <c r="AR683" s="51"/>
    </row>
    <row r="684" spans="17:44" ht="14.25" customHeight="1" x14ac:dyDescent="0.3">
      <c r="Q684" s="51"/>
      <c r="T684" s="51"/>
      <c r="AR684" s="51"/>
    </row>
    <row r="685" spans="17:44" ht="14.25" customHeight="1" x14ac:dyDescent="0.3">
      <c r="Q685" s="51"/>
      <c r="T685" s="51"/>
      <c r="AR685" s="51"/>
    </row>
    <row r="686" spans="17:44" ht="14.25" customHeight="1" x14ac:dyDescent="0.3">
      <c r="Q686" s="51"/>
      <c r="T686" s="51"/>
      <c r="AR686" s="51"/>
    </row>
    <row r="687" spans="17:44" ht="14.25" customHeight="1" x14ac:dyDescent="0.3">
      <c r="Q687" s="51"/>
      <c r="T687" s="51"/>
      <c r="AR687" s="51"/>
    </row>
    <row r="688" spans="17:44" ht="14.25" customHeight="1" x14ac:dyDescent="0.3">
      <c r="Q688" s="51"/>
      <c r="T688" s="51"/>
      <c r="AR688" s="51"/>
    </row>
    <row r="689" spans="17:44" ht="14.25" customHeight="1" x14ac:dyDescent="0.3">
      <c r="Q689" s="51"/>
      <c r="T689" s="51"/>
      <c r="AR689" s="51"/>
    </row>
    <row r="690" spans="17:44" ht="14.25" customHeight="1" x14ac:dyDescent="0.3">
      <c r="Q690" s="51"/>
      <c r="T690" s="51"/>
      <c r="AR690" s="51"/>
    </row>
    <row r="691" spans="17:44" ht="14.25" customHeight="1" x14ac:dyDescent="0.3">
      <c r="Q691" s="51"/>
      <c r="T691" s="51"/>
      <c r="AR691" s="51"/>
    </row>
    <row r="692" spans="17:44" ht="14.25" customHeight="1" x14ac:dyDescent="0.3">
      <c r="Q692" s="51"/>
      <c r="T692" s="51"/>
      <c r="AR692" s="51"/>
    </row>
    <row r="693" spans="17:44" ht="14.25" customHeight="1" x14ac:dyDescent="0.3">
      <c r="Q693" s="51"/>
      <c r="T693" s="51"/>
      <c r="AR693" s="51"/>
    </row>
    <row r="694" spans="17:44" ht="14.25" customHeight="1" x14ac:dyDescent="0.3">
      <c r="Q694" s="51"/>
      <c r="T694" s="51"/>
      <c r="AR694" s="51"/>
    </row>
    <row r="695" spans="17:44" ht="14.25" customHeight="1" x14ac:dyDescent="0.3">
      <c r="Q695" s="51"/>
      <c r="T695" s="51"/>
      <c r="AR695" s="51"/>
    </row>
    <row r="696" spans="17:44" ht="14.25" customHeight="1" x14ac:dyDescent="0.3">
      <c r="Q696" s="51"/>
      <c r="T696" s="51"/>
      <c r="AR696" s="51"/>
    </row>
    <row r="697" spans="17:44" ht="14.25" customHeight="1" x14ac:dyDescent="0.3">
      <c r="Q697" s="51"/>
      <c r="T697" s="51"/>
      <c r="AR697" s="51"/>
    </row>
    <row r="698" spans="17:44" ht="14.25" customHeight="1" x14ac:dyDescent="0.3">
      <c r="Q698" s="51"/>
      <c r="T698" s="51"/>
      <c r="AR698" s="51"/>
    </row>
    <row r="699" spans="17:44" ht="14.25" customHeight="1" x14ac:dyDescent="0.3">
      <c r="Q699" s="51"/>
      <c r="T699" s="51"/>
      <c r="AR699" s="51"/>
    </row>
    <row r="700" spans="17:44" ht="14.25" customHeight="1" x14ac:dyDescent="0.3">
      <c r="Q700" s="51"/>
      <c r="T700" s="51"/>
      <c r="AR700" s="51"/>
    </row>
    <row r="701" spans="17:44" ht="14.25" customHeight="1" x14ac:dyDescent="0.3">
      <c r="Q701" s="51"/>
      <c r="T701" s="51"/>
      <c r="AR701" s="51"/>
    </row>
    <row r="702" spans="17:44" ht="14.25" customHeight="1" x14ac:dyDescent="0.3">
      <c r="Q702" s="51"/>
      <c r="T702" s="51"/>
      <c r="AR702" s="51"/>
    </row>
    <row r="703" spans="17:44" ht="14.25" customHeight="1" x14ac:dyDescent="0.3">
      <c r="Q703" s="51"/>
      <c r="T703" s="51"/>
      <c r="AR703" s="51"/>
    </row>
    <row r="704" spans="17:44" ht="14.25" customHeight="1" x14ac:dyDescent="0.3">
      <c r="Q704" s="51"/>
      <c r="T704" s="51"/>
      <c r="AR704" s="51"/>
    </row>
    <row r="705" spans="17:44" ht="14.25" customHeight="1" x14ac:dyDescent="0.3">
      <c r="Q705" s="51"/>
      <c r="T705" s="51"/>
      <c r="AR705" s="51"/>
    </row>
    <row r="706" spans="17:44" ht="14.25" customHeight="1" x14ac:dyDescent="0.3">
      <c r="Q706" s="51"/>
      <c r="T706" s="51"/>
      <c r="AR706" s="51"/>
    </row>
    <row r="707" spans="17:44" ht="14.25" customHeight="1" x14ac:dyDescent="0.3">
      <c r="Q707" s="51"/>
      <c r="T707" s="51"/>
      <c r="AR707" s="51"/>
    </row>
    <row r="708" spans="17:44" ht="14.25" customHeight="1" x14ac:dyDescent="0.3">
      <c r="Q708" s="51"/>
      <c r="T708" s="51"/>
      <c r="AR708" s="51"/>
    </row>
    <row r="709" spans="17:44" ht="14.25" customHeight="1" x14ac:dyDescent="0.3">
      <c r="Q709" s="51"/>
      <c r="T709" s="51"/>
      <c r="AR709" s="51"/>
    </row>
    <row r="710" spans="17:44" ht="14.25" customHeight="1" x14ac:dyDescent="0.3">
      <c r="Q710" s="51"/>
      <c r="T710" s="51"/>
      <c r="AR710" s="51"/>
    </row>
    <row r="711" spans="17:44" ht="14.25" customHeight="1" x14ac:dyDescent="0.3">
      <c r="Q711" s="51"/>
      <c r="T711" s="51"/>
      <c r="AR711" s="51"/>
    </row>
    <row r="712" spans="17:44" ht="14.25" customHeight="1" x14ac:dyDescent="0.3">
      <c r="Q712" s="51"/>
      <c r="T712" s="51"/>
      <c r="AR712" s="51"/>
    </row>
    <row r="713" spans="17:44" ht="14.25" customHeight="1" x14ac:dyDescent="0.3">
      <c r="Q713" s="51"/>
      <c r="T713" s="51"/>
      <c r="AR713" s="51"/>
    </row>
    <row r="714" spans="17:44" ht="14.25" customHeight="1" x14ac:dyDescent="0.3">
      <c r="Q714" s="51"/>
      <c r="T714" s="51"/>
      <c r="AR714" s="51"/>
    </row>
    <row r="715" spans="17:44" ht="14.25" customHeight="1" x14ac:dyDescent="0.3">
      <c r="Q715" s="51"/>
      <c r="T715" s="51"/>
      <c r="AR715" s="51"/>
    </row>
    <row r="716" spans="17:44" ht="14.25" customHeight="1" x14ac:dyDescent="0.3">
      <c r="Q716" s="51"/>
      <c r="T716" s="51"/>
      <c r="AR716" s="51"/>
    </row>
    <row r="717" spans="17:44" ht="14.25" customHeight="1" x14ac:dyDescent="0.3">
      <c r="Q717" s="51"/>
      <c r="T717" s="51"/>
      <c r="AR717" s="51"/>
    </row>
    <row r="718" spans="17:44" ht="14.25" customHeight="1" x14ac:dyDescent="0.3">
      <c r="Q718" s="51"/>
      <c r="T718" s="51"/>
      <c r="AR718" s="51"/>
    </row>
    <row r="719" spans="17:44" ht="14.25" customHeight="1" x14ac:dyDescent="0.3">
      <c r="Q719" s="51"/>
      <c r="T719" s="51"/>
      <c r="AR719" s="51"/>
    </row>
    <row r="720" spans="17:44" ht="14.25" customHeight="1" x14ac:dyDescent="0.3">
      <c r="Q720" s="51"/>
      <c r="T720" s="51"/>
      <c r="AR720" s="51"/>
    </row>
    <row r="721" spans="17:44" ht="14.25" customHeight="1" x14ac:dyDescent="0.3">
      <c r="Q721" s="51"/>
      <c r="T721" s="51"/>
      <c r="AR721" s="51"/>
    </row>
    <row r="722" spans="17:44" ht="14.25" customHeight="1" x14ac:dyDescent="0.3">
      <c r="Q722" s="51"/>
      <c r="T722" s="51"/>
      <c r="AR722" s="51"/>
    </row>
    <row r="723" spans="17:44" ht="14.25" customHeight="1" x14ac:dyDescent="0.3">
      <c r="Q723" s="51"/>
      <c r="T723" s="51"/>
      <c r="AR723" s="51"/>
    </row>
    <row r="724" spans="17:44" ht="14.25" customHeight="1" x14ac:dyDescent="0.3">
      <c r="Q724" s="51"/>
      <c r="T724" s="51"/>
      <c r="AR724" s="51"/>
    </row>
    <row r="725" spans="17:44" ht="14.25" customHeight="1" x14ac:dyDescent="0.3">
      <c r="Q725" s="51"/>
      <c r="T725" s="51"/>
      <c r="AR725" s="51"/>
    </row>
    <row r="726" spans="17:44" ht="14.25" customHeight="1" x14ac:dyDescent="0.3">
      <c r="Q726" s="51"/>
      <c r="T726" s="51"/>
      <c r="AR726" s="51"/>
    </row>
    <row r="727" spans="17:44" ht="14.25" customHeight="1" x14ac:dyDescent="0.3">
      <c r="Q727" s="51"/>
      <c r="T727" s="51"/>
      <c r="AR727" s="51"/>
    </row>
    <row r="728" spans="17:44" ht="14.25" customHeight="1" x14ac:dyDescent="0.3">
      <c r="Q728" s="51"/>
      <c r="T728" s="51"/>
      <c r="AR728" s="51"/>
    </row>
    <row r="729" spans="17:44" ht="14.25" customHeight="1" x14ac:dyDescent="0.3">
      <c r="Q729" s="51"/>
      <c r="T729" s="51"/>
      <c r="AR729" s="51"/>
    </row>
    <row r="730" spans="17:44" ht="14.25" customHeight="1" x14ac:dyDescent="0.3">
      <c r="Q730" s="51"/>
      <c r="T730" s="51"/>
      <c r="AR730" s="51"/>
    </row>
    <row r="731" spans="17:44" ht="14.25" customHeight="1" x14ac:dyDescent="0.3">
      <c r="Q731" s="51"/>
      <c r="T731" s="51"/>
      <c r="AR731" s="51"/>
    </row>
    <row r="732" spans="17:44" ht="14.25" customHeight="1" x14ac:dyDescent="0.3">
      <c r="Q732" s="51"/>
      <c r="T732" s="51"/>
      <c r="AR732" s="51"/>
    </row>
    <row r="733" spans="17:44" ht="14.25" customHeight="1" x14ac:dyDescent="0.3">
      <c r="Q733" s="51"/>
      <c r="T733" s="51"/>
      <c r="AR733" s="51"/>
    </row>
    <row r="734" spans="17:44" ht="14.25" customHeight="1" x14ac:dyDescent="0.3">
      <c r="Q734" s="51"/>
      <c r="T734" s="51"/>
      <c r="AR734" s="51"/>
    </row>
    <row r="735" spans="17:44" ht="14.25" customHeight="1" x14ac:dyDescent="0.3">
      <c r="Q735" s="51"/>
      <c r="T735" s="51"/>
      <c r="AR735" s="51"/>
    </row>
    <row r="736" spans="17:44" ht="14.25" customHeight="1" x14ac:dyDescent="0.3">
      <c r="Q736" s="51"/>
      <c r="T736" s="51"/>
      <c r="AR736" s="51"/>
    </row>
    <row r="737" spans="17:44" ht="14.25" customHeight="1" x14ac:dyDescent="0.3">
      <c r="Q737" s="51"/>
      <c r="T737" s="51"/>
      <c r="AR737" s="51"/>
    </row>
    <row r="738" spans="17:44" ht="14.25" customHeight="1" x14ac:dyDescent="0.3">
      <c r="Q738" s="51"/>
      <c r="T738" s="51"/>
      <c r="AR738" s="51"/>
    </row>
    <row r="739" spans="17:44" ht="14.25" customHeight="1" x14ac:dyDescent="0.3">
      <c r="Q739" s="51"/>
      <c r="T739" s="51"/>
      <c r="AR739" s="51"/>
    </row>
    <row r="740" spans="17:44" ht="14.25" customHeight="1" x14ac:dyDescent="0.3">
      <c r="Q740" s="51"/>
      <c r="T740" s="51"/>
      <c r="AR740" s="51"/>
    </row>
    <row r="741" spans="17:44" ht="14.25" customHeight="1" x14ac:dyDescent="0.3">
      <c r="Q741" s="51"/>
      <c r="T741" s="51"/>
      <c r="AR741" s="51"/>
    </row>
    <row r="742" spans="17:44" ht="14.25" customHeight="1" x14ac:dyDescent="0.3">
      <c r="Q742" s="51"/>
      <c r="T742" s="51"/>
      <c r="AR742" s="51"/>
    </row>
    <row r="743" spans="17:44" ht="14.25" customHeight="1" x14ac:dyDescent="0.3">
      <c r="Q743" s="51"/>
      <c r="T743" s="51"/>
      <c r="AR743" s="51"/>
    </row>
    <row r="744" spans="17:44" ht="14.25" customHeight="1" x14ac:dyDescent="0.3">
      <c r="Q744" s="51"/>
      <c r="T744" s="51"/>
      <c r="AR744" s="51"/>
    </row>
    <row r="745" spans="17:44" ht="14.25" customHeight="1" x14ac:dyDescent="0.3">
      <c r="Q745" s="51"/>
      <c r="T745" s="51"/>
      <c r="AR745" s="51"/>
    </row>
    <row r="746" spans="17:44" ht="14.25" customHeight="1" x14ac:dyDescent="0.3">
      <c r="Q746" s="51"/>
      <c r="T746" s="51"/>
      <c r="AR746" s="51"/>
    </row>
    <row r="747" spans="17:44" ht="14.25" customHeight="1" x14ac:dyDescent="0.3">
      <c r="Q747" s="51"/>
      <c r="T747" s="51"/>
      <c r="AR747" s="51"/>
    </row>
    <row r="748" spans="17:44" ht="14.25" customHeight="1" x14ac:dyDescent="0.3">
      <c r="Q748" s="51"/>
      <c r="T748" s="51"/>
      <c r="AR748" s="51"/>
    </row>
    <row r="749" spans="17:44" ht="14.25" customHeight="1" x14ac:dyDescent="0.3">
      <c r="Q749" s="51"/>
      <c r="T749" s="51"/>
      <c r="AR749" s="51"/>
    </row>
    <row r="750" spans="17:44" ht="14.25" customHeight="1" x14ac:dyDescent="0.3">
      <c r="Q750" s="51"/>
      <c r="T750" s="51"/>
      <c r="AR750" s="51"/>
    </row>
    <row r="751" spans="17:44" ht="14.25" customHeight="1" x14ac:dyDescent="0.3">
      <c r="Q751" s="51"/>
      <c r="T751" s="51"/>
      <c r="AR751" s="51"/>
    </row>
    <row r="752" spans="17:44" ht="14.25" customHeight="1" x14ac:dyDescent="0.3">
      <c r="Q752" s="51"/>
      <c r="T752" s="51"/>
      <c r="AR752" s="51"/>
    </row>
    <row r="753" spans="17:44" ht="14.25" customHeight="1" x14ac:dyDescent="0.3">
      <c r="Q753" s="51"/>
      <c r="T753" s="51"/>
      <c r="AR753" s="51"/>
    </row>
    <row r="754" spans="17:44" ht="14.25" customHeight="1" x14ac:dyDescent="0.3">
      <c r="Q754" s="51"/>
      <c r="T754" s="51"/>
      <c r="AR754" s="51"/>
    </row>
    <row r="755" spans="17:44" ht="14.25" customHeight="1" x14ac:dyDescent="0.3">
      <c r="Q755" s="51"/>
      <c r="T755" s="51"/>
      <c r="AR755" s="51"/>
    </row>
    <row r="756" spans="17:44" ht="14.25" customHeight="1" x14ac:dyDescent="0.3">
      <c r="Q756" s="51"/>
      <c r="T756" s="51"/>
      <c r="AR756" s="51"/>
    </row>
    <row r="757" spans="17:44" ht="14.25" customHeight="1" x14ac:dyDescent="0.3">
      <c r="Q757" s="51"/>
      <c r="T757" s="51"/>
      <c r="AR757" s="51"/>
    </row>
    <row r="758" spans="17:44" ht="14.25" customHeight="1" x14ac:dyDescent="0.3">
      <c r="Q758" s="51"/>
      <c r="T758" s="51"/>
      <c r="AR758" s="51"/>
    </row>
    <row r="759" spans="17:44" ht="14.25" customHeight="1" x14ac:dyDescent="0.3">
      <c r="Q759" s="51"/>
      <c r="T759" s="51"/>
      <c r="AR759" s="51"/>
    </row>
    <row r="760" spans="17:44" ht="14.25" customHeight="1" x14ac:dyDescent="0.3">
      <c r="Q760" s="51"/>
      <c r="T760" s="51"/>
      <c r="AR760" s="51"/>
    </row>
    <row r="761" spans="17:44" ht="14.25" customHeight="1" x14ac:dyDescent="0.3">
      <c r="Q761" s="51"/>
      <c r="T761" s="51"/>
      <c r="AR761" s="51"/>
    </row>
    <row r="762" spans="17:44" ht="14.25" customHeight="1" x14ac:dyDescent="0.3">
      <c r="Q762" s="51"/>
      <c r="T762" s="51"/>
      <c r="AR762" s="51"/>
    </row>
    <row r="763" spans="17:44" ht="14.25" customHeight="1" x14ac:dyDescent="0.3">
      <c r="Q763" s="51"/>
      <c r="T763" s="51"/>
      <c r="AR763" s="51"/>
    </row>
    <row r="764" spans="17:44" ht="14.25" customHeight="1" x14ac:dyDescent="0.3">
      <c r="Q764" s="51"/>
      <c r="T764" s="51"/>
      <c r="AR764" s="51"/>
    </row>
    <row r="765" spans="17:44" ht="14.25" customHeight="1" x14ac:dyDescent="0.3">
      <c r="Q765" s="51"/>
      <c r="T765" s="51"/>
      <c r="AR765" s="51"/>
    </row>
    <row r="766" spans="17:44" ht="14.25" customHeight="1" x14ac:dyDescent="0.3">
      <c r="Q766" s="51"/>
      <c r="T766" s="51"/>
      <c r="AR766" s="51"/>
    </row>
    <row r="767" spans="17:44" ht="14.25" customHeight="1" x14ac:dyDescent="0.3">
      <c r="Q767" s="51"/>
      <c r="T767" s="51"/>
      <c r="AR767" s="51"/>
    </row>
    <row r="768" spans="17:44" ht="14.25" customHeight="1" x14ac:dyDescent="0.3">
      <c r="Q768" s="51"/>
      <c r="T768" s="51"/>
      <c r="AR768" s="51"/>
    </row>
    <row r="769" spans="17:44" ht="14.25" customHeight="1" x14ac:dyDescent="0.3">
      <c r="Q769" s="51"/>
      <c r="T769" s="51"/>
      <c r="AR769" s="51"/>
    </row>
    <row r="770" spans="17:44" ht="14.25" customHeight="1" x14ac:dyDescent="0.3">
      <c r="Q770" s="51"/>
      <c r="T770" s="51"/>
      <c r="AR770" s="51"/>
    </row>
    <row r="771" spans="17:44" ht="14.25" customHeight="1" x14ac:dyDescent="0.3">
      <c r="Q771" s="51"/>
      <c r="T771" s="51"/>
      <c r="AR771" s="51"/>
    </row>
    <row r="772" spans="17:44" ht="14.25" customHeight="1" x14ac:dyDescent="0.3">
      <c r="Q772" s="51"/>
      <c r="T772" s="51"/>
      <c r="AR772" s="51"/>
    </row>
    <row r="773" spans="17:44" ht="14.25" customHeight="1" x14ac:dyDescent="0.3">
      <c r="Q773" s="51"/>
      <c r="T773" s="51"/>
      <c r="AR773" s="51"/>
    </row>
    <row r="774" spans="17:44" ht="14.25" customHeight="1" x14ac:dyDescent="0.3">
      <c r="Q774" s="51"/>
      <c r="T774" s="51"/>
      <c r="AR774" s="51"/>
    </row>
    <row r="775" spans="17:44" ht="14.25" customHeight="1" x14ac:dyDescent="0.3">
      <c r="Q775" s="51"/>
      <c r="T775" s="51"/>
      <c r="AR775" s="51"/>
    </row>
    <row r="776" spans="17:44" ht="14.25" customHeight="1" x14ac:dyDescent="0.3">
      <c r="Q776" s="51"/>
      <c r="T776" s="51"/>
      <c r="AR776" s="51"/>
    </row>
    <row r="777" spans="17:44" ht="14.25" customHeight="1" x14ac:dyDescent="0.3">
      <c r="Q777" s="51"/>
      <c r="T777" s="51"/>
      <c r="AR777" s="51"/>
    </row>
    <row r="778" spans="17:44" ht="14.25" customHeight="1" x14ac:dyDescent="0.3">
      <c r="Q778" s="51"/>
      <c r="T778" s="51"/>
      <c r="AR778" s="51"/>
    </row>
    <row r="779" spans="17:44" ht="14.25" customHeight="1" x14ac:dyDescent="0.3">
      <c r="Q779" s="51"/>
      <c r="T779" s="51"/>
      <c r="AR779" s="51"/>
    </row>
    <row r="780" spans="17:44" ht="14.25" customHeight="1" x14ac:dyDescent="0.3">
      <c r="Q780" s="51"/>
      <c r="T780" s="51"/>
      <c r="AR780" s="51"/>
    </row>
    <row r="781" spans="17:44" ht="14.25" customHeight="1" x14ac:dyDescent="0.3">
      <c r="Q781" s="51"/>
      <c r="T781" s="51"/>
      <c r="AR781" s="51"/>
    </row>
    <row r="782" spans="17:44" ht="14.25" customHeight="1" x14ac:dyDescent="0.3">
      <c r="Q782" s="51"/>
      <c r="T782" s="51"/>
      <c r="AR782" s="51"/>
    </row>
    <row r="783" spans="17:44" ht="14.25" customHeight="1" x14ac:dyDescent="0.3">
      <c r="Q783" s="51"/>
      <c r="T783" s="51"/>
      <c r="AR783" s="51"/>
    </row>
    <row r="784" spans="17:44" ht="14.25" customHeight="1" x14ac:dyDescent="0.3">
      <c r="Q784" s="51"/>
      <c r="T784" s="51"/>
      <c r="AR784" s="51"/>
    </row>
    <row r="785" spans="17:44" ht="14.25" customHeight="1" x14ac:dyDescent="0.3">
      <c r="Q785" s="51"/>
      <c r="T785" s="51"/>
      <c r="AR785" s="51"/>
    </row>
    <row r="786" spans="17:44" ht="14.25" customHeight="1" x14ac:dyDescent="0.3">
      <c r="Q786" s="51"/>
      <c r="T786" s="51"/>
      <c r="AR786" s="51"/>
    </row>
    <row r="787" spans="17:44" ht="14.25" customHeight="1" x14ac:dyDescent="0.3">
      <c r="Q787" s="51"/>
      <c r="T787" s="51"/>
      <c r="AR787" s="51"/>
    </row>
    <row r="788" spans="17:44" ht="14.25" customHeight="1" x14ac:dyDescent="0.3">
      <c r="Q788" s="51"/>
      <c r="T788" s="51"/>
      <c r="AR788" s="51"/>
    </row>
    <row r="789" spans="17:44" ht="14.25" customHeight="1" x14ac:dyDescent="0.3">
      <c r="Q789" s="51"/>
      <c r="T789" s="51"/>
      <c r="AR789" s="51"/>
    </row>
    <row r="790" spans="17:44" ht="14.25" customHeight="1" x14ac:dyDescent="0.3">
      <c r="Q790" s="51"/>
      <c r="T790" s="51"/>
      <c r="AR790" s="51"/>
    </row>
    <row r="791" spans="17:44" ht="14.25" customHeight="1" x14ac:dyDescent="0.3">
      <c r="Q791" s="51"/>
      <c r="T791" s="51"/>
      <c r="AR791" s="51"/>
    </row>
    <row r="792" spans="17:44" ht="14.25" customHeight="1" x14ac:dyDescent="0.3">
      <c r="Q792" s="51"/>
      <c r="T792" s="51"/>
      <c r="AR792" s="51"/>
    </row>
    <row r="793" spans="17:44" ht="14.25" customHeight="1" x14ac:dyDescent="0.3">
      <c r="Q793" s="51"/>
      <c r="T793" s="51"/>
      <c r="AR793" s="51"/>
    </row>
    <row r="794" spans="17:44" ht="14.25" customHeight="1" x14ac:dyDescent="0.3">
      <c r="Q794" s="51"/>
      <c r="T794" s="51"/>
      <c r="AR794" s="51"/>
    </row>
    <row r="795" spans="17:44" ht="14.25" customHeight="1" x14ac:dyDescent="0.3">
      <c r="Q795" s="51"/>
      <c r="T795" s="51"/>
      <c r="AR795" s="51"/>
    </row>
    <row r="796" spans="17:44" ht="14.25" customHeight="1" x14ac:dyDescent="0.3">
      <c r="Q796" s="51"/>
      <c r="T796" s="51"/>
      <c r="AR796" s="51"/>
    </row>
    <row r="797" spans="17:44" ht="14.25" customHeight="1" x14ac:dyDescent="0.3">
      <c r="Q797" s="51"/>
      <c r="T797" s="51"/>
      <c r="AR797" s="51"/>
    </row>
    <row r="798" spans="17:44" ht="14.25" customHeight="1" x14ac:dyDescent="0.3">
      <c r="Q798" s="51"/>
      <c r="T798" s="51"/>
      <c r="AR798" s="51"/>
    </row>
    <row r="799" spans="17:44" ht="14.25" customHeight="1" x14ac:dyDescent="0.3">
      <c r="Q799" s="51"/>
      <c r="T799" s="51"/>
      <c r="AR799" s="51"/>
    </row>
    <row r="800" spans="17:44" ht="14.25" customHeight="1" x14ac:dyDescent="0.3">
      <c r="Q800" s="51"/>
      <c r="T800" s="51"/>
      <c r="AR800" s="51"/>
    </row>
    <row r="801" spans="17:44" ht="14.25" customHeight="1" x14ac:dyDescent="0.3">
      <c r="Q801" s="51"/>
      <c r="T801" s="51"/>
      <c r="AR801" s="51"/>
    </row>
    <row r="802" spans="17:44" ht="14.25" customHeight="1" x14ac:dyDescent="0.3">
      <c r="Q802" s="51"/>
      <c r="T802" s="51"/>
      <c r="AR802" s="51"/>
    </row>
    <row r="803" spans="17:44" ht="14.25" customHeight="1" x14ac:dyDescent="0.3">
      <c r="Q803" s="51"/>
      <c r="T803" s="51"/>
      <c r="AR803" s="51"/>
    </row>
    <row r="804" spans="17:44" ht="14.25" customHeight="1" x14ac:dyDescent="0.3">
      <c r="Q804" s="51"/>
      <c r="T804" s="51"/>
      <c r="AR804" s="51"/>
    </row>
    <row r="805" spans="17:44" ht="14.25" customHeight="1" x14ac:dyDescent="0.3">
      <c r="Q805" s="51"/>
      <c r="T805" s="51"/>
      <c r="AR805" s="51"/>
    </row>
    <row r="806" spans="17:44" ht="14.25" customHeight="1" x14ac:dyDescent="0.3">
      <c r="Q806" s="51"/>
      <c r="T806" s="51"/>
      <c r="AR806" s="51"/>
    </row>
    <row r="807" spans="17:44" ht="14.25" customHeight="1" x14ac:dyDescent="0.3">
      <c r="Q807" s="51"/>
      <c r="T807" s="51"/>
      <c r="AR807" s="51"/>
    </row>
    <row r="808" spans="17:44" ht="14.25" customHeight="1" x14ac:dyDescent="0.3">
      <c r="Q808" s="51"/>
      <c r="T808" s="51"/>
      <c r="AR808" s="51"/>
    </row>
    <row r="809" spans="17:44" ht="14.25" customHeight="1" x14ac:dyDescent="0.3">
      <c r="Q809" s="51"/>
      <c r="T809" s="51"/>
      <c r="AR809" s="51"/>
    </row>
    <row r="810" spans="17:44" ht="14.25" customHeight="1" x14ac:dyDescent="0.3">
      <c r="Q810" s="51"/>
      <c r="T810" s="51"/>
      <c r="AR810" s="51"/>
    </row>
    <row r="811" spans="17:44" ht="14.25" customHeight="1" x14ac:dyDescent="0.3">
      <c r="Q811" s="51"/>
      <c r="T811" s="51"/>
      <c r="AR811" s="51"/>
    </row>
    <row r="812" spans="17:44" ht="14.25" customHeight="1" x14ac:dyDescent="0.3">
      <c r="Q812" s="51"/>
      <c r="T812" s="51"/>
      <c r="AR812" s="51"/>
    </row>
    <row r="813" spans="17:44" ht="14.25" customHeight="1" x14ac:dyDescent="0.3">
      <c r="Q813" s="51"/>
      <c r="T813" s="51"/>
      <c r="AR813" s="51"/>
    </row>
    <row r="814" spans="17:44" ht="14.25" customHeight="1" x14ac:dyDescent="0.3">
      <c r="Q814" s="51"/>
      <c r="T814" s="51"/>
      <c r="AR814" s="51"/>
    </row>
    <row r="815" spans="17:44" ht="14.25" customHeight="1" x14ac:dyDescent="0.3">
      <c r="Q815" s="51"/>
      <c r="T815" s="51"/>
      <c r="AR815" s="51"/>
    </row>
    <row r="816" spans="17:44" ht="14.25" customHeight="1" x14ac:dyDescent="0.3">
      <c r="Q816" s="51"/>
      <c r="T816" s="51"/>
      <c r="AR816" s="51"/>
    </row>
    <row r="817" spans="17:44" ht="14.25" customHeight="1" x14ac:dyDescent="0.3">
      <c r="Q817" s="51"/>
      <c r="T817" s="51"/>
      <c r="AR817" s="51"/>
    </row>
    <row r="818" spans="17:44" ht="14.25" customHeight="1" x14ac:dyDescent="0.3">
      <c r="Q818" s="51"/>
      <c r="T818" s="51"/>
      <c r="AR818" s="51"/>
    </row>
    <row r="819" spans="17:44" ht="14.25" customHeight="1" x14ac:dyDescent="0.3">
      <c r="Q819" s="51"/>
      <c r="T819" s="51"/>
      <c r="AR819" s="51"/>
    </row>
    <row r="820" spans="17:44" ht="14.25" customHeight="1" x14ac:dyDescent="0.3">
      <c r="Q820" s="51"/>
      <c r="T820" s="51"/>
      <c r="AR820" s="51"/>
    </row>
    <row r="821" spans="17:44" ht="14.25" customHeight="1" x14ac:dyDescent="0.3">
      <c r="Q821" s="51"/>
      <c r="T821" s="51"/>
      <c r="AR821" s="51"/>
    </row>
    <row r="822" spans="17:44" ht="14.25" customHeight="1" x14ac:dyDescent="0.3">
      <c r="Q822" s="51"/>
      <c r="T822" s="51"/>
      <c r="AR822" s="51"/>
    </row>
    <row r="823" spans="17:44" ht="14.25" customHeight="1" x14ac:dyDescent="0.3">
      <c r="Q823" s="51"/>
      <c r="T823" s="51"/>
      <c r="AR823" s="51"/>
    </row>
    <row r="824" spans="17:44" ht="14.25" customHeight="1" x14ac:dyDescent="0.3">
      <c r="Q824" s="51"/>
      <c r="T824" s="51"/>
      <c r="AR824" s="51"/>
    </row>
    <row r="825" spans="17:44" ht="14.25" customHeight="1" x14ac:dyDescent="0.3">
      <c r="Q825" s="51"/>
      <c r="T825" s="51"/>
      <c r="AR825" s="51"/>
    </row>
    <row r="826" spans="17:44" ht="14.25" customHeight="1" x14ac:dyDescent="0.3">
      <c r="Q826" s="51"/>
      <c r="T826" s="51"/>
      <c r="AR826" s="51"/>
    </row>
    <row r="827" spans="17:44" ht="14.25" customHeight="1" x14ac:dyDescent="0.3">
      <c r="Q827" s="51"/>
      <c r="T827" s="51"/>
      <c r="AR827" s="51"/>
    </row>
    <row r="828" spans="17:44" ht="14.25" customHeight="1" x14ac:dyDescent="0.3">
      <c r="Q828" s="51"/>
      <c r="T828" s="51"/>
      <c r="AR828" s="51"/>
    </row>
    <row r="829" spans="17:44" ht="14.25" customHeight="1" x14ac:dyDescent="0.3">
      <c r="Q829" s="51"/>
      <c r="T829" s="51"/>
      <c r="AR829" s="51"/>
    </row>
    <row r="830" spans="17:44" ht="14.25" customHeight="1" x14ac:dyDescent="0.3">
      <c r="Q830" s="51"/>
      <c r="T830" s="51"/>
      <c r="AR830" s="51"/>
    </row>
    <row r="831" spans="17:44" ht="14.25" customHeight="1" x14ac:dyDescent="0.3">
      <c r="Q831" s="51"/>
      <c r="T831" s="51"/>
      <c r="AR831" s="51"/>
    </row>
    <row r="832" spans="17:44" ht="14.25" customHeight="1" x14ac:dyDescent="0.3">
      <c r="Q832" s="51"/>
      <c r="T832" s="51"/>
      <c r="AR832" s="51"/>
    </row>
    <row r="833" spans="17:44" ht="14.25" customHeight="1" x14ac:dyDescent="0.3">
      <c r="Q833" s="51"/>
      <c r="T833" s="51"/>
      <c r="AR833" s="51"/>
    </row>
    <row r="834" spans="17:44" ht="14.25" customHeight="1" x14ac:dyDescent="0.3">
      <c r="Q834" s="51"/>
      <c r="T834" s="51"/>
      <c r="AR834" s="51"/>
    </row>
    <row r="835" spans="17:44" ht="14.25" customHeight="1" x14ac:dyDescent="0.3">
      <c r="Q835" s="51"/>
      <c r="T835" s="51"/>
      <c r="AR835" s="51"/>
    </row>
    <row r="836" spans="17:44" ht="14.25" customHeight="1" x14ac:dyDescent="0.3">
      <c r="Q836" s="51"/>
      <c r="T836" s="51"/>
      <c r="AR836" s="51"/>
    </row>
    <row r="837" spans="17:44" ht="14.25" customHeight="1" x14ac:dyDescent="0.3">
      <c r="Q837" s="51"/>
      <c r="T837" s="51"/>
      <c r="AR837" s="51"/>
    </row>
    <row r="838" spans="17:44" ht="14.25" customHeight="1" x14ac:dyDescent="0.3">
      <c r="Q838" s="51"/>
      <c r="T838" s="51"/>
      <c r="AR838" s="51"/>
    </row>
    <row r="839" spans="17:44" ht="14.25" customHeight="1" x14ac:dyDescent="0.3">
      <c r="Q839" s="51"/>
      <c r="T839" s="51"/>
      <c r="AR839" s="51"/>
    </row>
    <row r="840" spans="17:44" ht="14.25" customHeight="1" x14ac:dyDescent="0.3">
      <c r="Q840" s="51"/>
      <c r="T840" s="51"/>
      <c r="AR840" s="51"/>
    </row>
    <row r="841" spans="17:44" ht="14.25" customHeight="1" x14ac:dyDescent="0.3">
      <c r="Q841" s="51"/>
      <c r="T841" s="51"/>
      <c r="AR841" s="51"/>
    </row>
    <row r="842" spans="17:44" ht="14.25" customHeight="1" x14ac:dyDescent="0.3">
      <c r="Q842" s="51"/>
      <c r="T842" s="51"/>
      <c r="AR842" s="51"/>
    </row>
    <row r="843" spans="17:44" ht="14.25" customHeight="1" x14ac:dyDescent="0.3">
      <c r="Q843" s="51"/>
      <c r="T843" s="51"/>
      <c r="AR843" s="51"/>
    </row>
    <row r="844" spans="17:44" ht="14.25" customHeight="1" x14ac:dyDescent="0.3">
      <c r="Q844" s="51"/>
      <c r="T844" s="51"/>
      <c r="AR844" s="51"/>
    </row>
    <row r="845" spans="17:44" ht="14.25" customHeight="1" x14ac:dyDescent="0.3">
      <c r="Q845" s="51"/>
      <c r="T845" s="51"/>
      <c r="AR845" s="51"/>
    </row>
    <row r="846" spans="17:44" ht="14.25" customHeight="1" x14ac:dyDescent="0.3">
      <c r="Q846" s="51"/>
      <c r="T846" s="51"/>
      <c r="AR846" s="51"/>
    </row>
    <row r="847" spans="17:44" ht="14.25" customHeight="1" x14ac:dyDescent="0.3">
      <c r="Q847" s="51"/>
      <c r="T847" s="51"/>
      <c r="AR847" s="51"/>
    </row>
    <row r="848" spans="17:44" ht="14.25" customHeight="1" x14ac:dyDescent="0.3">
      <c r="Q848" s="51"/>
      <c r="T848" s="51"/>
      <c r="AR848" s="51"/>
    </row>
    <row r="849" spans="17:44" ht="14.25" customHeight="1" x14ac:dyDescent="0.3">
      <c r="Q849" s="51"/>
      <c r="T849" s="51"/>
      <c r="AR849" s="51"/>
    </row>
    <row r="850" spans="17:44" ht="14.25" customHeight="1" x14ac:dyDescent="0.3">
      <c r="Q850" s="51"/>
      <c r="T850" s="51"/>
      <c r="AR850" s="51"/>
    </row>
    <row r="851" spans="17:44" ht="14.25" customHeight="1" x14ac:dyDescent="0.3">
      <c r="Q851" s="51"/>
      <c r="T851" s="51"/>
      <c r="AR851" s="51"/>
    </row>
    <row r="852" spans="17:44" ht="14.25" customHeight="1" x14ac:dyDescent="0.3">
      <c r="Q852" s="51"/>
      <c r="T852" s="51"/>
      <c r="AR852" s="51"/>
    </row>
    <row r="853" spans="17:44" ht="14.25" customHeight="1" x14ac:dyDescent="0.3">
      <c r="Q853" s="51"/>
      <c r="T853" s="51"/>
      <c r="AR853" s="51"/>
    </row>
    <row r="854" spans="17:44" ht="14.25" customHeight="1" x14ac:dyDescent="0.3">
      <c r="Q854" s="51"/>
      <c r="T854" s="51"/>
      <c r="AR854" s="51"/>
    </row>
    <row r="855" spans="17:44" ht="14.25" customHeight="1" x14ac:dyDescent="0.3">
      <c r="Q855" s="51"/>
      <c r="T855" s="51"/>
      <c r="AR855" s="51"/>
    </row>
    <row r="856" spans="17:44" ht="14.25" customHeight="1" x14ac:dyDescent="0.3">
      <c r="Q856" s="51"/>
      <c r="T856" s="51"/>
      <c r="AR856" s="51"/>
    </row>
    <row r="857" spans="17:44" ht="14.25" customHeight="1" x14ac:dyDescent="0.3">
      <c r="Q857" s="51"/>
      <c r="T857" s="51"/>
      <c r="AR857" s="51"/>
    </row>
    <row r="858" spans="17:44" ht="14.25" customHeight="1" x14ac:dyDescent="0.3">
      <c r="Q858" s="51"/>
      <c r="T858" s="51"/>
      <c r="AR858" s="51"/>
    </row>
    <row r="859" spans="17:44" ht="14.25" customHeight="1" x14ac:dyDescent="0.3">
      <c r="Q859" s="51"/>
      <c r="T859" s="51"/>
      <c r="AR859" s="51"/>
    </row>
    <row r="860" spans="17:44" ht="14.25" customHeight="1" x14ac:dyDescent="0.3">
      <c r="Q860" s="51"/>
      <c r="T860" s="51"/>
      <c r="AR860" s="51"/>
    </row>
    <row r="861" spans="17:44" ht="14.25" customHeight="1" x14ac:dyDescent="0.3">
      <c r="Q861" s="51"/>
      <c r="T861" s="51"/>
      <c r="AR861" s="51"/>
    </row>
    <row r="862" spans="17:44" ht="14.25" customHeight="1" x14ac:dyDescent="0.3">
      <c r="Q862" s="51"/>
      <c r="T862" s="51"/>
      <c r="AR862" s="51"/>
    </row>
    <row r="863" spans="17:44" ht="14.25" customHeight="1" x14ac:dyDescent="0.3">
      <c r="Q863" s="51"/>
      <c r="T863" s="51"/>
      <c r="AR863" s="51"/>
    </row>
    <row r="864" spans="17:44" ht="14.25" customHeight="1" x14ac:dyDescent="0.3">
      <c r="Q864" s="51"/>
      <c r="T864" s="51"/>
      <c r="AR864" s="51"/>
    </row>
    <row r="865" spans="17:44" ht="14.25" customHeight="1" x14ac:dyDescent="0.3">
      <c r="Q865" s="51"/>
      <c r="T865" s="51"/>
      <c r="AR865" s="51"/>
    </row>
    <row r="866" spans="17:44" ht="14.25" customHeight="1" x14ac:dyDescent="0.3">
      <c r="Q866" s="51"/>
      <c r="T866" s="51"/>
      <c r="AR866" s="51"/>
    </row>
    <row r="867" spans="17:44" ht="14.25" customHeight="1" x14ac:dyDescent="0.3">
      <c r="Q867" s="51"/>
      <c r="T867" s="51"/>
      <c r="AR867" s="51"/>
    </row>
    <row r="868" spans="17:44" ht="14.25" customHeight="1" x14ac:dyDescent="0.3">
      <c r="Q868" s="51"/>
      <c r="T868" s="51"/>
      <c r="AR868" s="51"/>
    </row>
    <row r="869" spans="17:44" ht="14.25" customHeight="1" x14ac:dyDescent="0.3">
      <c r="Q869" s="51"/>
      <c r="T869" s="51"/>
      <c r="AR869" s="51"/>
    </row>
    <row r="870" spans="17:44" ht="14.25" customHeight="1" x14ac:dyDescent="0.3">
      <c r="Q870" s="51"/>
      <c r="T870" s="51"/>
      <c r="AR870" s="51"/>
    </row>
    <row r="871" spans="17:44" ht="14.25" customHeight="1" x14ac:dyDescent="0.3">
      <c r="Q871" s="51"/>
      <c r="T871" s="51"/>
      <c r="AR871" s="51"/>
    </row>
    <row r="872" spans="17:44" ht="14.25" customHeight="1" x14ac:dyDescent="0.3">
      <c r="Q872" s="51"/>
      <c r="T872" s="51"/>
      <c r="AR872" s="51"/>
    </row>
    <row r="873" spans="17:44" ht="14.25" customHeight="1" x14ac:dyDescent="0.3">
      <c r="Q873" s="51"/>
      <c r="T873" s="51"/>
      <c r="AR873" s="51"/>
    </row>
    <row r="874" spans="17:44" ht="14.25" customHeight="1" x14ac:dyDescent="0.3">
      <c r="Q874" s="51"/>
      <c r="T874" s="51"/>
      <c r="AR874" s="51"/>
    </row>
    <row r="875" spans="17:44" ht="14.25" customHeight="1" x14ac:dyDescent="0.3">
      <c r="Q875" s="51"/>
      <c r="T875" s="51"/>
      <c r="AR875" s="51"/>
    </row>
    <row r="876" spans="17:44" ht="14.25" customHeight="1" x14ac:dyDescent="0.3">
      <c r="Q876" s="51"/>
      <c r="T876" s="51"/>
      <c r="AR876" s="51"/>
    </row>
    <row r="877" spans="17:44" ht="14.25" customHeight="1" x14ac:dyDescent="0.3">
      <c r="Q877" s="51"/>
      <c r="T877" s="51"/>
      <c r="AR877" s="51"/>
    </row>
    <row r="878" spans="17:44" ht="14.25" customHeight="1" x14ac:dyDescent="0.3">
      <c r="Q878" s="51"/>
      <c r="T878" s="51"/>
      <c r="AR878" s="51"/>
    </row>
    <row r="879" spans="17:44" ht="14.25" customHeight="1" x14ac:dyDescent="0.3">
      <c r="Q879" s="51"/>
      <c r="T879" s="51"/>
      <c r="AR879" s="51"/>
    </row>
    <row r="880" spans="17:44" ht="14.25" customHeight="1" x14ac:dyDescent="0.3">
      <c r="Q880" s="51"/>
      <c r="T880" s="51"/>
      <c r="AR880" s="51"/>
    </row>
    <row r="881" spans="17:44" ht="14.25" customHeight="1" x14ac:dyDescent="0.3">
      <c r="Q881" s="51"/>
      <c r="T881" s="51"/>
      <c r="AR881" s="51"/>
    </row>
    <row r="882" spans="17:44" ht="14.25" customHeight="1" x14ac:dyDescent="0.3">
      <c r="Q882" s="51"/>
      <c r="T882" s="51"/>
      <c r="AR882" s="51"/>
    </row>
    <row r="883" spans="17:44" ht="14.25" customHeight="1" x14ac:dyDescent="0.3">
      <c r="Q883" s="51"/>
      <c r="T883" s="51"/>
      <c r="AR883" s="51"/>
    </row>
    <row r="884" spans="17:44" ht="14.25" customHeight="1" x14ac:dyDescent="0.3">
      <c r="Q884" s="51"/>
      <c r="T884" s="51"/>
      <c r="AR884" s="51"/>
    </row>
    <row r="885" spans="17:44" ht="14.25" customHeight="1" x14ac:dyDescent="0.3">
      <c r="Q885" s="51"/>
      <c r="T885" s="51"/>
      <c r="AR885" s="51"/>
    </row>
    <row r="886" spans="17:44" ht="14.25" customHeight="1" x14ac:dyDescent="0.3">
      <c r="Q886" s="51"/>
      <c r="T886" s="51"/>
      <c r="AR886" s="51"/>
    </row>
    <row r="887" spans="17:44" ht="14.25" customHeight="1" x14ac:dyDescent="0.3">
      <c r="Q887" s="51"/>
      <c r="T887" s="51"/>
      <c r="AR887" s="51"/>
    </row>
    <row r="888" spans="17:44" ht="14.25" customHeight="1" x14ac:dyDescent="0.3">
      <c r="Q888" s="51"/>
      <c r="T888" s="51"/>
      <c r="AR888" s="51"/>
    </row>
    <row r="889" spans="17:44" ht="14.25" customHeight="1" x14ac:dyDescent="0.3">
      <c r="Q889" s="51"/>
      <c r="T889" s="51"/>
      <c r="AR889" s="51"/>
    </row>
    <row r="890" spans="17:44" ht="14.25" customHeight="1" x14ac:dyDescent="0.3">
      <c r="Q890" s="51"/>
      <c r="T890" s="51"/>
      <c r="AR890" s="51"/>
    </row>
    <row r="891" spans="17:44" ht="14.25" customHeight="1" x14ac:dyDescent="0.3">
      <c r="Q891" s="51"/>
      <c r="T891" s="51"/>
      <c r="AR891" s="51"/>
    </row>
    <row r="892" spans="17:44" ht="14.25" customHeight="1" x14ac:dyDescent="0.3">
      <c r="Q892" s="51"/>
      <c r="T892" s="51"/>
      <c r="AR892" s="51"/>
    </row>
    <row r="893" spans="17:44" ht="14.25" customHeight="1" x14ac:dyDescent="0.3">
      <c r="Q893" s="51"/>
      <c r="T893" s="51"/>
      <c r="AR893" s="51"/>
    </row>
    <row r="894" spans="17:44" ht="14.25" customHeight="1" x14ac:dyDescent="0.3">
      <c r="Q894" s="51"/>
      <c r="T894" s="51"/>
      <c r="AR894" s="51"/>
    </row>
    <row r="895" spans="17:44" ht="14.25" customHeight="1" x14ac:dyDescent="0.3">
      <c r="Q895" s="51"/>
      <c r="T895" s="51"/>
      <c r="AR895" s="51"/>
    </row>
    <row r="896" spans="17:44" ht="14.25" customHeight="1" x14ac:dyDescent="0.3">
      <c r="Q896" s="51"/>
      <c r="T896" s="51"/>
      <c r="AR896" s="51"/>
    </row>
    <row r="897" spans="17:44" ht="14.25" customHeight="1" x14ac:dyDescent="0.3">
      <c r="Q897" s="51"/>
      <c r="T897" s="51"/>
      <c r="AR897" s="51"/>
    </row>
    <row r="898" spans="17:44" ht="14.25" customHeight="1" x14ac:dyDescent="0.3">
      <c r="Q898" s="51"/>
      <c r="T898" s="51"/>
      <c r="AR898" s="51"/>
    </row>
    <row r="899" spans="17:44" ht="14.25" customHeight="1" x14ac:dyDescent="0.3">
      <c r="Q899" s="51"/>
      <c r="T899" s="51"/>
      <c r="AR899" s="51"/>
    </row>
    <row r="900" spans="17:44" ht="14.25" customHeight="1" x14ac:dyDescent="0.3">
      <c r="Q900" s="51"/>
      <c r="T900" s="51"/>
      <c r="AR900" s="51"/>
    </row>
    <row r="901" spans="17:44" ht="14.25" customHeight="1" x14ac:dyDescent="0.3">
      <c r="Q901" s="51"/>
      <c r="T901" s="51"/>
      <c r="AR901" s="51"/>
    </row>
    <row r="902" spans="17:44" ht="14.25" customHeight="1" x14ac:dyDescent="0.3">
      <c r="Q902" s="51"/>
      <c r="T902" s="51"/>
      <c r="AR902" s="51"/>
    </row>
    <row r="903" spans="17:44" ht="14.25" customHeight="1" x14ac:dyDescent="0.3">
      <c r="Q903" s="51"/>
      <c r="T903" s="51"/>
      <c r="AR903" s="51"/>
    </row>
    <row r="904" spans="17:44" ht="14.25" customHeight="1" x14ac:dyDescent="0.3">
      <c r="Q904" s="51"/>
      <c r="T904" s="51"/>
      <c r="AR904" s="51"/>
    </row>
    <row r="905" spans="17:44" ht="14.25" customHeight="1" x14ac:dyDescent="0.3">
      <c r="Q905" s="51"/>
      <c r="T905" s="51"/>
      <c r="AR905" s="51"/>
    </row>
    <row r="906" spans="17:44" ht="14.25" customHeight="1" x14ac:dyDescent="0.3">
      <c r="Q906" s="51"/>
      <c r="T906" s="51"/>
      <c r="AR906" s="51"/>
    </row>
    <row r="907" spans="17:44" ht="14.25" customHeight="1" x14ac:dyDescent="0.3">
      <c r="Q907" s="51"/>
      <c r="T907" s="51"/>
      <c r="AR907" s="51"/>
    </row>
    <row r="908" spans="17:44" ht="14.25" customHeight="1" x14ac:dyDescent="0.3">
      <c r="Q908" s="51"/>
      <c r="T908" s="51"/>
      <c r="AR908" s="51"/>
    </row>
    <row r="909" spans="17:44" ht="14.25" customHeight="1" x14ac:dyDescent="0.3">
      <c r="Q909" s="51"/>
      <c r="T909" s="51"/>
      <c r="AR909" s="51"/>
    </row>
    <row r="910" spans="17:44" ht="14.25" customHeight="1" x14ac:dyDescent="0.3">
      <c r="Q910" s="51"/>
      <c r="T910" s="51"/>
      <c r="AR910" s="51"/>
    </row>
    <row r="911" spans="17:44" ht="14.25" customHeight="1" x14ac:dyDescent="0.3">
      <c r="Q911" s="51"/>
      <c r="T911" s="51"/>
      <c r="AR911" s="51"/>
    </row>
    <row r="912" spans="17:44" ht="14.25" customHeight="1" x14ac:dyDescent="0.3">
      <c r="Q912" s="51"/>
      <c r="T912" s="51"/>
      <c r="AR912" s="51"/>
    </row>
    <row r="913" spans="17:44" ht="14.25" customHeight="1" x14ac:dyDescent="0.3">
      <c r="Q913" s="51"/>
      <c r="T913" s="51"/>
      <c r="AR913" s="51"/>
    </row>
    <row r="914" spans="17:44" ht="14.25" customHeight="1" x14ac:dyDescent="0.3">
      <c r="Q914" s="51"/>
      <c r="T914" s="51"/>
      <c r="AR914" s="51"/>
    </row>
    <row r="915" spans="17:44" ht="14.25" customHeight="1" x14ac:dyDescent="0.3">
      <c r="Q915" s="51"/>
      <c r="T915" s="51"/>
      <c r="AR915" s="51"/>
    </row>
    <row r="916" spans="17:44" ht="14.25" customHeight="1" x14ac:dyDescent="0.3">
      <c r="Q916" s="51"/>
      <c r="T916" s="51"/>
      <c r="AR916" s="51"/>
    </row>
    <row r="917" spans="17:44" ht="14.25" customHeight="1" x14ac:dyDescent="0.3">
      <c r="Q917" s="51"/>
      <c r="T917" s="51"/>
      <c r="AR917" s="51"/>
    </row>
    <row r="918" spans="17:44" ht="14.25" customHeight="1" x14ac:dyDescent="0.3">
      <c r="Q918" s="51"/>
      <c r="T918" s="51"/>
      <c r="AR918" s="51"/>
    </row>
    <row r="919" spans="17:44" ht="14.25" customHeight="1" x14ac:dyDescent="0.3">
      <c r="Q919" s="51"/>
      <c r="T919" s="51"/>
      <c r="AR919" s="51"/>
    </row>
    <row r="920" spans="17:44" ht="14.25" customHeight="1" x14ac:dyDescent="0.3">
      <c r="Q920" s="51"/>
      <c r="T920" s="51"/>
      <c r="AR920" s="51"/>
    </row>
    <row r="921" spans="17:44" ht="14.25" customHeight="1" x14ac:dyDescent="0.3">
      <c r="Q921" s="51"/>
      <c r="T921" s="51"/>
      <c r="AR921" s="51"/>
    </row>
    <row r="922" spans="17:44" ht="14.25" customHeight="1" x14ac:dyDescent="0.3">
      <c r="Q922" s="51"/>
      <c r="T922" s="51"/>
      <c r="AR922" s="51"/>
    </row>
    <row r="923" spans="17:44" ht="14.25" customHeight="1" x14ac:dyDescent="0.3">
      <c r="Q923" s="51"/>
      <c r="T923" s="51"/>
      <c r="AR923" s="51"/>
    </row>
    <row r="924" spans="17:44" ht="14.25" customHeight="1" x14ac:dyDescent="0.3">
      <c r="Q924" s="51"/>
      <c r="T924" s="51"/>
      <c r="AR924" s="51"/>
    </row>
    <row r="925" spans="17:44" ht="14.25" customHeight="1" x14ac:dyDescent="0.3">
      <c r="Q925" s="51"/>
      <c r="T925" s="51"/>
      <c r="AR925" s="51"/>
    </row>
    <row r="926" spans="17:44" ht="14.25" customHeight="1" x14ac:dyDescent="0.3">
      <c r="Q926" s="51"/>
      <c r="T926" s="51"/>
      <c r="AR926" s="51"/>
    </row>
    <row r="927" spans="17:44" ht="14.25" customHeight="1" x14ac:dyDescent="0.3">
      <c r="Q927" s="51"/>
      <c r="T927" s="51"/>
      <c r="AR927" s="51"/>
    </row>
    <row r="928" spans="17:44" ht="14.25" customHeight="1" x14ac:dyDescent="0.3">
      <c r="Q928" s="51"/>
      <c r="T928" s="51"/>
      <c r="AR928" s="51"/>
    </row>
    <row r="929" spans="17:44" ht="14.25" customHeight="1" x14ac:dyDescent="0.3">
      <c r="Q929" s="51"/>
      <c r="T929" s="51"/>
      <c r="AR929" s="51"/>
    </row>
    <row r="930" spans="17:44" ht="14.25" customHeight="1" x14ac:dyDescent="0.3">
      <c r="Q930" s="51"/>
      <c r="T930" s="51"/>
      <c r="AR930" s="51"/>
    </row>
    <row r="931" spans="17:44" ht="14.25" customHeight="1" x14ac:dyDescent="0.3">
      <c r="Q931" s="51"/>
      <c r="T931" s="51"/>
      <c r="AR931" s="51"/>
    </row>
    <row r="932" spans="17:44" ht="14.25" customHeight="1" x14ac:dyDescent="0.3">
      <c r="Q932" s="51"/>
      <c r="T932" s="51"/>
      <c r="AR932" s="51"/>
    </row>
    <row r="933" spans="17:44" ht="14.25" customHeight="1" x14ac:dyDescent="0.3">
      <c r="Q933" s="51"/>
      <c r="T933" s="51"/>
      <c r="AR933" s="51"/>
    </row>
    <row r="934" spans="17:44" ht="14.25" customHeight="1" x14ac:dyDescent="0.3">
      <c r="Q934" s="51"/>
      <c r="T934" s="51"/>
      <c r="AR934" s="51"/>
    </row>
    <row r="935" spans="17:44" ht="14.25" customHeight="1" x14ac:dyDescent="0.3">
      <c r="Q935" s="51"/>
      <c r="T935" s="51"/>
      <c r="AR935" s="51"/>
    </row>
    <row r="936" spans="17:44" ht="14.25" customHeight="1" x14ac:dyDescent="0.3">
      <c r="Q936" s="51"/>
      <c r="T936" s="51"/>
      <c r="AR936" s="51"/>
    </row>
    <row r="937" spans="17:44" ht="14.25" customHeight="1" x14ac:dyDescent="0.3">
      <c r="Q937" s="51"/>
      <c r="T937" s="51"/>
      <c r="AR937" s="51"/>
    </row>
    <row r="938" spans="17:44" ht="14.25" customHeight="1" x14ac:dyDescent="0.3">
      <c r="Q938" s="51"/>
      <c r="T938" s="51"/>
      <c r="AR938" s="51"/>
    </row>
    <row r="939" spans="17:44" ht="14.25" customHeight="1" x14ac:dyDescent="0.3">
      <c r="Q939" s="51"/>
      <c r="T939" s="51"/>
      <c r="AR939" s="51"/>
    </row>
    <row r="940" spans="17:44" ht="14.25" customHeight="1" x14ac:dyDescent="0.3">
      <c r="Q940" s="51"/>
      <c r="T940" s="51"/>
      <c r="AR940" s="51"/>
    </row>
    <row r="941" spans="17:44" ht="14.25" customHeight="1" x14ac:dyDescent="0.3">
      <c r="Q941" s="51"/>
      <c r="T941" s="51"/>
      <c r="AR941" s="51"/>
    </row>
    <row r="942" spans="17:44" ht="14.25" customHeight="1" x14ac:dyDescent="0.3">
      <c r="Q942" s="51"/>
      <c r="T942" s="51"/>
      <c r="AR942" s="51"/>
    </row>
    <row r="943" spans="17:44" ht="14.25" customHeight="1" x14ac:dyDescent="0.3">
      <c r="Q943" s="51"/>
      <c r="T943" s="51"/>
      <c r="AR943" s="51"/>
    </row>
    <row r="944" spans="17:44" ht="14.25" customHeight="1" x14ac:dyDescent="0.3">
      <c r="Q944" s="51"/>
      <c r="T944" s="51"/>
      <c r="AR944" s="51"/>
    </row>
    <row r="945" spans="17:44" ht="14.25" customHeight="1" x14ac:dyDescent="0.3">
      <c r="Q945" s="51"/>
      <c r="T945" s="51"/>
      <c r="AR945" s="51"/>
    </row>
    <row r="946" spans="17:44" ht="14.25" customHeight="1" x14ac:dyDescent="0.3">
      <c r="Q946" s="51"/>
      <c r="T946" s="51"/>
      <c r="AR946" s="51"/>
    </row>
    <row r="947" spans="17:44" ht="14.25" customHeight="1" x14ac:dyDescent="0.3">
      <c r="Q947" s="51"/>
      <c r="T947" s="51"/>
      <c r="AR947" s="51"/>
    </row>
    <row r="948" spans="17:44" ht="14.25" customHeight="1" x14ac:dyDescent="0.3">
      <c r="Q948" s="51"/>
      <c r="T948" s="51"/>
      <c r="AR948" s="51"/>
    </row>
    <row r="949" spans="17:44" ht="14.25" customHeight="1" x14ac:dyDescent="0.3">
      <c r="Q949" s="51"/>
      <c r="T949" s="51"/>
      <c r="AR949" s="51"/>
    </row>
    <row r="950" spans="17:44" ht="14.25" customHeight="1" x14ac:dyDescent="0.3">
      <c r="Q950" s="51"/>
      <c r="T950" s="51"/>
      <c r="AR950" s="51"/>
    </row>
    <row r="951" spans="17:44" ht="14.25" customHeight="1" x14ac:dyDescent="0.3">
      <c r="Q951" s="51"/>
      <c r="T951" s="51"/>
      <c r="AR951" s="51"/>
    </row>
    <row r="952" spans="17:44" ht="14.25" customHeight="1" x14ac:dyDescent="0.3">
      <c r="Q952" s="51"/>
      <c r="T952" s="51"/>
      <c r="AR952" s="51"/>
    </row>
    <row r="953" spans="17:44" ht="14.25" customHeight="1" x14ac:dyDescent="0.3">
      <c r="Q953" s="51"/>
      <c r="T953" s="51"/>
      <c r="AR953" s="51"/>
    </row>
    <row r="954" spans="17:44" ht="14.25" customHeight="1" x14ac:dyDescent="0.3">
      <c r="Q954" s="51"/>
      <c r="T954" s="51"/>
      <c r="AR954" s="51"/>
    </row>
    <row r="955" spans="17:44" ht="14.25" customHeight="1" x14ac:dyDescent="0.3">
      <c r="Q955" s="51"/>
      <c r="T955" s="51"/>
      <c r="AR955" s="51"/>
    </row>
    <row r="956" spans="17:44" ht="14.25" customHeight="1" x14ac:dyDescent="0.3">
      <c r="Q956" s="51"/>
      <c r="T956" s="51"/>
      <c r="AR956" s="51"/>
    </row>
    <row r="957" spans="17:44" ht="14.25" customHeight="1" x14ac:dyDescent="0.3">
      <c r="Q957" s="51"/>
      <c r="T957" s="51"/>
      <c r="AR957" s="51"/>
    </row>
    <row r="958" spans="17:44" ht="14.25" customHeight="1" x14ac:dyDescent="0.3">
      <c r="Q958" s="51"/>
      <c r="T958" s="51"/>
      <c r="AR958" s="51"/>
    </row>
    <row r="959" spans="17:44" ht="14.25" customHeight="1" x14ac:dyDescent="0.3">
      <c r="Q959" s="51"/>
      <c r="T959" s="51"/>
      <c r="AR959" s="51"/>
    </row>
    <row r="960" spans="17:44" ht="14.25" customHeight="1" x14ac:dyDescent="0.3">
      <c r="Q960" s="51"/>
      <c r="T960" s="51"/>
      <c r="AR960" s="51"/>
    </row>
    <row r="961" spans="17:44" ht="14.25" customHeight="1" x14ac:dyDescent="0.3">
      <c r="Q961" s="51"/>
      <c r="T961" s="51"/>
      <c r="AR961" s="51"/>
    </row>
    <row r="962" spans="17:44" ht="14.25" customHeight="1" x14ac:dyDescent="0.3">
      <c r="Q962" s="51"/>
      <c r="T962" s="51"/>
      <c r="AR962" s="51"/>
    </row>
    <row r="963" spans="17:44" ht="14.25" customHeight="1" x14ac:dyDescent="0.3">
      <c r="Q963" s="51"/>
      <c r="T963" s="51"/>
      <c r="AR963" s="51"/>
    </row>
    <row r="964" spans="17:44" ht="14.25" customHeight="1" x14ac:dyDescent="0.3">
      <c r="Q964" s="51"/>
      <c r="T964" s="51"/>
      <c r="AR964" s="51"/>
    </row>
    <row r="965" spans="17:44" ht="14.25" customHeight="1" x14ac:dyDescent="0.3">
      <c r="Q965" s="51"/>
      <c r="T965" s="51"/>
      <c r="AR965" s="51"/>
    </row>
    <row r="966" spans="17:44" ht="14.25" customHeight="1" x14ac:dyDescent="0.3">
      <c r="Q966" s="51"/>
      <c r="T966" s="51"/>
      <c r="AR966" s="51"/>
    </row>
    <row r="967" spans="17:44" ht="14.25" customHeight="1" x14ac:dyDescent="0.3">
      <c r="Q967" s="51"/>
      <c r="T967" s="51"/>
      <c r="AR967" s="51"/>
    </row>
    <row r="968" spans="17:44" ht="14.25" customHeight="1" x14ac:dyDescent="0.3">
      <c r="Q968" s="51"/>
      <c r="T968" s="51"/>
      <c r="AR968" s="51"/>
    </row>
    <row r="969" spans="17:44" ht="14.25" customHeight="1" x14ac:dyDescent="0.3">
      <c r="Q969" s="51"/>
      <c r="T969" s="51"/>
      <c r="AR969" s="51"/>
    </row>
    <row r="970" spans="17:44" ht="14.25" customHeight="1" x14ac:dyDescent="0.3">
      <c r="Q970" s="51"/>
      <c r="T970" s="51"/>
      <c r="AR970" s="51"/>
    </row>
    <row r="971" spans="17:44" ht="14.25" customHeight="1" x14ac:dyDescent="0.3">
      <c r="Q971" s="51"/>
      <c r="T971" s="51"/>
      <c r="AR971" s="51"/>
    </row>
    <row r="972" spans="17:44" ht="14.25" customHeight="1" x14ac:dyDescent="0.3">
      <c r="Q972" s="51"/>
      <c r="T972" s="51"/>
      <c r="AR972" s="51"/>
    </row>
    <row r="973" spans="17:44" ht="14.25" customHeight="1" x14ac:dyDescent="0.3">
      <c r="Q973" s="51"/>
      <c r="T973" s="51"/>
      <c r="AR973" s="51"/>
    </row>
    <row r="974" spans="17:44" ht="14.25" customHeight="1" x14ac:dyDescent="0.3">
      <c r="Q974" s="51"/>
      <c r="T974" s="51"/>
      <c r="AR974" s="51"/>
    </row>
    <row r="975" spans="17:44" ht="14.25" customHeight="1" x14ac:dyDescent="0.3">
      <c r="Q975" s="51"/>
      <c r="T975" s="51"/>
      <c r="AR975" s="51"/>
    </row>
    <row r="976" spans="17:44" ht="14.25" customHeight="1" x14ac:dyDescent="0.3">
      <c r="Q976" s="51"/>
      <c r="T976" s="51"/>
      <c r="AR976" s="51"/>
    </row>
    <row r="977" spans="17:44" ht="14.25" customHeight="1" x14ac:dyDescent="0.3">
      <c r="Q977" s="51"/>
      <c r="T977" s="51"/>
      <c r="AR977" s="51"/>
    </row>
    <row r="978" spans="17:44" ht="14.25" customHeight="1" x14ac:dyDescent="0.3">
      <c r="Q978" s="51"/>
      <c r="T978" s="51"/>
      <c r="AR978" s="51"/>
    </row>
    <row r="979" spans="17:44" ht="14.25" customHeight="1" x14ac:dyDescent="0.3">
      <c r="Q979" s="51"/>
      <c r="T979" s="51"/>
      <c r="AR979" s="51"/>
    </row>
    <row r="980" spans="17:44" ht="14.25" customHeight="1" x14ac:dyDescent="0.3">
      <c r="Q980" s="51"/>
      <c r="T980" s="51"/>
      <c r="AR980" s="51"/>
    </row>
    <row r="981" spans="17:44" ht="14.25" customHeight="1" x14ac:dyDescent="0.3">
      <c r="Q981" s="51"/>
      <c r="T981" s="51"/>
      <c r="AR981" s="51"/>
    </row>
    <row r="982" spans="17:44" ht="14.25" customHeight="1" x14ac:dyDescent="0.3">
      <c r="Q982" s="51"/>
      <c r="T982" s="51"/>
      <c r="AR982" s="51"/>
    </row>
    <row r="983" spans="17:44" ht="14.25" customHeight="1" x14ac:dyDescent="0.3">
      <c r="Q983" s="51"/>
      <c r="T983" s="51"/>
      <c r="AR983" s="51"/>
    </row>
    <row r="984" spans="17:44" ht="14.25" customHeight="1" x14ac:dyDescent="0.3">
      <c r="Q984" s="51"/>
      <c r="T984" s="51"/>
      <c r="AR984" s="51"/>
    </row>
    <row r="985" spans="17:44" ht="14.25" customHeight="1" x14ac:dyDescent="0.3">
      <c r="Q985" s="51"/>
      <c r="T985" s="51"/>
      <c r="AR985" s="51"/>
    </row>
    <row r="986" spans="17:44" ht="14.25" customHeight="1" x14ac:dyDescent="0.3">
      <c r="Q986" s="51"/>
      <c r="T986" s="51"/>
      <c r="AR986" s="51"/>
    </row>
    <row r="987" spans="17:44" ht="14.25" customHeight="1" x14ac:dyDescent="0.3">
      <c r="Q987" s="51"/>
      <c r="T987" s="51"/>
      <c r="AR987" s="51"/>
    </row>
    <row r="988" spans="17:44" ht="14.25" customHeight="1" x14ac:dyDescent="0.3">
      <c r="Q988" s="51"/>
      <c r="T988" s="51"/>
      <c r="AR988" s="51"/>
    </row>
    <row r="989" spans="17:44" ht="14.25" customHeight="1" x14ac:dyDescent="0.3">
      <c r="Q989" s="51"/>
      <c r="T989" s="51"/>
      <c r="AR989" s="51"/>
    </row>
    <row r="990" spans="17:44" ht="14.25" customHeight="1" x14ac:dyDescent="0.3">
      <c r="Q990" s="51"/>
      <c r="T990" s="51"/>
      <c r="AR990" s="51"/>
    </row>
    <row r="991" spans="17:44" ht="14.25" customHeight="1" x14ac:dyDescent="0.3">
      <c r="Q991" s="51"/>
      <c r="T991" s="51"/>
      <c r="AR991" s="51"/>
    </row>
    <row r="992" spans="17:44" ht="14.25" customHeight="1" x14ac:dyDescent="0.3">
      <c r="Q992" s="51"/>
      <c r="T992" s="51"/>
      <c r="AR992" s="51"/>
    </row>
    <row r="993" spans="17:44" ht="14.25" customHeight="1" x14ac:dyDescent="0.3">
      <c r="Q993" s="51"/>
      <c r="T993" s="51"/>
      <c r="AR993" s="51"/>
    </row>
    <row r="994" spans="17:44" ht="14.25" customHeight="1" x14ac:dyDescent="0.3">
      <c r="Q994" s="51"/>
      <c r="T994" s="51"/>
      <c r="AR994" s="51"/>
    </row>
    <row r="995" spans="17:44" ht="14.25" customHeight="1" x14ac:dyDescent="0.3">
      <c r="Q995" s="51"/>
      <c r="T995" s="51"/>
      <c r="AR995" s="51"/>
    </row>
    <row r="996" spans="17:44" ht="14.25" customHeight="1" x14ac:dyDescent="0.3">
      <c r="Q996" s="51"/>
      <c r="T996" s="51"/>
      <c r="AR996" s="51"/>
    </row>
    <row r="997" spans="17:44" ht="14.25" customHeight="1" x14ac:dyDescent="0.3">
      <c r="Q997" s="51"/>
      <c r="T997" s="51"/>
      <c r="AR997" s="51"/>
    </row>
    <row r="998" spans="17:44" ht="14.25" customHeight="1" x14ac:dyDescent="0.3">
      <c r="Q998" s="51"/>
      <c r="T998" s="51"/>
      <c r="AR998" s="51"/>
    </row>
    <row r="999" spans="17:44" ht="14.25" customHeight="1" x14ac:dyDescent="0.3">
      <c r="Q999" s="51"/>
      <c r="T999" s="51"/>
      <c r="AR999" s="51"/>
    </row>
    <row r="1000" spans="17:44" ht="14.25" customHeight="1" x14ac:dyDescent="0.3">
      <c r="Q1000" s="51"/>
      <c r="T1000" s="51"/>
      <c r="AR1000" s="51"/>
    </row>
  </sheetData>
  <pageMargins left="0.7" right="0.7" top="0.75" bottom="0.75" header="0" footer="0"/>
  <pageSetup paperSize="9" orientation="portrait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14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59765625" defaultRowHeight="15" customHeight="1" x14ac:dyDescent="0.25"/>
  <cols>
    <col min="1" max="1" width="12.8984375" customWidth="1"/>
    <col min="2" max="2" width="6.3984375" customWidth="1"/>
    <col min="3" max="3" width="17.3984375" customWidth="1"/>
    <col min="4" max="4" width="10.19921875" customWidth="1"/>
    <col min="5" max="6" width="7.5" customWidth="1"/>
    <col min="7" max="7" width="7.59765625" customWidth="1"/>
    <col min="8" max="8" width="11.5" customWidth="1"/>
    <col min="9" max="9" width="8.59765625" customWidth="1"/>
    <col min="10" max="10" width="11.5" customWidth="1"/>
    <col min="11" max="11" width="11.3984375" customWidth="1"/>
    <col min="12" max="16" width="7.19921875" customWidth="1"/>
    <col min="17" max="28" width="5" customWidth="1"/>
    <col min="29" max="29" width="7.59765625" customWidth="1"/>
    <col min="30" max="30" width="10.09765625" customWidth="1"/>
  </cols>
  <sheetData>
    <row r="1" spans="1:30" ht="102.75" customHeight="1" x14ac:dyDescent="0.3">
      <c r="A1" s="52" t="s">
        <v>112</v>
      </c>
      <c r="B1" s="5" t="s">
        <v>113</v>
      </c>
      <c r="C1" s="53" t="s">
        <v>114</v>
      </c>
      <c r="D1" s="53" t="s">
        <v>115</v>
      </c>
      <c r="E1" s="54" t="s">
        <v>85</v>
      </c>
      <c r="F1" s="54" t="s">
        <v>42</v>
      </c>
      <c r="G1" s="33" t="s">
        <v>69</v>
      </c>
      <c r="H1" s="33" t="s">
        <v>68</v>
      </c>
      <c r="I1" s="55" t="s">
        <v>116</v>
      </c>
      <c r="J1" s="56" t="s">
        <v>117</v>
      </c>
      <c r="K1" s="56" t="s">
        <v>118</v>
      </c>
      <c r="L1" s="57" t="s">
        <v>2</v>
      </c>
      <c r="M1" s="57" t="s">
        <v>119</v>
      </c>
      <c r="N1" s="57" t="s">
        <v>120</v>
      </c>
      <c r="O1" s="57" t="s">
        <v>3</v>
      </c>
      <c r="P1" s="58" t="s">
        <v>4</v>
      </c>
      <c r="Q1" s="58" t="s">
        <v>121</v>
      </c>
      <c r="R1" s="58" t="s">
        <v>122</v>
      </c>
      <c r="S1" s="57" t="s">
        <v>6</v>
      </c>
      <c r="T1" s="58" t="s">
        <v>7</v>
      </c>
      <c r="U1" s="58" t="s">
        <v>8</v>
      </c>
      <c r="V1" s="58" t="s">
        <v>10</v>
      </c>
      <c r="W1" s="58" t="s">
        <v>12</v>
      </c>
      <c r="X1" s="58" t="s">
        <v>14</v>
      </c>
      <c r="Y1" s="58" t="s">
        <v>13</v>
      </c>
      <c r="Z1" s="58" t="s">
        <v>9</v>
      </c>
      <c r="AA1" s="58" t="s">
        <v>11</v>
      </c>
      <c r="AB1" s="58" t="s">
        <v>15</v>
      </c>
      <c r="AC1" s="53" t="s">
        <v>41</v>
      </c>
      <c r="AD1" s="59">
        <f>SUM(H:H)</f>
        <v>1382778.54</v>
      </c>
    </row>
    <row r="2" spans="1:30" ht="14.25" customHeight="1" x14ac:dyDescent="0.3">
      <c r="A2" s="35" t="str">
        <f>'вариации продукты'!$A$3</f>
        <v>Лендхаус</v>
      </c>
      <c r="B2" s="8" t="str">
        <f>'вариации продукты'!B$3</f>
        <v>4см</v>
      </c>
      <c r="C2" s="8" t="str">
        <f>'вариации продукты'!D3</f>
        <v>серый</v>
      </c>
      <c r="D2" s="8" t="str">
        <f>'вариации продукты'!E$3</f>
        <v>гладкий</v>
      </c>
      <c r="E2" s="9" t="s">
        <v>123</v>
      </c>
      <c r="F2" s="60">
        <f>'учет продукции'!$I2+'учет продукции'!$J2-'учет продукции'!$K2</f>
        <v>321.39200000000005</v>
      </c>
      <c r="G2" s="33">
        <v>350</v>
      </c>
      <c r="H2" s="33">
        <f>'учет продукции'!$F2*'учет продукции'!$G2</f>
        <v>112487.20000000001</v>
      </c>
      <c r="I2" s="55">
        <v>15.231999999999999</v>
      </c>
      <c r="J2" s="61">
        <f>57.85+45.39+105.91+16.02+32.93+48.06</f>
        <v>306.16000000000003</v>
      </c>
      <c r="K2" s="61"/>
      <c r="L2" s="62">
        <v>67.476383265856953</v>
      </c>
      <c r="M2" s="62">
        <f>'учет продукции'!$L2-'учет продукции'!$N2</f>
        <v>51.138275937562291</v>
      </c>
      <c r="N2" s="62">
        <f>'учет продукции'!$L2/4.13</f>
        <v>16.338107328294662</v>
      </c>
      <c r="O2" s="62">
        <v>14.619883040935674</v>
      </c>
      <c r="P2" s="62">
        <v>44.984255510571302</v>
      </c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1" t="str">
        <f>'учет продукции'!$A2&amp;" "&amp;'учет продукции'!$B2&amp;" "&amp;'учет продукции'!$C2&amp;" "&amp;'учет продукции'!$D2&amp;" "&amp;'учет продукции'!$E2</f>
        <v>Лендхаус 4см серый гладкий 1 сорт</v>
      </c>
    </row>
    <row r="3" spans="1:30" ht="14.25" customHeight="1" x14ac:dyDescent="0.3">
      <c r="A3" s="35" t="str">
        <f>'вариации продукты'!$A$3</f>
        <v>Лендхаус</v>
      </c>
      <c r="B3" s="8" t="str">
        <f>'вариации продукты'!B$3</f>
        <v>4см</v>
      </c>
      <c r="C3" s="8" t="str">
        <f>'вариации продукты'!D4</f>
        <v>красный</v>
      </c>
      <c r="D3" s="8" t="str">
        <f>'вариации продукты'!E$3</f>
        <v>гладкий</v>
      </c>
      <c r="E3" s="9" t="s">
        <v>123</v>
      </c>
      <c r="F3" s="63">
        <f>'учет продукции'!$I3+'учет продукции'!$J3-'учет продукции'!$K3</f>
        <v>0</v>
      </c>
      <c r="G3" s="32">
        <v>400</v>
      </c>
      <c r="H3" s="32">
        <f>'учет продукции'!$F3*'учет продукции'!$G3</f>
        <v>0</v>
      </c>
      <c r="I3" s="64"/>
      <c r="J3" s="61"/>
      <c r="K3" s="61"/>
      <c r="L3" s="62">
        <v>67.476383265856953</v>
      </c>
      <c r="M3" s="62">
        <f>'учет продукции'!$L3-'учет продукции'!$N3</f>
        <v>51.138275937562291</v>
      </c>
      <c r="N3" s="62">
        <f>'учет продукции'!$L3/4.13</f>
        <v>16.338107328294662</v>
      </c>
      <c r="O3" s="62">
        <v>14.619883040935674</v>
      </c>
      <c r="P3" s="62">
        <v>44.984255510571302</v>
      </c>
      <c r="Q3" s="62"/>
      <c r="R3" s="62"/>
      <c r="S3" s="62"/>
      <c r="T3" s="62"/>
      <c r="U3" s="62"/>
      <c r="V3" s="62">
        <v>8.7999999999999995E-2</v>
      </c>
      <c r="W3" s="62"/>
      <c r="X3" s="62"/>
      <c r="Y3" s="62"/>
      <c r="Z3" s="62"/>
      <c r="AA3" s="62"/>
      <c r="AB3" s="62"/>
      <c r="AC3" s="61" t="str">
        <f>'учет продукции'!$A3&amp;" "&amp;'учет продукции'!$B3&amp;" "&amp;'учет продукции'!$C3&amp;" "&amp;'учет продукции'!$D3&amp;" "&amp;'учет продукции'!$E3</f>
        <v>Лендхаус 4см красный гладкий 1 сорт</v>
      </c>
    </row>
    <row r="4" spans="1:30" ht="14.25" customHeight="1" x14ac:dyDescent="0.3">
      <c r="A4" s="35" t="str">
        <f>'вариации продукты'!$A$3</f>
        <v>Лендхаус</v>
      </c>
      <c r="B4" s="8" t="str">
        <f>'вариации продукты'!B$3</f>
        <v>4см</v>
      </c>
      <c r="C4" s="8" t="str">
        <f>'вариации продукты'!D5</f>
        <v>коричневый</v>
      </c>
      <c r="D4" s="8" t="str">
        <f>'вариации продукты'!E$3</f>
        <v>гладкий</v>
      </c>
      <c r="E4" s="9" t="s">
        <v>123</v>
      </c>
      <c r="F4" s="63">
        <f>'учет продукции'!$I4+'учет продукции'!$J4-'учет продукции'!$K4</f>
        <v>0</v>
      </c>
      <c r="G4" s="32">
        <v>400</v>
      </c>
      <c r="H4" s="32">
        <f>'учет продукции'!$F4*'учет продукции'!$G4</f>
        <v>0</v>
      </c>
      <c r="I4" s="64"/>
      <c r="J4" s="61"/>
      <c r="K4" s="61"/>
      <c r="L4" s="62">
        <v>67.476383265856953</v>
      </c>
      <c r="M4" s="62">
        <f>'учет продукции'!$L4-'учет продукции'!$N4</f>
        <v>51.138275937562291</v>
      </c>
      <c r="N4" s="62">
        <f>'учет продукции'!$L4/4.13</f>
        <v>16.338107328294662</v>
      </c>
      <c r="O4" s="62">
        <v>14.619883040935674</v>
      </c>
      <c r="P4" s="62">
        <v>44.984255510571302</v>
      </c>
      <c r="Q4" s="62"/>
      <c r="R4" s="62"/>
      <c r="S4" s="62"/>
      <c r="T4" s="62"/>
      <c r="U4" s="62"/>
      <c r="V4" s="62"/>
      <c r="W4" s="62">
        <v>8.7999999999999995E-2</v>
      </c>
      <c r="X4" s="62"/>
      <c r="Y4" s="62"/>
      <c r="Z4" s="62"/>
      <c r="AA4" s="62"/>
      <c r="AB4" s="62"/>
      <c r="AC4" s="61" t="str">
        <f>'учет продукции'!$A4&amp;" "&amp;'учет продукции'!$B4&amp;" "&amp;'учет продукции'!$C4&amp;" "&amp;'учет продукции'!$D4&amp;" "&amp;'учет продукции'!$E4</f>
        <v>Лендхаус 4см коричневый гладкий 1 сорт</v>
      </c>
    </row>
    <row r="5" spans="1:30" ht="14.25" customHeight="1" x14ac:dyDescent="0.3">
      <c r="A5" s="35" t="str">
        <f>'вариации продукты'!$A$3</f>
        <v>Лендхаус</v>
      </c>
      <c r="B5" s="8" t="str">
        <f>'вариации продукты'!B$3</f>
        <v>4см</v>
      </c>
      <c r="C5" s="8" t="str">
        <f>'вариации продукты'!D6</f>
        <v>черный</v>
      </c>
      <c r="D5" s="8" t="str">
        <f>'вариации продукты'!E$3</f>
        <v>гладкий</v>
      </c>
      <c r="E5" s="9" t="s">
        <v>123</v>
      </c>
      <c r="F5" s="63">
        <f>'учет продукции'!$I5+'учет продукции'!$J5-'учет продукции'!$K5</f>
        <v>0</v>
      </c>
      <c r="G5" s="32">
        <v>400</v>
      </c>
      <c r="H5" s="32">
        <f>'учет продукции'!$F5*'учет продукции'!$G5</f>
        <v>0</v>
      </c>
      <c r="I5" s="64"/>
      <c r="J5" s="61"/>
      <c r="K5" s="61"/>
      <c r="L5" s="62">
        <v>67.476383265856953</v>
      </c>
      <c r="M5" s="62">
        <f>'учет продукции'!$L5-'учет продукции'!$N5</f>
        <v>51.138275937562291</v>
      </c>
      <c r="N5" s="62">
        <f>'учет продукции'!$L5/4.13</f>
        <v>16.338107328294662</v>
      </c>
      <c r="O5" s="62">
        <v>14.619883040935674</v>
      </c>
      <c r="P5" s="62">
        <v>44.984255510571302</v>
      </c>
      <c r="Q5" s="62"/>
      <c r="R5" s="62"/>
      <c r="S5" s="62"/>
      <c r="T5" s="62"/>
      <c r="U5" s="62"/>
      <c r="V5" s="62"/>
      <c r="W5" s="62"/>
      <c r="X5" s="62">
        <v>8.7999999999999995E-2</v>
      </c>
      <c r="Y5" s="62"/>
      <c r="Z5" s="62"/>
      <c r="AA5" s="62"/>
      <c r="AB5" s="62"/>
      <c r="AC5" s="61" t="str">
        <f>'учет продукции'!$A5&amp;" "&amp;'учет продукции'!$B5&amp;" "&amp;'учет продукции'!$C5&amp;" "&amp;'учет продукции'!$D5&amp;" "&amp;'учет продукции'!$E5</f>
        <v>Лендхаус 4см черный гладкий 1 сорт</v>
      </c>
    </row>
    <row r="6" spans="1:30" ht="14.25" customHeight="1" x14ac:dyDescent="0.3">
      <c r="A6" s="35" t="str">
        <f>'вариации продукты'!$A$3</f>
        <v>Лендхаус</v>
      </c>
      <c r="B6" s="8" t="str">
        <f>'вариации продукты'!B$3</f>
        <v>4см</v>
      </c>
      <c r="C6" s="8" t="str">
        <f>'вариации продукты'!D7</f>
        <v>белый</v>
      </c>
      <c r="D6" s="8" t="str">
        <f>'вариации продукты'!E$3</f>
        <v>гладкий</v>
      </c>
      <c r="E6" s="9" t="s">
        <v>123</v>
      </c>
      <c r="F6" s="63">
        <f>'учет продукции'!$I6+'учет продукции'!$J6-'учет продукции'!$K6</f>
        <v>0</v>
      </c>
      <c r="G6" s="32">
        <v>420</v>
      </c>
      <c r="H6" s="32">
        <f>'учет продукции'!$F6*'учет продукции'!$G6</f>
        <v>0</v>
      </c>
      <c r="I6" s="64"/>
      <c r="J6" s="61"/>
      <c r="K6" s="61"/>
      <c r="L6" s="62">
        <v>67.476383265856953</v>
      </c>
      <c r="M6" s="62">
        <f>'учет продукции'!$L6-'учет продукции'!$N6</f>
        <v>51.138275937562291</v>
      </c>
      <c r="N6" s="62">
        <f>'учет продукции'!$L6/4.13</f>
        <v>16.338107328294662</v>
      </c>
      <c r="O6" s="62">
        <v>14.619883040935674</v>
      </c>
      <c r="P6" s="62">
        <v>44.984255510571302</v>
      </c>
      <c r="Q6" s="62"/>
      <c r="R6" s="62"/>
      <c r="S6" s="62"/>
      <c r="T6" s="62"/>
      <c r="U6" s="62"/>
      <c r="V6" s="62"/>
      <c r="W6" s="62"/>
      <c r="X6" s="62"/>
      <c r="Y6" s="62">
        <v>8.7999999999999995E-2</v>
      </c>
      <c r="Z6" s="62"/>
      <c r="AA6" s="62"/>
      <c r="AB6" s="62"/>
      <c r="AC6" s="61" t="str">
        <f>'учет продукции'!$A6&amp;" "&amp;'учет продукции'!$B6&amp;" "&amp;'учет продукции'!$C6&amp;" "&amp;'учет продукции'!$D6&amp;" "&amp;'учет продукции'!$E6</f>
        <v>Лендхаус 4см белый гладкий 1 сорт</v>
      </c>
    </row>
    <row r="7" spans="1:30" ht="14.25" customHeight="1" x14ac:dyDescent="0.3">
      <c r="A7" s="35" t="str">
        <f>'вариации продукты'!$A$3</f>
        <v>Лендхаус</v>
      </c>
      <c r="B7" s="8" t="str">
        <f>'вариации продукты'!B$3</f>
        <v>4см</v>
      </c>
      <c r="C7" s="8" t="str">
        <f>'вариации продукты'!D8</f>
        <v>желтый</v>
      </c>
      <c r="D7" s="8" t="str">
        <f>'вариации продукты'!E$3</f>
        <v>гладкий</v>
      </c>
      <c r="E7" s="9" t="s">
        <v>123</v>
      </c>
      <c r="F7" s="63">
        <f>'учет продукции'!$I7+'учет продукции'!$J7-'учет продукции'!$K7</f>
        <v>0</v>
      </c>
      <c r="G7" s="32">
        <v>420</v>
      </c>
      <c r="H7" s="32">
        <f>'учет продукции'!$F7*'учет продукции'!$G7</f>
        <v>0</v>
      </c>
      <c r="I7" s="64"/>
      <c r="J7" s="61"/>
      <c r="K7" s="61"/>
      <c r="L7" s="62">
        <v>67.476383265856953</v>
      </c>
      <c r="M7" s="62">
        <f>'учет продукции'!$L7-'учет продукции'!$N7</f>
        <v>51.138275937562291</v>
      </c>
      <c r="N7" s="62">
        <f>'учет продукции'!$L7/4.13</f>
        <v>16.338107328294662</v>
      </c>
      <c r="O7" s="62">
        <v>14.619883040935674</v>
      </c>
      <c r="P7" s="62">
        <v>44.984255510571302</v>
      </c>
      <c r="Q7" s="62"/>
      <c r="R7" s="62"/>
      <c r="S7" s="62"/>
      <c r="T7" s="62"/>
      <c r="U7" s="62"/>
      <c r="V7" s="62"/>
      <c r="W7" s="62"/>
      <c r="X7" s="62"/>
      <c r="Y7" s="62"/>
      <c r="Z7" s="62">
        <v>8.7999999999999995E-2</v>
      </c>
      <c r="AA7" s="62"/>
      <c r="AB7" s="62"/>
      <c r="AC7" s="61" t="str">
        <f>'учет продукции'!$A7&amp;" "&amp;'учет продукции'!$B7&amp;" "&amp;'учет продукции'!$C7&amp;" "&amp;'учет продукции'!$D7&amp;" "&amp;'учет продукции'!$E7</f>
        <v>Лендхаус 4см желтый гладкий 1 сорт</v>
      </c>
    </row>
    <row r="8" spans="1:30" ht="14.25" customHeight="1" x14ac:dyDescent="0.3">
      <c r="A8" s="35" t="str">
        <f>'вариации продукты'!$A$3</f>
        <v>Лендхаус</v>
      </c>
      <c r="B8" s="8" t="str">
        <f>'вариации продукты'!B$3</f>
        <v>4см</v>
      </c>
      <c r="C8" s="8" t="str">
        <f>'вариации продукты'!D9</f>
        <v>оранжевый</v>
      </c>
      <c r="D8" s="8" t="str">
        <f>'вариации продукты'!E$3</f>
        <v>гладкий</v>
      </c>
      <c r="E8" s="9" t="s">
        <v>123</v>
      </c>
      <c r="F8" s="63">
        <f>'учет продукции'!$I8+'учет продукции'!$J8-'учет продукции'!$K8</f>
        <v>0</v>
      </c>
      <c r="G8" s="32">
        <v>420</v>
      </c>
      <c r="H8" s="32">
        <f>'учет продукции'!$F8*'учет продукции'!$G8</f>
        <v>0</v>
      </c>
      <c r="I8" s="64"/>
      <c r="J8" s="61"/>
      <c r="K8" s="61"/>
      <c r="L8" s="62">
        <v>67.476383265856953</v>
      </c>
      <c r="M8" s="62">
        <f>'учет продукции'!$L8-'учет продукции'!$N8</f>
        <v>51.138275937562291</v>
      </c>
      <c r="N8" s="62">
        <f>'учет продукции'!$L8/4.13</f>
        <v>16.338107328294662</v>
      </c>
      <c r="O8" s="62">
        <v>14.619883040935674</v>
      </c>
      <c r="P8" s="62">
        <v>44.984255510571302</v>
      </c>
      <c r="Q8" s="62"/>
      <c r="R8" s="62"/>
      <c r="S8" s="62"/>
      <c r="T8" s="62"/>
      <c r="U8" s="62"/>
      <c r="V8" s="62"/>
      <c r="W8" s="62"/>
      <c r="X8" s="62"/>
      <c r="Y8" s="62"/>
      <c r="Z8" s="62"/>
      <c r="AA8" s="62">
        <v>8.7999999999999995E-2</v>
      </c>
      <c r="AB8" s="62"/>
      <c r="AC8" s="61" t="str">
        <f>'учет продукции'!$A8&amp;" "&amp;'учет продукции'!$B8&amp;" "&amp;'учет продукции'!$C8&amp;" "&amp;'учет продукции'!$D8&amp;" "&amp;'учет продукции'!$E8</f>
        <v>Лендхаус 4см оранжевый гладкий 1 сорт</v>
      </c>
    </row>
    <row r="9" spans="1:30" ht="14.25" customHeight="1" x14ac:dyDescent="0.3">
      <c r="A9" s="65" t="s">
        <v>124</v>
      </c>
      <c r="B9" s="18" t="s">
        <v>125</v>
      </c>
      <c r="C9" s="18" t="s">
        <v>126</v>
      </c>
      <c r="D9" s="18" t="s">
        <v>127</v>
      </c>
      <c r="E9" s="18" t="s">
        <v>123</v>
      </c>
      <c r="F9" s="66">
        <v>0</v>
      </c>
      <c r="G9" s="36">
        <v>400</v>
      </c>
      <c r="H9" s="36">
        <v>0</v>
      </c>
      <c r="I9" s="67"/>
      <c r="J9" s="61"/>
      <c r="K9" s="61"/>
      <c r="L9" s="62">
        <v>67.476383265856953</v>
      </c>
      <c r="M9" s="62">
        <f>'учет продукции'!$L9-'учет продукции'!$N9</f>
        <v>51.138275937562291</v>
      </c>
      <c r="N9" s="62">
        <f>'учет продукции'!$L9/4.13</f>
        <v>16.338107328294662</v>
      </c>
      <c r="O9" s="62">
        <v>14.619883040935674</v>
      </c>
      <c r="P9" s="62">
        <v>44.984255510571302</v>
      </c>
      <c r="Q9" s="62"/>
      <c r="R9" s="62"/>
      <c r="S9" s="62"/>
      <c r="T9" s="62"/>
      <c r="U9" s="62"/>
      <c r="V9" s="62"/>
      <c r="W9" s="62">
        <v>8.7999999999999995E-2</v>
      </c>
      <c r="X9" s="62"/>
      <c r="Y9" s="62"/>
      <c r="Z9" s="62"/>
      <c r="AA9" s="62"/>
      <c r="AB9" s="62"/>
      <c r="AC9" s="61" t="str">
        <f>'учет продукции'!$A9&amp;" "&amp;'учет продукции'!$B9&amp;" "&amp;'учет продукции'!$C9&amp;" "&amp;'учет продукции'!$D9&amp;" "&amp;'учет продукции'!$E9</f>
        <v>Лендхаус 4см Мокко гладкий 1 сорт</v>
      </c>
    </row>
    <row r="10" spans="1:30" ht="14.25" customHeight="1" x14ac:dyDescent="0.3">
      <c r="A10" s="35" t="str">
        <f>'вариации продукты'!$A$3</f>
        <v>Лендхаус</v>
      </c>
      <c r="B10" s="8" t="str">
        <f>'вариации продукты'!B$3</f>
        <v>4см</v>
      </c>
      <c r="C10" s="8" t="str">
        <f>'вариации продукты'!D10</f>
        <v>№1 Каир</v>
      </c>
      <c r="D10" s="8" t="str">
        <f>'вариации продукты'!E$3</f>
        <v>гладкий</v>
      </c>
      <c r="E10" s="9" t="s">
        <v>123</v>
      </c>
      <c r="F10" s="63">
        <f>'учет продукции'!$I10+'учет продукции'!$J10-'учет продукции'!$K10</f>
        <v>33.324000000000012</v>
      </c>
      <c r="G10" s="32">
        <v>480</v>
      </c>
      <c r="H10" s="32">
        <f>'учет продукции'!$F10*'учет продукции'!$G10</f>
        <v>15995.520000000006</v>
      </c>
      <c r="I10" s="64">
        <v>133.32400000000001</v>
      </c>
      <c r="J10" s="61"/>
      <c r="K10" s="61">
        <v>100</v>
      </c>
      <c r="L10" s="62">
        <v>67.476383265856953</v>
      </c>
      <c r="M10" s="62">
        <f>'учет продукции'!$L10-'учет продукции'!$N10</f>
        <v>51.138275937562291</v>
      </c>
      <c r="N10" s="62">
        <f>'учет продукции'!$L10/4.13</f>
        <v>16.338107328294662</v>
      </c>
      <c r="O10" s="62">
        <v>14.619883040935674</v>
      </c>
      <c r="P10" s="62">
        <v>44.984255510571302</v>
      </c>
      <c r="Q10" s="62"/>
      <c r="R10" s="62"/>
      <c r="S10" s="62"/>
      <c r="T10" s="62"/>
      <c r="U10" s="62"/>
      <c r="V10" s="62">
        <v>2.1929824561403508E-2</v>
      </c>
      <c r="W10" s="62"/>
      <c r="X10" s="62"/>
      <c r="Y10" s="62"/>
      <c r="Z10" s="62">
        <v>4.3859649122807015E-2</v>
      </c>
      <c r="AA10" s="62">
        <v>2.1929824561403508E-2</v>
      </c>
      <c r="AB10" s="62"/>
      <c r="AC10" s="61" t="str">
        <f>'учет продукции'!$A10&amp;" "&amp;'учет продукции'!$B10&amp;" "&amp;'учет продукции'!$C10&amp;" "&amp;'учет продукции'!$D10&amp;" "&amp;'учет продукции'!$E10</f>
        <v>Лендхаус 4см №1 Каир гладкий 1 сорт</v>
      </c>
    </row>
    <row r="11" spans="1:30" ht="14.25" customHeight="1" x14ac:dyDescent="0.3">
      <c r="A11" s="35" t="str">
        <f>'вариации продукты'!$A$3</f>
        <v>Лендхаус</v>
      </c>
      <c r="B11" s="8" t="str">
        <f>'вариации продукты'!B$3</f>
        <v>4см</v>
      </c>
      <c r="C11" s="8" t="str">
        <f>'вариации продукты'!D11</f>
        <v>№2 Янтарь</v>
      </c>
      <c r="D11" s="8" t="str">
        <f>'вариации продукты'!E$3</f>
        <v>гладкий</v>
      </c>
      <c r="E11" s="9" t="s">
        <v>123</v>
      </c>
      <c r="F11" s="63">
        <f>'учет продукции'!$I11+'учет продукции'!$J11-'учет продукции'!$K11</f>
        <v>0</v>
      </c>
      <c r="G11" s="32">
        <v>480</v>
      </c>
      <c r="H11" s="32">
        <f>'учет продукции'!$F11*'учет продукции'!$G11</f>
        <v>0</v>
      </c>
      <c r="I11" s="64"/>
      <c r="J11" s="61"/>
      <c r="K11" s="61"/>
      <c r="L11" s="62">
        <v>67.476383265856953</v>
      </c>
      <c r="M11" s="62">
        <f>'учет продукции'!$L11-'учет продукции'!$N11</f>
        <v>51.138275937562291</v>
      </c>
      <c r="N11" s="62">
        <f>'учет продукции'!$L11/4.13</f>
        <v>16.338107328294662</v>
      </c>
      <c r="O11" s="62">
        <v>14.619883040935674</v>
      </c>
      <c r="P11" s="62">
        <v>44.984255510571302</v>
      </c>
      <c r="Q11" s="62"/>
      <c r="R11" s="62"/>
      <c r="S11" s="62"/>
      <c r="T11" s="62"/>
      <c r="U11" s="62"/>
      <c r="V11" s="62"/>
      <c r="W11" s="62">
        <v>4.3859649122807015E-2</v>
      </c>
      <c r="X11" s="62"/>
      <c r="Y11" s="62"/>
      <c r="Z11" s="62">
        <v>4.3859649122807001E-2</v>
      </c>
      <c r="AA11" s="62"/>
      <c r="AB11" s="62"/>
      <c r="AC11" s="61" t="str">
        <f>'учет продукции'!$A11&amp;" "&amp;'учет продукции'!$B11&amp;" "&amp;'учет продукции'!$C11&amp;" "&amp;'учет продукции'!$D11&amp;" "&amp;'учет продукции'!$E11</f>
        <v>Лендхаус 4см №2 Янтарь гладкий 1 сорт</v>
      </c>
    </row>
    <row r="12" spans="1:30" ht="14.25" customHeight="1" x14ac:dyDescent="0.3">
      <c r="A12" s="35" t="str">
        <f>'вариации продукты'!$A$3</f>
        <v>Лендхаус</v>
      </c>
      <c r="B12" s="8" t="str">
        <f>'вариации продукты'!B$3</f>
        <v>4см</v>
      </c>
      <c r="C12" s="8" t="str">
        <f>'вариации продукты'!D12</f>
        <v>№3 Серо-белый</v>
      </c>
      <c r="D12" s="8" t="str">
        <f>'вариации продукты'!E$3</f>
        <v>гладкий</v>
      </c>
      <c r="E12" s="9" t="s">
        <v>123</v>
      </c>
      <c r="F12" s="63">
        <f>'учет продукции'!$I12+'учет продукции'!$J12-'учет продукции'!$K12</f>
        <v>28.672000000000001</v>
      </c>
      <c r="G12" s="32">
        <v>480</v>
      </c>
      <c r="H12" s="32">
        <f>'учет продукции'!$F12*'учет продукции'!$G12</f>
        <v>13762.56</v>
      </c>
      <c r="I12" s="64">
        <v>28.672000000000001</v>
      </c>
      <c r="J12" s="61"/>
      <c r="K12" s="61"/>
      <c r="L12" s="62">
        <v>67.476383265856953</v>
      </c>
      <c r="M12" s="62">
        <f>'учет продукции'!$L12-'учет продукции'!$N12</f>
        <v>51.138275937562291</v>
      </c>
      <c r="N12" s="62">
        <f>'учет продукции'!$L12/4.13</f>
        <v>16.338107328294662</v>
      </c>
      <c r="O12" s="62">
        <v>14.619883040935674</v>
      </c>
      <c r="P12" s="62">
        <v>44.984255510571302</v>
      </c>
      <c r="Q12" s="62"/>
      <c r="R12" s="62"/>
      <c r="S12" s="62"/>
      <c r="T12" s="62"/>
      <c r="U12" s="62"/>
      <c r="V12" s="62"/>
      <c r="W12" s="62"/>
      <c r="X12" s="62"/>
      <c r="Y12" s="62">
        <v>4.3859649122807015E-2</v>
      </c>
      <c r="Z12" s="62"/>
      <c r="AA12" s="62"/>
      <c r="AB12" s="62"/>
      <c r="AC12" s="61" t="str">
        <f>'учет продукции'!$A12&amp;" "&amp;'учет продукции'!$B12&amp;" "&amp;'учет продукции'!$C12&amp;" "&amp;'учет продукции'!$D12&amp;" "&amp;'учет продукции'!$E12</f>
        <v>Лендхаус 4см №3 Серо-белый гладкий 1 сорт</v>
      </c>
    </row>
    <row r="13" spans="1:30" ht="14.25" customHeight="1" x14ac:dyDescent="0.3">
      <c r="A13" s="35" t="str">
        <f>'вариации продукты'!$A$3</f>
        <v>Лендхаус</v>
      </c>
      <c r="B13" s="8" t="str">
        <f>'вариации продукты'!B$3</f>
        <v>4см</v>
      </c>
      <c r="C13" s="8" t="str">
        <f>'вариации продукты'!D13</f>
        <v>№4 Степь</v>
      </c>
      <c r="D13" s="8" t="str">
        <f>'вариации продукты'!E$3</f>
        <v>гладкий</v>
      </c>
      <c r="E13" s="9" t="s">
        <v>123</v>
      </c>
      <c r="F13" s="63">
        <f>'учет продукции'!$I13+'учет продукции'!$J13-'учет продукции'!$K13</f>
        <v>227.798</v>
      </c>
      <c r="G13" s="32">
        <v>480</v>
      </c>
      <c r="H13" s="32">
        <f>'учет продукции'!$F13*'учет продукции'!$G13</f>
        <v>109343.04000000001</v>
      </c>
      <c r="I13" s="64">
        <v>794.26800000000003</v>
      </c>
      <c r="J13" s="61">
        <v>78.53</v>
      </c>
      <c r="K13" s="61">
        <f>350+95+200</f>
        <v>645</v>
      </c>
      <c r="L13" s="62">
        <v>67.476383265856953</v>
      </c>
      <c r="M13" s="62">
        <f>'учет продукции'!$L13-'учет продукции'!$N13</f>
        <v>51.138275937562291</v>
      </c>
      <c r="N13" s="62">
        <f>'учет продукции'!$L13/4.13</f>
        <v>16.338107328294662</v>
      </c>
      <c r="O13" s="62">
        <v>14.619883040935674</v>
      </c>
      <c r="P13" s="62">
        <v>44.984255510571302</v>
      </c>
      <c r="Q13" s="62"/>
      <c r="R13" s="62"/>
      <c r="S13" s="62"/>
      <c r="T13" s="62"/>
      <c r="U13" s="62"/>
      <c r="V13" s="62"/>
      <c r="W13" s="62">
        <v>2.1999999999999999E-2</v>
      </c>
      <c r="X13" s="62"/>
      <c r="Y13" s="62">
        <v>4.3859649122807015E-2</v>
      </c>
      <c r="Z13" s="62">
        <v>2.1999999999999999E-2</v>
      </c>
      <c r="AA13" s="62"/>
      <c r="AB13" s="62"/>
      <c r="AC13" s="61" t="str">
        <f>'учет продукции'!$A13&amp;" "&amp;'учет продукции'!$B13&amp;" "&amp;'учет продукции'!$C13&amp;" "&amp;'учет продукции'!$D13&amp;" "&amp;'учет продукции'!$E13</f>
        <v>Лендхаус 4см №4 Степь гладкий 1 сорт</v>
      </c>
    </row>
    <row r="14" spans="1:30" ht="14.25" customHeight="1" x14ac:dyDescent="0.3">
      <c r="A14" s="35" t="str">
        <f>'вариации продукты'!$A$3</f>
        <v>Лендхаус</v>
      </c>
      <c r="B14" s="8" t="str">
        <f>'вариации продукты'!B$3</f>
        <v>4см</v>
      </c>
      <c r="C14" s="8" t="str">
        <f>'вариации продукты'!D14</f>
        <v>№5 Клинкер</v>
      </c>
      <c r="D14" s="8" t="str">
        <f>'вариации продукты'!E$3</f>
        <v>гладкий</v>
      </c>
      <c r="E14" s="9" t="s">
        <v>123</v>
      </c>
      <c r="F14" s="63">
        <f>'учет продукции'!$I14+'учет продукции'!$J14-'учет продукции'!$K14</f>
        <v>0</v>
      </c>
      <c r="G14" s="32">
        <v>480</v>
      </c>
      <c r="H14" s="32">
        <f>'учет продукции'!$F14*'учет продукции'!$G14</f>
        <v>0</v>
      </c>
      <c r="I14" s="64"/>
      <c r="J14" s="61"/>
      <c r="K14" s="61"/>
      <c r="L14" s="62">
        <v>67.476383265856953</v>
      </c>
      <c r="M14" s="62">
        <f>'учет продукции'!$L14-'учет продукции'!$N14</f>
        <v>51.138275937562291</v>
      </c>
      <c r="N14" s="62">
        <f>'учет продукции'!$L14/4.13</f>
        <v>16.338107328294662</v>
      </c>
      <c r="O14" s="62">
        <v>14.619883040935674</v>
      </c>
      <c r="P14" s="62">
        <v>44.984255510571302</v>
      </c>
      <c r="Q14" s="62"/>
      <c r="R14" s="62"/>
      <c r="S14" s="62"/>
      <c r="T14" s="62"/>
      <c r="U14" s="62"/>
      <c r="V14" s="62">
        <v>5.7000000000000002E-2</v>
      </c>
      <c r="W14" s="62">
        <v>2.9000000000000001E-2</v>
      </c>
      <c r="X14" s="62"/>
      <c r="Y14" s="62"/>
      <c r="Z14" s="62"/>
      <c r="AA14" s="62"/>
      <c r="AB14" s="62"/>
      <c r="AC14" s="61" t="str">
        <f>'учет продукции'!$A14&amp;" "&amp;'учет продукции'!$B14&amp;" "&amp;'учет продукции'!$C14&amp;" "&amp;'учет продукции'!$D14&amp;" "&amp;'учет продукции'!$E14</f>
        <v>Лендхаус 4см №5 Клинкер гладкий 1 сорт</v>
      </c>
    </row>
    <row r="15" spans="1:30" ht="14.25" customHeight="1" x14ac:dyDescent="0.3">
      <c r="A15" s="35" t="str">
        <f>'вариации продукты'!$A$3</f>
        <v>Лендхаус</v>
      </c>
      <c r="B15" s="8" t="str">
        <f>'вариации продукты'!B$3</f>
        <v>4см</v>
      </c>
      <c r="C15" s="8" t="str">
        <f>'вариации продукты'!D15</f>
        <v>№6 Осень</v>
      </c>
      <c r="D15" s="8" t="str">
        <f>'вариации продукты'!E$3</f>
        <v>гладкий</v>
      </c>
      <c r="E15" s="9" t="s">
        <v>123</v>
      </c>
      <c r="F15" s="63">
        <f>'учет продукции'!$I15+'учет продукции'!$J15-'учет продукции'!$K15</f>
        <v>75.650000000000006</v>
      </c>
      <c r="G15" s="32">
        <v>480</v>
      </c>
      <c r="H15" s="32">
        <f>'учет продукции'!$F15*'учет продукции'!$G15</f>
        <v>36312</v>
      </c>
      <c r="I15" s="64"/>
      <c r="J15" s="61">
        <v>75.650000000000006</v>
      </c>
      <c r="K15" s="61"/>
      <c r="L15" s="62">
        <v>67.476383265856953</v>
      </c>
      <c r="M15" s="62">
        <f>'учет продукции'!$L15-'учет продукции'!$N15</f>
        <v>51.138275937562291</v>
      </c>
      <c r="N15" s="62">
        <f>'учет продукции'!$L15/4.13</f>
        <v>16.338107328294662</v>
      </c>
      <c r="O15" s="62">
        <v>14.619883040935674</v>
      </c>
      <c r="P15" s="62">
        <v>44.984255510571302</v>
      </c>
      <c r="Q15" s="62"/>
      <c r="R15" s="62"/>
      <c r="S15" s="62"/>
      <c r="T15" s="62"/>
      <c r="U15" s="62"/>
      <c r="V15" s="62">
        <v>2.1929824561403508E-2</v>
      </c>
      <c r="W15" s="62">
        <v>2.1929824561403508E-2</v>
      </c>
      <c r="X15" s="62"/>
      <c r="Y15" s="62"/>
      <c r="Z15" s="62">
        <v>4.3859649122807015E-2</v>
      </c>
      <c r="AA15" s="62"/>
      <c r="AB15" s="62"/>
      <c r="AC15" s="61" t="str">
        <f>'учет продукции'!$A15&amp;" "&amp;'учет продукции'!$B15&amp;" "&amp;'учет продукции'!$C15&amp;" "&amp;'учет продукции'!$D15&amp;" "&amp;'учет продукции'!$E15</f>
        <v>Лендхаус 4см №6 Осень гладкий 1 сорт</v>
      </c>
    </row>
    <row r="16" spans="1:30" ht="14.25" customHeight="1" x14ac:dyDescent="0.3">
      <c r="A16" s="35" t="str">
        <f>'вариации продукты'!$A$3</f>
        <v>Лендхаус</v>
      </c>
      <c r="B16" s="8" t="str">
        <f>'вариации продукты'!B$3</f>
        <v>4см</v>
      </c>
      <c r="C16" s="8" t="str">
        <f>'вариации продукты'!D16</f>
        <v>№7 Меланж</v>
      </c>
      <c r="D16" s="8" t="str">
        <f>'вариации продукты'!E$3</f>
        <v>гладкий</v>
      </c>
      <c r="E16" s="9" t="s">
        <v>123</v>
      </c>
      <c r="F16" s="63">
        <f>'учет продукции'!$I16+'учет продукции'!$J16-'учет продукции'!$K16</f>
        <v>0</v>
      </c>
      <c r="G16" s="32">
        <v>480</v>
      </c>
      <c r="H16" s="32">
        <f>'учет продукции'!$F16*'учет продукции'!$G16</f>
        <v>0</v>
      </c>
      <c r="I16" s="64"/>
      <c r="J16" s="61"/>
      <c r="K16" s="61"/>
      <c r="L16" s="62">
        <v>67.476383265856953</v>
      </c>
      <c r="M16" s="62">
        <f>'учет продукции'!$L16-'учет продукции'!$N16</f>
        <v>51.138275937562291</v>
      </c>
      <c r="N16" s="62">
        <f>'учет продукции'!$L16/4.13</f>
        <v>16.338107328294662</v>
      </c>
      <c r="O16" s="62">
        <v>14.619883040935674</v>
      </c>
      <c r="P16" s="62">
        <v>44.984255510571302</v>
      </c>
      <c r="Q16" s="62"/>
      <c r="R16" s="62"/>
      <c r="S16" s="62"/>
      <c r="T16" s="62"/>
      <c r="U16" s="62"/>
      <c r="V16" s="62"/>
      <c r="W16" s="62"/>
      <c r="X16" s="62"/>
      <c r="Y16" s="62">
        <v>4.3859649122807015E-2</v>
      </c>
      <c r="Z16" s="62">
        <v>4.3859649122807015E-2</v>
      </c>
      <c r="AA16" s="62"/>
      <c r="AB16" s="62"/>
      <c r="AC16" s="61" t="str">
        <f>'учет продукции'!$A16&amp;" "&amp;'учет продукции'!$B16&amp;" "&amp;'учет продукции'!$C16&amp;" "&amp;'учет продукции'!$D16&amp;" "&amp;'учет продукции'!$E16</f>
        <v>Лендхаус 4см №7 Меланж гладкий 1 сорт</v>
      </c>
    </row>
    <row r="17" spans="1:29" ht="14.25" customHeight="1" x14ac:dyDescent="0.3">
      <c r="A17" s="35" t="str">
        <f>'вариации продукты'!$A$3</f>
        <v>Лендхаус</v>
      </c>
      <c r="B17" s="8" t="str">
        <f>'вариации продукты'!B$3</f>
        <v>4см</v>
      </c>
      <c r="C17" s="8" t="str">
        <f>'вариации продукты'!D17</f>
        <v>№8 Аляска</v>
      </c>
      <c r="D17" s="8" t="str">
        <f>'вариации продукты'!E$3</f>
        <v>гладкий</v>
      </c>
      <c r="E17" s="9" t="s">
        <v>123</v>
      </c>
      <c r="F17" s="63">
        <f>'учет продукции'!$I17+'учет продукции'!$J17-'учет продукции'!$K17</f>
        <v>0</v>
      </c>
      <c r="G17" s="32">
        <v>480</v>
      </c>
      <c r="H17" s="32">
        <f>'учет продукции'!$F17*'учет продукции'!$G17</f>
        <v>0</v>
      </c>
      <c r="I17" s="64"/>
      <c r="J17" s="61"/>
      <c r="K17" s="61"/>
      <c r="L17" s="62">
        <v>67.476383265856953</v>
      </c>
      <c r="M17" s="62">
        <f>'учет продукции'!$L17-'учет продукции'!$N17</f>
        <v>51.138275937562291</v>
      </c>
      <c r="N17" s="62">
        <f>'учет продукции'!$L17/4.13</f>
        <v>16.338107328294662</v>
      </c>
      <c r="O17" s="62">
        <v>14.619883040935674</v>
      </c>
      <c r="P17" s="62">
        <v>44.984255510571302</v>
      </c>
      <c r="Q17" s="62"/>
      <c r="R17" s="62"/>
      <c r="S17" s="62"/>
      <c r="T17" s="62"/>
      <c r="U17" s="62"/>
      <c r="V17" s="62"/>
      <c r="W17" s="62"/>
      <c r="X17" s="62">
        <v>2.1999999999999999E-2</v>
      </c>
      <c r="Y17" s="62">
        <v>6.6000000000000003E-2</v>
      </c>
      <c r="Z17" s="62"/>
      <c r="AA17" s="62"/>
      <c r="AB17" s="62"/>
      <c r="AC17" s="61" t="str">
        <f>'учет продукции'!$A17&amp;" "&amp;'учет продукции'!$B17&amp;" "&amp;'учет продукции'!$C17&amp;" "&amp;'учет продукции'!$D17&amp;" "&amp;'учет продукции'!$E17</f>
        <v>Лендхаус 4см №8 Аляска гладкий 1 сорт</v>
      </c>
    </row>
    <row r="18" spans="1:29" ht="14.25" customHeight="1" x14ac:dyDescent="0.3">
      <c r="A18" s="35" t="str">
        <f>'вариации продукты'!$A$3</f>
        <v>Лендхаус</v>
      </c>
      <c r="B18" s="8" t="str">
        <f>'вариации продукты'!B$3</f>
        <v>4см</v>
      </c>
      <c r="C18" s="8" t="str">
        <f>'вариации продукты'!D18</f>
        <v>№9 Арабская ночь</v>
      </c>
      <c r="D18" s="8" t="str">
        <f>'вариации продукты'!E$3</f>
        <v>гладкий</v>
      </c>
      <c r="E18" s="9" t="s">
        <v>123</v>
      </c>
      <c r="F18" s="63">
        <f>'учет продукции'!$I18+'учет продукции'!$J18-'учет продукции'!$K18</f>
        <v>0</v>
      </c>
      <c r="G18" s="32">
        <v>480</v>
      </c>
      <c r="H18" s="32">
        <f>'учет продукции'!$F18*'учет продукции'!$G18</f>
        <v>0</v>
      </c>
      <c r="I18" s="64"/>
      <c r="J18" s="61"/>
      <c r="K18" s="61"/>
      <c r="L18" s="62">
        <v>67.476383265856953</v>
      </c>
      <c r="M18" s="62">
        <f>'учет продукции'!$L18-'учет продукции'!$N18</f>
        <v>51.138275937562291</v>
      </c>
      <c r="N18" s="62">
        <f>'учет продукции'!$L18/4.13</f>
        <v>16.338107328294662</v>
      </c>
      <c r="O18" s="62">
        <v>14.619883040935674</v>
      </c>
      <c r="P18" s="62">
        <v>44.984255510571302</v>
      </c>
      <c r="Q18" s="62"/>
      <c r="R18" s="62"/>
      <c r="S18" s="62"/>
      <c r="T18" s="62"/>
      <c r="U18" s="62"/>
      <c r="V18" s="62">
        <v>2.9000000000000001E-2</v>
      </c>
      <c r="W18" s="62"/>
      <c r="X18" s="62">
        <v>2.9000000000000001E-2</v>
      </c>
      <c r="Y18" s="62"/>
      <c r="Z18" s="62">
        <v>2.9000000000000001E-2</v>
      </c>
      <c r="AA18" s="62"/>
      <c r="AB18" s="62"/>
      <c r="AC18" s="61" t="str">
        <f>'учет продукции'!$A18&amp;" "&amp;'учет продукции'!$B18&amp;" "&amp;'учет продукции'!$C18&amp;" "&amp;'учет продукции'!$D18&amp;" "&amp;'учет продукции'!$E18</f>
        <v>Лендхаус 4см №9 Арабская ночь гладкий 1 сорт</v>
      </c>
    </row>
    <row r="19" spans="1:29" ht="14.25" customHeight="1" x14ac:dyDescent="0.3">
      <c r="A19" s="35" t="str">
        <f>'вариации продукты'!$A$3</f>
        <v>Лендхаус</v>
      </c>
      <c r="B19" s="8" t="str">
        <f>'вариации продукты'!B$3</f>
        <v>4см</v>
      </c>
      <c r="C19" s="8" t="str">
        <f>'вариации продукты'!D19</f>
        <v>№10 Джафар</v>
      </c>
      <c r="D19" s="8" t="str">
        <f>'вариации продукты'!E$3</f>
        <v>гладкий</v>
      </c>
      <c r="E19" s="9" t="s">
        <v>123</v>
      </c>
      <c r="F19" s="63">
        <f>'учет продукции'!$I19+'учет продукции'!$J19-'учет продукции'!$K19</f>
        <v>84.550000000000011</v>
      </c>
      <c r="G19" s="32">
        <v>480</v>
      </c>
      <c r="H19" s="32">
        <f>'учет продукции'!$F19*'учет продукции'!$G19</f>
        <v>40584.000000000007</v>
      </c>
      <c r="I19" s="64"/>
      <c r="J19" s="61">
        <f>34.71+14.24+35.6</f>
        <v>84.550000000000011</v>
      </c>
      <c r="K19" s="61"/>
      <c r="L19" s="62">
        <v>67.476383265856953</v>
      </c>
      <c r="M19" s="62">
        <f>'учет продукции'!$L19-'учет продукции'!$N19</f>
        <v>51.138275937562291</v>
      </c>
      <c r="N19" s="62">
        <f>'учет продукции'!$L19/4.13</f>
        <v>16.338107328294662</v>
      </c>
      <c r="O19" s="62">
        <v>14.619883040935674</v>
      </c>
      <c r="P19" s="62">
        <v>44.984255510571302</v>
      </c>
      <c r="Q19" s="62"/>
      <c r="R19" s="62"/>
      <c r="S19" s="62"/>
      <c r="T19" s="62"/>
      <c r="U19" s="62"/>
      <c r="V19" s="62"/>
      <c r="W19" s="62">
        <v>2.1929824561403508E-2</v>
      </c>
      <c r="X19" s="62"/>
      <c r="Y19" s="62"/>
      <c r="Z19" s="62">
        <v>4.3859649122807015E-2</v>
      </c>
      <c r="AA19" s="62">
        <v>2.1929824561403508E-2</v>
      </c>
      <c r="AB19" s="62"/>
      <c r="AC19" s="61" t="str">
        <f>'учет продукции'!$A19&amp;" "&amp;'учет продукции'!$B19&amp;" "&amp;'учет продукции'!$C19&amp;" "&amp;'учет продукции'!$D19&amp;" "&amp;'учет продукции'!$E19</f>
        <v>Лендхаус 4см №10 Джафар гладкий 1 сорт</v>
      </c>
    </row>
    <row r="20" spans="1:29" ht="14.25" customHeight="1" x14ac:dyDescent="0.3">
      <c r="A20" s="35" t="str">
        <f>'вариации продукты'!$A$3</f>
        <v>Лендхаус</v>
      </c>
      <c r="B20" s="8" t="str">
        <f>'вариации продукты'!B$3</f>
        <v>4см</v>
      </c>
      <c r="C20" s="8" t="str">
        <f>'вариации продукты'!D20</f>
        <v>№11 Джамбулани</v>
      </c>
      <c r="D20" s="8" t="str">
        <f>'вариации продукты'!E$3</f>
        <v>гладкий</v>
      </c>
      <c r="E20" s="9" t="s">
        <v>123</v>
      </c>
      <c r="F20" s="63">
        <f>'учет продукции'!$I20+'учет продукции'!$J20-'учет продукции'!$K20</f>
        <v>0</v>
      </c>
      <c r="G20" s="32">
        <v>480</v>
      </c>
      <c r="H20" s="32">
        <f>'учет продукции'!$F20*'учет продукции'!$G20</f>
        <v>0</v>
      </c>
      <c r="I20" s="64"/>
      <c r="J20" s="61"/>
      <c r="K20" s="61"/>
      <c r="L20" s="62">
        <v>67.476383265856953</v>
      </c>
      <c r="M20" s="62">
        <f>'учет продукции'!$L20-'учет продукции'!$N20</f>
        <v>51.138275937562291</v>
      </c>
      <c r="N20" s="62">
        <f>'учет продукции'!$L20/4.13</f>
        <v>16.338107328294662</v>
      </c>
      <c r="O20" s="62">
        <v>14.619883040935674</v>
      </c>
      <c r="P20" s="62">
        <v>44.984255510571302</v>
      </c>
      <c r="Q20" s="62"/>
      <c r="R20" s="62"/>
      <c r="S20" s="62"/>
      <c r="T20" s="62"/>
      <c r="U20" s="62"/>
      <c r="V20" s="62"/>
      <c r="W20" s="62">
        <v>4.3859649122807015E-2</v>
      </c>
      <c r="X20" s="62"/>
      <c r="Y20" s="62">
        <v>4.3859649122807015E-2</v>
      </c>
      <c r="Z20" s="62"/>
      <c r="AA20" s="62"/>
      <c r="AB20" s="62"/>
      <c r="AC20" s="61" t="str">
        <f>'учет продукции'!$A20&amp;" "&amp;'учет продукции'!$B20&amp;" "&amp;'учет продукции'!$C20&amp;" "&amp;'учет продукции'!$D20&amp;" "&amp;'учет продукции'!$E20</f>
        <v>Лендхаус 4см №11 Джамбулани гладкий 1 сорт</v>
      </c>
    </row>
    <row r="21" spans="1:29" ht="14.25" customHeight="1" x14ac:dyDescent="0.3">
      <c r="A21" s="35" t="str">
        <f>'вариации продукты'!$A$3</f>
        <v>Лендхаус</v>
      </c>
      <c r="B21" s="8" t="str">
        <f>'вариации продукты'!B$3</f>
        <v>4см</v>
      </c>
      <c r="C21" s="8" t="str">
        <f>'вариации продукты'!D21</f>
        <v>№12 Яшма</v>
      </c>
      <c r="D21" s="8" t="str">
        <f>'вариации продукты'!E$3</f>
        <v>гладкий</v>
      </c>
      <c r="E21" s="9" t="s">
        <v>123</v>
      </c>
      <c r="F21" s="63">
        <f>'учет продукции'!$I21+'учет продукции'!$J21-'учет продукции'!$K21</f>
        <v>0</v>
      </c>
      <c r="G21" s="32">
        <v>480</v>
      </c>
      <c r="H21" s="32">
        <f>'учет продукции'!$F21*'учет продукции'!$G21</f>
        <v>0</v>
      </c>
      <c r="I21" s="64"/>
      <c r="J21" s="61"/>
      <c r="K21" s="61"/>
      <c r="L21" s="62">
        <v>67.476383265856953</v>
      </c>
      <c r="M21" s="62">
        <f>'учет продукции'!$L21-'учет продукции'!$N21</f>
        <v>51.138275937562291</v>
      </c>
      <c r="N21" s="62">
        <f>'учет продукции'!$L21/4.13</f>
        <v>16.338107328294662</v>
      </c>
      <c r="O21" s="62">
        <v>14.619883040935674</v>
      </c>
      <c r="P21" s="62">
        <v>44.984255510571302</v>
      </c>
      <c r="Q21" s="62"/>
      <c r="R21" s="62"/>
      <c r="S21" s="62"/>
      <c r="T21" s="62"/>
      <c r="U21" s="62"/>
      <c r="V21" s="62"/>
      <c r="W21" s="62">
        <v>2.1929824561403501E-2</v>
      </c>
      <c r="X21" s="62"/>
      <c r="Y21" s="62">
        <v>4.3859649122807015E-2</v>
      </c>
      <c r="Z21" s="62"/>
      <c r="AA21" s="62">
        <v>2.1929824561403508E-2</v>
      </c>
      <c r="AB21" s="62"/>
      <c r="AC21" s="61" t="str">
        <f>'учет продукции'!$A21&amp;" "&amp;'учет продукции'!$B21&amp;" "&amp;'учет продукции'!$C21&amp;" "&amp;'учет продукции'!$D21&amp;" "&amp;'учет продукции'!$E21</f>
        <v>Лендхаус 4см №12 Яшма гладкий 1 сорт</v>
      </c>
    </row>
    <row r="22" spans="1:29" ht="14.25" customHeight="1" x14ac:dyDescent="0.3">
      <c r="A22" s="35" t="str">
        <f>'вариации продукты'!$A$3</f>
        <v>Лендхаус</v>
      </c>
      <c r="B22" s="8" t="str">
        <f>'вариации продукты'!B$3</f>
        <v>4см</v>
      </c>
      <c r="C22" s="8" t="str">
        <f>'вариации продукты'!D22</f>
        <v>№13 Сорренто</v>
      </c>
      <c r="D22" s="8" t="str">
        <f>'вариации продукты'!E$3</f>
        <v>гладкий</v>
      </c>
      <c r="E22" s="9" t="s">
        <v>123</v>
      </c>
      <c r="F22" s="63">
        <f>'учет продукции'!$I22+'учет продукции'!$J22-'учет продукции'!$K22</f>
        <v>0</v>
      </c>
      <c r="G22" s="32">
        <v>480</v>
      </c>
      <c r="H22" s="32">
        <f>'учет продукции'!$F22*'учет продукции'!$G22</f>
        <v>0</v>
      </c>
      <c r="I22" s="64"/>
      <c r="J22" s="61"/>
      <c r="K22" s="61"/>
      <c r="L22" s="62">
        <v>67.476383265856953</v>
      </c>
      <c r="M22" s="62">
        <f>'учет продукции'!$L22-'учет продукции'!$N22</f>
        <v>51.138275937562291</v>
      </c>
      <c r="N22" s="62">
        <f>'учет продукции'!$L22/4.13</f>
        <v>16.338107328294662</v>
      </c>
      <c r="O22" s="62">
        <v>14.619883040935674</v>
      </c>
      <c r="P22" s="62">
        <v>44.984255510571302</v>
      </c>
      <c r="Q22" s="62"/>
      <c r="R22" s="62"/>
      <c r="S22" s="62"/>
      <c r="T22" s="62"/>
      <c r="U22" s="62"/>
      <c r="V22" s="62">
        <v>2.9000000000000001E-2</v>
      </c>
      <c r="W22" s="62">
        <v>2.9000000000000001E-2</v>
      </c>
      <c r="X22" s="62"/>
      <c r="Y22" s="62"/>
      <c r="Z22" s="62"/>
      <c r="AA22" s="62">
        <v>2.9000000000000001E-2</v>
      </c>
      <c r="AB22" s="62"/>
      <c r="AC22" s="61" t="str">
        <f>'учет продукции'!$A22&amp;" "&amp;'учет продукции'!$B22&amp;" "&amp;'учет продукции'!$C22&amp;" "&amp;'учет продукции'!$D22&amp;" "&amp;'учет продукции'!$E22</f>
        <v>Лендхаус 4см №13 Сорренто гладкий 1 сорт</v>
      </c>
    </row>
    <row r="23" spans="1:29" ht="14.25" customHeight="1" x14ac:dyDescent="0.3">
      <c r="A23" s="35" t="str">
        <f>'вариации продукты'!$A$3</f>
        <v>Лендхаус</v>
      </c>
      <c r="B23" s="8" t="str">
        <f>'вариации продукты'!B$3</f>
        <v>4см</v>
      </c>
      <c r="C23" s="8" t="str">
        <f>'вариации продукты'!D23</f>
        <v>№14 Красный агат</v>
      </c>
      <c r="D23" s="8" t="str">
        <f>'вариации продукты'!E$3</f>
        <v>гладкий</v>
      </c>
      <c r="E23" s="9" t="s">
        <v>123</v>
      </c>
      <c r="F23" s="63">
        <f>'учет продукции'!$I23+'учет продукции'!$J23-'учет продукции'!$K23</f>
        <v>0</v>
      </c>
      <c r="G23" s="32">
        <v>480</v>
      </c>
      <c r="H23" s="32">
        <f>'учет продукции'!$F23*'учет продукции'!$G23</f>
        <v>0</v>
      </c>
      <c r="I23" s="64"/>
      <c r="J23" s="61"/>
      <c r="K23" s="61"/>
      <c r="L23" s="62">
        <v>67.476383265856953</v>
      </c>
      <c r="M23" s="62">
        <f>'учет продукции'!$L23-'учет продукции'!$N23</f>
        <v>51.138275937562291</v>
      </c>
      <c r="N23" s="62">
        <f>'учет продукции'!$L23/4.13</f>
        <v>16.338107328294662</v>
      </c>
      <c r="O23" s="62">
        <v>14.619883040935674</v>
      </c>
      <c r="P23" s="62">
        <v>44.984255510571302</v>
      </c>
      <c r="Q23" s="62"/>
      <c r="R23" s="62"/>
      <c r="S23" s="62"/>
      <c r="T23" s="62"/>
      <c r="U23" s="62"/>
      <c r="V23" s="62">
        <v>2.1929824561403508E-2</v>
      </c>
      <c r="W23" s="62"/>
      <c r="X23" s="62">
        <v>2.1929824561403508E-2</v>
      </c>
      <c r="Y23" s="62">
        <v>4.3859649122807015E-2</v>
      </c>
      <c r="Z23" s="62"/>
      <c r="AA23" s="62"/>
      <c r="AB23" s="62"/>
      <c r="AC23" s="61" t="str">
        <f>'учет продукции'!$A23&amp;" "&amp;'учет продукции'!$B23&amp;" "&amp;'учет продукции'!$C23&amp;" "&amp;'учет продукции'!$D23&amp;" "&amp;'учет продукции'!$E23</f>
        <v>Лендхаус 4см №14 Красный агат гладкий 1 сорт</v>
      </c>
    </row>
    <row r="24" spans="1:29" ht="14.25" customHeight="1" x14ac:dyDescent="0.3">
      <c r="A24" s="35" t="str">
        <f>'вариации продукты'!$A$3</f>
        <v>Лендхаус</v>
      </c>
      <c r="B24" s="8" t="str">
        <f>'вариации продукты'!B$3</f>
        <v>4см</v>
      </c>
      <c r="C24" s="8" t="str">
        <f>'вариации продукты'!D24</f>
        <v>№15 Антрацит</v>
      </c>
      <c r="D24" s="8" t="str">
        <f>'вариации продукты'!E$3</f>
        <v>гладкий</v>
      </c>
      <c r="E24" s="9" t="s">
        <v>123</v>
      </c>
      <c r="F24" s="63">
        <f>'учет продукции'!$I24+'учет продукции'!$J24-'учет продукции'!$K24</f>
        <v>0</v>
      </c>
      <c r="G24" s="32">
        <v>480</v>
      </c>
      <c r="H24" s="32">
        <f>'учет продукции'!$F24*'учет продукции'!$G24</f>
        <v>0</v>
      </c>
      <c r="I24" s="64"/>
      <c r="J24" s="61"/>
      <c r="K24" s="61"/>
      <c r="L24" s="62">
        <v>67.476383265856953</v>
      </c>
      <c r="M24" s="62">
        <f>'учет продукции'!$L24-'учет продукции'!$N24</f>
        <v>51.138275937562291</v>
      </c>
      <c r="N24" s="62">
        <f>'учет продукции'!$L24/4.13</f>
        <v>16.338107328294662</v>
      </c>
      <c r="O24" s="62">
        <v>14.619883040935674</v>
      </c>
      <c r="P24" s="62">
        <v>44.984255510571302</v>
      </c>
      <c r="Q24" s="62"/>
      <c r="R24" s="62"/>
      <c r="S24" s="62"/>
      <c r="T24" s="62"/>
      <c r="U24" s="62"/>
      <c r="V24" s="62"/>
      <c r="W24" s="62"/>
      <c r="X24" s="62">
        <v>1.4999999999999999E-2</v>
      </c>
      <c r="Y24" s="62">
        <v>0.44</v>
      </c>
      <c r="Z24" s="62"/>
      <c r="AA24" s="62"/>
      <c r="AB24" s="62"/>
      <c r="AC24" s="61" t="str">
        <f>'учет продукции'!$A24&amp;" "&amp;'учет продукции'!$B24&amp;" "&amp;'учет продукции'!$C24&amp;" "&amp;'учет продукции'!$D24&amp;" "&amp;'учет продукции'!$E24</f>
        <v>Лендхаус 4см №15 Антрацит гладкий 1 сорт</v>
      </c>
    </row>
    <row r="25" spans="1:29" ht="14.25" customHeight="1" x14ac:dyDescent="0.3">
      <c r="A25" s="35" t="str">
        <f>'вариации продукты'!$A$3</f>
        <v>Лендхаус</v>
      </c>
      <c r="B25" s="8" t="str">
        <f>'вариации продукты'!B$3</f>
        <v>4см</v>
      </c>
      <c r="C25" s="8" t="str">
        <f>'вариации продукты'!D25</f>
        <v>№16 Хаски</v>
      </c>
      <c r="D25" s="8" t="str">
        <f>'вариации продукты'!E$3</f>
        <v>гладкий</v>
      </c>
      <c r="E25" s="9" t="s">
        <v>123</v>
      </c>
      <c r="F25" s="63">
        <f>'учет продукции'!$I25+'учет продукции'!$J25-'учет продукции'!$K25</f>
        <v>15.650000000000006</v>
      </c>
      <c r="G25" s="32">
        <v>480</v>
      </c>
      <c r="H25" s="32">
        <f>'учет продукции'!$F25*'учет продукции'!$G25</f>
        <v>7512.0000000000027</v>
      </c>
      <c r="I25" s="64"/>
      <c r="J25" s="61">
        <f>140+75.65</f>
        <v>215.65</v>
      </c>
      <c r="K25" s="61">
        <v>200</v>
      </c>
      <c r="L25" s="62">
        <v>67.476383265856995</v>
      </c>
      <c r="M25" s="62">
        <f>'учет продукции'!$L25-'учет продукции'!$N25</f>
        <v>51.138275937562327</v>
      </c>
      <c r="N25" s="62">
        <f>'учет продукции'!$L25/4.13</f>
        <v>16.338107328294672</v>
      </c>
      <c r="O25" s="62">
        <v>14.619883040935701</v>
      </c>
      <c r="P25" s="62">
        <v>44.984255510571302</v>
      </c>
      <c r="Q25" s="62"/>
      <c r="R25" s="62"/>
      <c r="S25" s="62"/>
      <c r="T25" s="62"/>
      <c r="U25" s="62"/>
      <c r="V25" s="62"/>
      <c r="W25" s="62">
        <v>2.1929824561403508E-2</v>
      </c>
      <c r="X25" s="62"/>
      <c r="Y25" s="62">
        <v>2.1929824561403508E-2</v>
      </c>
      <c r="Z25" s="62"/>
      <c r="AA25" s="62">
        <v>2.1929824561403508E-2</v>
      </c>
      <c r="AB25" s="62"/>
      <c r="AC25" s="61" t="str">
        <f>'учет продукции'!$A25&amp;" "&amp;'учет продукции'!$B25&amp;" "&amp;'учет продукции'!$C25&amp;" "&amp;'учет продукции'!$D25&amp;" "&amp;'учет продукции'!$E25</f>
        <v>Лендхаус 4см №16 Хаски гладкий 1 сорт</v>
      </c>
    </row>
    <row r="26" spans="1:29" ht="14.25" customHeight="1" x14ac:dyDescent="0.3">
      <c r="A26" s="35" t="str">
        <f>'вариации продукты'!$A$3</f>
        <v>Лендхаус</v>
      </c>
      <c r="B26" s="8" t="str">
        <f>'вариации продукты'!B$3</f>
        <v>4см</v>
      </c>
      <c r="C26" s="8" t="str">
        <f>'вариации продукты'!D26</f>
        <v>№17 Черная ночь</v>
      </c>
      <c r="D26" s="8" t="str">
        <f>'вариации продукты'!E$3</f>
        <v>гладкий</v>
      </c>
      <c r="E26" s="9" t="s">
        <v>123</v>
      </c>
      <c r="F26" s="63">
        <f>'учет продукции'!$I26+'учет продукции'!$J26-'учет продукции'!$K26</f>
        <v>206.54599999999999</v>
      </c>
      <c r="G26" s="32">
        <v>480</v>
      </c>
      <c r="H26" s="32">
        <f>'учет продукции'!$F26*'учет продукции'!$G26</f>
        <v>99142.080000000002</v>
      </c>
      <c r="I26" s="64">
        <v>206.54599999999999</v>
      </c>
      <c r="J26" s="61"/>
      <c r="K26" s="61"/>
      <c r="L26" s="62">
        <v>67.476383265856995</v>
      </c>
      <c r="M26" s="62">
        <f>'учет продукции'!$L26-'учет продукции'!$N26</f>
        <v>51.138275937562327</v>
      </c>
      <c r="N26" s="62">
        <f>'учет продукции'!$L26/4.13</f>
        <v>16.338107328294672</v>
      </c>
      <c r="O26" s="62">
        <v>14.619883040935701</v>
      </c>
      <c r="P26" s="62">
        <v>44.984255510571302</v>
      </c>
      <c r="Q26" s="62"/>
      <c r="R26" s="62"/>
      <c r="S26" s="62"/>
      <c r="T26" s="62"/>
      <c r="U26" s="62"/>
      <c r="V26" s="62"/>
      <c r="W26" s="62"/>
      <c r="X26" s="62">
        <v>6.6000000000000003E-2</v>
      </c>
      <c r="Y26" s="62">
        <v>2.1999999999999999E-2</v>
      </c>
      <c r="Z26" s="62"/>
      <c r="AA26" s="62"/>
      <c r="AB26" s="62"/>
      <c r="AC26" s="61" t="str">
        <f>'учет продукции'!$A26&amp;" "&amp;'учет продукции'!$B26&amp;" "&amp;'учет продукции'!$C26&amp;" "&amp;'учет продукции'!$D26&amp;" "&amp;'учет продукции'!$E26</f>
        <v>Лендхаус 4см №17 Черная ночь гладкий 1 сорт</v>
      </c>
    </row>
    <row r="27" spans="1:29" ht="14.25" customHeight="1" x14ac:dyDescent="0.3">
      <c r="A27" s="35" t="str">
        <f>'вариации продукты'!$A$3</f>
        <v>Лендхаус</v>
      </c>
      <c r="B27" s="8" t="str">
        <f>'вариации продукты'!B$3</f>
        <v>4см</v>
      </c>
      <c r="C27" s="8" t="str">
        <f>'вариации продукты'!D27</f>
        <v>№18 Мустанг</v>
      </c>
      <c r="D27" s="8" t="str">
        <f>'вариации продукты'!E$3</f>
        <v>гладкий</v>
      </c>
      <c r="E27" s="9" t="s">
        <v>123</v>
      </c>
      <c r="F27" s="63">
        <f>'учет продукции'!$I27+'учет продукции'!$J27-'учет продукции'!$K27</f>
        <v>0</v>
      </c>
      <c r="G27" s="32">
        <v>480</v>
      </c>
      <c r="H27" s="32">
        <f>'учет продукции'!$F27*'учет продукции'!$G27</f>
        <v>0</v>
      </c>
      <c r="I27" s="64"/>
      <c r="J27" s="61"/>
      <c r="K27" s="61"/>
      <c r="L27" s="62">
        <v>67.476383265856995</v>
      </c>
      <c r="M27" s="62">
        <f>'учет продукции'!$L27-'учет продукции'!$N27</f>
        <v>51.138275937562327</v>
      </c>
      <c r="N27" s="62">
        <f>'учет продукции'!$L27/4.13</f>
        <v>16.338107328294672</v>
      </c>
      <c r="O27" s="62">
        <v>14.619883040935701</v>
      </c>
      <c r="P27" s="62">
        <v>44.984255510571302</v>
      </c>
      <c r="Q27" s="62"/>
      <c r="R27" s="62"/>
      <c r="S27" s="62"/>
      <c r="T27" s="62"/>
      <c r="U27" s="62"/>
      <c r="V27" s="62"/>
      <c r="W27" s="62">
        <v>4.3859649122807015E-2</v>
      </c>
      <c r="X27" s="62"/>
      <c r="Y27" s="62"/>
      <c r="Z27" s="62"/>
      <c r="AA27" s="62">
        <v>4.3859649122807015E-2</v>
      </c>
      <c r="AB27" s="62"/>
      <c r="AC27" s="61" t="str">
        <f>'учет продукции'!$A27&amp;" "&amp;'учет продукции'!$B27&amp;" "&amp;'учет продукции'!$C27&amp;" "&amp;'учет продукции'!$D27&amp;" "&amp;'учет продукции'!$E27</f>
        <v>Лендхаус 4см №18 Мустанг гладкий 1 сорт</v>
      </c>
    </row>
    <row r="28" spans="1:29" ht="14.25" customHeight="1" x14ac:dyDescent="0.3">
      <c r="A28" s="35" t="str">
        <f>'вариации продукты'!$A$3</f>
        <v>Лендхаус</v>
      </c>
      <c r="B28" s="8" t="str">
        <f>'вариации продукты'!B$3</f>
        <v>4см</v>
      </c>
      <c r="C28" s="8" t="str">
        <f>'вариации продукты'!D28</f>
        <v>№19 Гончар</v>
      </c>
      <c r="D28" s="8" t="str">
        <f>'вариации продукты'!E$3</f>
        <v>гладкий</v>
      </c>
      <c r="E28" s="9" t="s">
        <v>123</v>
      </c>
      <c r="F28" s="63">
        <f>'учет продукции'!$I28+'учет продукции'!$J28-'учет продукции'!$K28</f>
        <v>0</v>
      </c>
      <c r="G28" s="32">
        <v>480</v>
      </c>
      <c r="H28" s="32">
        <f>'учет продукции'!$F28*'учет продукции'!$G28</f>
        <v>0</v>
      </c>
      <c r="I28" s="64"/>
      <c r="J28" s="61"/>
      <c r="K28" s="61"/>
      <c r="L28" s="62">
        <v>67.476383265856995</v>
      </c>
      <c r="M28" s="62">
        <f>'учет продукции'!$L28-'учет продукции'!$N28</f>
        <v>51.138275937562327</v>
      </c>
      <c r="N28" s="62">
        <f>'учет продукции'!$L28/4.13</f>
        <v>16.338107328294672</v>
      </c>
      <c r="O28" s="62">
        <v>14.619883040935701</v>
      </c>
      <c r="P28" s="62">
        <v>44.984255510571302</v>
      </c>
      <c r="Q28" s="62"/>
      <c r="R28" s="62"/>
      <c r="S28" s="62"/>
      <c r="T28" s="62"/>
      <c r="U28" s="62"/>
      <c r="V28" s="62"/>
      <c r="W28" s="62">
        <v>4.3859649122807015E-2</v>
      </c>
      <c r="X28" s="62"/>
      <c r="Y28" s="62"/>
      <c r="Z28" s="62"/>
      <c r="AA28" s="62">
        <v>4.3859649122807015E-2</v>
      </c>
      <c r="AB28" s="62"/>
      <c r="AC28" s="61" t="str">
        <f>'учет продукции'!$A28&amp;" "&amp;'учет продукции'!$B28&amp;" "&amp;'учет продукции'!$C28&amp;" "&amp;'учет продукции'!$D28&amp;" "&amp;'учет продукции'!$E28</f>
        <v>Лендхаус 4см №19 Гончар гладкий 1 сорт</v>
      </c>
    </row>
    <row r="29" spans="1:29" ht="14.25" customHeight="1" x14ac:dyDescent="0.3">
      <c r="A29" s="35" t="str">
        <f>'вариации продукты'!$A$3</f>
        <v>Лендхаус</v>
      </c>
      <c r="B29" s="8" t="str">
        <f>'вариации продукты'!B$3</f>
        <v>4см</v>
      </c>
      <c r="C29" s="8" t="str">
        <f>'вариации продукты'!D29</f>
        <v>№20 Кармен</v>
      </c>
      <c r="D29" s="8" t="str">
        <f>'вариации продукты'!E$3</f>
        <v>гладкий</v>
      </c>
      <c r="E29" s="9" t="s">
        <v>123</v>
      </c>
      <c r="F29" s="63">
        <f>'учет продукции'!$I29+'учет продукции'!$J29-'учет продукции'!$K29</f>
        <v>24.28</v>
      </c>
      <c r="G29" s="32">
        <v>480</v>
      </c>
      <c r="H29" s="32">
        <f>'учет продукции'!$F29*'учет продукции'!$G29</f>
        <v>11654.400000000001</v>
      </c>
      <c r="I29" s="64"/>
      <c r="J29" s="61">
        <f>91.67+72.09+50.52</f>
        <v>214.28</v>
      </c>
      <c r="K29" s="61">
        <v>190</v>
      </c>
      <c r="L29" s="62">
        <v>67.476383265856995</v>
      </c>
      <c r="M29" s="62">
        <f>'учет продукции'!$L29-'учет продукции'!$N29</f>
        <v>51.138275937562327</v>
      </c>
      <c r="N29" s="62">
        <f>'учет продукции'!$L29/4.13</f>
        <v>16.338107328294672</v>
      </c>
      <c r="O29" s="62">
        <v>14.619883040935701</v>
      </c>
      <c r="P29" s="62">
        <v>44.984255510571302</v>
      </c>
      <c r="Q29" s="62"/>
      <c r="R29" s="62"/>
      <c r="S29" s="62"/>
      <c r="T29" s="62"/>
      <c r="U29" s="62"/>
      <c r="V29" s="62">
        <v>5.7000000000000002E-2</v>
      </c>
      <c r="W29" s="62"/>
      <c r="X29" s="62">
        <v>3.9E-2</v>
      </c>
      <c r="Y29" s="62"/>
      <c r="Z29" s="62"/>
      <c r="AA29" s="62"/>
      <c r="AB29" s="62"/>
      <c r="AC29" s="61" t="str">
        <f>'учет продукции'!$A29&amp;" "&amp;'учет продукции'!$B29&amp;" "&amp;'учет продукции'!$C29&amp;" "&amp;'учет продукции'!$D29&amp;" "&amp;'учет продукции'!$E29</f>
        <v>Лендхаус 4см №20 Кармен гладкий 1 сорт</v>
      </c>
    </row>
    <row r="30" spans="1:29" ht="14.25" customHeight="1" x14ac:dyDescent="0.3">
      <c r="A30" s="35" t="str">
        <f>'вариации продукты'!$A$3</f>
        <v>Лендхаус</v>
      </c>
      <c r="B30" s="8" t="str">
        <f>'вариации продукты'!B$3</f>
        <v>4см</v>
      </c>
      <c r="C30" s="8" t="str">
        <f>'вариации продукты'!D30</f>
        <v>№21 Агат коричневый</v>
      </c>
      <c r="D30" s="8" t="str">
        <f>'вариации продукты'!E$3</f>
        <v>гладкий</v>
      </c>
      <c r="E30" s="9" t="s">
        <v>123</v>
      </c>
      <c r="F30" s="63">
        <f>'учет продукции'!$I30+'учет продукции'!$J30-'учет продукции'!$K30</f>
        <v>434.04399999999998</v>
      </c>
      <c r="G30" s="32">
        <v>480</v>
      </c>
      <c r="H30" s="32">
        <f>'учет продукции'!$F30*'учет продукции'!$G30</f>
        <v>208341.12</v>
      </c>
      <c r="I30" s="64">
        <v>121.244</v>
      </c>
      <c r="J30" s="61">
        <f>211.85+97.9+137.95+15.13+78.32</f>
        <v>541.15</v>
      </c>
      <c r="K30" s="61">
        <f>90+13.35+125</f>
        <v>228.35</v>
      </c>
      <c r="L30" s="62">
        <v>67.476383265856995</v>
      </c>
      <c r="M30" s="62">
        <f>'учет продукции'!$L30-'учет продукции'!$N30</f>
        <v>51.138275937562327</v>
      </c>
      <c r="N30" s="62">
        <f>'учет продукции'!$L30/4.13</f>
        <v>16.338107328294672</v>
      </c>
      <c r="O30" s="62">
        <v>14.619883040935701</v>
      </c>
      <c r="P30" s="62">
        <v>44.984255510571302</v>
      </c>
      <c r="Q30" s="62"/>
      <c r="R30" s="62"/>
      <c r="S30" s="62"/>
      <c r="T30" s="62"/>
      <c r="U30" s="62"/>
      <c r="V30" s="62"/>
      <c r="W30" s="62">
        <v>2.1929824561403508E-2</v>
      </c>
      <c r="X30" s="62">
        <v>2.1929824561403508E-2</v>
      </c>
      <c r="Y30" s="62">
        <v>4.3859649122807015E-2</v>
      </c>
      <c r="Z30" s="62"/>
      <c r="AA30" s="62"/>
      <c r="AB30" s="62"/>
      <c r="AC30" s="61" t="str">
        <f>'учет продукции'!$A30&amp;" "&amp;'учет продукции'!$B30&amp;" "&amp;'учет продукции'!$C30&amp;" "&amp;'учет продукции'!$D30&amp;" "&amp;'учет продукции'!$E30</f>
        <v>Лендхаус 4см №21 Агат коричневый гладкий 1 сорт</v>
      </c>
    </row>
    <row r="31" spans="1:29" ht="14.25" customHeight="1" x14ac:dyDescent="0.3">
      <c r="A31" s="35" t="str">
        <f>'вариации продукты'!$A$3</f>
        <v>Лендхаус</v>
      </c>
      <c r="B31" s="8" t="str">
        <f>'вариации продукты'!B$3</f>
        <v>4см</v>
      </c>
      <c r="C31" s="8" t="str">
        <f>'вариации продукты'!D31</f>
        <v>№22 Агат оранжевый</v>
      </c>
      <c r="D31" s="8" t="str">
        <f>'вариации продукты'!E$3</f>
        <v>гладкий</v>
      </c>
      <c r="E31" s="9" t="s">
        <v>123</v>
      </c>
      <c r="F31" s="63">
        <f>'учет продукции'!$I31+'учет продукции'!$J31-'учет продукции'!$K31</f>
        <v>332.12599999999998</v>
      </c>
      <c r="G31" s="32">
        <v>480</v>
      </c>
      <c r="H31" s="32">
        <f>'учет продукции'!$F31*'учет продукции'!$G31</f>
        <v>159420.47999999998</v>
      </c>
      <c r="I31" s="64">
        <v>195.066</v>
      </c>
      <c r="J31" s="61">
        <f>48.06+32.04+16.02+40.94</f>
        <v>137.06</v>
      </c>
      <c r="K31" s="61"/>
      <c r="L31" s="62">
        <v>67.476383265856995</v>
      </c>
      <c r="M31" s="62">
        <f>'учет продукции'!$L31-'учет продукции'!$N31</f>
        <v>51.138275937562327</v>
      </c>
      <c r="N31" s="62">
        <f>'учет продукции'!$L31/4.13</f>
        <v>16.338107328294672</v>
      </c>
      <c r="O31" s="62">
        <v>14.619883040935701</v>
      </c>
      <c r="P31" s="62">
        <v>44.984255510571302</v>
      </c>
      <c r="Q31" s="62"/>
      <c r="R31" s="62"/>
      <c r="S31" s="62"/>
      <c r="T31" s="62"/>
      <c r="U31" s="62"/>
      <c r="V31" s="62"/>
      <c r="W31" s="62"/>
      <c r="X31" s="62">
        <v>2.1929824561403508E-2</v>
      </c>
      <c r="Y31" s="62">
        <v>4.3859649122807015E-2</v>
      </c>
      <c r="Z31" s="62"/>
      <c r="AA31" s="62">
        <v>2.1929824561403508E-2</v>
      </c>
      <c r="AB31" s="62"/>
      <c r="AC31" s="61" t="str">
        <f>'учет продукции'!$A31&amp;" "&amp;'учет продукции'!$B31&amp;" "&amp;'учет продукции'!$C31&amp;" "&amp;'учет продукции'!$D31&amp;" "&amp;'учет продукции'!$E31</f>
        <v>Лендхаус 4см №22 Агат оранжевый гладкий 1 сорт</v>
      </c>
    </row>
    <row r="32" spans="1:29" ht="14.25" customHeight="1" x14ac:dyDescent="0.3">
      <c r="A32" s="35" t="str">
        <f>'вариации продукты'!$A$3</f>
        <v>Лендхаус</v>
      </c>
      <c r="B32" s="8" t="str">
        <f>'вариации продукты'!B$3</f>
        <v>4см</v>
      </c>
      <c r="C32" s="8" t="str">
        <f>'вариации продукты'!D32</f>
        <v>№23 Жёлтый агат</v>
      </c>
      <c r="D32" s="8" t="str">
        <f>'вариации продукты'!E$3</f>
        <v>гладкий</v>
      </c>
      <c r="E32" s="9" t="s">
        <v>123</v>
      </c>
      <c r="F32" s="63">
        <f>'учет продукции'!$I32+'учет продукции'!$J32-'учет продукции'!$K32</f>
        <v>0</v>
      </c>
      <c r="G32" s="32">
        <v>480</v>
      </c>
      <c r="H32" s="32">
        <f>'учет продукции'!$F32*'учет продукции'!$G32</f>
        <v>0</v>
      </c>
      <c r="I32" s="64"/>
      <c r="J32" s="61"/>
      <c r="K32" s="61"/>
      <c r="L32" s="62">
        <v>67.476383265856995</v>
      </c>
      <c r="M32" s="62">
        <f>'учет продукции'!$L32-'учет продукции'!$N32</f>
        <v>51.138275937562327</v>
      </c>
      <c r="N32" s="62">
        <f>'учет продукции'!$L32/4.13</f>
        <v>16.338107328294672</v>
      </c>
      <c r="O32" s="62">
        <v>14.619883040935701</v>
      </c>
      <c r="P32" s="62">
        <v>44.984255510571302</v>
      </c>
      <c r="Q32" s="62"/>
      <c r="R32" s="62"/>
      <c r="S32" s="62"/>
      <c r="T32" s="62"/>
      <c r="U32" s="62"/>
      <c r="V32" s="62"/>
      <c r="W32" s="62"/>
      <c r="X32" s="62">
        <v>2.1929824561403508E-2</v>
      </c>
      <c r="Y32" s="62">
        <v>4.3859649122807015E-2</v>
      </c>
      <c r="Z32" s="62">
        <v>2.1929824561403508E-2</v>
      </c>
      <c r="AA32" s="62"/>
      <c r="AB32" s="62"/>
      <c r="AC32" s="61" t="str">
        <f>'учет продукции'!$A32&amp;" "&amp;'учет продукции'!$B32&amp;" "&amp;'учет продукции'!$C32&amp;" "&amp;'учет продукции'!$D32&amp;" "&amp;'учет продукции'!$E32</f>
        <v>Лендхаус 4см №23 Жёлтый агат гладкий 1 сорт</v>
      </c>
    </row>
    <row r="33" spans="1:29" ht="14.25" customHeight="1" x14ac:dyDescent="0.3">
      <c r="A33" s="35" t="str">
        <f>'вариации продукты'!$A$3</f>
        <v>Лендхаус</v>
      </c>
      <c r="B33" s="8" t="str">
        <f>'вариации продукты'!B$3</f>
        <v>4см</v>
      </c>
      <c r="C33" s="8" t="str">
        <f>'вариации продукты'!D33</f>
        <v>№24 Танго</v>
      </c>
      <c r="D33" s="8" t="str">
        <f>'вариации продукты'!E$3</f>
        <v>гладкий</v>
      </c>
      <c r="E33" s="9" t="s">
        <v>123</v>
      </c>
      <c r="F33" s="63">
        <f>'учет продукции'!$I33+'учет продукции'!$J33-'учет продукции'!$K33</f>
        <v>0</v>
      </c>
      <c r="G33" s="32">
        <v>480</v>
      </c>
      <c r="H33" s="32">
        <f>'учет продукции'!$F33*'учет продукции'!$G33</f>
        <v>0</v>
      </c>
      <c r="I33" s="64"/>
      <c r="J33" s="61"/>
      <c r="K33" s="61"/>
      <c r="L33" s="62">
        <v>67.476383265856995</v>
      </c>
      <c r="M33" s="62">
        <f>'учет продукции'!$L33-'учет продукции'!$N33</f>
        <v>51.138275937562327</v>
      </c>
      <c r="N33" s="62">
        <f>'учет продукции'!$L33/4.13</f>
        <v>16.338107328294672</v>
      </c>
      <c r="O33" s="62">
        <v>14.619883040935701</v>
      </c>
      <c r="P33" s="62">
        <v>44.984255510571302</v>
      </c>
      <c r="Q33" s="62"/>
      <c r="R33" s="62"/>
      <c r="S33" s="62"/>
      <c r="T33" s="62"/>
      <c r="U33" s="62"/>
      <c r="V33" s="62">
        <v>2.1929824561403508E-2</v>
      </c>
      <c r="W33" s="62"/>
      <c r="X33" s="62"/>
      <c r="Y33" s="62">
        <v>4.3859649122807015E-2</v>
      </c>
      <c r="Z33" s="62">
        <v>2.1929824561403508E-2</v>
      </c>
      <c r="AA33" s="62"/>
      <c r="AB33" s="62"/>
      <c r="AC33" s="61" t="str">
        <f>'учет продукции'!$A33&amp;" "&amp;'учет продукции'!$B33&amp;" "&amp;'учет продукции'!$C33&amp;" "&amp;'учет продукции'!$D33&amp;" "&amp;'учет продукции'!$E33</f>
        <v>Лендхаус 4см №24 Танго гладкий 1 сорт</v>
      </c>
    </row>
    <row r="34" spans="1:29" ht="14.25" customHeight="1" x14ac:dyDescent="0.3">
      <c r="A34" s="35" t="str">
        <f>'вариации продукты'!$A$3</f>
        <v>Лендхаус</v>
      </c>
      <c r="B34" s="8" t="str">
        <f>'вариации продукты'!B$3</f>
        <v>4см</v>
      </c>
      <c r="C34" s="8" t="str">
        <f t="shared" ref="C34:C40" si="0">C2</f>
        <v>серый</v>
      </c>
      <c r="D34" s="8" t="str">
        <f>'вариации продукты'!E$4</f>
        <v>Фактура 0-3</v>
      </c>
      <c r="E34" s="9" t="s">
        <v>123</v>
      </c>
      <c r="F34" s="63">
        <f>'учет продукции'!$I34+'учет продукции'!$J34-'учет продукции'!$K34</f>
        <v>0</v>
      </c>
      <c r="G34" s="32">
        <v>350</v>
      </c>
      <c r="H34" s="32">
        <f>'учет продукции'!$F34*'учет продукции'!$G34</f>
        <v>0</v>
      </c>
      <c r="I34" s="64"/>
      <c r="J34" s="61"/>
      <c r="K34" s="61"/>
      <c r="L34" s="62">
        <v>67.476383265856953</v>
      </c>
      <c r="M34" s="62">
        <v>51.138275937562291</v>
      </c>
      <c r="N34" s="62">
        <v>16.338107328294662</v>
      </c>
      <c r="O34" s="62">
        <v>14.619883040935674</v>
      </c>
      <c r="P34" s="62">
        <v>44.984255510571302</v>
      </c>
      <c r="Q34" s="62">
        <v>5.2631578947368416</v>
      </c>
      <c r="R34" s="62"/>
      <c r="S34" s="62">
        <v>1.64</v>
      </c>
      <c r="T34" s="62"/>
      <c r="U34" s="62">
        <v>0.58479532163742687</v>
      </c>
      <c r="V34" s="62"/>
      <c r="W34" s="62"/>
      <c r="X34" s="62"/>
      <c r="Y34" s="62"/>
      <c r="Z34" s="62"/>
      <c r="AA34" s="62"/>
      <c r="AB34" s="62"/>
      <c r="AC34" s="61" t="str">
        <f>'учет продукции'!$A34&amp;" "&amp;'учет продукции'!$B34&amp;" "&amp;'учет продукции'!$C34&amp;" "&amp;'учет продукции'!$D34&amp;" "&amp;'учет продукции'!$E34</f>
        <v>Лендхаус 4см серый Фактура 0-3 1 сорт</v>
      </c>
    </row>
    <row r="35" spans="1:29" ht="14.25" customHeight="1" x14ac:dyDescent="0.3">
      <c r="A35" s="35" t="str">
        <f>'вариации продукты'!$A$3</f>
        <v>Лендхаус</v>
      </c>
      <c r="B35" s="8" t="str">
        <f>'вариации продукты'!B$3</f>
        <v>4см</v>
      </c>
      <c r="C35" s="8" t="str">
        <f t="shared" si="0"/>
        <v>красный</v>
      </c>
      <c r="D35" s="8" t="str">
        <f>'вариации продукты'!E$4</f>
        <v>Фактура 0-3</v>
      </c>
      <c r="E35" s="9" t="s">
        <v>123</v>
      </c>
      <c r="F35" s="63">
        <f>'учет продукции'!$I35+'учет продукции'!$J35-'учет продукции'!$K35</f>
        <v>0</v>
      </c>
      <c r="G35" s="32">
        <v>400</v>
      </c>
      <c r="H35" s="32">
        <f>'учет продукции'!$F35*'учет продукции'!$G35</f>
        <v>0</v>
      </c>
      <c r="I35" s="64"/>
      <c r="J35" s="61"/>
      <c r="K35" s="61"/>
      <c r="L35" s="62">
        <v>67.476383265856953</v>
      </c>
      <c r="M35" s="62">
        <v>51.138275937562291</v>
      </c>
      <c r="N35" s="62">
        <v>16.338107328294662</v>
      </c>
      <c r="O35" s="62">
        <v>14.619883040935674</v>
      </c>
      <c r="P35" s="62">
        <v>44.984255510571302</v>
      </c>
      <c r="Q35" s="62">
        <v>5.2631578947368416</v>
      </c>
      <c r="R35" s="62"/>
      <c r="S35" s="62">
        <v>1.64</v>
      </c>
      <c r="T35" s="62"/>
      <c r="U35" s="62">
        <v>0.58479532163742687</v>
      </c>
      <c r="V35" s="62">
        <v>8.7999999999999995E-2</v>
      </c>
      <c r="W35" s="62"/>
      <c r="X35" s="62"/>
      <c r="Y35" s="62"/>
      <c r="Z35" s="62"/>
      <c r="AA35" s="62"/>
      <c r="AB35" s="62"/>
      <c r="AC35" s="61" t="str">
        <f>'учет продукции'!$A35&amp;" "&amp;'учет продукции'!$B35&amp;" "&amp;'учет продукции'!$C35&amp;" "&amp;'учет продукции'!$D35&amp;" "&amp;'учет продукции'!$E35</f>
        <v>Лендхаус 4см красный Фактура 0-3 1 сорт</v>
      </c>
    </row>
    <row r="36" spans="1:29" ht="14.25" customHeight="1" x14ac:dyDescent="0.3">
      <c r="A36" s="35" t="str">
        <f>'вариации продукты'!$A$3</f>
        <v>Лендхаус</v>
      </c>
      <c r="B36" s="8" t="str">
        <f>'вариации продукты'!B$3</f>
        <v>4см</v>
      </c>
      <c r="C36" s="8" t="str">
        <f t="shared" si="0"/>
        <v>коричневый</v>
      </c>
      <c r="D36" s="8" t="str">
        <f>'вариации продукты'!E$4</f>
        <v>Фактура 0-3</v>
      </c>
      <c r="E36" s="9" t="s">
        <v>123</v>
      </c>
      <c r="F36" s="63">
        <f>'учет продукции'!$I36+'учет продукции'!$J36-'учет продукции'!$K36</f>
        <v>0</v>
      </c>
      <c r="G36" s="32">
        <v>400</v>
      </c>
      <c r="H36" s="32">
        <f>'учет продукции'!$F36*'учет продукции'!$G36</f>
        <v>0</v>
      </c>
      <c r="I36" s="64"/>
      <c r="J36" s="61"/>
      <c r="K36" s="61"/>
      <c r="L36" s="62">
        <v>67.476383265856953</v>
      </c>
      <c r="M36" s="62">
        <v>51.138275937562291</v>
      </c>
      <c r="N36" s="62">
        <v>16.338107328294662</v>
      </c>
      <c r="O36" s="62">
        <v>14.619883040935674</v>
      </c>
      <c r="P36" s="62">
        <v>44.984255510571302</v>
      </c>
      <c r="Q36" s="62">
        <v>5.2631578947368416</v>
      </c>
      <c r="R36" s="62"/>
      <c r="S36" s="62">
        <v>1.64</v>
      </c>
      <c r="T36" s="62"/>
      <c r="U36" s="62">
        <v>0.58479532163742687</v>
      </c>
      <c r="V36" s="62"/>
      <c r="W36" s="62">
        <v>8.7999999999999995E-2</v>
      </c>
      <c r="X36" s="62"/>
      <c r="Y36" s="62"/>
      <c r="Z36" s="62"/>
      <c r="AA36" s="62"/>
      <c r="AB36" s="62"/>
      <c r="AC36" s="61" t="str">
        <f>'учет продукции'!$A36&amp;" "&amp;'учет продукции'!$B36&amp;" "&amp;'учет продукции'!$C36&amp;" "&amp;'учет продукции'!$D36&amp;" "&amp;'учет продукции'!$E36</f>
        <v>Лендхаус 4см коричневый Фактура 0-3 1 сорт</v>
      </c>
    </row>
    <row r="37" spans="1:29" ht="14.25" customHeight="1" x14ac:dyDescent="0.3">
      <c r="A37" s="35" t="str">
        <f>'вариации продукты'!$A$3</f>
        <v>Лендхаус</v>
      </c>
      <c r="B37" s="8" t="str">
        <f>'вариации продукты'!B$3</f>
        <v>4см</v>
      </c>
      <c r="C37" s="8" t="str">
        <f t="shared" si="0"/>
        <v>черный</v>
      </c>
      <c r="D37" s="8" t="str">
        <f>'вариации продукты'!E$4</f>
        <v>Фактура 0-3</v>
      </c>
      <c r="E37" s="9" t="s">
        <v>123</v>
      </c>
      <c r="F37" s="63">
        <f>'учет продукции'!$I37+'учет продукции'!$J37-'учет продукции'!$K37</f>
        <v>0</v>
      </c>
      <c r="G37" s="32">
        <v>400</v>
      </c>
      <c r="H37" s="32">
        <f>'учет продукции'!$F37*'учет продукции'!$G37</f>
        <v>0</v>
      </c>
      <c r="I37" s="64"/>
      <c r="J37" s="61"/>
      <c r="K37" s="61"/>
      <c r="L37" s="62">
        <v>67.476383265856953</v>
      </c>
      <c r="M37" s="62">
        <v>51.138275937562291</v>
      </c>
      <c r="N37" s="62">
        <v>16.338107328294662</v>
      </c>
      <c r="O37" s="62">
        <v>14.619883040935674</v>
      </c>
      <c r="P37" s="62">
        <v>44.984255510571302</v>
      </c>
      <c r="Q37" s="62">
        <v>5.2631578947368416</v>
      </c>
      <c r="R37" s="62"/>
      <c r="S37" s="62">
        <v>1.64</v>
      </c>
      <c r="T37" s="62"/>
      <c r="U37" s="62">
        <v>0.58479532163742687</v>
      </c>
      <c r="V37" s="62"/>
      <c r="W37" s="62"/>
      <c r="X37" s="62">
        <v>8.7999999999999995E-2</v>
      </c>
      <c r="Y37" s="62"/>
      <c r="Z37" s="62"/>
      <c r="AA37" s="62"/>
      <c r="AB37" s="62"/>
      <c r="AC37" s="61" t="str">
        <f>'учет продукции'!$A37&amp;" "&amp;'учет продукции'!$B37&amp;" "&amp;'учет продукции'!$C37&amp;" "&amp;'учет продукции'!$D37&amp;" "&amp;'учет продукции'!$E37</f>
        <v>Лендхаус 4см черный Фактура 0-3 1 сорт</v>
      </c>
    </row>
    <row r="38" spans="1:29" ht="14.25" customHeight="1" x14ac:dyDescent="0.3">
      <c r="A38" s="35" t="str">
        <f>'вариации продукты'!$A$3</f>
        <v>Лендхаус</v>
      </c>
      <c r="B38" s="8" t="str">
        <f>'вариации продукты'!B$3</f>
        <v>4см</v>
      </c>
      <c r="C38" s="8" t="str">
        <f t="shared" si="0"/>
        <v>белый</v>
      </c>
      <c r="D38" s="8" t="str">
        <f>'вариации продукты'!E$4</f>
        <v>Фактура 0-3</v>
      </c>
      <c r="E38" s="9" t="s">
        <v>123</v>
      </c>
      <c r="F38" s="63">
        <f>'учет продукции'!$I38+'учет продукции'!$J38-'учет продукции'!$K38</f>
        <v>0</v>
      </c>
      <c r="G38" s="32">
        <v>420</v>
      </c>
      <c r="H38" s="32">
        <f>'учет продукции'!$F38*'учет продукции'!$G38</f>
        <v>0</v>
      </c>
      <c r="I38" s="64"/>
      <c r="J38" s="61"/>
      <c r="K38" s="61"/>
      <c r="L38" s="62">
        <v>67.476383265856953</v>
      </c>
      <c r="M38" s="62">
        <v>51.138275937562291</v>
      </c>
      <c r="N38" s="62">
        <v>16.338107328294662</v>
      </c>
      <c r="O38" s="62">
        <v>14.619883040935674</v>
      </c>
      <c r="P38" s="62">
        <v>44.984255510571302</v>
      </c>
      <c r="Q38" s="62">
        <v>5.2631578947368416</v>
      </c>
      <c r="R38" s="62"/>
      <c r="S38" s="62"/>
      <c r="T38" s="62">
        <v>1.58</v>
      </c>
      <c r="U38" s="62">
        <v>0.58479532163742687</v>
      </c>
      <c r="V38" s="62"/>
      <c r="W38" s="62"/>
      <c r="X38" s="62"/>
      <c r="Y38" s="62">
        <v>8.7999999999999995E-2</v>
      </c>
      <c r="Z38" s="62"/>
      <c r="AA38" s="62"/>
      <c r="AB38" s="62"/>
      <c r="AC38" s="61" t="str">
        <f>'учет продукции'!$A38&amp;" "&amp;'учет продукции'!$B38&amp;" "&amp;'учет продукции'!$C38&amp;" "&amp;'учет продукции'!$D38&amp;" "&amp;'учет продукции'!$E38</f>
        <v>Лендхаус 4см белый Фактура 0-3 1 сорт</v>
      </c>
    </row>
    <row r="39" spans="1:29" ht="14.25" customHeight="1" x14ac:dyDescent="0.3">
      <c r="A39" s="35" t="str">
        <f>'вариации продукты'!$A$3</f>
        <v>Лендхаус</v>
      </c>
      <c r="B39" s="8" t="str">
        <f>'вариации продукты'!B$3</f>
        <v>4см</v>
      </c>
      <c r="C39" s="8" t="str">
        <f t="shared" si="0"/>
        <v>желтый</v>
      </c>
      <c r="D39" s="8" t="str">
        <f>'вариации продукты'!E$4</f>
        <v>Фактура 0-3</v>
      </c>
      <c r="E39" s="9" t="s">
        <v>123</v>
      </c>
      <c r="F39" s="63">
        <f>'учет продукции'!$I39+'учет продукции'!$J39-'учет продукции'!$K39</f>
        <v>0</v>
      </c>
      <c r="G39" s="32">
        <v>420</v>
      </c>
      <c r="H39" s="32">
        <f>'учет продукции'!$F39*'учет продукции'!$G39</f>
        <v>0</v>
      </c>
      <c r="I39" s="64"/>
      <c r="J39" s="61"/>
      <c r="K39" s="61"/>
      <c r="L39" s="62">
        <v>67.476383265856953</v>
      </c>
      <c r="M39" s="62">
        <v>51.138275937562291</v>
      </c>
      <c r="N39" s="62">
        <v>16.338107328294662</v>
      </c>
      <c r="O39" s="62">
        <v>14.619883040935674</v>
      </c>
      <c r="P39" s="62">
        <v>44.984255510571302</v>
      </c>
      <c r="Q39" s="62">
        <v>5.2631578947368416</v>
      </c>
      <c r="R39" s="62"/>
      <c r="S39" s="62"/>
      <c r="T39" s="62">
        <v>1.58</v>
      </c>
      <c r="U39" s="62">
        <v>0.58479532163742687</v>
      </c>
      <c r="V39" s="62"/>
      <c r="W39" s="62"/>
      <c r="X39" s="62"/>
      <c r="Y39" s="62"/>
      <c r="Z39" s="62">
        <v>8.7999999999999995E-2</v>
      </c>
      <c r="AA39" s="62"/>
      <c r="AB39" s="62"/>
      <c r="AC39" s="61" t="str">
        <f>'учет продукции'!$A39&amp;" "&amp;'учет продукции'!$B39&amp;" "&amp;'учет продукции'!$C39&amp;" "&amp;'учет продукции'!$D39&amp;" "&amp;'учет продукции'!$E39</f>
        <v>Лендхаус 4см желтый Фактура 0-3 1 сорт</v>
      </c>
    </row>
    <row r="40" spans="1:29" ht="14.25" customHeight="1" x14ac:dyDescent="0.3">
      <c r="A40" s="35" t="str">
        <f>'вариации продукты'!$A$3</f>
        <v>Лендхаус</v>
      </c>
      <c r="B40" s="8" t="str">
        <f>'вариации продукты'!B$3</f>
        <v>4см</v>
      </c>
      <c r="C40" s="8" t="str">
        <f t="shared" si="0"/>
        <v>оранжевый</v>
      </c>
      <c r="D40" s="8" t="str">
        <f>'вариации продукты'!E$4</f>
        <v>Фактура 0-3</v>
      </c>
      <c r="E40" s="9" t="s">
        <v>123</v>
      </c>
      <c r="F40" s="63">
        <f>'учет продукции'!$I40+'учет продукции'!$J40-'учет продукции'!$K40</f>
        <v>0</v>
      </c>
      <c r="G40" s="32">
        <v>420</v>
      </c>
      <c r="H40" s="32">
        <f>'учет продукции'!$F40*'учет продукции'!$G40</f>
        <v>0</v>
      </c>
      <c r="I40" s="64"/>
      <c r="J40" s="61"/>
      <c r="K40" s="61"/>
      <c r="L40" s="62">
        <v>67.476383265856953</v>
      </c>
      <c r="M40" s="62">
        <v>51.138275937562291</v>
      </c>
      <c r="N40" s="62">
        <v>16.338107328294662</v>
      </c>
      <c r="O40" s="62">
        <v>14.619883040935674</v>
      </c>
      <c r="P40" s="62">
        <v>44.984255510571302</v>
      </c>
      <c r="Q40" s="62">
        <v>5.2631578947368416</v>
      </c>
      <c r="R40" s="62"/>
      <c r="S40" s="62"/>
      <c r="T40" s="62">
        <v>1.58</v>
      </c>
      <c r="U40" s="62">
        <v>0.58479532163742687</v>
      </c>
      <c r="V40" s="62"/>
      <c r="W40" s="62"/>
      <c r="X40" s="62"/>
      <c r="Y40" s="62"/>
      <c r="Z40" s="62"/>
      <c r="AA40" s="62">
        <v>8.7999999999999995E-2</v>
      </c>
      <c r="AB40" s="62"/>
      <c r="AC40" s="61" t="str">
        <f>'учет продукции'!$A40&amp;" "&amp;'учет продукции'!$B40&amp;" "&amp;'учет продукции'!$C40&amp;" "&amp;'учет продукции'!$D40&amp;" "&amp;'учет продукции'!$E40</f>
        <v>Лендхаус 4см оранжевый Фактура 0-3 1 сорт</v>
      </c>
    </row>
    <row r="41" spans="1:29" ht="14.25" customHeight="1" x14ac:dyDescent="0.3">
      <c r="A41" s="35" t="s">
        <v>124</v>
      </c>
      <c r="B41" s="8" t="s">
        <v>125</v>
      </c>
      <c r="C41" s="8" t="s">
        <v>126</v>
      </c>
      <c r="D41" s="8" t="s">
        <v>128</v>
      </c>
      <c r="E41" s="18" t="s">
        <v>123</v>
      </c>
      <c r="F41" s="66">
        <v>0</v>
      </c>
      <c r="G41" s="32">
        <v>400</v>
      </c>
      <c r="H41" s="32">
        <v>0</v>
      </c>
      <c r="I41" s="67"/>
      <c r="J41" s="61"/>
      <c r="K41" s="61"/>
      <c r="L41" s="62">
        <v>67.476383265856953</v>
      </c>
      <c r="M41" s="62">
        <v>51.138275937562291</v>
      </c>
      <c r="N41" s="62">
        <v>16.338107328294662</v>
      </c>
      <c r="O41" s="62">
        <v>14.619883040935674</v>
      </c>
      <c r="P41" s="62">
        <v>44.984255510571302</v>
      </c>
      <c r="Q41" s="62">
        <v>5.2631578947368416</v>
      </c>
      <c r="R41" s="62"/>
      <c r="S41" s="62"/>
      <c r="T41" s="62">
        <v>1.58</v>
      </c>
      <c r="U41" s="62">
        <v>0.58479532163742687</v>
      </c>
      <c r="V41" s="62"/>
      <c r="W41" s="62">
        <v>8.7999999999999995E-2</v>
      </c>
      <c r="X41" s="62"/>
      <c r="Y41" s="62"/>
      <c r="Z41" s="62"/>
      <c r="AA41" s="62"/>
      <c r="AB41" s="62"/>
      <c r="AC41" s="61" t="str">
        <f>'учет продукции'!$A41&amp;" "&amp;'учет продукции'!$B41&amp;" "&amp;'учет продукции'!$C41&amp;" "&amp;'учет продукции'!$D41&amp;" "&amp;'учет продукции'!$E41</f>
        <v>Лендхаус 4см Мокко Фактура 0-3 1 сорт</v>
      </c>
    </row>
    <row r="42" spans="1:29" ht="14.25" customHeight="1" x14ac:dyDescent="0.3">
      <c r="A42" s="35" t="str">
        <f>'вариации продукты'!$A$3</f>
        <v>Лендхаус</v>
      </c>
      <c r="B42" s="8" t="str">
        <f>'вариации продукты'!B$3</f>
        <v>4см</v>
      </c>
      <c r="C42" s="8" t="str">
        <f t="shared" ref="C42:C65" si="1">C10</f>
        <v>№1 Каир</v>
      </c>
      <c r="D42" s="8" t="str">
        <f>'вариации продукты'!E$4</f>
        <v>Фактура 0-3</v>
      </c>
      <c r="E42" s="9" t="s">
        <v>123</v>
      </c>
      <c r="F42" s="63">
        <f>'учет продукции'!$I42+'учет продукции'!$J42-'учет продукции'!$K42</f>
        <v>0</v>
      </c>
      <c r="G42" s="32">
        <v>480</v>
      </c>
      <c r="H42" s="32">
        <f>'учет продукции'!$F42*'учет продукции'!$G42</f>
        <v>0</v>
      </c>
      <c r="I42" s="64"/>
      <c r="J42" s="61"/>
      <c r="K42" s="61"/>
      <c r="L42" s="62">
        <v>67.476383265856953</v>
      </c>
      <c r="M42" s="62">
        <v>51.138275937562291</v>
      </c>
      <c r="N42" s="62">
        <v>16.338107328294662</v>
      </c>
      <c r="O42" s="62">
        <v>14.619883040935674</v>
      </c>
      <c r="P42" s="62">
        <v>44.984255510571302</v>
      </c>
      <c r="Q42" s="62">
        <v>5.2631578947368416</v>
      </c>
      <c r="R42" s="62"/>
      <c r="S42" s="62">
        <v>0.41</v>
      </c>
      <c r="T42" s="62">
        <v>1.1842105263157894</v>
      </c>
      <c r="U42" s="62">
        <v>0.58479532163742687</v>
      </c>
      <c r="V42" s="62">
        <v>2.1929824561403508E-2</v>
      </c>
      <c r="W42" s="62"/>
      <c r="X42" s="62"/>
      <c r="Y42" s="62"/>
      <c r="Z42" s="62">
        <v>4.3859649122807015E-2</v>
      </c>
      <c r="AA42" s="62">
        <v>2.1929824561403508E-2</v>
      </c>
      <c r="AB42" s="62"/>
      <c r="AC42" s="61" t="str">
        <f>'учет продукции'!$A42&amp;" "&amp;'учет продукции'!$B42&amp;" "&amp;'учет продукции'!$C42&amp;" "&amp;'учет продукции'!$D42&amp;" "&amp;'учет продукции'!$E42</f>
        <v>Лендхаус 4см №1 Каир Фактура 0-3 1 сорт</v>
      </c>
    </row>
    <row r="43" spans="1:29" ht="14.25" customHeight="1" x14ac:dyDescent="0.3">
      <c r="A43" s="35" t="str">
        <f>'вариации продукты'!$A$3</f>
        <v>Лендхаус</v>
      </c>
      <c r="B43" s="8" t="str">
        <f>'вариации продукты'!B$3</f>
        <v>4см</v>
      </c>
      <c r="C43" s="8" t="str">
        <f t="shared" si="1"/>
        <v>№2 Янтарь</v>
      </c>
      <c r="D43" s="8" t="str">
        <f>'вариации продукты'!E$4</f>
        <v>Фактура 0-3</v>
      </c>
      <c r="E43" s="9" t="s">
        <v>123</v>
      </c>
      <c r="F43" s="63">
        <f>'учет продукции'!$I43+'учет продукции'!$J43-'учет продукции'!$K43</f>
        <v>0</v>
      </c>
      <c r="G43" s="32">
        <v>480</v>
      </c>
      <c r="H43" s="32">
        <f>'учет продукции'!$F43*'учет продукции'!$G43</f>
        <v>0</v>
      </c>
      <c r="I43" s="64"/>
      <c r="J43" s="61"/>
      <c r="K43" s="61"/>
      <c r="L43" s="62">
        <v>67.476383265856953</v>
      </c>
      <c r="M43" s="62">
        <v>51.138275937562291</v>
      </c>
      <c r="N43" s="62">
        <v>16.338107328294662</v>
      </c>
      <c r="O43" s="62">
        <v>14.619883040935674</v>
      </c>
      <c r="P43" s="62">
        <v>44.984255510571302</v>
      </c>
      <c r="Q43" s="62">
        <v>5.2631578947368416</v>
      </c>
      <c r="R43" s="62"/>
      <c r="S43" s="62">
        <v>0.81871345029239762</v>
      </c>
      <c r="T43" s="62">
        <v>0.78947368421052622</v>
      </c>
      <c r="U43" s="62">
        <v>0.58479532163742687</v>
      </c>
      <c r="V43" s="62"/>
      <c r="W43" s="62">
        <v>4.3859649122807015E-2</v>
      </c>
      <c r="X43" s="62"/>
      <c r="Y43" s="62"/>
      <c r="Z43" s="62">
        <v>4.3859649122807001E-2</v>
      </c>
      <c r="AA43" s="62"/>
      <c r="AB43" s="62"/>
      <c r="AC43" s="61" t="str">
        <f>'учет продукции'!$A43&amp;" "&amp;'учет продукции'!$B43&amp;" "&amp;'учет продукции'!$C43&amp;" "&amp;'учет продукции'!$D43&amp;" "&amp;'учет продукции'!$E43</f>
        <v>Лендхаус 4см №2 Янтарь Фактура 0-3 1 сорт</v>
      </c>
    </row>
    <row r="44" spans="1:29" ht="14.25" customHeight="1" x14ac:dyDescent="0.3">
      <c r="A44" s="35" t="str">
        <f>'вариации продукты'!$A$3</f>
        <v>Лендхаус</v>
      </c>
      <c r="B44" s="8" t="str">
        <f>'вариации продукты'!B$3</f>
        <v>4см</v>
      </c>
      <c r="C44" s="8" t="str">
        <f t="shared" si="1"/>
        <v>№3 Серо-белый</v>
      </c>
      <c r="D44" s="8" t="str">
        <f>'вариации продукты'!E$4</f>
        <v>Фактура 0-3</v>
      </c>
      <c r="E44" s="9" t="s">
        <v>123</v>
      </c>
      <c r="F44" s="63">
        <f>'учет продукции'!$I44+'учет продукции'!$J44-'учет продукции'!$K44</f>
        <v>0</v>
      </c>
      <c r="G44" s="32">
        <v>480</v>
      </c>
      <c r="H44" s="32">
        <f>'учет продукции'!$F44*'учет продукции'!$G44</f>
        <v>0</v>
      </c>
      <c r="I44" s="64"/>
      <c r="J44" s="61"/>
      <c r="K44" s="61"/>
      <c r="L44" s="62">
        <v>67.476383265856953</v>
      </c>
      <c r="M44" s="62">
        <v>51.138275937562291</v>
      </c>
      <c r="N44" s="62">
        <v>16.338107328294662</v>
      </c>
      <c r="O44" s="62">
        <v>14.619883040935674</v>
      </c>
      <c r="P44" s="62">
        <v>44.984255510571302</v>
      </c>
      <c r="Q44" s="62">
        <v>5.2631578947368416</v>
      </c>
      <c r="R44" s="62"/>
      <c r="S44" s="62">
        <v>0.54035087719298247</v>
      </c>
      <c r="T44" s="62">
        <v>1.0499999999999996</v>
      </c>
      <c r="U44" s="62">
        <v>0.58479532163742687</v>
      </c>
      <c r="V44" s="62"/>
      <c r="W44" s="62"/>
      <c r="X44" s="62"/>
      <c r="Y44" s="62">
        <v>4.3859649122807015E-2</v>
      </c>
      <c r="Z44" s="62"/>
      <c r="AA44" s="62"/>
      <c r="AB44" s="62"/>
      <c r="AC44" s="61" t="str">
        <f>'учет продукции'!$A44&amp;" "&amp;'учет продукции'!$B44&amp;" "&amp;'учет продукции'!$C44&amp;" "&amp;'учет продукции'!$D44&amp;" "&amp;'учет продукции'!$E44</f>
        <v>Лендхаус 4см №3 Серо-белый Фактура 0-3 1 сорт</v>
      </c>
    </row>
    <row r="45" spans="1:29" ht="14.25" customHeight="1" x14ac:dyDescent="0.3">
      <c r="A45" s="35" t="str">
        <f>'вариации продукты'!$A$3</f>
        <v>Лендхаус</v>
      </c>
      <c r="B45" s="8" t="str">
        <f>'вариации продукты'!B$3</f>
        <v>4см</v>
      </c>
      <c r="C45" s="8" t="str">
        <f t="shared" si="1"/>
        <v>№4 Степь</v>
      </c>
      <c r="D45" s="8" t="str">
        <f>'вариации продукты'!E$4</f>
        <v>Фактура 0-3</v>
      </c>
      <c r="E45" s="9" t="s">
        <v>123</v>
      </c>
      <c r="F45" s="63">
        <f>'учет продукции'!$I45+'учет продукции'!$J45-'учет продукции'!$K45</f>
        <v>0</v>
      </c>
      <c r="G45" s="32">
        <v>480</v>
      </c>
      <c r="H45" s="32">
        <f>'учет продукции'!$F45*'учет продукции'!$G45</f>
        <v>0</v>
      </c>
      <c r="I45" s="64"/>
      <c r="J45" s="61"/>
      <c r="K45" s="61"/>
      <c r="L45" s="62">
        <v>67.476383265856953</v>
      </c>
      <c r="M45" s="62">
        <v>51.138275937562291</v>
      </c>
      <c r="N45" s="62">
        <v>16.338107328294662</v>
      </c>
      <c r="O45" s="62">
        <v>14.619883040935674</v>
      </c>
      <c r="P45" s="62">
        <v>44.984255510571302</v>
      </c>
      <c r="Q45" s="62">
        <v>5.2631578947368416</v>
      </c>
      <c r="R45" s="62"/>
      <c r="S45" s="62">
        <v>0.41</v>
      </c>
      <c r="T45" s="62">
        <v>1.1842105263157894</v>
      </c>
      <c r="U45" s="62">
        <v>0.58479532163742687</v>
      </c>
      <c r="V45" s="62"/>
      <c r="W45" s="62">
        <v>2.1999999999999999E-2</v>
      </c>
      <c r="X45" s="62"/>
      <c r="Y45" s="62">
        <v>4.3859649122807015E-2</v>
      </c>
      <c r="Z45" s="62">
        <v>2.1999999999999999E-2</v>
      </c>
      <c r="AA45" s="62"/>
      <c r="AB45" s="62"/>
      <c r="AC45" s="61" t="str">
        <f>'учет продукции'!$A45&amp;" "&amp;'учет продукции'!$B45&amp;" "&amp;'учет продукции'!$C45&amp;" "&amp;'учет продукции'!$D45&amp;" "&amp;'учет продукции'!$E45</f>
        <v>Лендхаус 4см №4 Степь Фактура 0-3 1 сорт</v>
      </c>
    </row>
    <row r="46" spans="1:29" ht="14.25" customHeight="1" x14ac:dyDescent="0.3">
      <c r="A46" s="35" t="str">
        <f>'вариации продукты'!$A$3</f>
        <v>Лендхаус</v>
      </c>
      <c r="B46" s="8" t="str">
        <f>'вариации продукты'!B$3</f>
        <v>4см</v>
      </c>
      <c r="C46" s="8" t="str">
        <f t="shared" si="1"/>
        <v>№5 Клинкер</v>
      </c>
      <c r="D46" s="8" t="str">
        <f>'вариации продукты'!E$4</f>
        <v>Фактура 0-3</v>
      </c>
      <c r="E46" s="9" t="s">
        <v>123</v>
      </c>
      <c r="F46" s="63">
        <f>'учет продукции'!$I46+'учет продукции'!$J46-'учет продукции'!$K46</f>
        <v>0</v>
      </c>
      <c r="G46" s="32">
        <v>480</v>
      </c>
      <c r="H46" s="32">
        <f>'учет продукции'!$F46*'учет продукции'!$G46</f>
        <v>0</v>
      </c>
      <c r="I46" s="64"/>
      <c r="J46" s="61"/>
      <c r="K46" s="61"/>
      <c r="L46" s="62">
        <v>67.476383265856953</v>
      </c>
      <c r="M46" s="62">
        <v>51.138275937562291</v>
      </c>
      <c r="N46" s="62">
        <v>16.338107328294662</v>
      </c>
      <c r="O46" s="62">
        <v>14.619883040935674</v>
      </c>
      <c r="P46" s="62">
        <v>44.984255510571302</v>
      </c>
      <c r="Q46" s="62">
        <v>5.2631578947368416</v>
      </c>
      <c r="R46" s="62"/>
      <c r="S46" s="62">
        <v>1.64</v>
      </c>
      <c r="T46" s="62"/>
      <c r="U46" s="62">
        <v>0.58479532163742687</v>
      </c>
      <c r="V46" s="62">
        <v>5.7000000000000002E-2</v>
      </c>
      <c r="W46" s="62">
        <v>2.9000000000000001E-2</v>
      </c>
      <c r="X46" s="62"/>
      <c r="Y46" s="62"/>
      <c r="Z46" s="62"/>
      <c r="AA46" s="62"/>
      <c r="AB46" s="62"/>
      <c r="AC46" s="61" t="str">
        <f>'учет продукции'!$A46&amp;" "&amp;'учет продукции'!$B46&amp;" "&amp;'учет продукции'!$C46&amp;" "&amp;'учет продукции'!$D46&amp;" "&amp;'учет продукции'!$E46</f>
        <v>Лендхаус 4см №5 Клинкер Фактура 0-3 1 сорт</v>
      </c>
    </row>
    <row r="47" spans="1:29" ht="14.25" customHeight="1" x14ac:dyDescent="0.3">
      <c r="A47" s="35" t="str">
        <f>'вариации продукты'!$A$3</f>
        <v>Лендхаус</v>
      </c>
      <c r="B47" s="8" t="str">
        <f>'вариации продукты'!B$3</f>
        <v>4см</v>
      </c>
      <c r="C47" s="8" t="str">
        <f t="shared" si="1"/>
        <v>№6 Осень</v>
      </c>
      <c r="D47" s="8" t="str">
        <f>'вариации продукты'!E$4</f>
        <v>Фактура 0-3</v>
      </c>
      <c r="E47" s="9" t="s">
        <v>123</v>
      </c>
      <c r="F47" s="63">
        <f>'учет продукции'!$I47+'учет продукции'!$J47-'учет продукции'!$K47</f>
        <v>0</v>
      </c>
      <c r="G47" s="32">
        <v>480</v>
      </c>
      <c r="H47" s="32">
        <f>'учет продукции'!$F47*'учет продукции'!$G47</f>
        <v>0</v>
      </c>
      <c r="I47" s="64"/>
      <c r="J47" s="61"/>
      <c r="K47" s="61"/>
      <c r="L47" s="62">
        <v>67.476383265856953</v>
      </c>
      <c r="M47" s="62">
        <v>51.138275937562291</v>
      </c>
      <c r="N47" s="62">
        <v>16.338107328294662</v>
      </c>
      <c r="O47" s="62">
        <v>14.619883040935674</v>
      </c>
      <c r="P47" s="62">
        <v>44.984255510571302</v>
      </c>
      <c r="Q47" s="62">
        <v>5.2631578947368416</v>
      </c>
      <c r="R47" s="62"/>
      <c r="S47" s="62">
        <v>0.81871345029239762</v>
      </c>
      <c r="T47" s="62">
        <v>0.78947368421052622</v>
      </c>
      <c r="U47" s="62">
        <v>0.58479532163742687</v>
      </c>
      <c r="V47" s="62">
        <v>2.1929824561403508E-2</v>
      </c>
      <c r="W47" s="62">
        <v>2.1929824561403508E-2</v>
      </c>
      <c r="X47" s="62"/>
      <c r="Y47" s="62"/>
      <c r="Z47" s="62">
        <v>4.3859649122807015E-2</v>
      </c>
      <c r="AA47" s="62"/>
      <c r="AB47" s="62"/>
      <c r="AC47" s="61" t="str">
        <f>'учет продукции'!$A47&amp;" "&amp;'учет продукции'!$B47&amp;" "&amp;'учет продукции'!$C47&amp;" "&amp;'учет продукции'!$D47&amp;" "&amp;'учет продукции'!$E47</f>
        <v>Лендхаус 4см №6 Осень Фактура 0-3 1 сорт</v>
      </c>
    </row>
    <row r="48" spans="1:29" ht="14.25" customHeight="1" x14ac:dyDescent="0.3">
      <c r="A48" s="35" t="str">
        <f>'вариации продукты'!$A$3</f>
        <v>Лендхаус</v>
      </c>
      <c r="B48" s="8" t="str">
        <f>'вариации продукты'!B$3</f>
        <v>4см</v>
      </c>
      <c r="C48" s="8" t="str">
        <f t="shared" si="1"/>
        <v>№7 Меланж</v>
      </c>
      <c r="D48" s="8" t="str">
        <f>'вариации продукты'!E$4</f>
        <v>Фактура 0-3</v>
      </c>
      <c r="E48" s="9" t="s">
        <v>123</v>
      </c>
      <c r="F48" s="63">
        <f>'учет продукции'!$I48+'учет продукции'!$J48-'учет продукции'!$K48</f>
        <v>0</v>
      </c>
      <c r="G48" s="32">
        <v>480</v>
      </c>
      <c r="H48" s="32">
        <f>'учет продукции'!$F48*'учет продукции'!$G48</f>
        <v>0</v>
      </c>
      <c r="I48" s="64"/>
      <c r="J48" s="61"/>
      <c r="K48" s="61"/>
      <c r="L48" s="62">
        <v>67.476383265856953</v>
      </c>
      <c r="M48" s="62">
        <v>51.138275937562291</v>
      </c>
      <c r="N48" s="62">
        <v>16.338107328294662</v>
      </c>
      <c r="O48" s="62">
        <v>14.619883040935674</v>
      </c>
      <c r="P48" s="62">
        <v>44.984255510571302</v>
      </c>
      <c r="Q48" s="62">
        <v>5.2631578947368416</v>
      </c>
      <c r="R48" s="62"/>
      <c r="S48" s="62"/>
      <c r="T48" s="62">
        <v>1.58</v>
      </c>
      <c r="U48" s="62">
        <v>0.58479532163742687</v>
      </c>
      <c r="V48" s="62"/>
      <c r="W48" s="62"/>
      <c r="X48" s="62"/>
      <c r="Y48" s="62">
        <v>4.3859649122807015E-2</v>
      </c>
      <c r="Z48" s="62">
        <v>4.3859649122807015E-2</v>
      </c>
      <c r="AA48" s="62"/>
      <c r="AB48" s="62"/>
      <c r="AC48" s="61" t="str">
        <f>'учет продукции'!$A48&amp;" "&amp;'учет продукции'!$B48&amp;" "&amp;'учет продукции'!$C48&amp;" "&amp;'учет продукции'!$D48&amp;" "&amp;'учет продукции'!$E48</f>
        <v>Лендхаус 4см №7 Меланж Фактура 0-3 1 сорт</v>
      </c>
    </row>
    <row r="49" spans="1:29" ht="14.25" customHeight="1" x14ac:dyDescent="0.3">
      <c r="A49" s="35" t="str">
        <f>'вариации продукты'!$A$3</f>
        <v>Лендхаус</v>
      </c>
      <c r="B49" s="8" t="str">
        <f>'вариации продукты'!B$3</f>
        <v>4см</v>
      </c>
      <c r="C49" s="8" t="str">
        <f t="shared" si="1"/>
        <v>№8 Аляска</v>
      </c>
      <c r="D49" s="8" t="str">
        <f>'вариации продукты'!E$4</f>
        <v>Фактура 0-3</v>
      </c>
      <c r="E49" s="9" t="s">
        <v>123</v>
      </c>
      <c r="F49" s="63">
        <f>'учет продукции'!$I49+'учет продукции'!$J49-'учет продукции'!$K49</f>
        <v>0</v>
      </c>
      <c r="G49" s="32">
        <v>480</v>
      </c>
      <c r="H49" s="32">
        <f>'учет продукции'!$F49*'учет продукции'!$G49</f>
        <v>0</v>
      </c>
      <c r="I49" s="64"/>
      <c r="J49" s="61"/>
      <c r="K49" s="61"/>
      <c r="L49" s="62">
        <v>67.476383265856953</v>
      </c>
      <c r="M49" s="62">
        <v>51.138275937562291</v>
      </c>
      <c r="N49" s="62">
        <v>16.338107328294662</v>
      </c>
      <c r="O49" s="62">
        <v>14.619883040935674</v>
      </c>
      <c r="P49" s="62">
        <v>44.984255510571302</v>
      </c>
      <c r="Q49" s="62">
        <v>5.2631578947368416</v>
      </c>
      <c r="R49" s="62"/>
      <c r="S49" s="62">
        <v>0.41</v>
      </c>
      <c r="T49" s="62">
        <v>1.1850000000000001</v>
      </c>
      <c r="U49" s="62">
        <v>0.58479532163742687</v>
      </c>
      <c r="V49" s="62"/>
      <c r="W49" s="62"/>
      <c r="X49" s="62">
        <v>2.1999999999999999E-2</v>
      </c>
      <c r="Y49" s="62">
        <v>6.6000000000000003E-2</v>
      </c>
      <c r="Z49" s="62"/>
      <c r="AA49" s="62"/>
      <c r="AB49" s="62"/>
      <c r="AC49" s="61" t="str">
        <f>'учет продукции'!$A49&amp;" "&amp;'учет продукции'!$B49&amp;" "&amp;'учет продукции'!$C49&amp;" "&amp;'учет продукции'!$D49&amp;" "&amp;'учет продукции'!$E49</f>
        <v>Лендхаус 4см №8 Аляска Фактура 0-3 1 сорт</v>
      </c>
    </row>
    <row r="50" spans="1:29" ht="14.25" customHeight="1" x14ac:dyDescent="0.3">
      <c r="A50" s="35" t="str">
        <f>'вариации продукты'!$A$3</f>
        <v>Лендхаус</v>
      </c>
      <c r="B50" s="8" t="str">
        <f>'вариации продукты'!B$3</f>
        <v>4см</v>
      </c>
      <c r="C50" s="8" t="str">
        <f t="shared" si="1"/>
        <v>№9 Арабская ночь</v>
      </c>
      <c r="D50" s="8" t="str">
        <f>'вариации продукты'!E$4</f>
        <v>Фактура 0-3</v>
      </c>
      <c r="E50" s="9" t="s">
        <v>123</v>
      </c>
      <c r="F50" s="63">
        <f>'учет продукции'!$I50+'учет продукции'!$J50-'учет продукции'!$K50</f>
        <v>0</v>
      </c>
      <c r="G50" s="32">
        <v>480</v>
      </c>
      <c r="H50" s="32">
        <f>'учет продукции'!$F50*'учет продукции'!$G50</f>
        <v>0</v>
      </c>
      <c r="I50" s="64"/>
      <c r="J50" s="61"/>
      <c r="K50" s="61"/>
      <c r="L50" s="62">
        <v>67.476383265856953</v>
      </c>
      <c r="M50" s="62">
        <v>51.138275937562291</v>
      </c>
      <c r="N50" s="62">
        <v>16.338107328294662</v>
      </c>
      <c r="O50" s="62">
        <v>14.619883040935674</v>
      </c>
      <c r="P50" s="62">
        <v>44.984255510571302</v>
      </c>
      <c r="Q50" s="62">
        <v>5.2631578947368416</v>
      </c>
      <c r="R50" s="62"/>
      <c r="S50" s="62">
        <v>1.08</v>
      </c>
      <c r="T50" s="62">
        <v>0.52</v>
      </c>
      <c r="U50" s="62">
        <v>0.58479532163742687</v>
      </c>
      <c r="V50" s="62">
        <v>2.9000000000000001E-2</v>
      </c>
      <c r="W50" s="62"/>
      <c r="X50" s="62">
        <v>2.9000000000000001E-2</v>
      </c>
      <c r="Y50" s="62"/>
      <c r="Z50" s="62">
        <v>2.9000000000000001E-2</v>
      </c>
      <c r="AA50" s="62"/>
      <c r="AB50" s="62"/>
      <c r="AC50" s="61" t="str">
        <f>'учет продукции'!$A50&amp;" "&amp;'учет продукции'!$B50&amp;" "&amp;'учет продукции'!$C50&amp;" "&amp;'учет продукции'!$D50&amp;" "&amp;'учет продукции'!$E50</f>
        <v>Лендхаус 4см №9 Арабская ночь Фактура 0-3 1 сорт</v>
      </c>
    </row>
    <row r="51" spans="1:29" ht="14.25" customHeight="1" x14ac:dyDescent="0.3">
      <c r="A51" s="35" t="str">
        <f>'вариации продукты'!$A$3</f>
        <v>Лендхаус</v>
      </c>
      <c r="B51" s="8" t="str">
        <f>'вариации продукты'!B$3</f>
        <v>4см</v>
      </c>
      <c r="C51" s="8" t="str">
        <f t="shared" si="1"/>
        <v>№10 Джафар</v>
      </c>
      <c r="D51" s="8" t="str">
        <f>'вариации продукты'!E$4</f>
        <v>Фактура 0-3</v>
      </c>
      <c r="E51" s="9" t="s">
        <v>123</v>
      </c>
      <c r="F51" s="63">
        <f>'учет продукции'!$I51+'учет продукции'!$J51-'учет продукции'!$K51</f>
        <v>0</v>
      </c>
      <c r="G51" s="32">
        <v>480</v>
      </c>
      <c r="H51" s="32">
        <f>'учет продукции'!$F51*'учет продукции'!$G51</f>
        <v>0</v>
      </c>
      <c r="I51" s="64"/>
      <c r="J51" s="61"/>
      <c r="K51" s="61"/>
      <c r="L51" s="62">
        <v>67.476383265856953</v>
      </c>
      <c r="M51" s="62">
        <v>51.138275937562291</v>
      </c>
      <c r="N51" s="62">
        <v>16.338107328294662</v>
      </c>
      <c r="O51" s="62">
        <v>14.619883040935674</v>
      </c>
      <c r="P51" s="62">
        <v>44.984255510571302</v>
      </c>
      <c r="Q51" s="62">
        <v>5.2631578947368416</v>
      </c>
      <c r="R51" s="62"/>
      <c r="S51" s="62">
        <v>0.81871345029239762</v>
      </c>
      <c r="T51" s="62">
        <v>0.78947368421052622</v>
      </c>
      <c r="U51" s="62">
        <v>0.58479532163742687</v>
      </c>
      <c r="V51" s="62"/>
      <c r="W51" s="62">
        <v>2.1929824561403508E-2</v>
      </c>
      <c r="X51" s="62"/>
      <c r="Y51" s="62"/>
      <c r="Z51" s="62">
        <v>4.3859649122807015E-2</v>
      </c>
      <c r="AA51" s="62">
        <v>2.1929824561403508E-2</v>
      </c>
      <c r="AB51" s="62"/>
      <c r="AC51" s="61" t="str">
        <f>'учет продукции'!$A51&amp;" "&amp;'учет продукции'!$B51&amp;" "&amp;'учет продукции'!$C51&amp;" "&amp;'учет продукции'!$D51&amp;" "&amp;'учет продукции'!$E51</f>
        <v>Лендхаус 4см №10 Джафар Фактура 0-3 1 сорт</v>
      </c>
    </row>
    <row r="52" spans="1:29" ht="14.25" customHeight="1" x14ac:dyDescent="0.3">
      <c r="A52" s="35" t="str">
        <f>'вариации продукты'!$A$3</f>
        <v>Лендхаус</v>
      </c>
      <c r="B52" s="8" t="str">
        <f>'вариации продукты'!B$3</f>
        <v>4см</v>
      </c>
      <c r="C52" s="8" t="str">
        <f t="shared" si="1"/>
        <v>№11 Джамбулани</v>
      </c>
      <c r="D52" s="8" t="str">
        <f>'вариации продукты'!E$4</f>
        <v>Фактура 0-3</v>
      </c>
      <c r="E52" s="9" t="s">
        <v>123</v>
      </c>
      <c r="F52" s="63">
        <f>'учет продукции'!$I52+'учет продукции'!$J52-'учет продукции'!$K52</f>
        <v>0</v>
      </c>
      <c r="G52" s="32">
        <v>480</v>
      </c>
      <c r="H52" s="32">
        <f>'учет продукции'!$F52*'учет продукции'!$G52</f>
        <v>0</v>
      </c>
      <c r="I52" s="64"/>
      <c r="J52" s="61"/>
      <c r="K52" s="61"/>
      <c r="L52" s="62">
        <v>67.476383265856953</v>
      </c>
      <c r="M52" s="62">
        <v>51.138275937562291</v>
      </c>
      <c r="N52" s="62">
        <v>16.338107328294662</v>
      </c>
      <c r="O52" s="62">
        <v>14.619883040935674</v>
      </c>
      <c r="P52" s="62">
        <v>44.984255510571302</v>
      </c>
      <c r="Q52" s="62">
        <v>5.2631578947368416</v>
      </c>
      <c r="R52" s="62"/>
      <c r="S52" s="62">
        <v>0.81871345029239762</v>
      </c>
      <c r="T52" s="62">
        <v>0.78947368421052622</v>
      </c>
      <c r="U52" s="62">
        <v>0.58479532163742687</v>
      </c>
      <c r="V52" s="62"/>
      <c r="W52" s="62">
        <v>4.3859649122807015E-2</v>
      </c>
      <c r="X52" s="62"/>
      <c r="Y52" s="62">
        <v>4.3859649122807015E-2</v>
      </c>
      <c r="Z52" s="62"/>
      <c r="AA52" s="62"/>
      <c r="AB52" s="62"/>
      <c r="AC52" s="61" t="str">
        <f>'учет продукции'!$A52&amp;" "&amp;'учет продукции'!$B52&amp;" "&amp;'учет продукции'!$C52&amp;" "&amp;'учет продукции'!$D52&amp;" "&amp;'учет продукции'!$E52</f>
        <v>Лендхаус 4см №11 Джамбулани Фактура 0-3 1 сорт</v>
      </c>
    </row>
    <row r="53" spans="1:29" ht="14.25" customHeight="1" x14ac:dyDescent="0.3">
      <c r="A53" s="35" t="str">
        <f>'вариации продукты'!$A$3</f>
        <v>Лендхаус</v>
      </c>
      <c r="B53" s="8" t="str">
        <f>'вариации продукты'!B$3</f>
        <v>4см</v>
      </c>
      <c r="C53" s="8" t="str">
        <f t="shared" si="1"/>
        <v>№12 Яшма</v>
      </c>
      <c r="D53" s="8" t="str">
        <f>'вариации продукты'!E$4</f>
        <v>Фактура 0-3</v>
      </c>
      <c r="E53" s="9" t="s">
        <v>123</v>
      </c>
      <c r="F53" s="63">
        <f>'учет продукции'!$I53+'учет продукции'!$J53-'учет продукции'!$K53</f>
        <v>0</v>
      </c>
      <c r="G53" s="32">
        <v>480</v>
      </c>
      <c r="H53" s="32">
        <f>'учет продукции'!$F53*'учет продукции'!$G53</f>
        <v>0</v>
      </c>
      <c r="I53" s="64"/>
      <c r="J53" s="61"/>
      <c r="K53" s="61"/>
      <c r="L53" s="62">
        <v>67.476383265856953</v>
      </c>
      <c r="M53" s="62">
        <v>51.138275937562291</v>
      </c>
      <c r="N53" s="62">
        <v>16.338107328294662</v>
      </c>
      <c r="O53" s="62">
        <v>14.619883040935674</v>
      </c>
      <c r="P53" s="62">
        <v>44.984255510571302</v>
      </c>
      <c r="Q53" s="62">
        <v>5.2631578947368416</v>
      </c>
      <c r="R53" s="62"/>
      <c r="S53" s="62">
        <v>0.41</v>
      </c>
      <c r="T53" s="62">
        <v>1.1842105263157894</v>
      </c>
      <c r="U53" s="62">
        <v>0.58479532163742687</v>
      </c>
      <c r="V53" s="62"/>
      <c r="W53" s="62">
        <v>2.1929824561403501E-2</v>
      </c>
      <c r="X53" s="62"/>
      <c r="Y53" s="62">
        <v>4.3859649122807015E-2</v>
      </c>
      <c r="Z53" s="62"/>
      <c r="AA53" s="62">
        <v>2.1929824561403508E-2</v>
      </c>
      <c r="AB53" s="62"/>
      <c r="AC53" s="61" t="str">
        <f>'учет продукции'!$A53&amp;" "&amp;'учет продукции'!$B53&amp;" "&amp;'учет продукции'!$C53&amp;" "&amp;'учет продукции'!$D53&amp;" "&amp;'учет продукции'!$E53</f>
        <v>Лендхаус 4см №12 Яшма Фактура 0-3 1 сорт</v>
      </c>
    </row>
    <row r="54" spans="1:29" ht="14.25" customHeight="1" x14ac:dyDescent="0.3">
      <c r="A54" s="35" t="str">
        <f>'вариации продукты'!$A$3</f>
        <v>Лендхаус</v>
      </c>
      <c r="B54" s="8" t="str">
        <f>'вариации продукты'!B$3</f>
        <v>4см</v>
      </c>
      <c r="C54" s="8" t="str">
        <f t="shared" si="1"/>
        <v>№13 Сорренто</v>
      </c>
      <c r="D54" s="8" t="str">
        <f>'вариации продукты'!E$4</f>
        <v>Фактура 0-3</v>
      </c>
      <c r="E54" s="9" t="s">
        <v>123</v>
      </c>
      <c r="F54" s="63">
        <f>'учет продукции'!$I54+'учет продукции'!$J54-'учет продукции'!$K54</f>
        <v>0</v>
      </c>
      <c r="G54" s="32">
        <v>480</v>
      </c>
      <c r="H54" s="32">
        <f>'учет продукции'!$F54*'учет продукции'!$G54</f>
        <v>0</v>
      </c>
      <c r="I54" s="64"/>
      <c r="J54" s="61"/>
      <c r="K54" s="61"/>
      <c r="L54" s="62">
        <v>67.476383265856953</v>
      </c>
      <c r="M54" s="62">
        <v>51.138275937562291</v>
      </c>
      <c r="N54" s="62">
        <v>16.338107328294662</v>
      </c>
      <c r="O54" s="62">
        <v>14.619883040935674</v>
      </c>
      <c r="P54" s="62">
        <v>44.984255510571302</v>
      </c>
      <c r="Q54" s="62">
        <v>5.2631578947368416</v>
      </c>
      <c r="R54" s="62"/>
      <c r="S54" s="62">
        <v>1.08</v>
      </c>
      <c r="T54" s="62">
        <v>0.52</v>
      </c>
      <c r="U54" s="62">
        <v>0.58479532163742687</v>
      </c>
      <c r="V54" s="62">
        <v>2.9000000000000001E-2</v>
      </c>
      <c r="W54" s="62">
        <v>2.9000000000000001E-2</v>
      </c>
      <c r="X54" s="62"/>
      <c r="Y54" s="62"/>
      <c r="Z54" s="62"/>
      <c r="AA54" s="62">
        <v>2.9000000000000001E-2</v>
      </c>
      <c r="AB54" s="62"/>
      <c r="AC54" s="61" t="str">
        <f>'учет продукции'!$A54&amp;" "&amp;'учет продукции'!$B54&amp;" "&amp;'учет продукции'!$C54&amp;" "&amp;'учет продукции'!$D54&amp;" "&amp;'учет продукции'!$E54</f>
        <v>Лендхаус 4см №13 Сорренто Фактура 0-3 1 сорт</v>
      </c>
    </row>
    <row r="55" spans="1:29" ht="14.25" customHeight="1" x14ac:dyDescent="0.3">
      <c r="A55" s="35" t="str">
        <f>'вариации продукты'!$A$3</f>
        <v>Лендхаус</v>
      </c>
      <c r="B55" s="8" t="str">
        <f>'вариации продукты'!B$3</f>
        <v>4см</v>
      </c>
      <c r="C55" s="8" t="str">
        <f t="shared" si="1"/>
        <v>№14 Красный агат</v>
      </c>
      <c r="D55" s="8" t="str">
        <f>'вариации продукты'!E$4</f>
        <v>Фактура 0-3</v>
      </c>
      <c r="E55" s="9" t="s">
        <v>123</v>
      </c>
      <c r="F55" s="63">
        <f>'учет продукции'!$I55+'учет продукции'!$J55-'учет продукции'!$K55</f>
        <v>0</v>
      </c>
      <c r="G55" s="32">
        <v>480</v>
      </c>
      <c r="H55" s="32">
        <f>'учет продукции'!$F55*'учет продукции'!$G55</f>
        <v>0</v>
      </c>
      <c r="I55" s="64"/>
      <c r="J55" s="61"/>
      <c r="K55" s="61"/>
      <c r="L55" s="62">
        <v>67.476383265856953</v>
      </c>
      <c r="M55" s="62">
        <v>51.138275937562291</v>
      </c>
      <c r="N55" s="62">
        <v>16.338107328294662</v>
      </c>
      <c r="O55" s="62">
        <v>14.619883040935674</v>
      </c>
      <c r="P55" s="62">
        <v>44.984255510571302</v>
      </c>
      <c r="Q55" s="62">
        <v>5.2631578947368416</v>
      </c>
      <c r="R55" s="62"/>
      <c r="S55" s="62">
        <v>0.41</v>
      </c>
      <c r="T55" s="62">
        <v>1.1842105263157894</v>
      </c>
      <c r="U55" s="62">
        <v>0.58479532163742687</v>
      </c>
      <c r="V55" s="62">
        <v>2.1929824561403508E-2</v>
      </c>
      <c r="W55" s="62"/>
      <c r="X55" s="62">
        <v>2.1929824561403508E-2</v>
      </c>
      <c r="Y55" s="62">
        <v>4.3859649122807015E-2</v>
      </c>
      <c r="Z55" s="62"/>
      <c r="AA55" s="62"/>
      <c r="AB55" s="62"/>
      <c r="AC55" s="61" t="str">
        <f>'учет продукции'!$A55&amp;" "&amp;'учет продукции'!$B55&amp;" "&amp;'учет продукции'!$C55&amp;" "&amp;'учет продукции'!$D55&amp;" "&amp;'учет продукции'!$E55</f>
        <v>Лендхаус 4см №14 Красный агат Фактура 0-3 1 сорт</v>
      </c>
    </row>
    <row r="56" spans="1:29" ht="14.25" customHeight="1" x14ac:dyDescent="0.3">
      <c r="A56" s="35" t="str">
        <f>'вариации продукты'!$A$3</f>
        <v>Лендхаус</v>
      </c>
      <c r="B56" s="8" t="str">
        <f>'вариации продукты'!B$3</f>
        <v>4см</v>
      </c>
      <c r="C56" s="8" t="str">
        <f t="shared" si="1"/>
        <v>№15 Антрацит</v>
      </c>
      <c r="D56" s="8" t="str">
        <f>'вариации продукты'!E$4</f>
        <v>Фактура 0-3</v>
      </c>
      <c r="E56" s="9" t="s">
        <v>123</v>
      </c>
      <c r="F56" s="63">
        <f>'учет продукции'!$I56+'учет продукции'!$J56-'учет продукции'!$K56</f>
        <v>0</v>
      </c>
      <c r="G56" s="32">
        <v>480</v>
      </c>
      <c r="H56" s="32">
        <f>'учет продукции'!$F56*'учет продукции'!$G56</f>
        <v>0</v>
      </c>
      <c r="I56" s="64"/>
      <c r="J56" s="61"/>
      <c r="K56" s="61"/>
      <c r="L56" s="62">
        <v>67.476383265856953</v>
      </c>
      <c r="M56" s="62">
        <v>51.138275937562291</v>
      </c>
      <c r="N56" s="62">
        <v>16.338107328294662</v>
      </c>
      <c r="O56" s="62">
        <v>14.619883040935674</v>
      </c>
      <c r="P56" s="62">
        <v>44.984255510571302</v>
      </c>
      <c r="Q56" s="62">
        <v>5.2631578947368416</v>
      </c>
      <c r="R56" s="62"/>
      <c r="S56" s="62">
        <v>0.81871345029239762</v>
      </c>
      <c r="T56" s="62">
        <v>0.78947368421052622</v>
      </c>
      <c r="U56" s="62">
        <v>0.58479532163742698</v>
      </c>
      <c r="V56" s="62"/>
      <c r="W56" s="62"/>
      <c r="X56" s="62">
        <v>1.4999999999999999E-2</v>
      </c>
      <c r="Y56" s="62">
        <v>0.44</v>
      </c>
      <c r="Z56" s="62"/>
      <c r="AA56" s="62"/>
      <c r="AB56" s="62"/>
      <c r="AC56" s="61" t="str">
        <f>'учет продукции'!$A56&amp;" "&amp;'учет продукции'!$B56&amp;" "&amp;'учет продукции'!$C56&amp;" "&amp;'учет продукции'!$D56&amp;" "&amp;'учет продукции'!$E56</f>
        <v>Лендхаус 4см №15 Антрацит Фактура 0-3 1 сорт</v>
      </c>
    </row>
    <row r="57" spans="1:29" ht="14.25" customHeight="1" x14ac:dyDescent="0.3">
      <c r="A57" s="35" t="str">
        <f>'вариации продукты'!$A$3</f>
        <v>Лендхаус</v>
      </c>
      <c r="B57" s="8" t="str">
        <f>'вариации продукты'!B$3</f>
        <v>4см</v>
      </c>
      <c r="C57" s="8" t="str">
        <f t="shared" si="1"/>
        <v>№16 Хаски</v>
      </c>
      <c r="D57" s="8" t="str">
        <f>'вариации продукты'!E$4</f>
        <v>Фактура 0-3</v>
      </c>
      <c r="E57" s="9" t="s">
        <v>123</v>
      </c>
      <c r="F57" s="63">
        <f>'учет продукции'!$I57+'учет продукции'!$J57-'учет продукции'!$K57</f>
        <v>0</v>
      </c>
      <c r="G57" s="32">
        <v>480</v>
      </c>
      <c r="H57" s="32">
        <f>'учет продукции'!$F57*'учет продукции'!$G57</f>
        <v>0</v>
      </c>
      <c r="I57" s="64"/>
      <c r="J57" s="61"/>
      <c r="K57" s="61"/>
      <c r="L57" s="62">
        <v>67.476383265856995</v>
      </c>
      <c r="M57" s="62">
        <v>51.138275937562327</v>
      </c>
      <c r="N57" s="62">
        <v>16.338107328294672</v>
      </c>
      <c r="O57" s="62">
        <v>14.619883040935701</v>
      </c>
      <c r="P57" s="62">
        <v>44.984255510571302</v>
      </c>
      <c r="Q57" s="62">
        <v>5.2631578947368398</v>
      </c>
      <c r="R57" s="62"/>
      <c r="S57" s="62">
        <v>1.08</v>
      </c>
      <c r="T57" s="62">
        <v>0.52</v>
      </c>
      <c r="U57" s="62">
        <v>0.58479532163742698</v>
      </c>
      <c r="V57" s="62"/>
      <c r="W57" s="62">
        <v>2.1929824561403508E-2</v>
      </c>
      <c r="X57" s="62"/>
      <c r="Y57" s="62">
        <v>2.1929824561403508E-2</v>
      </c>
      <c r="Z57" s="62"/>
      <c r="AA57" s="62">
        <v>2.1929824561403508E-2</v>
      </c>
      <c r="AB57" s="62"/>
      <c r="AC57" s="61" t="str">
        <f>'учет продукции'!$A57&amp;" "&amp;'учет продукции'!$B57&amp;" "&amp;'учет продукции'!$C57&amp;" "&amp;'учет продукции'!$D57&amp;" "&amp;'учет продукции'!$E57</f>
        <v>Лендхаус 4см №16 Хаски Фактура 0-3 1 сорт</v>
      </c>
    </row>
    <row r="58" spans="1:29" ht="14.25" customHeight="1" x14ac:dyDescent="0.3">
      <c r="A58" s="35" t="str">
        <f>'вариации продукты'!$A$3</f>
        <v>Лендхаус</v>
      </c>
      <c r="B58" s="8" t="str">
        <f>'вариации продукты'!B$3</f>
        <v>4см</v>
      </c>
      <c r="C58" s="8" t="str">
        <f t="shared" si="1"/>
        <v>№17 Черная ночь</v>
      </c>
      <c r="D58" s="8" t="str">
        <f>'вариации продукты'!E$4</f>
        <v>Фактура 0-3</v>
      </c>
      <c r="E58" s="9" t="s">
        <v>123</v>
      </c>
      <c r="F58" s="63">
        <f>'учет продукции'!$I58+'учет продукции'!$J58-'учет продукции'!$K58</f>
        <v>0</v>
      </c>
      <c r="G58" s="32">
        <v>480</v>
      </c>
      <c r="H58" s="32">
        <f>'учет продукции'!$F58*'учет продукции'!$G58</f>
        <v>0</v>
      </c>
      <c r="I58" s="64"/>
      <c r="J58" s="61"/>
      <c r="K58" s="61"/>
      <c r="L58" s="62">
        <v>67.476383265856995</v>
      </c>
      <c r="M58" s="62">
        <v>51.138275937562327</v>
      </c>
      <c r="N58" s="62">
        <v>16.338107328294672</v>
      </c>
      <c r="O58" s="62">
        <v>14.619883040935701</v>
      </c>
      <c r="P58" s="62">
        <v>44.984255510571302</v>
      </c>
      <c r="Q58" s="62">
        <v>5.2631578947368398</v>
      </c>
      <c r="R58" s="62"/>
      <c r="S58" s="62">
        <v>1.23</v>
      </c>
      <c r="T58" s="62">
        <v>0.39500000000000002</v>
      </c>
      <c r="U58" s="62">
        <v>0.58479532163742698</v>
      </c>
      <c r="V58" s="62"/>
      <c r="W58" s="62"/>
      <c r="X58" s="62">
        <v>6.6000000000000003E-2</v>
      </c>
      <c r="Y58" s="62">
        <v>2.1999999999999999E-2</v>
      </c>
      <c r="Z58" s="62"/>
      <c r="AA58" s="62"/>
      <c r="AB58" s="62"/>
      <c r="AC58" s="61" t="str">
        <f>'учет продукции'!$A58&amp;" "&amp;'учет продукции'!$B58&amp;" "&amp;'учет продукции'!$C58&amp;" "&amp;'учет продукции'!$D58&amp;" "&amp;'учет продукции'!$E58</f>
        <v>Лендхаус 4см №17 Черная ночь Фактура 0-3 1 сорт</v>
      </c>
    </row>
    <row r="59" spans="1:29" ht="14.25" customHeight="1" x14ac:dyDescent="0.3">
      <c r="A59" s="35" t="str">
        <f>'вариации продукты'!$A$3</f>
        <v>Лендхаус</v>
      </c>
      <c r="B59" s="8" t="str">
        <f>'вариации продукты'!B$3</f>
        <v>4см</v>
      </c>
      <c r="C59" s="8" t="str">
        <f t="shared" si="1"/>
        <v>№18 Мустанг</v>
      </c>
      <c r="D59" s="8" t="str">
        <f>'вариации продукты'!E$4</f>
        <v>Фактура 0-3</v>
      </c>
      <c r="E59" s="9" t="s">
        <v>123</v>
      </c>
      <c r="F59" s="63">
        <f>'учет продукции'!$I59+'учет продукции'!$J59-'учет продукции'!$K59</f>
        <v>0</v>
      </c>
      <c r="G59" s="32">
        <v>480</v>
      </c>
      <c r="H59" s="32">
        <f>'учет продукции'!$F59*'учет продукции'!$G59</f>
        <v>0</v>
      </c>
      <c r="I59" s="64"/>
      <c r="J59" s="61"/>
      <c r="K59" s="61"/>
      <c r="L59" s="62">
        <v>67.476383265856995</v>
      </c>
      <c r="M59" s="62">
        <v>51.138275937562327</v>
      </c>
      <c r="N59" s="62">
        <v>16.338107328294672</v>
      </c>
      <c r="O59" s="62">
        <v>14.619883040935701</v>
      </c>
      <c r="P59" s="62">
        <v>44.984255510571302</v>
      </c>
      <c r="Q59" s="62">
        <v>5.2631578947368398</v>
      </c>
      <c r="R59" s="62"/>
      <c r="S59" s="62">
        <v>1.64</v>
      </c>
      <c r="T59" s="62"/>
      <c r="U59" s="62">
        <v>0.58479532163742698</v>
      </c>
      <c r="V59" s="62"/>
      <c r="W59" s="62">
        <v>4.3859649122807015E-2</v>
      </c>
      <c r="X59" s="62"/>
      <c r="Y59" s="62"/>
      <c r="Z59" s="62"/>
      <c r="AA59" s="62">
        <v>4.3859649122807015E-2</v>
      </c>
      <c r="AB59" s="62"/>
      <c r="AC59" s="61" t="str">
        <f>'учет продукции'!$A59&amp;" "&amp;'учет продукции'!$B59&amp;" "&amp;'учет продукции'!$C59&amp;" "&amp;'учет продукции'!$D59&amp;" "&amp;'учет продукции'!$E59</f>
        <v>Лендхаус 4см №18 Мустанг Фактура 0-3 1 сорт</v>
      </c>
    </row>
    <row r="60" spans="1:29" ht="14.25" customHeight="1" x14ac:dyDescent="0.3">
      <c r="A60" s="35" t="str">
        <f>'вариации продукты'!$A$3</f>
        <v>Лендхаус</v>
      </c>
      <c r="B60" s="8" t="str">
        <f>'вариации продукты'!B$3</f>
        <v>4см</v>
      </c>
      <c r="C60" s="8" t="str">
        <f t="shared" si="1"/>
        <v>№19 Гончар</v>
      </c>
      <c r="D60" s="8" t="str">
        <f>'вариации продукты'!E$4</f>
        <v>Фактура 0-3</v>
      </c>
      <c r="E60" s="9" t="s">
        <v>123</v>
      </c>
      <c r="F60" s="63">
        <f>'учет продукции'!$I60+'учет продукции'!$J60-'учет продукции'!$K60</f>
        <v>0</v>
      </c>
      <c r="G60" s="32">
        <v>480</v>
      </c>
      <c r="H60" s="32">
        <f>'учет продукции'!$F60*'учет продукции'!$G60</f>
        <v>0</v>
      </c>
      <c r="I60" s="64"/>
      <c r="J60" s="61"/>
      <c r="K60" s="61"/>
      <c r="L60" s="62">
        <v>67.476383265856995</v>
      </c>
      <c r="M60" s="62">
        <v>51.138275937562327</v>
      </c>
      <c r="N60" s="62">
        <v>16.338107328294672</v>
      </c>
      <c r="O60" s="62">
        <v>14.619883040935701</v>
      </c>
      <c r="P60" s="62">
        <v>44.984255510571302</v>
      </c>
      <c r="Q60" s="62">
        <v>5.2631578947368398</v>
      </c>
      <c r="R60" s="62"/>
      <c r="S60" s="62">
        <v>0.81871345029239762</v>
      </c>
      <c r="T60" s="62">
        <v>0.78947368421052622</v>
      </c>
      <c r="U60" s="62">
        <v>0.58479532163742698</v>
      </c>
      <c r="V60" s="62"/>
      <c r="W60" s="62">
        <v>4.3859649122807015E-2</v>
      </c>
      <c r="X60" s="62"/>
      <c r="Y60" s="62"/>
      <c r="Z60" s="62"/>
      <c r="AA60" s="62">
        <v>4.3859649122807015E-2</v>
      </c>
      <c r="AB60" s="62"/>
      <c r="AC60" s="61" t="str">
        <f>'учет продукции'!$A60&amp;" "&amp;'учет продукции'!$B60&amp;" "&amp;'учет продукции'!$C60&amp;" "&amp;'учет продукции'!$D60&amp;" "&amp;'учет продукции'!$E60</f>
        <v>Лендхаус 4см №19 Гончар Фактура 0-3 1 сорт</v>
      </c>
    </row>
    <row r="61" spans="1:29" ht="14.25" customHeight="1" x14ac:dyDescent="0.3">
      <c r="A61" s="35" t="str">
        <f>'вариации продукты'!$A$3</f>
        <v>Лендхаус</v>
      </c>
      <c r="B61" s="8" t="str">
        <f>'вариации продукты'!B$3</f>
        <v>4см</v>
      </c>
      <c r="C61" s="8" t="str">
        <f t="shared" si="1"/>
        <v>№20 Кармен</v>
      </c>
      <c r="D61" s="8" t="str">
        <f>'вариации продукты'!E$4</f>
        <v>Фактура 0-3</v>
      </c>
      <c r="E61" s="9" t="s">
        <v>123</v>
      </c>
      <c r="F61" s="63">
        <f>'учет продукции'!$I61+'учет продукции'!$J61-'учет продукции'!$K61</f>
        <v>0</v>
      </c>
      <c r="G61" s="32">
        <v>480</v>
      </c>
      <c r="H61" s="32">
        <f>'учет продукции'!$F61*'учет продукции'!$G61</f>
        <v>0</v>
      </c>
      <c r="I61" s="64"/>
      <c r="J61" s="61"/>
      <c r="K61" s="61"/>
      <c r="L61" s="62">
        <v>67.476383265856995</v>
      </c>
      <c r="M61" s="62">
        <v>51.138275937562327</v>
      </c>
      <c r="N61" s="62">
        <v>16.338107328294672</v>
      </c>
      <c r="O61" s="62">
        <v>14.619883040935701</v>
      </c>
      <c r="P61" s="62">
        <v>44.984255510571302</v>
      </c>
      <c r="Q61" s="62">
        <v>5.2631578947368398</v>
      </c>
      <c r="R61" s="62"/>
      <c r="S61" s="62">
        <v>1.64</v>
      </c>
      <c r="T61" s="62"/>
      <c r="U61" s="62">
        <v>0.58479532163742698</v>
      </c>
      <c r="V61" s="62">
        <v>5.7000000000000002E-2</v>
      </c>
      <c r="W61" s="62"/>
      <c r="X61" s="62">
        <v>3.9E-2</v>
      </c>
      <c r="Y61" s="62"/>
      <c r="Z61" s="62"/>
      <c r="AA61" s="62"/>
      <c r="AB61" s="62"/>
      <c r="AC61" s="61" t="str">
        <f>'учет продукции'!$A61&amp;" "&amp;'учет продукции'!$B61&amp;" "&amp;'учет продукции'!$C61&amp;" "&amp;'учет продукции'!$D61&amp;" "&amp;'учет продукции'!$E61</f>
        <v>Лендхаус 4см №20 Кармен Фактура 0-3 1 сорт</v>
      </c>
    </row>
    <row r="62" spans="1:29" ht="14.25" customHeight="1" x14ac:dyDescent="0.3">
      <c r="A62" s="35" t="str">
        <f>'вариации продукты'!$A$3</f>
        <v>Лендхаус</v>
      </c>
      <c r="B62" s="8" t="str">
        <f>'вариации продукты'!B$3</f>
        <v>4см</v>
      </c>
      <c r="C62" s="8" t="str">
        <f t="shared" si="1"/>
        <v>№21 Агат коричневый</v>
      </c>
      <c r="D62" s="8" t="str">
        <f>'вариации продукты'!E$4</f>
        <v>Фактура 0-3</v>
      </c>
      <c r="E62" s="9" t="s">
        <v>123</v>
      </c>
      <c r="F62" s="63">
        <f>'учет продукции'!$I62+'учет продукции'!$J62-'учет продукции'!$K62</f>
        <v>0</v>
      </c>
      <c r="G62" s="32">
        <v>480</v>
      </c>
      <c r="H62" s="32">
        <f>'учет продукции'!$F62*'учет продукции'!$G62</f>
        <v>0</v>
      </c>
      <c r="I62" s="64"/>
      <c r="J62" s="61"/>
      <c r="K62" s="61"/>
      <c r="L62" s="62">
        <v>67.476383265856995</v>
      </c>
      <c r="M62" s="62">
        <v>51.138275937562327</v>
      </c>
      <c r="N62" s="62">
        <v>16.338107328294672</v>
      </c>
      <c r="O62" s="62">
        <v>14.619883040935701</v>
      </c>
      <c r="P62" s="62">
        <v>44.984255510571302</v>
      </c>
      <c r="Q62" s="62">
        <v>5.2631578947368398</v>
      </c>
      <c r="R62" s="62"/>
      <c r="S62" s="62">
        <v>0.81871345029239762</v>
      </c>
      <c r="T62" s="62">
        <v>0.78947368421052622</v>
      </c>
      <c r="U62" s="62">
        <v>0.58479532163742687</v>
      </c>
      <c r="V62" s="62"/>
      <c r="W62" s="62">
        <v>2.1929824561403508E-2</v>
      </c>
      <c r="X62" s="62">
        <v>2.1929824561403508E-2</v>
      </c>
      <c r="Y62" s="62">
        <v>4.3859649122807015E-2</v>
      </c>
      <c r="Z62" s="62"/>
      <c r="AA62" s="62"/>
      <c r="AB62" s="62"/>
      <c r="AC62" s="61" t="str">
        <f>'учет продукции'!$A62&amp;" "&amp;'учет продукции'!$B62&amp;" "&amp;'учет продукции'!$C62&amp;" "&amp;'учет продукции'!$D62&amp;" "&amp;'учет продукции'!$E62</f>
        <v>Лендхаус 4см №21 Агат коричневый Фактура 0-3 1 сорт</v>
      </c>
    </row>
    <row r="63" spans="1:29" ht="14.25" customHeight="1" x14ac:dyDescent="0.3">
      <c r="A63" s="35" t="str">
        <f>'вариации продукты'!$A$3</f>
        <v>Лендхаус</v>
      </c>
      <c r="B63" s="8" t="str">
        <f>'вариации продукты'!B$3</f>
        <v>4см</v>
      </c>
      <c r="C63" s="8" t="str">
        <f t="shared" si="1"/>
        <v>№22 Агат оранжевый</v>
      </c>
      <c r="D63" s="8" t="str">
        <f>'вариации продукты'!E$4</f>
        <v>Фактура 0-3</v>
      </c>
      <c r="E63" s="9" t="s">
        <v>123</v>
      </c>
      <c r="F63" s="63">
        <f>'учет продукции'!$I63+'учет продукции'!$J63-'учет продукции'!$K63</f>
        <v>0</v>
      </c>
      <c r="G63" s="32">
        <v>480</v>
      </c>
      <c r="H63" s="32">
        <f>'учет продукции'!$F63*'учет продукции'!$G63</f>
        <v>0</v>
      </c>
      <c r="I63" s="64"/>
      <c r="J63" s="61"/>
      <c r="K63" s="61"/>
      <c r="L63" s="62">
        <v>67.476383265856995</v>
      </c>
      <c r="M63" s="62">
        <v>51.138275937562327</v>
      </c>
      <c r="N63" s="62">
        <v>16.338107328294672</v>
      </c>
      <c r="O63" s="62">
        <v>14.619883040935701</v>
      </c>
      <c r="P63" s="62">
        <v>44.984255510571302</v>
      </c>
      <c r="Q63" s="62">
        <v>5.2631578947368398</v>
      </c>
      <c r="R63" s="62"/>
      <c r="S63" s="62">
        <v>0.41</v>
      </c>
      <c r="T63" s="62">
        <v>1.1842105263157894</v>
      </c>
      <c r="U63" s="62">
        <v>0.58479532163742687</v>
      </c>
      <c r="V63" s="62"/>
      <c r="W63" s="62"/>
      <c r="X63" s="62">
        <v>2.1929824561403508E-2</v>
      </c>
      <c r="Y63" s="62">
        <v>4.3859649122807015E-2</v>
      </c>
      <c r="Z63" s="62"/>
      <c r="AA63" s="62">
        <v>2.1929824561403508E-2</v>
      </c>
      <c r="AB63" s="62"/>
      <c r="AC63" s="61" t="str">
        <f>'учет продукции'!$A63&amp;" "&amp;'учет продукции'!$B63&amp;" "&amp;'учет продукции'!$C63&amp;" "&amp;'учет продукции'!$D63&amp;" "&amp;'учет продукции'!$E63</f>
        <v>Лендхаус 4см №22 Агат оранжевый Фактура 0-3 1 сорт</v>
      </c>
    </row>
    <row r="64" spans="1:29" ht="14.25" customHeight="1" x14ac:dyDescent="0.3">
      <c r="A64" s="35" t="str">
        <f>'вариации продукты'!$A$3</f>
        <v>Лендхаус</v>
      </c>
      <c r="B64" s="8" t="str">
        <f>'вариации продукты'!B$3</f>
        <v>4см</v>
      </c>
      <c r="C64" s="8" t="str">
        <f t="shared" si="1"/>
        <v>№23 Жёлтый агат</v>
      </c>
      <c r="D64" s="8" t="str">
        <f>'вариации продукты'!E$4</f>
        <v>Фактура 0-3</v>
      </c>
      <c r="E64" s="9" t="s">
        <v>123</v>
      </c>
      <c r="F64" s="63">
        <f>'учет продукции'!$I64+'учет продукции'!$J64-'учет продукции'!$K64</f>
        <v>0</v>
      </c>
      <c r="G64" s="32">
        <v>480</v>
      </c>
      <c r="H64" s="32">
        <f>'учет продукции'!$F64*'учет продукции'!$G64</f>
        <v>0</v>
      </c>
      <c r="I64" s="64"/>
      <c r="J64" s="61"/>
      <c r="K64" s="61"/>
      <c r="L64" s="62">
        <v>67.476383265856995</v>
      </c>
      <c r="M64" s="62">
        <v>51.138275937562327</v>
      </c>
      <c r="N64" s="62">
        <v>16.338107328294672</v>
      </c>
      <c r="O64" s="62">
        <v>14.619883040935701</v>
      </c>
      <c r="P64" s="62">
        <v>44.984255510571302</v>
      </c>
      <c r="Q64" s="62">
        <v>5.2631578947368398</v>
      </c>
      <c r="R64" s="62"/>
      <c r="S64" s="62">
        <v>0.41</v>
      </c>
      <c r="T64" s="62">
        <v>1.1842105263157894</v>
      </c>
      <c r="U64" s="62">
        <v>0.58479532163742687</v>
      </c>
      <c r="V64" s="62"/>
      <c r="W64" s="62"/>
      <c r="X64" s="62">
        <v>2.1929824561403508E-2</v>
      </c>
      <c r="Y64" s="62">
        <v>4.3859649122807015E-2</v>
      </c>
      <c r="Z64" s="62">
        <v>2.1929824561403508E-2</v>
      </c>
      <c r="AA64" s="62"/>
      <c r="AB64" s="62"/>
      <c r="AC64" s="61" t="str">
        <f>'учет продукции'!$A64&amp;" "&amp;'учет продукции'!$B64&amp;" "&amp;'учет продукции'!$C64&amp;" "&amp;'учет продукции'!$D64&amp;" "&amp;'учет продукции'!$E64</f>
        <v>Лендхаус 4см №23 Жёлтый агат Фактура 0-3 1 сорт</v>
      </c>
    </row>
    <row r="65" spans="1:29" ht="14.25" customHeight="1" x14ac:dyDescent="0.3">
      <c r="A65" s="35" t="str">
        <f>'вариации продукты'!$A$3</f>
        <v>Лендхаус</v>
      </c>
      <c r="B65" s="8" t="str">
        <f>'вариации продукты'!B$3</f>
        <v>4см</v>
      </c>
      <c r="C65" s="8" t="str">
        <f t="shared" si="1"/>
        <v>№24 Танго</v>
      </c>
      <c r="D65" s="8" t="str">
        <f>'вариации продукты'!E$4</f>
        <v>Фактура 0-3</v>
      </c>
      <c r="E65" s="9" t="s">
        <v>123</v>
      </c>
      <c r="F65" s="63">
        <f>'учет продукции'!$I65+'учет продукции'!$J65-'учет продукции'!$K65</f>
        <v>0</v>
      </c>
      <c r="G65" s="32">
        <v>480</v>
      </c>
      <c r="H65" s="32">
        <f>'учет продукции'!$F65*'учет продукции'!$G65</f>
        <v>0</v>
      </c>
      <c r="I65" s="64"/>
      <c r="J65" s="61"/>
      <c r="K65" s="61"/>
      <c r="L65" s="62">
        <v>67.476383265856995</v>
      </c>
      <c r="M65" s="62">
        <v>51.138275937562327</v>
      </c>
      <c r="N65" s="62">
        <v>16.338107328294672</v>
      </c>
      <c r="O65" s="62">
        <v>14.619883040935701</v>
      </c>
      <c r="P65" s="62">
        <v>44.984255510571302</v>
      </c>
      <c r="Q65" s="62">
        <v>5.2631578947368398</v>
      </c>
      <c r="R65" s="62"/>
      <c r="S65" s="62">
        <v>0.41</v>
      </c>
      <c r="T65" s="62">
        <v>1.1842105263157894</v>
      </c>
      <c r="U65" s="62">
        <v>0.58479532163742687</v>
      </c>
      <c r="V65" s="62">
        <v>2.1929824561403508E-2</v>
      </c>
      <c r="W65" s="62"/>
      <c r="X65" s="62"/>
      <c r="Y65" s="62">
        <v>4.3859649122807015E-2</v>
      </c>
      <c r="Z65" s="62">
        <v>2.1929824561403508E-2</v>
      </c>
      <c r="AA65" s="62"/>
      <c r="AB65" s="62"/>
      <c r="AC65" s="61" t="str">
        <f>'учет продукции'!$A65&amp;" "&amp;'учет продукции'!$B65&amp;" "&amp;'учет продукции'!$C65&amp;" "&amp;'учет продукции'!$D65&amp;" "&amp;'учет продукции'!$E65</f>
        <v>Лендхаус 4см №24 Танго Фактура 0-3 1 сорт</v>
      </c>
    </row>
    <row r="66" spans="1:29" ht="14.25" customHeight="1" x14ac:dyDescent="0.3">
      <c r="A66" s="65" t="s">
        <v>124</v>
      </c>
      <c r="B66" s="18" t="s">
        <v>125</v>
      </c>
      <c r="C66" s="18" t="s">
        <v>129</v>
      </c>
      <c r="D66" s="18" t="s">
        <v>130</v>
      </c>
      <c r="E66" s="18" t="s">
        <v>123</v>
      </c>
      <c r="F66" s="66">
        <v>0</v>
      </c>
      <c r="G66" s="36">
        <v>350</v>
      </c>
      <c r="H66" s="36">
        <v>0</v>
      </c>
      <c r="I66" s="67"/>
      <c r="J66" s="61"/>
      <c r="K66" s="61"/>
      <c r="L66" s="62">
        <v>67.476383265856995</v>
      </c>
      <c r="M66" s="62">
        <v>51.138275937562298</v>
      </c>
      <c r="N66" s="62">
        <v>16.338107328294701</v>
      </c>
      <c r="O66" s="62">
        <v>14.619883040935701</v>
      </c>
      <c r="P66" s="62">
        <v>44.984255510571302</v>
      </c>
      <c r="Q66" s="62">
        <v>5.2631578947368398</v>
      </c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1" t="str">
        <f>'учет продукции'!$A66&amp;" "&amp;'учет продукции'!$B66&amp;" "&amp;'учет продукции'!$C66&amp;" "&amp;'учет продукции'!$D66&amp;" "&amp;'учет продукции'!$E66</f>
        <v>Лендхаус 4см серый Фактура 3-5 1 сорт</v>
      </c>
    </row>
    <row r="67" spans="1:29" ht="14.25" customHeight="1" x14ac:dyDescent="0.3">
      <c r="A67" s="35" t="s">
        <v>124</v>
      </c>
      <c r="B67" s="8" t="s">
        <v>125</v>
      </c>
      <c r="C67" s="8" t="s">
        <v>71</v>
      </c>
      <c r="D67" s="8" t="s">
        <v>130</v>
      </c>
      <c r="E67" s="8" t="s">
        <v>123</v>
      </c>
      <c r="F67" s="66">
        <v>0</v>
      </c>
      <c r="G67" s="32">
        <v>400</v>
      </c>
      <c r="H67" s="32">
        <v>0</v>
      </c>
      <c r="I67" s="67"/>
      <c r="J67" s="61"/>
      <c r="K67" s="61"/>
      <c r="L67" s="62">
        <v>67.476383265856995</v>
      </c>
      <c r="M67" s="62">
        <v>51.138275937562298</v>
      </c>
      <c r="N67" s="62">
        <v>16.338107328294701</v>
      </c>
      <c r="O67" s="62">
        <v>14.619883040935701</v>
      </c>
      <c r="P67" s="62">
        <v>44.984255510571302</v>
      </c>
      <c r="Q67" s="62">
        <v>5.2631578947368398</v>
      </c>
      <c r="R67" s="62"/>
      <c r="S67" s="62"/>
      <c r="T67" s="62"/>
      <c r="U67" s="62"/>
      <c r="V67" s="62">
        <v>8.7999999999999995E-2</v>
      </c>
      <c r="W67" s="62"/>
      <c r="X67" s="62"/>
      <c r="Y67" s="62"/>
      <c r="Z67" s="62"/>
      <c r="AA67" s="62"/>
      <c r="AB67" s="62"/>
      <c r="AC67" s="61" t="str">
        <f>'учет продукции'!$A67&amp;" "&amp;'учет продукции'!$B67&amp;" "&amp;'учет продукции'!$C67&amp;" "&amp;'учет продукции'!$D67&amp;" "&amp;'учет продукции'!$E67</f>
        <v>Лендхаус 4см красный Фактура 3-5 1 сорт</v>
      </c>
    </row>
    <row r="68" spans="1:29" ht="14.25" customHeight="1" x14ac:dyDescent="0.3">
      <c r="A68" s="35" t="s">
        <v>124</v>
      </c>
      <c r="B68" s="8" t="s">
        <v>125</v>
      </c>
      <c r="C68" s="8" t="s">
        <v>72</v>
      </c>
      <c r="D68" s="8" t="s">
        <v>130</v>
      </c>
      <c r="E68" s="8" t="s">
        <v>123</v>
      </c>
      <c r="F68" s="66">
        <v>0</v>
      </c>
      <c r="G68" s="32">
        <v>400</v>
      </c>
      <c r="H68" s="32">
        <v>0</v>
      </c>
      <c r="I68" s="67"/>
      <c r="J68" s="61"/>
      <c r="K68" s="61"/>
      <c r="L68" s="62">
        <v>67.476383265856995</v>
      </c>
      <c r="M68" s="62">
        <v>51.138275937562298</v>
      </c>
      <c r="N68" s="62">
        <v>16.338107328294701</v>
      </c>
      <c r="O68" s="62">
        <v>14.619883040935701</v>
      </c>
      <c r="P68" s="62">
        <v>44.984255510571302</v>
      </c>
      <c r="Q68" s="62">
        <v>5.2631578947368398</v>
      </c>
      <c r="R68" s="62"/>
      <c r="S68" s="62"/>
      <c r="T68" s="62"/>
      <c r="U68" s="62"/>
      <c r="V68" s="62"/>
      <c r="W68" s="62">
        <v>8.7999999999999995E-2</v>
      </c>
      <c r="X68" s="62"/>
      <c r="Y68" s="62"/>
      <c r="Z68" s="62"/>
      <c r="AA68" s="62"/>
      <c r="AB68" s="62"/>
      <c r="AC68" s="61" t="str">
        <f>'учет продукции'!$A68&amp;" "&amp;'учет продукции'!$B68&amp;" "&amp;'учет продукции'!$C68&amp;" "&amp;'учет продукции'!$D68&amp;" "&amp;'учет продукции'!$E68</f>
        <v>Лендхаус 4см коричневый Фактура 3-5 1 сорт</v>
      </c>
    </row>
    <row r="69" spans="1:29" ht="14.25" customHeight="1" x14ac:dyDescent="0.3">
      <c r="A69" s="35" t="s">
        <v>124</v>
      </c>
      <c r="B69" s="8" t="s">
        <v>125</v>
      </c>
      <c r="C69" s="8" t="s">
        <v>73</v>
      </c>
      <c r="D69" s="8" t="s">
        <v>130</v>
      </c>
      <c r="E69" s="8" t="s">
        <v>123</v>
      </c>
      <c r="F69" s="66">
        <v>0</v>
      </c>
      <c r="G69" s="32">
        <v>400</v>
      </c>
      <c r="H69" s="32">
        <v>0</v>
      </c>
      <c r="I69" s="67"/>
      <c r="J69" s="61"/>
      <c r="K69" s="61"/>
      <c r="L69" s="62">
        <v>67.476383265856995</v>
      </c>
      <c r="M69" s="62">
        <v>51.138275937562298</v>
      </c>
      <c r="N69" s="62">
        <v>16.338107328294701</v>
      </c>
      <c r="O69" s="62">
        <v>14.619883040935701</v>
      </c>
      <c r="P69" s="62">
        <v>44.984255510571302</v>
      </c>
      <c r="Q69" s="62">
        <v>5.2631578947368398</v>
      </c>
      <c r="R69" s="62"/>
      <c r="S69" s="62"/>
      <c r="T69" s="62"/>
      <c r="U69" s="62"/>
      <c r="V69" s="62"/>
      <c r="W69" s="62"/>
      <c r="X69" s="62">
        <v>8.7999999999999995E-2</v>
      </c>
      <c r="Y69" s="62"/>
      <c r="Z69" s="62"/>
      <c r="AA69" s="62"/>
      <c r="AB69" s="62"/>
      <c r="AC69" s="61" t="str">
        <f>'учет продукции'!$A69&amp;" "&amp;'учет продукции'!$B69&amp;" "&amp;'учет продукции'!$C69&amp;" "&amp;'учет продукции'!$D69&amp;" "&amp;'учет продукции'!$E69</f>
        <v>Лендхаус 4см черный Фактура 3-5 1 сорт</v>
      </c>
    </row>
    <row r="70" spans="1:29" ht="14.25" customHeight="1" x14ac:dyDescent="0.3">
      <c r="A70" s="35" t="s">
        <v>124</v>
      </c>
      <c r="B70" s="8" t="s">
        <v>125</v>
      </c>
      <c r="C70" s="8" t="s">
        <v>74</v>
      </c>
      <c r="D70" s="8" t="s">
        <v>130</v>
      </c>
      <c r="E70" s="8" t="s">
        <v>123</v>
      </c>
      <c r="F70" s="66">
        <v>0</v>
      </c>
      <c r="G70" s="32">
        <v>420</v>
      </c>
      <c r="H70" s="32">
        <v>0</v>
      </c>
      <c r="I70" s="67"/>
      <c r="J70" s="61"/>
      <c r="K70" s="61"/>
      <c r="L70" s="62">
        <v>67.476383265856995</v>
      </c>
      <c r="M70" s="62">
        <v>51.138275937562298</v>
      </c>
      <c r="N70" s="62">
        <v>16.338107328294701</v>
      </c>
      <c r="O70" s="62">
        <v>14.619883040935701</v>
      </c>
      <c r="P70" s="62">
        <v>44.984255510571302</v>
      </c>
      <c r="Q70" s="62">
        <v>5.2631578947368398</v>
      </c>
      <c r="R70" s="62"/>
      <c r="S70" s="62"/>
      <c r="T70" s="62"/>
      <c r="U70" s="62"/>
      <c r="V70" s="62"/>
      <c r="W70" s="62"/>
      <c r="X70" s="62"/>
      <c r="Y70" s="62">
        <v>8.7999999999999995E-2</v>
      </c>
      <c r="Z70" s="62"/>
      <c r="AA70" s="62"/>
      <c r="AB70" s="62"/>
      <c r="AC70" s="61" t="str">
        <f>'учет продукции'!$A70&amp;" "&amp;'учет продукции'!$B70&amp;" "&amp;'учет продукции'!$C70&amp;" "&amp;'учет продукции'!$D70&amp;" "&amp;'учет продукции'!$E70</f>
        <v>Лендхаус 4см белый Фактура 3-5 1 сорт</v>
      </c>
    </row>
    <row r="71" spans="1:29" ht="14.25" customHeight="1" x14ac:dyDescent="0.3">
      <c r="A71" s="35" t="s">
        <v>124</v>
      </c>
      <c r="B71" s="8" t="s">
        <v>125</v>
      </c>
      <c r="C71" s="8" t="s">
        <v>75</v>
      </c>
      <c r="D71" s="8" t="s">
        <v>130</v>
      </c>
      <c r="E71" s="8" t="s">
        <v>123</v>
      </c>
      <c r="F71" s="66">
        <v>0</v>
      </c>
      <c r="G71" s="32">
        <v>420</v>
      </c>
      <c r="H71" s="32">
        <v>0</v>
      </c>
      <c r="I71" s="67"/>
      <c r="J71" s="61"/>
      <c r="K71" s="61"/>
      <c r="L71" s="62">
        <v>67.476383265856995</v>
      </c>
      <c r="M71" s="62">
        <v>51.138275937562298</v>
      </c>
      <c r="N71" s="62">
        <v>16.338107328294701</v>
      </c>
      <c r="O71" s="62">
        <v>14.619883040935701</v>
      </c>
      <c r="P71" s="62">
        <v>44.984255510571302</v>
      </c>
      <c r="Q71" s="62">
        <v>5.2631578947368398</v>
      </c>
      <c r="R71" s="62"/>
      <c r="S71" s="62"/>
      <c r="T71" s="62"/>
      <c r="U71" s="62"/>
      <c r="V71" s="62"/>
      <c r="W71" s="62"/>
      <c r="X71" s="62"/>
      <c r="Y71" s="62"/>
      <c r="Z71" s="62">
        <v>8.7999999999999995E-2</v>
      </c>
      <c r="AA71" s="62"/>
      <c r="AB71" s="62"/>
      <c r="AC71" s="61" t="str">
        <f>'учет продукции'!$A71&amp;" "&amp;'учет продукции'!$B71&amp;" "&amp;'учет продукции'!$C71&amp;" "&amp;'учет продукции'!$D71&amp;" "&amp;'учет продукции'!$E71</f>
        <v>Лендхаус 4см желтый Фактура 3-5 1 сорт</v>
      </c>
    </row>
    <row r="72" spans="1:29" ht="14.25" customHeight="1" x14ac:dyDescent="0.3">
      <c r="A72" s="35" t="s">
        <v>124</v>
      </c>
      <c r="B72" s="8" t="s">
        <v>125</v>
      </c>
      <c r="C72" s="8" t="s">
        <v>76</v>
      </c>
      <c r="D72" s="8" t="s">
        <v>130</v>
      </c>
      <c r="E72" s="8" t="s">
        <v>123</v>
      </c>
      <c r="F72" s="66">
        <v>0</v>
      </c>
      <c r="G72" s="32">
        <v>420</v>
      </c>
      <c r="H72" s="32">
        <v>0</v>
      </c>
      <c r="I72" s="67"/>
      <c r="J72" s="61"/>
      <c r="K72" s="61"/>
      <c r="L72" s="62">
        <v>67.476383265856995</v>
      </c>
      <c r="M72" s="62">
        <v>51.138275937562298</v>
      </c>
      <c r="N72" s="62">
        <v>16.338107328294701</v>
      </c>
      <c r="O72" s="62">
        <v>14.619883040935701</v>
      </c>
      <c r="P72" s="62">
        <v>44.984255510571302</v>
      </c>
      <c r="Q72" s="62">
        <v>5.2631578947368398</v>
      </c>
      <c r="R72" s="62"/>
      <c r="S72" s="62"/>
      <c r="T72" s="62"/>
      <c r="U72" s="62"/>
      <c r="V72" s="62"/>
      <c r="W72" s="62"/>
      <c r="X72" s="62"/>
      <c r="Y72" s="62"/>
      <c r="Z72" s="62"/>
      <c r="AA72" s="62">
        <v>8.7999999999999995E-2</v>
      </c>
      <c r="AB72" s="62"/>
      <c r="AC72" s="61" t="str">
        <f>'учет продукции'!$A72&amp;" "&amp;'учет продукции'!$B72&amp;" "&amp;'учет продукции'!$C72&amp;" "&amp;'учет продукции'!$D72&amp;" "&amp;'учет продукции'!$E72</f>
        <v>Лендхаус 4см оранжевый Фактура 3-5 1 сорт</v>
      </c>
    </row>
    <row r="73" spans="1:29" ht="14.25" customHeight="1" x14ac:dyDescent="0.3">
      <c r="A73" s="35" t="s">
        <v>124</v>
      </c>
      <c r="B73" s="8" t="s">
        <v>125</v>
      </c>
      <c r="C73" s="8" t="s">
        <v>126</v>
      </c>
      <c r="D73" s="8" t="s">
        <v>130</v>
      </c>
      <c r="E73" s="18" t="s">
        <v>123</v>
      </c>
      <c r="F73" s="66">
        <v>0</v>
      </c>
      <c r="G73" s="32">
        <v>400</v>
      </c>
      <c r="H73" s="32">
        <v>0</v>
      </c>
      <c r="I73" s="67"/>
      <c r="J73" s="61"/>
      <c r="K73" s="61"/>
      <c r="L73" s="62">
        <v>67.476383265856995</v>
      </c>
      <c r="M73" s="62">
        <v>51.138275937562298</v>
      </c>
      <c r="N73" s="62">
        <v>16.338107328294701</v>
      </c>
      <c r="O73" s="62">
        <v>14.619883040935701</v>
      </c>
      <c r="P73" s="62">
        <v>44.984255510571302</v>
      </c>
      <c r="Q73" s="62">
        <v>5.2631578947368398</v>
      </c>
      <c r="R73" s="62"/>
      <c r="S73" s="62"/>
      <c r="T73" s="62"/>
      <c r="U73" s="62"/>
      <c r="V73" s="62"/>
      <c r="W73" s="62">
        <v>8.7999999999999995E-2</v>
      </c>
      <c r="X73" s="62"/>
      <c r="Y73" s="62"/>
      <c r="Z73" s="62"/>
      <c r="AA73" s="62"/>
      <c r="AB73" s="62"/>
      <c r="AC73" s="61" t="str">
        <f>'учет продукции'!$A73&amp;" "&amp;'учет продукции'!$B73&amp;" "&amp;'учет продукции'!$C73&amp;" "&amp;'учет продукции'!$D73&amp;" "&amp;'учет продукции'!$E73</f>
        <v>Лендхаус 4см Мокко Фактура 3-5 1 сорт</v>
      </c>
    </row>
    <row r="74" spans="1:29" ht="14.25" customHeight="1" x14ac:dyDescent="0.3">
      <c r="A74" s="35" t="s">
        <v>124</v>
      </c>
      <c r="B74" s="8" t="s">
        <v>125</v>
      </c>
      <c r="C74" s="8" t="s">
        <v>131</v>
      </c>
      <c r="D74" s="8" t="s">
        <v>130</v>
      </c>
      <c r="E74" s="8" t="s">
        <v>123</v>
      </c>
      <c r="F74" s="66">
        <v>0</v>
      </c>
      <c r="G74" s="32">
        <v>480</v>
      </c>
      <c r="H74" s="32">
        <v>0</v>
      </c>
      <c r="I74" s="67"/>
      <c r="J74" s="61"/>
      <c r="K74" s="61"/>
      <c r="L74" s="62">
        <v>67.476383265856995</v>
      </c>
      <c r="M74" s="62">
        <v>51.138275937562298</v>
      </c>
      <c r="N74" s="62">
        <v>16.338107328294701</v>
      </c>
      <c r="O74" s="62">
        <v>14.619883040935701</v>
      </c>
      <c r="P74" s="62">
        <v>44.984255510571302</v>
      </c>
      <c r="Q74" s="62">
        <v>5.2631578947368398</v>
      </c>
      <c r="R74" s="62"/>
      <c r="S74" s="62"/>
      <c r="T74" s="62"/>
      <c r="U74" s="62"/>
      <c r="V74" s="62">
        <v>2.1929824561403508E-2</v>
      </c>
      <c r="W74" s="62"/>
      <c r="X74" s="62"/>
      <c r="Y74" s="62"/>
      <c r="Z74" s="62">
        <v>4.3859649122807015E-2</v>
      </c>
      <c r="AA74" s="62">
        <v>2.1929824561403508E-2</v>
      </c>
      <c r="AB74" s="62"/>
      <c r="AC74" s="61" t="str">
        <f>'учет продукции'!$A74&amp;" "&amp;'учет продукции'!$B74&amp;" "&amp;'учет продукции'!$C74&amp;" "&amp;'учет продукции'!$D74&amp;" "&amp;'учет продукции'!$E74</f>
        <v>Лендхаус 4см №1 Каир Фактура 3-5 1 сорт</v>
      </c>
    </row>
    <row r="75" spans="1:29" ht="14.25" customHeight="1" x14ac:dyDescent="0.3">
      <c r="A75" s="35" t="s">
        <v>124</v>
      </c>
      <c r="B75" s="8" t="s">
        <v>125</v>
      </c>
      <c r="C75" s="8" t="s">
        <v>132</v>
      </c>
      <c r="D75" s="8" t="s">
        <v>130</v>
      </c>
      <c r="E75" s="8" t="s">
        <v>123</v>
      </c>
      <c r="F75" s="66">
        <v>0</v>
      </c>
      <c r="G75" s="32">
        <v>480</v>
      </c>
      <c r="H75" s="32">
        <v>0</v>
      </c>
      <c r="I75" s="67"/>
      <c r="J75" s="61"/>
      <c r="K75" s="61"/>
      <c r="L75" s="62">
        <v>67.476383265856995</v>
      </c>
      <c r="M75" s="62">
        <v>51.138275937562298</v>
      </c>
      <c r="N75" s="62">
        <v>16.338107328294701</v>
      </c>
      <c r="O75" s="62">
        <v>14.619883040935701</v>
      </c>
      <c r="P75" s="62">
        <v>44.984255510571302</v>
      </c>
      <c r="Q75" s="62">
        <v>5.2631578947368398</v>
      </c>
      <c r="R75" s="62"/>
      <c r="S75" s="62"/>
      <c r="T75" s="62"/>
      <c r="U75" s="62"/>
      <c r="V75" s="62"/>
      <c r="W75" s="62">
        <v>4.3859649122807015E-2</v>
      </c>
      <c r="X75" s="62"/>
      <c r="Y75" s="62"/>
      <c r="Z75" s="62">
        <v>4.3859649122807001E-2</v>
      </c>
      <c r="AA75" s="62"/>
      <c r="AB75" s="62"/>
      <c r="AC75" s="61" t="str">
        <f>'учет продукции'!$A75&amp;" "&amp;'учет продукции'!$B75&amp;" "&amp;'учет продукции'!$C75&amp;" "&amp;'учет продукции'!$D75&amp;" "&amp;'учет продукции'!$E75</f>
        <v>Лендхаус 4см №2 Янтарь Фактура 3-5 1 сорт</v>
      </c>
    </row>
    <row r="76" spans="1:29" ht="14.25" customHeight="1" x14ac:dyDescent="0.3">
      <c r="A76" s="35" t="s">
        <v>124</v>
      </c>
      <c r="B76" s="8" t="s">
        <v>125</v>
      </c>
      <c r="C76" s="8" t="s">
        <v>133</v>
      </c>
      <c r="D76" s="8" t="s">
        <v>130</v>
      </c>
      <c r="E76" s="8" t="s">
        <v>123</v>
      </c>
      <c r="F76" s="66">
        <v>0</v>
      </c>
      <c r="G76" s="32">
        <v>480</v>
      </c>
      <c r="H76" s="32">
        <v>0</v>
      </c>
      <c r="I76" s="67"/>
      <c r="J76" s="61"/>
      <c r="K76" s="61"/>
      <c r="L76" s="62">
        <v>67.476383265856995</v>
      </c>
      <c r="M76" s="62">
        <v>51.138275937562298</v>
      </c>
      <c r="N76" s="62">
        <v>16.338107328294701</v>
      </c>
      <c r="O76" s="62">
        <v>14.619883040935701</v>
      </c>
      <c r="P76" s="62">
        <v>44.984255510571302</v>
      </c>
      <c r="Q76" s="62">
        <v>5.2631578947368398</v>
      </c>
      <c r="R76" s="62"/>
      <c r="S76" s="62"/>
      <c r="T76" s="62"/>
      <c r="U76" s="62"/>
      <c r="V76" s="62"/>
      <c r="W76" s="62"/>
      <c r="X76" s="62"/>
      <c r="Y76" s="62">
        <v>4.3859649122807015E-2</v>
      </c>
      <c r="Z76" s="62"/>
      <c r="AA76" s="62"/>
      <c r="AB76" s="62"/>
      <c r="AC76" s="61" t="str">
        <f>'учет продукции'!$A76&amp;" "&amp;'учет продукции'!$B76&amp;" "&amp;'учет продукции'!$C76&amp;" "&amp;'учет продукции'!$D76&amp;" "&amp;'учет продукции'!$E76</f>
        <v>Лендхаус 4см №3 Серо-белый Фактура 3-5 1 сорт</v>
      </c>
    </row>
    <row r="77" spans="1:29" ht="14.25" customHeight="1" x14ac:dyDescent="0.3">
      <c r="A77" s="35" t="s">
        <v>124</v>
      </c>
      <c r="B77" s="8" t="s">
        <v>125</v>
      </c>
      <c r="C77" s="8" t="s">
        <v>134</v>
      </c>
      <c r="D77" s="8" t="s">
        <v>130</v>
      </c>
      <c r="E77" s="8" t="s">
        <v>123</v>
      </c>
      <c r="F77" s="66">
        <v>0</v>
      </c>
      <c r="G77" s="32">
        <v>480</v>
      </c>
      <c r="H77" s="32">
        <v>0</v>
      </c>
      <c r="I77" s="67"/>
      <c r="J77" s="61"/>
      <c r="K77" s="61"/>
      <c r="L77" s="62">
        <v>67.476383265856995</v>
      </c>
      <c r="M77" s="62">
        <v>51.138275937562298</v>
      </c>
      <c r="N77" s="62">
        <v>16.338107328294701</v>
      </c>
      <c r="O77" s="62">
        <v>14.619883040935701</v>
      </c>
      <c r="P77" s="62">
        <v>44.984255510571302</v>
      </c>
      <c r="Q77" s="62">
        <v>5.2631578947368398</v>
      </c>
      <c r="R77" s="62"/>
      <c r="S77" s="62"/>
      <c r="T77" s="62"/>
      <c r="U77" s="62"/>
      <c r="V77" s="62"/>
      <c r="W77" s="62">
        <v>2.1999999999999999E-2</v>
      </c>
      <c r="X77" s="62"/>
      <c r="Y77" s="62">
        <v>4.3859649122807015E-2</v>
      </c>
      <c r="Z77" s="62">
        <v>2.1999999999999999E-2</v>
      </c>
      <c r="AA77" s="62"/>
      <c r="AB77" s="62"/>
      <c r="AC77" s="61" t="str">
        <f>'учет продукции'!$A77&amp;" "&amp;'учет продукции'!$B77&amp;" "&amp;'учет продукции'!$C77&amp;" "&amp;'учет продукции'!$D77&amp;" "&amp;'учет продукции'!$E77</f>
        <v>Лендхаус 4см №4 Степь Фактура 3-5 1 сорт</v>
      </c>
    </row>
    <row r="78" spans="1:29" ht="14.25" customHeight="1" x14ac:dyDescent="0.3">
      <c r="A78" s="35" t="s">
        <v>124</v>
      </c>
      <c r="B78" s="8" t="s">
        <v>125</v>
      </c>
      <c r="C78" s="8" t="s">
        <v>135</v>
      </c>
      <c r="D78" s="8" t="s">
        <v>130</v>
      </c>
      <c r="E78" s="8" t="s">
        <v>123</v>
      </c>
      <c r="F78" s="66">
        <v>0</v>
      </c>
      <c r="G78" s="32">
        <v>480</v>
      </c>
      <c r="H78" s="32">
        <v>0</v>
      </c>
      <c r="I78" s="67"/>
      <c r="J78" s="61"/>
      <c r="K78" s="61"/>
      <c r="L78" s="62">
        <v>67.476383265856995</v>
      </c>
      <c r="M78" s="62">
        <v>51.138275937562298</v>
      </c>
      <c r="N78" s="62">
        <v>16.338107328294701</v>
      </c>
      <c r="O78" s="62">
        <v>14.619883040935701</v>
      </c>
      <c r="P78" s="62">
        <v>44.984255510571302</v>
      </c>
      <c r="Q78" s="62">
        <v>5.2631578947368398</v>
      </c>
      <c r="R78" s="62"/>
      <c r="S78" s="62"/>
      <c r="T78" s="62"/>
      <c r="U78" s="62"/>
      <c r="V78" s="62">
        <v>5.7000000000000002E-2</v>
      </c>
      <c r="W78" s="62">
        <v>2.9000000000000001E-2</v>
      </c>
      <c r="X78" s="62"/>
      <c r="Y78" s="62"/>
      <c r="Z78" s="62"/>
      <c r="AA78" s="62"/>
      <c r="AB78" s="62"/>
      <c r="AC78" s="61" t="str">
        <f>'учет продукции'!$A78&amp;" "&amp;'учет продукции'!$B78&amp;" "&amp;'учет продукции'!$C78&amp;" "&amp;'учет продукции'!$D78&amp;" "&amp;'учет продукции'!$E78</f>
        <v>Лендхаус 4см №5 Клинкер Фактура 3-5 1 сорт</v>
      </c>
    </row>
    <row r="79" spans="1:29" ht="14.25" customHeight="1" x14ac:dyDescent="0.3">
      <c r="A79" s="35" t="s">
        <v>124</v>
      </c>
      <c r="B79" s="8" t="s">
        <v>125</v>
      </c>
      <c r="C79" s="8" t="s">
        <v>136</v>
      </c>
      <c r="D79" s="8" t="s">
        <v>130</v>
      </c>
      <c r="E79" s="8" t="s">
        <v>123</v>
      </c>
      <c r="F79" s="66">
        <v>0</v>
      </c>
      <c r="G79" s="32">
        <v>480</v>
      </c>
      <c r="H79" s="32">
        <v>0</v>
      </c>
      <c r="I79" s="67"/>
      <c r="J79" s="61"/>
      <c r="K79" s="61"/>
      <c r="L79" s="62">
        <v>67.476383265856995</v>
      </c>
      <c r="M79" s="62">
        <v>51.138275937562298</v>
      </c>
      <c r="N79" s="62">
        <v>16.338107328294701</v>
      </c>
      <c r="O79" s="62">
        <v>14.619883040935701</v>
      </c>
      <c r="P79" s="62">
        <v>44.984255510571302</v>
      </c>
      <c r="Q79" s="62">
        <v>5.2631578947368398</v>
      </c>
      <c r="R79" s="62"/>
      <c r="S79" s="62"/>
      <c r="T79" s="62"/>
      <c r="U79" s="62"/>
      <c r="V79" s="62">
        <v>2.1929824561403508E-2</v>
      </c>
      <c r="W79" s="62">
        <v>2.1929824561403508E-2</v>
      </c>
      <c r="X79" s="62"/>
      <c r="Y79" s="62"/>
      <c r="Z79" s="62">
        <v>4.3859649122807015E-2</v>
      </c>
      <c r="AA79" s="62"/>
      <c r="AB79" s="62"/>
      <c r="AC79" s="61" t="str">
        <f>'учет продукции'!$A79&amp;" "&amp;'учет продукции'!$B79&amp;" "&amp;'учет продукции'!$C79&amp;" "&amp;'учет продукции'!$D79&amp;" "&amp;'учет продукции'!$E79</f>
        <v>Лендхаус 4см №6 Осень Фактура 3-5 1 сорт</v>
      </c>
    </row>
    <row r="80" spans="1:29" ht="14.25" customHeight="1" x14ac:dyDescent="0.3">
      <c r="A80" s="35" t="s">
        <v>124</v>
      </c>
      <c r="B80" s="8" t="s">
        <v>125</v>
      </c>
      <c r="C80" s="8" t="s">
        <v>137</v>
      </c>
      <c r="D80" s="8" t="s">
        <v>130</v>
      </c>
      <c r="E80" s="8" t="s">
        <v>123</v>
      </c>
      <c r="F80" s="66">
        <v>0</v>
      </c>
      <c r="G80" s="32">
        <v>480</v>
      </c>
      <c r="H80" s="32">
        <v>0</v>
      </c>
      <c r="I80" s="67"/>
      <c r="J80" s="61"/>
      <c r="K80" s="61"/>
      <c r="L80" s="62">
        <v>67.476383265856995</v>
      </c>
      <c r="M80" s="62">
        <v>51.138275937562298</v>
      </c>
      <c r="N80" s="62">
        <v>16.338107328294701</v>
      </c>
      <c r="O80" s="62">
        <v>14.619883040935701</v>
      </c>
      <c r="P80" s="62">
        <v>44.984255510571302</v>
      </c>
      <c r="Q80" s="62">
        <v>5.2631578947368398</v>
      </c>
      <c r="R80" s="62"/>
      <c r="S80" s="62"/>
      <c r="T80" s="62"/>
      <c r="U80" s="62"/>
      <c r="V80" s="62"/>
      <c r="W80" s="62"/>
      <c r="X80" s="62"/>
      <c r="Y80" s="62">
        <v>4.3859649122807015E-2</v>
      </c>
      <c r="Z80" s="62">
        <v>4.3859649122807015E-2</v>
      </c>
      <c r="AA80" s="62"/>
      <c r="AB80" s="62"/>
      <c r="AC80" s="61" t="str">
        <f>'учет продукции'!$A80&amp;" "&amp;'учет продукции'!$B80&amp;" "&amp;'учет продукции'!$C80&amp;" "&amp;'учет продукции'!$D80&amp;" "&amp;'учет продукции'!$E80</f>
        <v>Лендхаус 4см №7 Меланж Фактура 3-5 1 сорт</v>
      </c>
    </row>
    <row r="81" spans="1:29" ht="14.25" customHeight="1" x14ac:dyDescent="0.3">
      <c r="A81" s="35" t="s">
        <v>124</v>
      </c>
      <c r="B81" s="8" t="s">
        <v>125</v>
      </c>
      <c r="C81" s="8" t="s">
        <v>138</v>
      </c>
      <c r="D81" s="8" t="s">
        <v>130</v>
      </c>
      <c r="E81" s="8" t="s">
        <v>123</v>
      </c>
      <c r="F81" s="66">
        <v>0</v>
      </c>
      <c r="G81" s="32">
        <v>480</v>
      </c>
      <c r="H81" s="32">
        <v>0</v>
      </c>
      <c r="I81" s="67"/>
      <c r="J81" s="61"/>
      <c r="K81" s="61"/>
      <c r="L81" s="62">
        <v>67.476383265856995</v>
      </c>
      <c r="M81" s="62">
        <v>51.138275937562298</v>
      </c>
      <c r="N81" s="62">
        <v>16.338107328294701</v>
      </c>
      <c r="O81" s="62">
        <v>14.619883040935701</v>
      </c>
      <c r="P81" s="62">
        <v>44.984255510571302</v>
      </c>
      <c r="Q81" s="62">
        <v>5.2631578947368398</v>
      </c>
      <c r="R81" s="62"/>
      <c r="S81" s="62"/>
      <c r="T81" s="62"/>
      <c r="U81" s="62"/>
      <c r="V81" s="62"/>
      <c r="W81" s="62"/>
      <c r="X81" s="62">
        <v>2.1999999999999999E-2</v>
      </c>
      <c r="Y81" s="62">
        <v>6.6000000000000003E-2</v>
      </c>
      <c r="Z81" s="62"/>
      <c r="AA81" s="62"/>
      <c r="AB81" s="62"/>
      <c r="AC81" s="61" t="str">
        <f>'учет продукции'!$A81&amp;" "&amp;'учет продукции'!$B81&amp;" "&amp;'учет продукции'!$C81&amp;" "&amp;'учет продукции'!$D81&amp;" "&amp;'учет продукции'!$E81</f>
        <v>Лендхаус 4см №8 Аляска Фактура 3-5 1 сорт</v>
      </c>
    </row>
    <row r="82" spans="1:29" ht="14.25" customHeight="1" x14ac:dyDescent="0.3">
      <c r="A82" s="35" t="s">
        <v>124</v>
      </c>
      <c r="B82" s="8" t="s">
        <v>125</v>
      </c>
      <c r="C82" s="8" t="s">
        <v>139</v>
      </c>
      <c r="D82" s="8" t="s">
        <v>130</v>
      </c>
      <c r="E82" s="8" t="s">
        <v>123</v>
      </c>
      <c r="F82" s="66">
        <v>0</v>
      </c>
      <c r="G82" s="32">
        <v>480</v>
      </c>
      <c r="H82" s="32">
        <v>0</v>
      </c>
      <c r="I82" s="67"/>
      <c r="J82" s="61"/>
      <c r="K82" s="61"/>
      <c r="L82" s="62">
        <v>67.476383265856995</v>
      </c>
      <c r="M82" s="62">
        <v>51.138275937562298</v>
      </c>
      <c r="N82" s="62">
        <v>16.338107328294701</v>
      </c>
      <c r="O82" s="62">
        <v>14.619883040935701</v>
      </c>
      <c r="P82" s="62">
        <v>44.984255510571302</v>
      </c>
      <c r="Q82" s="62">
        <v>5.2631578947368398</v>
      </c>
      <c r="R82" s="62"/>
      <c r="S82" s="62"/>
      <c r="T82" s="62"/>
      <c r="U82" s="62"/>
      <c r="V82" s="62">
        <v>2.9000000000000001E-2</v>
      </c>
      <c r="W82" s="62"/>
      <c r="X82" s="62">
        <v>2.9000000000000001E-2</v>
      </c>
      <c r="Y82" s="62"/>
      <c r="Z82" s="62">
        <v>2.9000000000000001E-2</v>
      </c>
      <c r="AA82" s="62"/>
      <c r="AB82" s="62"/>
      <c r="AC82" s="61" t="str">
        <f>'учет продукции'!$A82&amp;" "&amp;'учет продукции'!$B82&amp;" "&amp;'учет продукции'!$C82&amp;" "&amp;'учет продукции'!$D82&amp;" "&amp;'учет продукции'!$E82</f>
        <v>Лендхаус 4см №9 Арабская ночь Фактура 3-5 1 сорт</v>
      </c>
    </row>
    <row r="83" spans="1:29" ht="14.25" customHeight="1" x14ac:dyDescent="0.3">
      <c r="A83" s="35" t="s">
        <v>124</v>
      </c>
      <c r="B83" s="8" t="s">
        <v>125</v>
      </c>
      <c r="C83" s="8" t="s">
        <v>140</v>
      </c>
      <c r="D83" s="8" t="s">
        <v>130</v>
      </c>
      <c r="E83" s="8" t="s">
        <v>123</v>
      </c>
      <c r="F83" s="66">
        <v>0</v>
      </c>
      <c r="G83" s="32">
        <v>480</v>
      </c>
      <c r="H83" s="32">
        <v>0</v>
      </c>
      <c r="I83" s="67"/>
      <c r="J83" s="61"/>
      <c r="K83" s="61"/>
      <c r="L83" s="62">
        <v>67.476383265856995</v>
      </c>
      <c r="M83" s="62">
        <v>51.138275937562298</v>
      </c>
      <c r="N83" s="62">
        <v>16.338107328294701</v>
      </c>
      <c r="O83" s="62">
        <v>14.619883040935701</v>
      </c>
      <c r="P83" s="62">
        <v>44.984255510571302</v>
      </c>
      <c r="Q83" s="62">
        <v>5.2631578947368398</v>
      </c>
      <c r="R83" s="62"/>
      <c r="S83" s="62"/>
      <c r="T83" s="62"/>
      <c r="U83" s="62"/>
      <c r="V83" s="62"/>
      <c r="W83" s="62">
        <v>2.1929824561403508E-2</v>
      </c>
      <c r="X83" s="62"/>
      <c r="Y83" s="62"/>
      <c r="Z83" s="62">
        <v>4.3859649122807015E-2</v>
      </c>
      <c r="AA83" s="62">
        <v>2.1929824561403508E-2</v>
      </c>
      <c r="AB83" s="62"/>
      <c r="AC83" s="61" t="str">
        <f>'учет продукции'!$A83&amp;" "&amp;'учет продукции'!$B83&amp;" "&amp;'учет продукции'!$C83&amp;" "&amp;'учет продукции'!$D83&amp;" "&amp;'учет продукции'!$E83</f>
        <v>Лендхаус 4см №10 Джафар Фактура 3-5 1 сорт</v>
      </c>
    </row>
    <row r="84" spans="1:29" ht="14.25" customHeight="1" x14ac:dyDescent="0.3">
      <c r="A84" s="35" t="s">
        <v>124</v>
      </c>
      <c r="B84" s="8" t="s">
        <v>125</v>
      </c>
      <c r="C84" s="8" t="s">
        <v>141</v>
      </c>
      <c r="D84" s="8" t="s">
        <v>130</v>
      </c>
      <c r="E84" s="8" t="s">
        <v>123</v>
      </c>
      <c r="F84" s="66">
        <v>0</v>
      </c>
      <c r="G84" s="32">
        <v>480</v>
      </c>
      <c r="H84" s="32">
        <v>0</v>
      </c>
      <c r="I84" s="67"/>
      <c r="J84" s="61"/>
      <c r="K84" s="61"/>
      <c r="L84" s="62">
        <v>67.476383265856995</v>
      </c>
      <c r="M84" s="62">
        <v>51.138275937562298</v>
      </c>
      <c r="N84" s="62">
        <v>16.338107328294701</v>
      </c>
      <c r="O84" s="62">
        <v>14.619883040935701</v>
      </c>
      <c r="P84" s="62">
        <v>44.984255510571302</v>
      </c>
      <c r="Q84" s="62">
        <v>5.2631578947368398</v>
      </c>
      <c r="R84" s="62"/>
      <c r="S84" s="62"/>
      <c r="T84" s="62"/>
      <c r="U84" s="62"/>
      <c r="V84" s="62"/>
      <c r="W84" s="62">
        <v>4.3859649122807015E-2</v>
      </c>
      <c r="X84" s="62"/>
      <c r="Y84" s="62">
        <v>4.3859649122807015E-2</v>
      </c>
      <c r="Z84" s="62"/>
      <c r="AA84" s="62"/>
      <c r="AB84" s="62"/>
      <c r="AC84" s="61" t="str">
        <f>'учет продукции'!$A84&amp;" "&amp;'учет продукции'!$B84&amp;" "&amp;'учет продукции'!$C84&amp;" "&amp;'учет продукции'!$D84&amp;" "&amp;'учет продукции'!$E84</f>
        <v>Лендхаус 4см №11 Джамбулани Фактура 3-5 1 сорт</v>
      </c>
    </row>
    <row r="85" spans="1:29" ht="14.25" customHeight="1" x14ac:dyDescent="0.3">
      <c r="A85" s="35" t="s">
        <v>124</v>
      </c>
      <c r="B85" s="8" t="s">
        <v>125</v>
      </c>
      <c r="C85" s="8" t="s">
        <v>142</v>
      </c>
      <c r="D85" s="8" t="s">
        <v>130</v>
      </c>
      <c r="E85" s="8" t="s">
        <v>123</v>
      </c>
      <c r="F85" s="66">
        <v>0</v>
      </c>
      <c r="G85" s="32">
        <v>480</v>
      </c>
      <c r="H85" s="32">
        <v>0</v>
      </c>
      <c r="I85" s="67"/>
      <c r="J85" s="61"/>
      <c r="K85" s="61"/>
      <c r="L85" s="62">
        <v>67.476383265856995</v>
      </c>
      <c r="M85" s="62">
        <v>51.138275937562298</v>
      </c>
      <c r="N85" s="62">
        <v>16.338107328294701</v>
      </c>
      <c r="O85" s="62">
        <v>14.619883040935701</v>
      </c>
      <c r="P85" s="62">
        <v>44.984255510571302</v>
      </c>
      <c r="Q85" s="62">
        <v>5.2631578947368398</v>
      </c>
      <c r="R85" s="62"/>
      <c r="S85" s="62"/>
      <c r="T85" s="62"/>
      <c r="U85" s="62"/>
      <c r="V85" s="62"/>
      <c r="W85" s="62">
        <v>2.1929824561403501E-2</v>
      </c>
      <c r="X85" s="62"/>
      <c r="Y85" s="62">
        <v>4.3859649122807015E-2</v>
      </c>
      <c r="Z85" s="62"/>
      <c r="AA85" s="62">
        <v>2.1929824561403508E-2</v>
      </c>
      <c r="AB85" s="62"/>
      <c r="AC85" s="61" t="str">
        <f>'учет продукции'!$A85&amp;" "&amp;'учет продукции'!$B85&amp;" "&amp;'учет продукции'!$C85&amp;" "&amp;'учет продукции'!$D85&amp;" "&amp;'учет продукции'!$E85</f>
        <v>Лендхаус 4см №12 Яшма Фактура 3-5 1 сорт</v>
      </c>
    </row>
    <row r="86" spans="1:29" ht="14.25" customHeight="1" x14ac:dyDescent="0.3">
      <c r="A86" s="35" t="s">
        <v>124</v>
      </c>
      <c r="B86" s="8" t="s">
        <v>125</v>
      </c>
      <c r="C86" s="8" t="s">
        <v>143</v>
      </c>
      <c r="D86" s="8" t="s">
        <v>130</v>
      </c>
      <c r="E86" s="8" t="s">
        <v>123</v>
      </c>
      <c r="F86" s="66">
        <v>0</v>
      </c>
      <c r="G86" s="32">
        <v>480</v>
      </c>
      <c r="H86" s="32">
        <v>0</v>
      </c>
      <c r="I86" s="67"/>
      <c r="J86" s="61"/>
      <c r="K86" s="61"/>
      <c r="L86" s="62">
        <v>67.476383265856995</v>
      </c>
      <c r="M86" s="62">
        <v>51.138275937562298</v>
      </c>
      <c r="N86" s="62">
        <v>16.338107328294701</v>
      </c>
      <c r="O86" s="62">
        <v>14.619883040935701</v>
      </c>
      <c r="P86" s="62">
        <v>44.984255510571302</v>
      </c>
      <c r="Q86" s="62">
        <v>5.2631578947368398</v>
      </c>
      <c r="R86" s="62"/>
      <c r="S86" s="62"/>
      <c r="T86" s="62"/>
      <c r="U86" s="62"/>
      <c r="V86" s="62">
        <v>2.9000000000000001E-2</v>
      </c>
      <c r="W86" s="62">
        <v>2.9000000000000001E-2</v>
      </c>
      <c r="X86" s="62"/>
      <c r="Y86" s="62"/>
      <c r="Z86" s="62"/>
      <c r="AA86" s="62">
        <v>2.9000000000000001E-2</v>
      </c>
      <c r="AB86" s="62"/>
      <c r="AC86" s="61" t="str">
        <f>'учет продукции'!$A86&amp;" "&amp;'учет продукции'!$B86&amp;" "&amp;'учет продукции'!$C86&amp;" "&amp;'учет продукции'!$D86&amp;" "&amp;'учет продукции'!$E86</f>
        <v>Лендхаус 4см №13 Сорренто Фактура 3-5 1 сорт</v>
      </c>
    </row>
    <row r="87" spans="1:29" ht="14.25" customHeight="1" x14ac:dyDescent="0.3">
      <c r="A87" s="35" t="s">
        <v>124</v>
      </c>
      <c r="B87" s="8" t="s">
        <v>125</v>
      </c>
      <c r="C87" s="8" t="s">
        <v>144</v>
      </c>
      <c r="D87" s="8" t="s">
        <v>130</v>
      </c>
      <c r="E87" s="8" t="s">
        <v>123</v>
      </c>
      <c r="F87" s="66">
        <v>0</v>
      </c>
      <c r="G87" s="32">
        <v>480</v>
      </c>
      <c r="H87" s="32">
        <v>0</v>
      </c>
      <c r="I87" s="67"/>
      <c r="J87" s="61"/>
      <c r="K87" s="61"/>
      <c r="L87" s="62">
        <v>67.476383265856995</v>
      </c>
      <c r="M87" s="62">
        <v>51.138275937562298</v>
      </c>
      <c r="N87" s="62">
        <v>16.338107328294701</v>
      </c>
      <c r="O87" s="62">
        <v>14.619883040935701</v>
      </c>
      <c r="P87" s="62">
        <v>44.984255510571302</v>
      </c>
      <c r="Q87" s="62">
        <v>5.2631578947368398</v>
      </c>
      <c r="R87" s="62"/>
      <c r="S87" s="62"/>
      <c r="T87" s="62"/>
      <c r="U87" s="62"/>
      <c r="V87" s="62">
        <v>2.1929824561403508E-2</v>
      </c>
      <c r="W87" s="62"/>
      <c r="X87" s="62">
        <v>2.1929824561403508E-2</v>
      </c>
      <c r="Y87" s="62">
        <v>4.3859649122807015E-2</v>
      </c>
      <c r="Z87" s="62"/>
      <c r="AA87" s="62"/>
      <c r="AB87" s="62"/>
      <c r="AC87" s="61" t="str">
        <f>'учет продукции'!$A87&amp;" "&amp;'учет продукции'!$B87&amp;" "&amp;'учет продукции'!$C87&amp;" "&amp;'учет продукции'!$D87&amp;" "&amp;'учет продукции'!$E87</f>
        <v>Лендхаус 4см №14 Красный агат Фактура 3-5 1 сорт</v>
      </c>
    </row>
    <row r="88" spans="1:29" ht="14.25" customHeight="1" x14ac:dyDescent="0.3">
      <c r="A88" s="35" t="s">
        <v>124</v>
      </c>
      <c r="B88" s="8" t="s">
        <v>125</v>
      </c>
      <c r="C88" s="8" t="s">
        <v>145</v>
      </c>
      <c r="D88" s="8" t="s">
        <v>130</v>
      </c>
      <c r="E88" s="8" t="s">
        <v>123</v>
      </c>
      <c r="F88" s="66">
        <v>0</v>
      </c>
      <c r="G88" s="32">
        <v>480</v>
      </c>
      <c r="H88" s="32">
        <v>0</v>
      </c>
      <c r="I88" s="67"/>
      <c r="J88" s="61"/>
      <c r="K88" s="61"/>
      <c r="L88" s="62">
        <v>67.476383265856995</v>
      </c>
      <c r="M88" s="62">
        <v>51.138275937562298</v>
      </c>
      <c r="N88" s="62">
        <v>16.338107328294701</v>
      </c>
      <c r="O88" s="62">
        <v>14.619883040935701</v>
      </c>
      <c r="P88" s="62">
        <v>44.984255510571302</v>
      </c>
      <c r="Q88" s="62">
        <v>5.2631578947368398</v>
      </c>
      <c r="R88" s="62"/>
      <c r="S88" s="62"/>
      <c r="T88" s="62"/>
      <c r="U88" s="62"/>
      <c r="V88" s="62"/>
      <c r="W88" s="62"/>
      <c r="X88" s="62">
        <v>1.4999999999999999E-2</v>
      </c>
      <c r="Y88" s="62">
        <v>0.44</v>
      </c>
      <c r="Z88" s="62"/>
      <c r="AA88" s="62"/>
      <c r="AB88" s="62"/>
      <c r="AC88" s="61" t="str">
        <f>'учет продукции'!$A88&amp;" "&amp;'учет продукции'!$B88&amp;" "&amp;'учет продукции'!$C88&amp;" "&amp;'учет продукции'!$D88&amp;" "&amp;'учет продукции'!$E88</f>
        <v>Лендхаус 4см №15 Антрацит Фактура 3-5 1 сорт</v>
      </c>
    </row>
    <row r="89" spans="1:29" ht="14.25" customHeight="1" x14ac:dyDescent="0.3">
      <c r="A89" s="35" t="s">
        <v>124</v>
      </c>
      <c r="B89" s="8" t="s">
        <v>125</v>
      </c>
      <c r="C89" s="8" t="s">
        <v>146</v>
      </c>
      <c r="D89" s="8" t="s">
        <v>130</v>
      </c>
      <c r="E89" s="8" t="s">
        <v>123</v>
      </c>
      <c r="F89" s="66">
        <v>0</v>
      </c>
      <c r="G89" s="32">
        <v>480</v>
      </c>
      <c r="H89" s="32">
        <v>0</v>
      </c>
      <c r="I89" s="67"/>
      <c r="J89" s="61"/>
      <c r="K89" s="61"/>
      <c r="L89" s="62">
        <v>67.476383265856995</v>
      </c>
      <c r="M89" s="62">
        <v>51.138275937562298</v>
      </c>
      <c r="N89" s="62">
        <v>16.338107328294701</v>
      </c>
      <c r="O89" s="62">
        <v>14.619883040935701</v>
      </c>
      <c r="P89" s="62">
        <v>44.984255510571302</v>
      </c>
      <c r="Q89" s="62">
        <v>5.2631578947368398</v>
      </c>
      <c r="R89" s="62"/>
      <c r="S89" s="62"/>
      <c r="T89" s="62"/>
      <c r="U89" s="62"/>
      <c r="V89" s="62"/>
      <c r="W89" s="62">
        <v>2.1929824561403508E-2</v>
      </c>
      <c r="X89" s="62"/>
      <c r="Y89" s="62">
        <v>2.1929824561403508E-2</v>
      </c>
      <c r="Z89" s="62"/>
      <c r="AA89" s="62">
        <v>2.1929824561403508E-2</v>
      </c>
      <c r="AB89" s="62"/>
      <c r="AC89" s="61" t="str">
        <f>'учет продукции'!$A89&amp;" "&amp;'учет продукции'!$B89&amp;" "&amp;'учет продукции'!$C89&amp;" "&amp;'учет продукции'!$D89&amp;" "&amp;'учет продукции'!$E89</f>
        <v>Лендхаус 4см №16 Хаски Фактура 3-5 1 сорт</v>
      </c>
    </row>
    <row r="90" spans="1:29" ht="14.25" customHeight="1" x14ac:dyDescent="0.3">
      <c r="A90" s="35" t="s">
        <v>124</v>
      </c>
      <c r="B90" s="8" t="s">
        <v>125</v>
      </c>
      <c r="C90" s="8" t="s">
        <v>147</v>
      </c>
      <c r="D90" s="8" t="s">
        <v>130</v>
      </c>
      <c r="E90" s="8" t="s">
        <v>123</v>
      </c>
      <c r="F90" s="66">
        <v>0</v>
      </c>
      <c r="G90" s="32">
        <v>480</v>
      </c>
      <c r="H90" s="32">
        <v>0</v>
      </c>
      <c r="I90" s="67"/>
      <c r="J90" s="61"/>
      <c r="K90" s="61"/>
      <c r="L90" s="62">
        <v>67.476383265856995</v>
      </c>
      <c r="M90" s="62">
        <v>51.138275937562298</v>
      </c>
      <c r="N90" s="62">
        <v>16.338107328294701</v>
      </c>
      <c r="O90" s="62">
        <v>14.619883040935701</v>
      </c>
      <c r="P90" s="62">
        <v>44.984255510571302</v>
      </c>
      <c r="Q90" s="62">
        <v>5.2631578947368398</v>
      </c>
      <c r="R90" s="62"/>
      <c r="S90" s="62"/>
      <c r="T90" s="62"/>
      <c r="U90" s="62"/>
      <c r="V90" s="62"/>
      <c r="W90" s="62"/>
      <c r="X90" s="62">
        <v>6.6000000000000003E-2</v>
      </c>
      <c r="Y90" s="62">
        <v>2.1999999999999999E-2</v>
      </c>
      <c r="Z90" s="62"/>
      <c r="AA90" s="62"/>
      <c r="AB90" s="62"/>
      <c r="AC90" s="61" t="str">
        <f>'учет продукции'!$A90&amp;" "&amp;'учет продукции'!$B90&amp;" "&amp;'учет продукции'!$C90&amp;" "&amp;'учет продукции'!$D90&amp;" "&amp;'учет продукции'!$E90</f>
        <v>Лендхаус 4см №17 Черная ночь Фактура 3-5 1 сорт</v>
      </c>
    </row>
    <row r="91" spans="1:29" ht="14.25" customHeight="1" x14ac:dyDescent="0.3">
      <c r="A91" s="35" t="s">
        <v>124</v>
      </c>
      <c r="B91" s="8" t="s">
        <v>125</v>
      </c>
      <c r="C91" s="8" t="s">
        <v>148</v>
      </c>
      <c r="D91" s="8" t="s">
        <v>130</v>
      </c>
      <c r="E91" s="8" t="s">
        <v>123</v>
      </c>
      <c r="F91" s="66">
        <v>0</v>
      </c>
      <c r="G91" s="32">
        <v>480</v>
      </c>
      <c r="H91" s="32">
        <v>0</v>
      </c>
      <c r="I91" s="67"/>
      <c r="J91" s="61"/>
      <c r="K91" s="61"/>
      <c r="L91" s="62">
        <v>67.476383265856995</v>
      </c>
      <c r="M91" s="62">
        <v>51.138275937562298</v>
      </c>
      <c r="N91" s="62">
        <v>16.338107328294701</v>
      </c>
      <c r="O91" s="62">
        <v>14.619883040935701</v>
      </c>
      <c r="P91" s="62">
        <v>44.984255510571302</v>
      </c>
      <c r="Q91" s="62">
        <v>5.2631578947368398</v>
      </c>
      <c r="R91" s="62"/>
      <c r="S91" s="62"/>
      <c r="T91" s="62"/>
      <c r="U91" s="62"/>
      <c r="V91" s="62"/>
      <c r="W91" s="62">
        <v>4.3859649122807015E-2</v>
      </c>
      <c r="X91" s="62"/>
      <c r="Y91" s="62"/>
      <c r="Z91" s="62"/>
      <c r="AA91" s="62">
        <v>4.3859649122807015E-2</v>
      </c>
      <c r="AB91" s="62"/>
      <c r="AC91" s="61" t="str">
        <f>'учет продукции'!$A91&amp;" "&amp;'учет продукции'!$B91&amp;" "&amp;'учет продукции'!$C91&amp;" "&amp;'учет продукции'!$D91&amp;" "&amp;'учет продукции'!$E91</f>
        <v>Лендхаус 4см №18 Мустанг Фактура 3-5 1 сорт</v>
      </c>
    </row>
    <row r="92" spans="1:29" ht="14.25" customHeight="1" x14ac:dyDescent="0.3">
      <c r="A92" s="35" t="s">
        <v>124</v>
      </c>
      <c r="B92" s="8" t="s">
        <v>125</v>
      </c>
      <c r="C92" s="8" t="s">
        <v>149</v>
      </c>
      <c r="D92" s="8" t="s">
        <v>130</v>
      </c>
      <c r="E92" s="8" t="s">
        <v>123</v>
      </c>
      <c r="F92" s="66">
        <v>0</v>
      </c>
      <c r="G92" s="32">
        <v>480</v>
      </c>
      <c r="H92" s="32">
        <v>0</v>
      </c>
      <c r="I92" s="67"/>
      <c r="J92" s="61"/>
      <c r="K92" s="61"/>
      <c r="L92" s="62">
        <v>67.476383265856995</v>
      </c>
      <c r="M92" s="62">
        <v>51.138275937562298</v>
      </c>
      <c r="N92" s="62">
        <v>16.338107328294701</v>
      </c>
      <c r="O92" s="62">
        <v>14.619883040935701</v>
      </c>
      <c r="P92" s="62">
        <v>44.984255510571302</v>
      </c>
      <c r="Q92" s="62">
        <v>5.2631578947368398</v>
      </c>
      <c r="R92" s="62"/>
      <c r="S92" s="62"/>
      <c r="T92" s="62"/>
      <c r="U92" s="62"/>
      <c r="V92" s="62"/>
      <c r="W92" s="62">
        <v>4.3859649122807015E-2</v>
      </c>
      <c r="X92" s="62"/>
      <c r="Y92" s="62"/>
      <c r="Z92" s="62"/>
      <c r="AA92" s="62">
        <v>4.3859649122807015E-2</v>
      </c>
      <c r="AB92" s="62"/>
      <c r="AC92" s="61" t="str">
        <f>'учет продукции'!$A92&amp;" "&amp;'учет продукции'!$B92&amp;" "&amp;'учет продукции'!$C92&amp;" "&amp;'учет продукции'!$D92&amp;" "&amp;'учет продукции'!$E92</f>
        <v>Лендхаус 4см №19 Гончар Фактура 3-5 1 сорт</v>
      </c>
    </row>
    <row r="93" spans="1:29" ht="14.25" customHeight="1" x14ac:dyDescent="0.3">
      <c r="A93" s="35" t="s">
        <v>124</v>
      </c>
      <c r="B93" s="8" t="s">
        <v>125</v>
      </c>
      <c r="C93" s="8" t="s">
        <v>150</v>
      </c>
      <c r="D93" s="8" t="s">
        <v>130</v>
      </c>
      <c r="E93" s="8" t="s">
        <v>123</v>
      </c>
      <c r="F93" s="66">
        <v>0</v>
      </c>
      <c r="G93" s="32">
        <v>480</v>
      </c>
      <c r="H93" s="32">
        <v>0</v>
      </c>
      <c r="I93" s="67"/>
      <c r="J93" s="61"/>
      <c r="K93" s="61"/>
      <c r="L93" s="62">
        <v>67.476383265856995</v>
      </c>
      <c r="M93" s="62">
        <v>51.138275937562298</v>
      </c>
      <c r="N93" s="62">
        <v>16.338107328294701</v>
      </c>
      <c r="O93" s="62">
        <v>14.619883040935701</v>
      </c>
      <c r="P93" s="62">
        <v>44.984255510571302</v>
      </c>
      <c r="Q93" s="62">
        <v>5.2631578947368398</v>
      </c>
      <c r="R93" s="62"/>
      <c r="S93" s="62"/>
      <c r="T93" s="62"/>
      <c r="U93" s="62"/>
      <c r="V93" s="62">
        <v>5.7000000000000002E-2</v>
      </c>
      <c r="W93" s="62"/>
      <c r="X93" s="62">
        <v>3.9E-2</v>
      </c>
      <c r="Y93" s="62"/>
      <c r="Z93" s="62"/>
      <c r="AA93" s="62"/>
      <c r="AB93" s="62"/>
      <c r="AC93" s="61" t="str">
        <f>'учет продукции'!$A93&amp;" "&amp;'учет продукции'!$B93&amp;" "&amp;'учет продукции'!$C93&amp;" "&amp;'учет продукции'!$D93&amp;" "&amp;'учет продукции'!$E93</f>
        <v>Лендхаус 4см №20 Кармен Фактура 3-5 1 сорт</v>
      </c>
    </row>
    <row r="94" spans="1:29" ht="14.25" customHeight="1" x14ac:dyDescent="0.3">
      <c r="A94" s="35" t="s">
        <v>124</v>
      </c>
      <c r="B94" s="8" t="s">
        <v>125</v>
      </c>
      <c r="C94" s="8" t="s">
        <v>151</v>
      </c>
      <c r="D94" s="8" t="s">
        <v>130</v>
      </c>
      <c r="E94" s="8" t="s">
        <v>123</v>
      </c>
      <c r="F94" s="66">
        <v>0</v>
      </c>
      <c r="G94" s="32">
        <v>480</v>
      </c>
      <c r="H94" s="32">
        <v>0</v>
      </c>
      <c r="I94" s="67"/>
      <c r="J94" s="61"/>
      <c r="K94" s="61"/>
      <c r="L94" s="62">
        <v>67.476383265856995</v>
      </c>
      <c r="M94" s="62">
        <v>51.138275937562298</v>
      </c>
      <c r="N94" s="62">
        <v>16.338107328294701</v>
      </c>
      <c r="O94" s="62">
        <v>14.619883040935701</v>
      </c>
      <c r="P94" s="62">
        <v>44.984255510571302</v>
      </c>
      <c r="Q94" s="62">
        <v>5.2631578947368398</v>
      </c>
      <c r="R94" s="62"/>
      <c r="S94" s="62"/>
      <c r="T94" s="62"/>
      <c r="U94" s="62"/>
      <c r="V94" s="62"/>
      <c r="W94" s="62">
        <v>2.1929824561403508E-2</v>
      </c>
      <c r="X94" s="62">
        <v>2.1929824561403508E-2</v>
      </c>
      <c r="Y94" s="62">
        <v>4.3859649122807015E-2</v>
      </c>
      <c r="Z94" s="62"/>
      <c r="AA94" s="62"/>
      <c r="AB94" s="62"/>
      <c r="AC94" s="61" t="str">
        <f>'учет продукции'!$A94&amp;" "&amp;'учет продукции'!$B94&amp;" "&amp;'учет продукции'!$C94&amp;" "&amp;'учет продукции'!$D94&amp;" "&amp;'учет продукции'!$E94</f>
        <v>Лендхаус 4см №21 Агат коричневый Фактура 3-5 1 сорт</v>
      </c>
    </row>
    <row r="95" spans="1:29" ht="14.25" customHeight="1" x14ac:dyDescent="0.3">
      <c r="A95" s="35" t="s">
        <v>124</v>
      </c>
      <c r="B95" s="8" t="s">
        <v>125</v>
      </c>
      <c r="C95" s="8" t="s">
        <v>152</v>
      </c>
      <c r="D95" s="8" t="s">
        <v>130</v>
      </c>
      <c r="E95" s="8" t="s">
        <v>123</v>
      </c>
      <c r="F95" s="66">
        <v>0</v>
      </c>
      <c r="G95" s="32">
        <v>480</v>
      </c>
      <c r="H95" s="32">
        <v>0</v>
      </c>
      <c r="I95" s="67"/>
      <c r="J95" s="61"/>
      <c r="K95" s="61"/>
      <c r="L95" s="62">
        <v>67.476383265856995</v>
      </c>
      <c r="M95" s="62">
        <v>51.138275937562298</v>
      </c>
      <c r="N95" s="62">
        <v>16.338107328294701</v>
      </c>
      <c r="O95" s="62">
        <v>14.619883040935701</v>
      </c>
      <c r="P95" s="62">
        <v>44.984255510571302</v>
      </c>
      <c r="Q95" s="62">
        <v>5.2631578947368398</v>
      </c>
      <c r="R95" s="62"/>
      <c r="S95" s="62"/>
      <c r="T95" s="62"/>
      <c r="U95" s="62"/>
      <c r="V95" s="62"/>
      <c r="W95" s="62"/>
      <c r="X95" s="62">
        <v>2.1929824561403508E-2</v>
      </c>
      <c r="Y95" s="62">
        <v>4.3859649122807015E-2</v>
      </c>
      <c r="Z95" s="62"/>
      <c r="AA95" s="62">
        <v>2.1929824561403508E-2</v>
      </c>
      <c r="AB95" s="62"/>
      <c r="AC95" s="61" t="str">
        <f>'учет продукции'!$A95&amp;" "&amp;'учет продукции'!$B95&amp;" "&amp;'учет продукции'!$C95&amp;" "&amp;'учет продукции'!$D95&amp;" "&amp;'учет продукции'!$E95</f>
        <v>Лендхаус 4см №22 Агат оранжевый Фактура 3-5 1 сорт</v>
      </c>
    </row>
    <row r="96" spans="1:29" ht="14.25" customHeight="1" x14ac:dyDescent="0.3">
      <c r="A96" s="35" t="s">
        <v>124</v>
      </c>
      <c r="B96" s="8" t="s">
        <v>125</v>
      </c>
      <c r="C96" s="8" t="s">
        <v>153</v>
      </c>
      <c r="D96" s="8" t="s">
        <v>130</v>
      </c>
      <c r="E96" s="8" t="s">
        <v>123</v>
      </c>
      <c r="F96" s="66">
        <v>0</v>
      </c>
      <c r="G96" s="32">
        <v>480</v>
      </c>
      <c r="H96" s="32">
        <v>0</v>
      </c>
      <c r="I96" s="67"/>
      <c r="J96" s="61"/>
      <c r="K96" s="61"/>
      <c r="L96" s="62">
        <v>67.476383265856995</v>
      </c>
      <c r="M96" s="62">
        <v>51.138275937562298</v>
      </c>
      <c r="N96" s="62">
        <v>16.338107328294701</v>
      </c>
      <c r="O96" s="62">
        <v>14.619883040935701</v>
      </c>
      <c r="P96" s="62">
        <v>44.984255510571302</v>
      </c>
      <c r="Q96" s="62">
        <v>5.2631578947368398</v>
      </c>
      <c r="R96" s="62"/>
      <c r="S96" s="62"/>
      <c r="T96" s="62"/>
      <c r="U96" s="62"/>
      <c r="V96" s="62"/>
      <c r="W96" s="62"/>
      <c r="X96" s="62">
        <v>2.1929824561403508E-2</v>
      </c>
      <c r="Y96" s="62">
        <v>4.3859649122807015E-2</v>
      </c>
      <c r="Z96" s="62">
        <v>2.1929824561403508E-2</v>
      </c>
      <c r="AA96" s="62"/>
      <c r="AB96" s="62"/>
      <c r="AC96" s="61" t="str">
        <f>'учет продукции'!$A96&amp;" "&amp;'учет продукции'!$B96&amp;" "&amp;'учет продукции'!$C96&amp;" "&amp;'учет продукции'!$D96&amp;" "&amp;'учет продукции'!$E96</f>
        <v>Лендхаус 4см №23 Жёлтый агат Фактура 3-5 1 сорт</v>
      </c>
    </row>
    <row r="97" spans="1:29" ht="14.25" customHeight="1" x14ac:dyDescent="0.3">
      <c r="A97" s="35" t="s">
        <v>124</v>
      </c>
      <c r="B97" s="8" t="s">
        <v>125</v>
      </c>
      <c r="C97" s="8" t="s">
        <v>154</v>
      </c>
      <c r="D97" s="8" t="s">
        <v>130</v>
      </c>
      <c r="E97" s="8" t="s">
        <v>123</v>
      </c>
      <c r="F97" s="66">
        <v>0</v>
      </c>
      <c r="G97" s="32">
        <v>480</v>
      </c>
      <c r="H97" s="32">
        <v>0</v>
      </c>
      <c r="I97" s="67"/>
      <c r="J97" s="61"/>
      <c r="K97" s="61"/>
      <c r="L97" s="62">
        <v>67.476383265856995</v>
      </c>
      <c r="M97" s="62">
        <v>51.138275937562298</v>
      </c>
      <c r="N97" s="62">
        <v>16.338107328294701</v>
      </c>
      <c r="O97" s="62">
        <v>14.619883040935701</v>
      </c>
      <c r="P97" s="62">
        <v>44.984255510571302</v>
      </c>
      <c r="Q97" s="62">
        <v>5.2631578947368398</v>
      </c>
      <c r="R97" s="62"/>
      <c r="S97" s="62"/>
      <c r="T97" s="62"/>
      <c r="U97" s="62"/>
      <c r="V97" s="62">
        <v>2.1929824561403508E-2</v>
      </c>
      <c r="W97" s="62"/>
      <c r="X97" s="62"/>
      <c r="Y97" s="62">
        <v>4.3859649122807015E-2</v>
      </c>
      <c r="Z97" s="62">
        <v>2.1929824561403508E-2</v>
      </c>
      <c r="AA97" s="62"/>
      <c r="AB97" s="62"/>
      <c r="AC97" s="61" t="str">
        <f>'учет продукции'!$A97&amp;" "&amp;'учет продукции'!$B97&amp;" "&amp;'учет продукции'!$C97&amp;" "&amp;'учет продукции'!$D97&amp;" "&amp;'учет продукции'!$E97</f>
        <v>Лендхаус 4см №24 Танго Фактура 3-5 1 сорт</v>
      </c>
    </row>
    <row r="98" spans="1:29" ht="14.25" customHeight="1" x14ac:dyDescent="0.3">
      <c r="A98" s="35" t="str">
        <f>'вариации продукты'!$A$3</f>
        <v>Лендхаус</v>
      </c>
      <c r="B98" s="8" t="str">
        <f>'вариации продукты'!B$3</f>
        <v>4см</v>
      </c>
      <c r="C98" s="8" t="str">
        <f t="shared" ref="C98:C104" si="2">C34</f>
        <v>серый</v>
      </c>
      <c r="D98" s="8" t="str">
        <f>'вариации продукты'!E$5</f>
        <v>Мрамор</v>
      </c>
      <c r="E98" s="9" t="s">
        <v>123</v>
      </c>
      <c r="F98" s="63">
        <f>'учет продукции'!$I98+'учет продукции'!$J98-'учет продукции'!$K98</f>
        <v>0</v>
      </c>
      <c r="G98" s="32">
        <v>520</v>
      </c>
      <c r="H98" s="32">
        <f>'учет продукции'!$F98*'учет продукции'!$G98</f>
        <v>0</v>
      </c>
      <c r="I98" s="64"/>
      <c r="J98" s="61"/>
      <c r="K98" s="61"/>
      <c r="L98" s="62">
        <v>67.476383265856953</v>
      </c>
      <c r="M98" s="62">
        <f>'учет продукции'!$L98-'учет продукции'!$N98</f>
        <v>51.138275937562291</v>
      </c>
      <c r="N98" s="62">
        <f>'учет продукции'!$L98/4.13</f>
        <v>16.338107328294662</v>
      </c>
      <c r="O98" s="62">
        <v>14.619883040935674</v>
      </c>
      <c r="P98" s="62">
        <v>44.984255510571302</v>
      </c>
      <c r="Q98" s="62">
        <v>5.2631578947368416</v>
      </c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1" t="str">
        <f>'учет продукции'!$A98&amp;" "&amp;'учет продукции'!$B98&amp;" "&amp;'учет продукции'!$C98&amp;" "&amp;'учет продукции'!$D98&amp;" "&amp;'учет продукции'!$E98</f>
        <v>Лендхаус 4см серый Мрамор 1 сорт</v>
      </c>
    </row>
    <row r="99" spans="1:29" ht="14.25" customHeight="1" x14ac:dyDescent="0.3">
      <c r="A99" s="35" t="str">
        <f>'вариации продукты'!$A$3</f>
        <v>Лендхаус</v>
      </c>
      <c r="B99" s="8" t="str">
        <f>'вариации продукты'!B$3</f>
        <v>4см</v>
      </c>
      <c r="C99" s="8" t="str">
        <f t="shared" si="2"/>
        <v>красный</v>
      </c>
      <c r="D99" s="8" t="str">
        <f>'вариации продукты'!E$5</f>
        <v>Мрамор</v>
      </c>
      <c r="E99" s="9" t="s">
        <v>123</v>
      </c>
      <c r="F99" s="63">
        <f>'учет продукции'!$I99+'учет продукции'!$J99-'учет продукции'!$K99</f>
        <v>0</v>
      </c>
      <c r="G99" s="32">
        <v>520</v>
      </c>
      <c r="H99" s="32">
        <f>'учет продукции'!$F99*'учет продукции'!$G99</f>
        <v>0</v>
      </c>
      <c r="I99" s="64"/>
      <c r="J99" s="61"/>
      <c r="K99" s="61"/>
      <c r="L99" s="62">
        <v>67.476383265856953</v>
      </c>
      <c r="M99" s="62">
        <f>'учет продукции'!$L99-'учет продукции'!$N99</f>
        <v>51.138275937562291</v>
      </c>
      <c r="N99" s="62">
        <f>'учет продукции'!$L99/4.13</f>
        <v>16.338107328294662</v>
      </c>
      <c r="O99" s="62">
        <v>14.619883040935674</v>
      </c>
      <c r="P99" s="62">
        <v>44.984255510571302</v>
      </c>
      <c r="Q99" s="62">
        <v>5.2631578947368416</v>
      </c>
      <c r="R99" s="62"/>
      <c r="S99" s="62"/>
      <c r="T99" s="62"/>
      <c r="U99" s="62"/>
      <c r="V99" s="62">
        <v>8.7999999999999995E-2</v>
      </c>
      <c r="W99" s="62"/>
      <c r="X99" s="62"/>
      <c r="Y99" s="62"/>
      <c r="Z99" s="62"/>
      <c r="AA99" s="62"/>
      <c r="AB99" s="62"/>
      <c r="AC99" s="61" t="str">
        <f>'учет продукции'!$A99&amp;" "&amp;'учет продукции'!$B99&amp;" "&amp;'учет продукции'!$C99&amp;" "&amp;'учет продукции'!$D99&amp;" "&amp;'учет продукции'!$E99</f>
        <v>Лендхаус 4см красный Мрамор 1 сорт</v>
      </c>
    </row>
    <row r="100" spans="1:29" ht="14.25" customHeight="1" x14ac:dyDescent="0.3">
      <c r="A100" s="35" t="str">
        <f>'вариации продукты'!$A$3</f>
        <v>Лендхаус</v>
      </c>
      <c r="B100" s="8" t="str">
        <f>'вариации продукты'!B$3</f>
        <v>4см</v>
      </c>
      <c r="C100" s="8" t="str">
        <f t="shared" si="2"/>
        <v>коричневый</v>
      </c>
      <c r="D100" s="8" t="str">
        <f>'вариации продукты'!E$5</f>
        <v>Мрамор</v>
      </c>
      <c r="E100" s="9" t="s">
        <v>123</v>
      </c>
      <c r="F100" s="63">
        <f>'учет продукции'!$I100+'учет продукции'!$J100-'учет продукции'!$K100</f>
        <v>0</v>
      </c>
      <c r="G100" s="32">
        <v>520</v>
      </c>
      <c r="H100" s="32">
        <f>'учет продукции'!$F100*'учет продукции'!$G100</f>
        <v>0</v>
      </c>
      <c r="I100" s="64"/>
      <c r="J100" s="61"/>
      <c r="K100" s="61"/>
      <c r="L100" s="62">
        <v>67.476383265856953</v>
      </c>
      <c r="M100" s="62">
        <f>'учет продукции'!$L100-'учет продукции'!$N100</f>
        <v>51.138275937562291</v>
      </c>
      <c r="N100" s="62">
        <f>'учет продукции'!$L100/4.13</f>
        <v>16.338107328294662</v>
      </c>
      <c r="O100" s="62">
        <v>14.619883040935674</v>
      </c>
      <c r="P100" s="62">
        <v>44.984255510571302</v>
      </c>
      <c r="Q100" s="62">
        <v>5.2631578947368416</v>
      </c>
      <c r="R100" s="62"/>
      <c r="S100" s="62"/>
      <c r="T100" s="62"/>
      <c r="U100" s="62"/>
      <c r="V100" s="62"/>
      <c r="W100" s="62">
        <v>8.7999999999999995E-2</v>
      </c>
      <c r="X100" s="62"/>
      <c r="Y100" s="62"/>
      <c r="Z100" s="62"/>
      <c r="AA100" s="62"/>
      <c r="AB100" s="62"/>
      <c r="AC100" s="61" t="str">
        <f>'учет продукции'!$A100&amp;" "&amp;'учет продукции'!$B100&amp;" "&amp;'учет продукции'!$C100&amp;" "&amp;'учет продукции'!$D100&amp;" "&amp;'учет продукции'!$E100</f>
        <v>Лендхаус 4см коричневый Мрамор 1 сорт</v>
      </c>
    </row>
    <row r="101" spans="1:29" ht="14.25" customHeight="1" x14ac:dyDescent="0.3">
      <c r="A101" s="35" t="str">
        <f>'вариации продукты'!$A$3</f>
        <v>Лендхаус</v>
      </c>
      <c r="B101" s="8" t="str">
        <f>'вариации продукты'!B$3</f>
        <v>4см</v>
      </c>
      <c r="C101" s="8" t="str">
        <f t="shared" si="2"/>
        <v>черный</v>
      </c>
      <c r="D101" s="8" t="str">
        <f>'вариации продукты'!E$5</f>
        <v>Мрамор</v>
      </c>
      <c r="E101" s="9" t="s">
        <v>123</v>
      </c>
      <c r="F101" s="63">
        <f>'учет продукции'!$I101+'учет продукции'!$J101-'учет продукции'!$K101</f>
        <v>0</v>
      </c>
      <c r="G101" s="32">
        <v>520</v>
      </c>
      <c r="H101" s="32">
        <f>'учет продукции'!$F101*'учет продукции'!$G101</f>
        <v>0</v>
      </c>
      <c r="I101" s="64"/>
      <c r="J101" s="61"/>
      <c r="K101" s="61"/>
      <c r="L101" s="62">
        <v>67.476383265856953</v>
      </c>
      <c r="M101" s="62">
        <f>'учет продукции'!$L101-'учет продукции'!$N101</f>
        <v>51.138275937562291</v>
      </c>
      <c r="N101" s="62">
        <f>'учет продукции'!$L101/4.13</f>
        <v>16.338107328294662</v>
      </c>
      <c r="O101" s="62">
        <v>14.619883040935674</v>
      </c>
      <c r="P101" s="62">
        <v>44.984255510571302</v>
      </c>
      <c r="Q101" s="62">
        <v>5.2631578947368416</v>
      </c>
      <c r="R101" s="62"/>
      <c r="S101" s="62"/>
      <c r="T101" s="62"/>
      <c r="U101" s="62"/>
      <c r="V101" s="62"/>
      <c r="W101" s="62"/>
      <c r="X101" s="62">
        <v>8.7999999999999995E-2</v>
      </c>
      <c r="Y101" s="62"/>
      <c r="Z101" s="62"/>
      <c r="AA101" s="62"/>
      <c r="AB101" s="62"/>
      <c r="AC101" s="61" t="str">
        <f>'учет продукции'!$A101&amp;" "&amp;'учет продукции'!$B101&amp;" "&amp;'учет продукции'!$C101&amp;" "&amp;'учет продукции'!$D101&amp;" "&amp;'учет продукции'!$E101</f>
        <v>Лендхаус 4см черный Мрамор 1 сорт</v>
      </c>
    </row>
    <row r="102" spans="1:29" ht="14.25" customHeight="1" x14ac:dyDescent="0.3">
      <c r="A102" s="35" t="str">
        <f>'вариации продукты'!$A$3</f>
        <v>Лендхаус</v>
      </c>
      <c r="B102" s="8" t="str">
        <f>'вариации продукты'!B$3</f>
        <v>4см</v>
      </c>
      <c r="C102" s="8" t="str">
        <f t="shared" si="2"/>
        <v>белый</v>
      </c>
      <c r="D102" s="8" t="str">
        <f>'вариации продукты'!E$5</f>
        <v>Мрамор</v>
      </c>
      <c r="E102" s="9" t="s">
        <v>123</v>
      </c>
      <c r="F102" s="63">
        <f>'учет продукции'!$I102+'учет продукции'!$J102-'учет продукции'!$K102</f>
        <v>0</v>
      </c>
      <c r="G102" s="32">
        <v>540</v>
      </c>
      <c r="H102" s="32">
        <f>'учет продукции'!$F102*'учет продукции'!$G102</f>
        <v>0</v>
      </c>
      <c r="I102" s="64"/>
      <c r="J102" s="61"/>
      <c r="K102" s="61"/>
      <c r="L102" s="62">
        <v>67.476383265856953</v>
      </c>
      <c r="M102" s="62">
        <f>'учет продукции'!$L102-'учет продукции'!$N102</f>
        <v>51.138275937562291</v>
      </c>
      <c r="N102" s="62">
        <f>'учет продукции'!$L102/4.13</f>
        <v>16.338107328294662</v>
      </c>
      <c r="O102" s="62">
        <v>14.619883040935674</v>
      </c>
      <c r="P102" s="62">
        <v>44.984255510571302</v>
      </c>
      <c r="Q102" s="62">
        <v>5.2631578947368416</v>
      </c>
      <c r="R102" s="62"/>
      <c r="S102" s="62"/>
      <c r="T102" s="62"/>
      <c r="U102" s="62"/>
      <c r="V102" s="62"/>
      <c r="W102" s="62"/>
      <c r="X102" s="62"/>
      <c r="Y102" s="62">
        <v>8.7999999999999995E-2</v>
      </c>
      <c r="Z102" s="62"/>
      <c r="AA102" s="62"/>
      <c r="AB102" s="62"/>
      <c r="AC102" s="61" t="str">
        <f>'учет продукции'!$A102&amp;" "&amp;'учет продукции'!$B102&amp;" "&amp;'учет продукции'!$C102&amp;" "&amp;'учет продукции'!$D102&amp;" "&amp;'учет продукции'!$E102</f>
        <v>Лендхаус 4см белый Мрамор 1 сорт</v>
      </c>
    </row>
    <row r="103" spans="1:29" ht="14.25" customHeight="1" x14ac:dyDescent="0.3">
      <c r="A103" s="35" t="str">
        <f>'вариации продукты'!$A$3</f>
        <v>Лендхаус</v>
      </c>
      <c r="B103" s="8" t="str">
        <f>'вариации продукты'!B$3</f>
        <v>4см</v>
      </c>
      <c r="C103" s="8" t="str">
        <f t="shared" si="2"/>
        <v>желтый</v>
      </c>
      <c r="D103" s="8" t="str">
        <f>'вариации продукты'!E$5</f>
        <v>Мрамор</v>
      </c>
      <c r="E103" s="9" t="s">
        <v>123</v>
      </c>
      <c r="F103" s="63">
        <f>'учет продукции'!$I103+'учет продукции'!$J103-'учет продукции'!$K103</f>
        <v>0</v>
      </c>
      <c r="G103" s="32">
        <v>540</v>
      </c>
      <c r="H103" s="32">
        <f>'учет продукции'!$F103*'учет продукции'!$G103</f>
        <v>0</v>
      </c>
      <c r="I103" s="64"/>
      <c r="J103" s="61"/>
      <c r="K103" s="61"/>
      <c r="L103" s="62">
        <v>67.476383265856953</v>
      </c>
      <c r="M103" s="62">
        <f>'учет продукции'!$L103-'учет продукции'!$N103</f>
        <v>51.138275937562291</v>
      </c>
      <c r="N103" s="62">
        <f>'учет продукции'!$L103/4.13</f>
        <v>16.338107328294662</v>
      </c>
      <c r="O103" s="62">
        <v>14.619883040935674</v>
      </c>
      <c r="P103" s="62">
        <v>44.984255510571302</v>
      </c>
      <c r="Q103" s="62">
        <v>5.2631578947368416</v>
      </c>
      <c r="R103" s="62"/>
      <c r="S103" s="62"/>
      <c r="T103" s="62"/>
      <c r="U103" s="62"/>
      <c r="V103" s="62"/>
      <c r="W103" s="62"/>
      <c r="X103" s="62"/>
      <c r="Y103" s="62"/>
      <c r="Z103" s="62">
        <v>8.7999999999999995E-2</v>
      </c>
      <c r="AA103" s="62"/>
      <c r="AB103" s="62"/>
      <c r="AC103" s="61" t="str">
        <f>'учет продукции'!$A103&amp;" "&amp;'учет продукции'!$B103&amp;" "&amp;'учет продукции'!$C103&amp;" "&amp;'учет продукции'!$D103&amp;" "&amp;'учет продукции'!$E103</f>
        <v>Лендхаус 4см желтый Мрамор 1 сорт</v>
      </c>
    </row>
    <row r="104" spans="1:29" ht="14.25" customHeight="1" x14ac:dyDescent="0.3">
      <c r="A104" s="35" t="str">
        <f>'вариации продукты'!$A$3</f>
        <v>Лендхаус</v>
      </c>
      <c r="B104" s="8" t="str">
        <f>'вариации продукты'!B$3</f>
        <v>4см</v>
      </c>
      <c r="C104" s="8" t="str">
        <f t="shared" si="2"/>
        <v>оранжевый</v>
      </c>
      <c r="D104" s="8" t="str">
        <f>'вариации продукты'!E$5</f>
        <v>Мрамор</v>
      </c>
      <c r="E104" s="9" t="s">
        <v>123</v>
      </c>
      <c r="F104" s="63">
        <f>'учет продукции'!$I104+'учет продукции'!$J104-'учет продукции'!$K104</f>
        <v>0</v>
      </c>
      <c r="G104" s="32">
        <v>540</v>
      </c>
      <c r="H104" s="32">
        <f>'учет продукции'!$F104*'учет продукции'!$G104</f>
        <v>0</v>
      </c>
      <c r="I104" s="64"/>
      <c r="J104" s="61"/>
      <c r="K104" s="61"/>
      <c r="L104" s="62">
        <v>67.476383265856953</v>
      </c>
      <c r="M104" s="62">
        <f>'учет продукции'!$L104-'учет продукции'!$N104</f>
        <v>51.138275937562291</v>
      </c>
      <c r="N104" s="62">
        <f>'учет продукции'!$L104/4.13</f>
        <v>16.338107328294662</v>
      </c>
      <c r="O104" s="62">
        <v>14.619883040935674</v>
      </c>
      <c r="P104" s="62">
        <v>44.984255510571302</v>
      </c>
      <c r="Q104" s="62">
        <v>5.2631578947368416</v>
      </c>
      <c r="R104" s="62"/>
      <c r="S104" s="62"/>
      <c r="T104" s="62"/>
      <c r="U104" s="62"/>
      <c r="V104" s="62"/>
      <c r="W104" s="62"/>
      <c r="X104" s="62"/>
      <c r="Y104" s="62"/>
      <c r="Z104" s="62"/>
      <c r="AA104" s="62">
        <v>8.7999999999999995E-2</v>
      </c>
      <c r="AB104" s="62"/>
      <c r="AC104" s="61" t="str">
        <f>'учет продукции'!$A104&amp;" "&amp;'учет продукции'!$B104&amp;" "&amp;'учет продукции'!$C104&amp;" "&amp;'учет продукции'!$D104&amp;" "&amp;'учет продукции'!$E104</f>
        <v>Лендхаус 4см оранжевый Мрамор 1 сорт</v>
      </c>
    </row>
    <row r="105" spans="1:29" ht="14.25" customHeight="1" x14ac:dyDescent="0.3">
      <c r="A105" s="35" t="s">
        <v>124</v>
      </c>
      <c r="B105" s="8" t="s">
        <v>125</v>
      </c>
      <c r="C105" s="8" t="s">
        <v>126</v>
      </c>
      <c r="D105" s="8" t="s">
        <v>155</v>
      </c>
      <c r="E105" s="18" t="s">
        <v>123</v>
      </c>
      <c r="F105" s="66">
        <v>0</v>
      </c>
      <c r="G105" s="32">
        <v>520</v>
      </c>
      <c r="H105" s="32">
        <v>0</v>
      </c>
      <c r="I105" s="67"/>
      <c r="J105" s="61"/>
      <c r="K105" s="61"/>
      <c r="L105" s="62">
        <v>67.476383265856995</v>
      </c>
      <c r="M105" s="62">
        <f>'учет продукции'!$L105-'учет продукции'!$N105</f>
        <v>51.138275937562327</v>
      </c>
      <c r="N105" s="62">
        <f>'учет продукции'!$L105/4.13</f>
        <v>16.338107328294672</v>
      </c>
      <c r="O105" s="62">
        <v>14.619883040935701</v>
      </c>
      <c r="P105" s="62">
        <v>44.984255510571302</v>
      </c>
      <c r="Q105" s="62">
        <v>5.2631578947368398</v>
      </c>
      <c r="R105" s="62"/>
      <c r="S105" s="62"/>
      <c r="T105" s="62"/>
      <c r="U105" s="62"/>
      <c r="V105" s="62"/>
      <c r="W105" s="62">
        <v>8.7999999999999995E-2</v>
      </c>
      <c r="X105" s="62"/>
      <c r="Y105" s="62"/>
      <c r="Z105" s="62"/>
      <c r="AA105" s="62"/>
      <c r="AB105" s="62"/>
      <c r="AC105" s="61" t="str">
        <f>'учет продукции'!$A105&amp;" "&amp;'учет продукции'!$B105&amp;" "&amp;'учет продукции'!$C105&amp;" "&amp;'учет продукции'!$D105&amp;" "&amp;'учет продукции'!$E105</f>
        <v>Лендхаус 4см Мокко Мрамор 1 сорт</v>
      </c>
    </row>
    <row r="106" spans="1:29" ht="14.25" customHeight="1" x14ac:dyDescent="0.3">
      <c r="A106" s="35" t="str">
        <f>'вариации продукты'!$A$3</f>
        <v>Лендхаус</v>
      </c>
      <c r="B106" s="8" t="str">
        <f>'вариации продукты'!B$3</f>
        <v>4см</v>
      </c>
      <c r="C106" s="8" t="str">
        <f t="shared" ref="C106:C129" si="3">C42</f>
        <v>№1 Каир</v>
      </c>
      <c r="D106" s="8" t="str">
        <f>'вариации продукты'!E$5</f>
        <v>Мрамор</v>
      </c>
      <c r="E106" s="9" t="s">
        <v>123</v>
      </c>
      <c r="F106" s="63">
        <f>'учет продукции'!$I106+'учет продукции'!$J106-'учет продукции'!$K106</f>
        <v>0</v>
      </c>
      <c r="G106" s="32">
        <v>600</v>
      </c>
      <c r="H106" s="32">
        <f>'учет продукции'!$F106*'учет продукции'!$G106</f>
        <v>0</v>
      </c>
      <c r="I106" s="64"/>
      <c r="J106" s="61"/>
      <c r="K106" s="61"/>
      <c r="L106" s="62">
        <v>67.476383265856995</v>
      </c>
      <c r="M106" s="62">
        <f>'учет продукции'!$L106-'учет продукции'!$N106</f>
        <v>51.138275937562327</v>
      </c>
      <c r="N106" s="62">
        <f>'учет продукции'!$L106/4.13</f>
        <v>16.338107328294672</v>
      </c>
      <c r="O106" s="62">
        <v>14.619883040935701</v>
      </c>
      <c r="P106" s="62">
        <v>44.984255510571302</v>
      </c>
      <c r="Q106" s="62">
        <v>5.2631578947368398</v>
      </c>
      <c r="R106" s="62"/>
      <c r="S106" s="62"/>
      <c r="T106" s="62"/>
      <c r="U106" s="62"/>
      <c r="V106" s="62">
        <v>2.1929824561403508E-2</v>
      </c>
      <c r="W106" s="62"/>
      <c r="X106" s="62"/>
      <c r="Y106" s="62"/>
      <c r="Z106" s="62">
        <v>4.3859649122807015E-2</v>
      </c>
      <c r="AA106" s="62">
        <v>2.1929824561403508E-2</v>
      </c>
      <c r="AB106" s="62"/>
      <c r="AC106" s="61" t="str">
        <f>'учет продукции'!$A106&amp;" "&amp;'учет продукции'!$B106&amp;" "&amp;'учет продукции'!$C106&amp;" "&amp;'учет продукции'!$D106&amp;" "&amp;'учет продукции'!$E106</f>
        <v>Лендхаус 4см №1 Каир Мрамор 1 сорт</v>
      </c>
    </row>
    <row r="107" spans="1:29" ht="14.25" customHeight="1" x14ac:dyDescent="0.3">
      <c r="A107" s="35" t="str">
        <f>'вариации продукты'!$A$3</f>
        <v>Лендхаус</v>
      </c>
      <c r="B107" s="8" t="str">
        <f>'вариации продукты'!B$3</f>
        <v>4см</v>
      </c>
      <c r="C107" s="8" t="str">
        <f t="shared" si="3"/>
        <v>№2 Янтарь</v>
      </c>
      <c r="D107" s="8" t="str">
        <f>'вариации продукты'!E$5</f>
        <v>Мрамор</v>
      </c>
      <c r="E107" s="9" t="s">
        <v>123</v>
      </c>
      <c r="F107" s="63">
        <f>'учет продукции'!$I107+'учет продукции'!$J107-'учет продукции'!$K107</f>
        <v>0</v>
      </c>
      <c r="G107" s="32">
        <v>600</v>
      </c>
      <c r="H107" s="32">
        <f>'учет продукции'!$F107*'учет продукции'!$G107</f>
        <v>0</v>
      </c>
      <c r="I107" s="64"/>
      <c r="J107" s="61"/>
      <c r="K107" s="61"/>
      <c r="L107" s="62">
        <v>67.476383265856995</v>
      </c>
      <c r="M107" s="62">
        <f>'учет продукции'!$L107-'учет продукции'!$N107</f>
        <v>51.138275937562327</v>
      </c>
      <c r="N107" s="62">
        <f>'учет продукции'!$L107/4.13</f>
        <v>16.338107328294672</v>
      </c>
      <c r="O107" s="62">
        <v>14.619883040935701</v>
      </c>
      <c r="P107" s="62">
        <v>44.984255510571302</v>
      </c>
      <c r="Q107" s="62">
        <v>5.2631578947368398</v>
      </c>
      <c r="R107" s="62"/>
      <c r="S107" s="62"/>
      <c r="T107" s="62"/>
      <c r="U107" s="62"/>
      <c r="V107" s="62"/>
      <c r="W107" s="62">
        <v>4.3859649122807015E-2</v>
      </c>
      <c r="X107" s="62"/>
      <c r="Y107" s="62"/>
      <c r="Z107" s="62">
        <v>4.3859649122807001E-2</v>
      </c>
      <c r="AA107" s="62"/>
      <c r="AB107" s="62"/>
      <c r="AC107" s="61" t="str">
        <f>'учет продукции'!$A107&amp;" "&amp;'учет продукции'!$B107&amp;" "&amp;'учет продукции'!$C107&amp;" "&amp;'учет продукции'!$D107&amp;" "&amp;'учет продукции'!$E107</f>
        <v>Лендхаус 4см №2 Янтарь Мрамор 1 сорт</v>
      </c>
    </row>
    <row r="108" spans="1:29" ht="14.25" customHeight="1" x14ac:dyDescent="0.3">
      <c r="A108" s="35" t="str">
        <f>'вариации продукты'!$A$3</f>
        <v>Лендхаус</v>
      </c>
      <c r="B108" s="8" t="str">
        <f>'вариации продукты'!B$3</f>
        <v>4см</v>
      </c>
      <c r="C108" s="8" t="str">
        <f t="shared" si="3"/>
        <v>№3 Серо-белый</v>
      </c>
      <c r="D108" s="8" t="str">
        <f>'вариации продукты'!E$5</f>
        <v>Мрамор</v>
      </c>
      <c r="E108" s="9" t="s">
        <v>123</v>
      </c>
      <c r="F108" s="63">
        <f>'учет продукции'!$I108+'учет продукции'!$J108-'учет продукции'!$K108</f>
        <v>0</v>
      </c>
      <c r="G108" s="32">
        <v>600</v>
      </c>
      <c r="H108" s="32">
        <f>'учет продукции'!$F108*'учет продукции'!$G108</f>
        <v>0</v>
      </c>
      <c r="I108" s="64"/>
      <c r="J108" s="61"/>
      <c r="K108" s="61"/>
      <c r="L108" s="62">
        <v>67.476383265856995</v>
      </c>
      <c r="M108" s="62">
        <f>'учет продукции'!$L108-'учет продукции'!$N108</f>
        <v>51.138275937562327</v>
      </c>
      <c r="N108" s="62">
        <f>'учет продукции'!$L108/4.13</f>
        <v>16.338107328294672</v>
      </c>
      <c r="O108" s="62">
        <v>14.619883040935701</v>
      </c>
      <c r="P108" s="62">
        <v>44.984255510571302</v>
      </c>
      <c r="Q108" s="62">
        <v>5.2631578947368398</v>
      </c>
      <c r="R108" s="62"/>
      <c r="S108" s="62"/>
      <c r="T108" s="62"/>
      <c r="U108" s="62"/>
      <c r="V108" s="62"/>
      <c r="W108" s="62"/>
      <c r="X108" s="62"/>
      <c r="Y108" s="62">
        <v>4.3859649122807015E-2</v>
      </c>
      <c r="Z108" s="62"/>
      <c r="AA108" s="62"/>
      <c r="AB108" s="62"/>
      <c r="AC108" s="61" t="str">
        <f>'учет продукции'!$A108&amp;" "&amp;'учет продукции'!$B108&amp;" "&amp;'учет продукции'!$C108&amp;" "&amp;'учет продукции'!$D108&amp;" "&amp;'учет продукции'!$E108</f>
        <v>Лендхаус 4см №3 Серо-белый Мрамор 1 сорт</v>
      </c>
    </row>
    <row r="109" spans="1:29" ht="14.25" customHeight="1" x14ac:dyDescent="0.3">
      <c r="A109" s="35" t="str">
        <f>'вариации продукты'!$A$3</f>
        <v>Лендхаус</v>
      </c>
      <c r="B109" s="8" t="str">
        <f>'вариации продукты'!B$3</f>
        <v>4см</v>
      </c>
      <c r="C109" s="8" t="str">
        <f t="shared" si="3"/>
        <v>№4 Степь</v>
      </c>
      <c r="D109" s="8" t="str">
        <f>'вариации продукты'!E$5</f>
        <v>Мрамор</v>
      </c>
      <c r="E109" s="9" t="s">
        <v>123</v>
      </c>
      <c r="F109" s="63">
        <f>'учет продукции'!$I109+'учет продукции'!$J109-'учет продукции'!$K109</f>
        <v>0</v>
      </c>
      <c r="G109" s="32">
        <v>600</v>
      </c>
      <c r="H109" s="32">
        <f>'учет продукции'!$F109*'учет продукции'!$G109</f>
        <v>0</v>
      </c>
      <c r="I109" s="64"/>
      <c r="J109" s="61"/>
      <c r="K109" s="61"/>
      <c r="L109" s="62">
        <v>67.476383265856995</v>
      </c>
      <c r="M109" s="62">
        <f>'учет продукции'!$L109-'учет продукции'!$N109</f>
        <v>51.138275937562327</v>
      </c>
      <c r="N109" s="62">
        <f>'учет продукции'!$L109/4.13</f>
        <v>16.338107328294672</v>
      </c>
      <c r="O109" s="62">
        <v>14.619883040935701</v>
      </c>
      <c r="P109" s="62">
        <v>44.984255510571302</v>
      </c>
      <c r="Q109" s="62">
        <v>5.2631578947368398</v>
      </c>
      <c r="R109" s="62"/>
      <c r="S109" s="62"/>
      <c r="T109" s="62"/>
      <c r="U109" s="62"/>
      <c r="V109" s="62"/>
      <c r="W109" s="62">
        <v>2.1999999999999999E-2</v>
      </c>
      <c r="X109" s="62"/>
      <c r="Y109" s="62">
        <v>4.3859649122807015E-2</v>
      </c>
      <c r="Z109" s="62">
        <v>2.1999999999999999E-2</v>
      </c>
      <c r="AA109" s="62"/>
      <c r="AB109" s="62"/>
      <c r="AC109" s="61" t="str">
        <f>'учет продукции'!$A109&amp;" "&amp;'учет продукции'!$B109&amp;" "&amp;'учет продукции'!$C109&amp;" "&amp;'учет продукции'!$D109&amp;" "&amp;'учет продукции'!$E109</f>
        <v>Лендхаус 4см №4 Степь Мрамор 1 сорт</v>
      </c>
    </row>
    <row r="110" spans="1:29" ht="14.25" customHeight="1" x14ac:dyDescent="0.3">
      <c r="A110" s="35" t="str">
        <f>'вариации продукты'!$A$3</f>
        <v>Лендхаус</v>
      </c>
      <c r="B110" s="8" t="str">
        <f>'вариации продукты'!B$3</f>
        <v>4см</v>
      </c>
      <c r="C110" s="8" t="str">
        <f t="shared" si="3"/>
        <v>№5 Клинкер</v>
      </c>
      <c r="D110" s="8" t="str">
        <f>'вариации продукты'!E$5</f>
        <v>Мрамор</v>
      </c>
      <c r="E110" s="9" t="s">
        <v>123</v>
      </c>
      <c r="F110" s="63">
        <f>'учет продукции'!$I110+'учет продукции'!$J110-'учет продукции'!$K110</f>
        <v>0</v>
      </c>
      <c r="G110" s="32">
        <v>600</v>
      </c>
      <c r="H110" s="32">
        <f>'учет продукции'!$F110*'учет продукции'!$G110</f>
        <v>0</v>
      </c>
      <c r="I110" s="64"/>
      <c r="J110" s="61"/>
      <c r="K110" s="61"/>
      <c r="L110" s="62">
        <v>67.476383265856995</v>
      </c>
      <c r="M110" s="62">
        <f>'учет продукции'!$L110-'учет продукции'!$N110</f>
        <v>51.138275937562327</v>
      </c>
      <c r="N110" s="62">
        <f>'учет продукции'!$L110/4.13</f>
        <v>16.338107328294672</v>
      </c>
      <c r="O110" s="62">
        <v>14.619883040935701</v>
      </c>
      <c r="P110" s="62">
        <v>44.984255510571302</v>
      </c>
      <c r="Q110" s="62">
        <v>5.2631578947368398</v>
      </c>
      <c r="R110" s="62"/>
      <c r="S110" s="62"/>
      <c r="T110" s="62"/>
      <c r="U110" s="62"/>
      <c r="V110" s="62">
        <v>5.7000000000000002E-2</v>
      </c>
      <c r="W110" s="62">
        <v>2.9000000000000001E-2</v>
      </c>
      <c r="X110" s="62"/>
      <c r="Y110" s="62"/>
      <c r="Z110" s="62"/>
      <c r="AA110" s="62"/>
      <c r="AB110" s="62"/>
      <c r="AC110" s="61" t="str">
        <f>'учет продукции'!$A110&amp;" "&amp;'учет продукции'!$B110&amp;" "&amp;'учет продукции'!$C110&amp;" "&amp;'учет продукции'!$D110&amp;" "&amp;'учет продукции'!$E110</f>
        <v>Лендхаус 4см №5 Клинкер Мрамор 1 сорт</v>
      </c>
    </row>
    <row r="111" spans="1:29" ht="14.25" customHeight="1" x14ac:dyDescent="0.3">
      <c r="A111" s="35" t="str">
        <f>'вариации продукты'!$A$3</f>
        <v>Лендхаус</v>
      </c>
      <c r="B111" s="8" t="str">
        <f>'вариации продукты'!B$3</f>
        <v>4см</v>
      </c>
      <c r="C111" s="8" t="str">
        <f t="shared" si="3"/>
        <v>№6 Осень</v>
      </c>
      <c r="D111" s="8" t="str">
        <f>'вариации продукты'!E$5</f>
        <v>Мрамор</v>
      </c>
      <c r="E111" s="9" t="s">
        <v>123</v>
      </c>
      <c r="F111" s="63">
        <f>'учет продукции'!$I111+'учет продукции'!$J111-'учет продукции'!$K111</f>
        <v>0</v>
      </c>
      <c r="G111" s="32">
        <v>600</v>
      </c>
      <c r="H111" s="32">
        <f>'учет продукции'!$F111*'учет продукции'!$G111</f>
        <v>0</v>
      </c>
      <c r="I111" s="64"/>
      <c r="J111" s="61"/>
      <c r="K111" s="61"/>
      <c r="L111" s="62">
        <v>67.476383265856995</v>
      </c>
      <c r="M111" s="62">
        <f>'учет продукции'!$L111-'учет продукции'!$N111</f>
        <v>51.138275937562327</v>
      </c>
      <c r="N111" s="62">
        <f>'учет продукции'!$L111/4.13</f>
        <v>16.338107328294672</v>
      </c>
      <c r="O111" s="62">
        <v>14.619883040935701</v>
      </c>
      <c r="P111" s="62">
        <v>44.984255510571302</v>
      </c>
      <c r="Q111" s="62">
        <v>5.2631578947368398</v>
      </c>
      <c r="R111" s="62"/>
      <c r="S111" s="62"/>
      <c r="T111" s="62"/>
      <c r="U111" s="62"/>
      <c r="V111" s="62">
        <v>2.1929824561403508E-2</v>
      </c>
      <c r="W111" s="62">
        <v>2.1929824561403508E-2</v>
      </c>
      <c r="X111" s="62"/>
      <c r="Y111" s="62"/>
      <c r="Z111" s="62">
        <v>4.3859649122807015E-2</v>
      </c>
      <c r="AA111" s="62"/>
      <c r="AB111" s="62"/>
      <c r="AC111" s="61" t="str">
        <f>'учет продукции'!$A111&amp;" "&amp;'учет продукции'!$B111&amp;" "&amp;'учет продукции'!$C111&amp;" "&amp;'учет продукции'!$D111&amp;" "&amp;'учет продукции'!$E111</f>
        <v>Лендхаус 4см №6 Осень Мрамор 1 сорт</v>
      </c>
    </row>
    <row r="112" spans="1:29" ht="14.25" customHeight="1" x14ac:dyDescent="0.3">
      <c r="A112" s="35" t="str">
        <f>'вариации продукты'!$A$3</f>
        <v>Лендхаус</v>
      </c>
      <c r="B112" s="8" t="str">
        <f>'вариации продукты'!B$3</f>
        <v>4см</v>
      </c>
      <c r="C112" s="8" t="str">
        <f t="shared" si="3"/>
        <v>№7 Меланж</v>
      </c>
      <c r="D112" s="8" t="str">
        <f>'вариации продукты'!E$5</f>
        <v>Мрамор</v>
      </c>
      <c r="E112" s="9" t="s">
        <v>123</v>
      </c>
      <c r="F112" s="63">
        <f>'учет продукции'!$I112+'учет продукции'!$J112-'учет продукции'!$K112</f>
        <v>0</v>
      </c>
      <c r="G112" s="32">
        <v>600</v>
      </c>
      <c r="H112" s="32">
        <f>'учет продукции'!$F112*'учет продукции'!$G112</f>
        <v>0</v>
      </c>
      <c r="I112" s="64"/>
      <c r="J112" s="61"/>
      <c r="K112" s="61"/>
      <c r="L112" s="62">
        <v>67.476383265856995</v>
      </c>
      <c r="M112" s="62">
        <f>'учет продукции'!$L112-'учет продукции'!$N112</f>
        <v>51.138275937562327</v>
      </c>
      <c r="N112" s="62">
        <f>'учет продукции'!$L112/4.13</f>
        <v>16.338107328294672</v>
      </c>
      <c r="O112" s="62">
        <v>14.619883040935701</v>
      </c>
      <c r="P112" s="62">
        <v>44.984255510571302</v>
      </c>
      <c r="Q112" s="62">
        <v>5.2631578947368398</v>
      </c>
      <c r="R112" s="62"/>
      <c r="S112" s="62"/>
      <c r="T112" s="62"/>
      <c r="U112" s="62"/>
      <c r="V112" s="62"/>
      <c r="W112" s="62"/>
      <c r="X112" s="62"/>
      <c r="Y112" s="62">
        <v>4.3859649122807015E-2</v>
      </c>
      <c r="Z112" s="62">
        <v>4.3859649122807015E-2</v>
      </c>
      <c r="AA112" s="62"/>
      <c r="AB112" s="62"/>
      <c r="AC112" s="61" t="str">
        <f>'учет продукции'!$A112&amp;" "&amp;'учет продукции'!$B112&amp;" "&amp;'учет продукции'!$C112&amp;" "&amp;'учет продукции'!$D112&amp;" "&amp;'учет продукции'!$E112</f>
        <v>Лендхаус 4см №7 Меланж Мрамор 1 сорт</v>
      </c>
    </row>
    <row r="113" spans="1:29" ht="14.25" customHeight="1" x14ac:dyDescent="0.3">
      <c r="A113" s="35" t="str">
        <f>'вариации продукты'!$A$3</f>
        <v>Лендхаус</v>
      </c>
      <c r="B113" s="8" t="str">
        <f>'вариации продукты'!B$3</f>
        <v>4см</v>
      </c>
      <c r="C113" s="8" t="str">
        <f t="shared" si="3"/>
        <v>№8 Аляска</v>
      </c>
      <c r="D113" s="8" t="str">
        <f>'вариации продукты'!E$5</f>
        <v>Мрамор</v>
      </c>
      <c r="E113" s="9" t="s">
        <v>123</v>
      </c>
      <c r="F113" s="63">
        <f>'учет продукции'!$I113+'учет продукции'!$J113-'учет продукции'!$K113</f>
        <v>0</v>
      </c>
      <c r="G113" s="32">
        <v>600</v>
      </c>
      <c r="H113" s="32">
        <f>'учет продукции'!$F113*'учет продукции'!$G113</f>
        <v>0</v>
      </c>
      <c r="I113" s="64"/>
      <c r="J113" s="61"/>
      <c r="K113" s="61"/>
      <c r="L113" s="62">
        <v>67.476383265856995</v>
      </c>
      <c r="M113" s="62">
        <f>'учет продукции'!$L113-'учет продукции'!$N113</f>
        <v>51.138275937562327</v>
      </c>
      <c r="N113" s="62">
        <f>'учет продукции'!$L113/4.13</f>
        <v>16.338107328294672</v>
      </c>
      <c r="O113" s="62">
        <v>14.619883040935701</v>
      </c>
      <c r="P113" s="62">
        <v>44.984255510571302</v>
      </c>
      <c r="Q113" s="62">
        <v>5.2631578947368398</v>
      </c>
      <c r="R113" s="62"/>
      <c r="S113" s="62"/>
      <c r="T113" s="62"/>
      <c r="U113" s="62"/>
      <c r="V113" s="62"/>
      <c r="W113" s="62"/>
      <c r="X113" s="62">
        <v>2.1999999999999999E-2</v>
      </c>
      <c r="Y113" s="62">
        <v>6.6000000000000003E-2</v>
      </c>
      <c r="Z113" s="62"/>
      <c r="AA113" s="62"/>
      <c r="AB113" s="62"/>
      <c r="AC113" s="61" t="str">
        <f>'учет продукции'!$A113&amp;" "&amp;'учет продукции'!$B113&amp;" "&amp;'учет продукции'!$C113&amp;" "&amp;'учет продукции'!$D113&amp;" "&amp;'учет продукции'!$E113</f>
        <v>Лендхаус 4см №8 Аляска Мрамор 1 сорт</v>
      </c>
    </row>
    <row r="114" spans="1:29" ht="14.25" customHeight="1" x14ac:dyDescent="0.3">
      <c r="A114" s="35" t="str">
        <f>'вариации продукты'!$A$3</f>
        <v>Лендхаус</v>
      </c>
      <c r="B114" s="8" t="str">
        <f>'вариации продукты'!B$3</f>
        <v>4см</v>
      </c>
      <c r="C114" s="8" t="str">
        <f t="shared" si="3"/>
        <v>№9 Арабская ночь</v>
      </c>
      <c r="D114" s="8" t="str">
        <f>'вариации продукты'!E$5</f>
        <v>Мрамор</v>
      </c>
      <c r="E114" s="9" t="s">
        <v>123</v>
      </c>
      <c r="F114" s="63">
        <f>'учет продукции'!$I114+'учет продукции'!$J114-'учет продукции'!$K114</f>
        <v>0</v>
      </c>
      <c r="G114" s="32">
        <v>600</v>
      </c>
      <c r="H114" s="32">
        <f>'учет продукции'!$F114*'учет продукции'!$G114</f>
        <v>0</v>
      </c>
      <c r="I114" s="64"/>
      <c r="J114" s="61"/>
      <c r="K114" s="61"/>
      <c r="L114" s="62">
        <v>67.476383265856995</v>
      </c>
      <c r="M114" s="62">
        <f>'учет продукции'!$L114-'учет продукции'!$N114</f>
        <v>51.138275937562327</v>
      </c>
      <c r="N114" s="62">
        <f>'учет продукции'!$L114/4.13</f>
        <v>16.338107328294672</v>
      </c>
      <c r="O114" s="62">
        <v>14.619883040935701</v>
      </c>
      <c r="P114" s="62">
        <v>44.984255510571302</v>
      </c>
      <c r="Q114" s="62">
        <v>5.2631578947368398</v>
      </c>
      <c r="R114" s="62"/>
      <c r="S114" s="62"/>
      <c r="T114" s="62"/>
      <c r="U114" s="62"/>
      <c r="V114" s="62">
        <v>2.9000000000000001E-2</v>
      </c>
      <c r="W114" s="62"/>
      <c r="X114" s="62">
        <v>2.9000000000000001E-2</v>
      </c>
      <c r="Y114" s="62"/>
      <c r="Z114" s="62">
        <v>2.9000000000000001E-2</v>
      </c>
      <c r="AA114" s="62"/>
      <c r="AB114" s="62"/>
      <c r="AC114" s="61" t="str">
        <f>'учет продукции'!$A114&amp;" "&amp;'учет продукции'!$B114&amp;" "&amp;'учет продукции'!$C114&amp;" "&amp;'учет продукции'!$D114&amp;" "&amp;'учет продукции'!$E114</f>
        <v>Лендхаус 4см №9 Арабская ночь Мрамор 1 сорт</v>
      </c>
    </row>
    <row r="115" spans="1:29" ht="14.25" customHeight="1" x14ac:dyDescent="0.3">
      <c r="A115" s="35" t="str">
        <f>'вариации продукты'!$A$3</f>
        <v>Лендхаус</v>
      </c>
      <c r="B115" s="8" t="str">
        <f>'вариации продукты'!B$3</f>
        <v>4см</v>
      </c>
      <c r="C115" s="8" t="str">
        <f t="shared" si="3"/>
        <v>№10 Джафар</v>
      </c>
      <c r="D115" s="8" t="str">
        <f>'вариации продукты'!E$5</f>
        <v>Мрамор</v>
      </c>
      <c r="E115" s="9" t="s">
        <v>123</v>
      </c>
      <c r="F115" s="63">
        <f>'учет продукции'!$I115+'учет продукции'!$J115-'учет продукции'!$K115</f>
        <v>0</v>
      </c>
      <c r="G115" s="32">
        <v>600</v>
      </c>
      <c r="H115" s="32">
        <f>'учет продукции'!$F115*'учет продукции'!$G115</f>
        <v>0</v>
      </c>
      <c r="I115" s="64"/>
      <c r="J115" s="61"/>
      <c r="K115" s="61"/>
      <c r="L115" s="62">
        <v>67.476383265856995</v>
      </c>
      <c r="M115" s="62">
        <f>'учет продукции'!$L115-'учет продукции'!$N115</f>
        <v>51.138275937562327</v>
      </c>
      <c r="N115" s="62">
        <f>'учет продукции'!$L115/4.13</f>
        <v>16.338107328294672</v>
      </c>
      <c r="O115" s="62">
        <v>14.619883040935701</v>
      </c>
      <c r="P115" s="62">
        <v>44.984255510571302</v>
      </c>
      <c r="Q115" s="62">
        <v>5.2631578947368398</v>
      </c>
      <c r="R115" s="62"/>
      <c r="S115" s="62"/>
      <c r="T115" s="62"/>
      <c r="U115" s="62"/>
      <c r="V115" s="62"/>
      <c r="W115" s="62">
        <v>2.1929824561403508E-2</v>
      </c>
      <c r="X115" s="62"/>
      <c r="Y115" s="62"/>
      <c r="Z115" s="62">
        <v>4.3859649122807015E-2</v>
      </c>
      <c r="AA115" s="62">
        <v>2.1929824561403508E-2</v>
      </c>
      <c r="AB115" s="62"/>
      <c r="AC115" s="61" t="str">
        <f>'учет продукции'!$A115&amp;" "&amp;'учет продукции'!$B115&amp;" "&amp;'учет продукции'!$C115&amp;" "&amp;'учет продукции'!$D115&amp;" "&amp;'учет продукции'!$E115</f>
        <v>Лендхаус 4см №10 Джафар Мрамор 1 сорт</v>
      </c>
    </row>
    <row r="116" spans="1:29" ht="14.25" customHeight="1" x14ac:dyDescent="0.3">
      <c r="A116" s="35" t="str">
        <f>'вариации продукты'!$A$3</f>
        <v>Лендхаус</v>
      </c>
      <c r="B116" s="8" t="str">
        <f>'вариации продукты'!B$3</f>
        <v>4см</v>
      </c>
      <c r="C116" s="8" t="str">
        <f t="shared" si="3"/>
        <v>№11 Джамбулани</v>
      </c>
      <c r="D116" s="8" t="str">
        <f>'вариации продукты'!E$5</f>
        <v>Мрамор</v>
      </c>
      <c r="E116" s="9" t="s">
        <v>123</v>
      </c>
      <c r="F116" s="63">
        <f>'учет продукции'!$I116+'учет продукции'!$J116-'учет продукции'!$K116</f>
        <v>0</v>
      </c>
      <c r="G116" s="32">
        <v>600</v>
      </c>
      <c r="H116" s="32">
        <f>'учет продукции'!$F116*'учет продукции'!$G116</f>
        <v>0</v>
      </c>
      <c r="I116" s="64"/>
      <c r="J116" s="61"/>
      <c r="K116" s="61"/>
      <c r="L116" s="62">
        <v>67.476383265856995</v>
      </c>
      <c r="M116" s="62">
        <f>'учет продукции'!$L116-'учет продукции'!$N116</f>
        <v>51.138275937562327</v>
      </c>
      <c r="N116" s="62">
        <f>'учет продукции'!$L116/4.13</f>
        <v>16.338107328294672</v>
      </c>
      <c r="O116" s="62">
        <v>14.619883040935701</v>
      </c>
      <c r="P116" s="62">
        <v>44.984255510571302</v>
      </c>
      <c r="Q116" s="62">
        <v>5.2631578947368398</v>
      </c>
      <c r="R116" s="62"/>
      <c r="S116" s="62"/>
      <c r="T116" s="62"/>
      <c r="U116" s="62"/>
      <c r="V116" s="62"/>
      <c r="W116" s="62">
        <v>4.3859649122807015E-2</v>
      </c>
      <c r="X116" s="62"/>
      <c r="Y116" s="62">
        <v>4.3859649122807015E-2</v>
      </c>
      <c r="Z116" s="62"/>
      <c r="AA116" s="62"/>
      <c r="AB116" s="62"/>
      <c r="AC116" s="61" t="str">
        <f>'учет продукции'!$A116&amp;" "&amp;'учет продукции'!$B116&amp;" "&amp;'учет продукции'!$C116&amp;" "&amp;'учет продукции'!$D116&amp;" "&amp;'учет продукции'!$E116</f>
        <v>Лендхаус 4см №11 Джамбулани Мрамор 1 сорт</v>
      </c>
    </row>
    <row r="117" spans="1:29" ht="14.25" customHeight="1" x14ac:dyDescent="0.3">
      <c r="A117" s="35" t="str">
        <f>'вариации продукты'!$A$3</f>
        <v>Лендхаус</v>
      </c>
      <c r="B117" s="8" t="str">
        <f>'вариации продукты'!B$3</f>
        <v>4см</v>
      </c>
      <c r="C117" s="8" t="str">
        <f t="shared" si="3"/>
        <v>№12 Яшма</v>
      </c>
      <c r="D117" s="8" t="str">
        <f>'вариации продукты'!E$5</f>
        <v>Мрамор</v>
      </c>
      <c r="E117" s="9" t="s">
        <v>123</v>
      </c>
      <c r="F117" s="63">
        <f>'учет продукции'!$I117+'учет продукции'!$J117-'учет продукции'!$K117</f>
        <v>0</v>
      </c>
      <c r="G117" s="32">
        <v>600</v>
      </c>
      <c r="H117" s="32">
        <f>'учет продукции'!$F117*'учет продукции'!$G117</f>
        <v>0</v>
      </c>
      <c r="I117" s="64"/>
      <c r="J117" s="61"/>
      <c r="K117" s="61"/>
      <c r="L117" s="62">
        <v>67.476383265856995</v>
      </c>
      <c r="M117" s="62">
        <f>'учет продукции'!$L117-'учет продукции'!$N117</f>
        <v>51.138275937562327</v>
      </c>
      <c r="N117" s="62">
        <f>'учет продукции'!$L117/4.13</f>
        <v>16.338107328294672</v>
      </c>
      <c r="O117" s="62">
        <v>14.619883040935701</v>
      </c>
      <c r="P117" s="62">
        <v>44.984255510571302</v>
      </c>
      <c r="Q117" s="62">
        <v>5.2631578947368398</v>
      </c>
      <c r="R117" s="62"/>
      <c r="S117" s="62"/>
      <c r="T117" s="62"/>
      <c r="U117" s="62"/>
      <c r="V117" s="62"/>
      <c r="W117" s="62">
        <v>2.1929824561403501E-2</v>
      </c>
      <c r="X117" s="62"/>
      <c r="Y117" s="62">
        <v>4.3859649122807015E-2</v>
      </c>
      <c r="Z117" s="62"/>
      <c r="AA117" s="62">
        <v>2.1929824561403508E-2</v>
      </c>
      <c r="AB117" s="62"/>
      <c r="AC117" s="61" t="str">
        <f>'учет продукции'!$A117&amp;" "&amp;'учет продукции'!$B117&amp;" "&amp;'учет продукции'!$C117&amp;" "&amp;'учет продукции'!$D117&amp;" "&amp;'учет продукции'!$E117</f>
        <v>Лендхаус 4см №12 Яшма Мрамор 1 сорт</v>
      </c>
    </row>
    <row r="118" spans="1:29" ht="14.25" customHeight="1" x14ac:dyDescent="0.3">
      <c r="A118" s="35" t="str">
        <f>'вариации продукты'!$A$3</f>
        <v>Лендхаус</v>
      </c>
      <c r="B118" s="8" t="str">
        <f>'вариации продукты'!B$3</f>
        <v>4см</v>
      </c>
      <c r="C118" s="8" t="str">
        <f t="shared" si="3"/>
        <v>№13 Сорренто</v>
      </c>
      <c r="D118" s="8" t="str">
        <f>'вариации продукты'!E$5</f>
        <v>Мрамор</v>
      </c>
      <c r="E118" s="9" t="s">
        <v>123</v>
      </c>
      <c r="F118" s="63">
        <f>'учет продукции'!$I118+'учет продукции'!$J118-'учет продукции'!$K118</f>
        <v>0</v>
      </c>
      <c r="G118" s="32">
        <v>600</v>
      </c>
      <c r="H118" s="32">
        <f>'учет продукции'!$F118*'учет продукции'!$G118</f>
        <v>0</v>
      </c>
      <c r="I118" s="64"/>
      <c r="J118" s="61"/>
      <c r="K118" s="61"/>
      <c r="L118" s="62">
        <v>67.476383265856995</v>
      </c>
      <c r="M118" s="62">
        <f>'учет продукции'!$L118-'учет продукции'!$N118</f>
        <v>51.138275937562327</v>
      </c>
      <c r="N118" s="62">
        <f>'учет продукции'!$L118/4.13</f>
        <v>16.338107328294672</v>
      </c>
      <c r="O118" s="62">
        <v>14.619883040935701</v>
      </c>
      <c r="P118" s="62">
        <v>44.984255510571302</v>
      </c>
      <c r="Q118" s="62">
        <v>5.2631578947368398</v>
      </c>
      <c r="R118" s="62"/>
      <c r="S118" s="62"/>
      <c r="T118" s="62"/>
      <c r="U118" s="62"/>
      <c r="V118" s="62">
        <v>2.9000000000000001E-2</v>
      </c>
      <c r="W118" s="62">
        <v>2.9000000000000001E-2</v>
      </c>
      <c r="X118" s="62"/>
      <c r="Y118" s="62"/>
      <c r="Z118" s="62"/>
      <c r="AA118" s="62">
        <v>2.9000000000000001E-2</v>
      </c>
      <c r="AB118" s="62"/>
      <c r="AC118" s="61" t="str">
        <f>'учет продукции'!$A118&amp;" "&amp;'учет продукции'!$B118&amp;" "&amp;'учет продукции'!$C118&amp;" "&amp;'учет продукции'!$D118&amp;" "&amp;'учет продукции'!$E118</f>
        <v>Лендхаус 4см №13 Сорренто Мрамор 1 сорт</v>
      </c>
    </row>
    <row r="119" spans="1:29" ht="14.25" customHeight="1" x14ac:dyDescent="0.3">
      <c r="A119" s="35" t="str">
        <f>'вариации продукты'!$A$3</f>
        <v>Лендхаус</v>
      </c>
      <c r="B119" s="8" t="str">
        <f>'вариации продукты'!B$3</f>
        <v>4см</v>
      </c>
      <c r="C119" s="8" t="str">
        <f t="shared" si="3"/>
        <v>№14 Красный агат</v>
      </c>
      <c r="D119" s="8" t="str">
        <f>'вариации продукты'!E$5</f>
        <v>Мрамор</v>
      </c>
      <c r="E119" s="9" t="s">
        <v>123</v>
      </c>
      <c r="F119" s="63">
        <f>'учет продукции'!$I119+'учет продукции'!$J119-'учет продукции'!$K119</f>
        <v>0</v>
      </c>
      <c r="G119" s="32">
        <v>600</v>
      </c>
      <c r="H119" s="32">
        <f>'учет продукции'!$F119*'учет продукции'!$G119</f>
        <v>0</v>
      </c>
      <c r="I119" s="64"/>
      <c r="J119" s="61"/>
      <c r="K119" s="61"/>
      <c r="L119" s="62">
        <v>67.476383265856995</v>
      </c>
      <c r="M119" s="62">
        <f>'учет продукции'!$L119-'учет продукции'!$N119</f>
        <v>51.138275937562327</v>
      </c>
      <c r="N119" s="62">
        <f>'учет продукции'!$L119/4.13</f>
        <v>16.338107328294672</v>
      </c>
      <c r="O119" s="62">
        <v>14.619883040935701</v>
      </c>
      <c r="P119" s="62">
        <v>44.984255510571302</v>
      </c>
      <c r="Q119" s="62">
        <v>5.2631578947368398</v>
      </c>
      <c r="R119" s="62"/>
      <c r="S119" s="62"/>
      <c r="T119" s="62"/>
      <c r="U119" s="62"/>
      <c r="V119" s="62">
        <v>2.1929824561403508E-2</v>
      </c>
      <c r="W119" s="62"/>
      <c r="X119" s="62">
        <v>2.1929824561403508E-2</v>
      </c>
      <c r="Y119" s="62">
        <v>4.3859649122807015E-2</v>
      </c>
      <c r="Z119" s="62"/>
      <c r="AA119" s="62"/>
      <c r="AB119" s="62"/>
      <c r="AC119" s="61" t="str">
        <f>'учет продукции'!$A119&amp;" "&amp;'учет продукции'!$B119&amp;" "&amp;'учет продукции'!$C119&amp;" "&amp;'учет продукции'!$D119&amp;" "&amp;'учет продукции'!$E119</f>
        <v>Лендхаус 4см №14 Красный агат Мрамор 1 сорт</v>
      </c>
    </row>
    <row r="120" spans="1:29" ht="14.25" customHeight="1" x14ac:dyDescent="0.3">
      <c r="A120" s="35" t="str">
        <f>'вариации продукты'!$A$3</f>
        <v>Лендхаус</v>
      </c>
      <c r="B120" s="8" t="str">
        <f>'вариации продукты'!B$3</f>
        <v>4см</v>
      </c>
      <c r="C120" s="8" t="str">
        <f t="shared" si="3"/>
        <v>№15 Антрацит</v>
      </c>
      <c r="D120" s="8" t="str">
        <f>'вариации продукты'!E$5</f>
        <v>Мрамор</v>
      </c>
      <c r="E120" s="9" t="s">
        <v>123</v>
      </c>
      <c r="F120" s="63">
        <f>'учет продукции'!$I120+'учет продукции'!$J120-'учет продукции'!$K120</f>
        <v>0</v>
      </c>
      <c r="G120" s="32">
        <v>600</v>
      </c>
      <c r="H120" s="32">
        <f>'учет продукции'!$F120*'учет продукции'!$G120</f>
        <v>0</v>
      </c>
      <c r="I120" s="64"/>
      <c r="J120" s="61"/>
      <c r="K120" s="61"/>
      <c r="L120" s="62">
        <v>67.476383265856995</v>
      </c>
      <c r="M120" s="62">
        <f>'учет продукции'!$L120-'учет продукции'!$N120</f>
        <v>51.138275937562327</v>
      </c>
      <c r="N120" s="62">
        <f>'учет продукции'!$L120/4.13</f>
        <v>16.338107328294672</v>
      </c>
      <c r="O120" s="62">
        <v>14.619883040935701</v>
      </c>
      <c r="P120" s="62">
        <v>44.984255510571302</v>
      </c>
      <c r="Q120" s="62">
        <v>5.2631578947368398</v>
      </c>
      <c r="R120" s="62"/>
      <c r="S120" s="62"/>
      <c r="T120" s="62"/>
      <c r="U120" s="62"/>
      <c r="V120" s="62"/>
      <c r="W120" s="62"/>
      <c r="X120" s="62">
        <v>1.4999999999999999E-2</v>
      </c>
      <c r="Y120" s="62">
        <v>0.44</v>
      </c>
      <c r="Z120" s="62"/>
      <c r="AA120" s="62"/>
      <c r="AB120" s="62"/>
      <c r="AC120" s="61" t="str">
        <f>'учет продукции'!$A120&amp;" "&amp;'учет продукции'!$B120&amp;" "&amp;'учет продукции'!$C120&amp;" "&amp;'учет продукции'!$D120&amp;" "&amp;'учет продукции'!$E120</f>
        <v>Лендхаус 4см №15 Антрацит Мрамор 1 сорт</v>
      </c>
    </row>
    <row r="121" spans="1:29" ht="14.25" customHeight="1" x14ac:dyDescent="0.3">
      <c r="A121" s="35" t="str">
        <f>'вариации продукты'!$A$3</f>
        <v>Лендхаус</v>
      </c>
      <c r="B121" s="8" t="str">
        <f>'вариации продукты'!B$3</f>
        <v>4см</v>
      </c>
      <c r="C121" s="8" t="str">
        <f t="shared" si="3"/>
        <v>№16 Хаски</v>
      </c>
      <c r="D121" s="8" t="str">
        <f>'вариации продукты'!E$5</f>
        <v>Мрамор</v>
      </c>
      <c r="E121" s="9" t="s">
        <v>123</v>
      </c>
      <c r="F121" s="63">
        <f>'учет продукции'!$I121+'учет продукции'!$J121-'учет продукции'!$K121</f>
        <v>0</v>
      </c>
      <c r="G121" s="32">
        <v>600</v>
      </c>
      <c r="H121" s="32">
        <f>'учет продукции'!$F121*'учет продукции'!$G121</f>
        <v>0</v>
      </c>
      <c r="I121" s="64"/>
      <c r="J121" s="61"/>
      <c r="K121" s="61"/>
      <c r="L121" s="62">
        <v>67.476383265856995</v>
      </c>
      <c r="M121" s="62">
        <f>'учет продукции'!$L121-'учет продукции'!$N121</f>
        <v>51.138275937562327</v>
      </c>
      <c r="N121" s="62">
        <f>'учет продукции'!$L121/4.13</f>
        <v>16.338107328294672</v>
      </c>
      <c r="O121" s="62">
        <v>14.619883040935701</v>
      </c>
      <c r="P121" s="62">
        <v>44.984255510571302</v>
      </c>
      <c r="Q121" s="62">
        <v>5.2631578947368398</v>
      </c>
      <c r="R121" s="62"/>
      <c r="S121" s="62"/>
      <c r="T121" s="62"/>
      <c r="U121" s="62"/>
      <c r="V121" s="62"/>
      <c r="W121" s="62">
        <v>2.1929824561403508E-2</v>
      </c>
      <c r="X121" s="62"/>
      <c r="Y121" s="62">
        <v>2.1929824561403508E-2</v>
      </c>
      <c r="Z121" s="62"/>
      <c r="AA121" s="62">
        <v>2.1929824561403508E-2</v>
      </c>
      <c r="AB121" s="62"/>
      <c r="AC121" s="61" t="str">
        <f>'учет продукции'!$A121&amp;" "&amp;'учет продукции'!$B121&amp;" "&amp;'учет продукции'!$C121&amp;" "&amp;'учет продукции'!$D121&amp;" "&amp;'учет продукции'!$E121</f>
        <v>Лендхаус 4см №16 Хаски Мрамор 1 сорт</v>
      </c>
    </row>
    <row r="122" spans="1:29" ht="14.25" customHeight="1" x14ac:dyDescent="0.3">
      <c r="A122" s="35" t="str">
        <f>'вариации продукты'!$A$3</f>
        <v>Лендхаус</v>
      </c>
      <c r="B122" s="8" t="str">
        <f>'вариации продукты'!B$3</f>
        <v>4см</v>
      </c>
      <c r="C122" s="8" t="str">
        <f t="shared" si="3"/>
        <v>№17 Черная ночь</v>
      </c>
      <c r="D122" s="8" t="str">
        <f>'вариации продукты'!E$5</f>
        <v>Мрамор</v>
      </c>
      <c r="E122" s="9" t="s">
        <v>123</v>
      </c>
      <c r="F122" s="63">
        <f>'учет продукции'!$I122+'учет продукции'!$J122-'учет продукции'!$K122</f>
        <v>0</v>
      </c>
      <c r="G122" s="32">
        <v>600</v>
      </c>
      <c r="H122" s="32">
        <f>'учет продукции'!$F122*'учет продукции'!$G122</f>
        <v>0</v>
      </c>
      <c r="I122" s="64"/>
      <c r="J122" s="61"/>
      <c r="K122" s="61"/>
      <c r="L122" s="62">
        <v>67.476383265856995</v>
      </c>
      <c r="M122" s="62">
        <f>'учет продукции'!$L122-'учет продукции'!$N122</f>
        <v>51.138275937562327</v>
      </c>
      <c r="N122" s="62">
        <f>'учет продукции'!$L122/4.13</f>
        <v>16.338107328294672</v>
      </c>
      <c r="O122" s="62">
        <v>14.619883040935701</v>
      </c>
      <c r="P122" s="62">
        <v>44.984255510571302</v>
      </c>
      <c r="Q122" s="62">
        <v>5.2631578947368398</v>
      </c>
      <c r="R122" s="62"/>
      <c r="S122" s="62"/>
      <c r="T122" s="62"/>
      <c r="U122" s="62"/>
      <c r="V122" s="62"/>
      <c r="W122" s="62"/>
      <c r="X122" s="62">
        <v>6.6000000000000003E-2</v>
      </c>
      <c r="Y122" s="62">
        <v>2.1999999999999999E-2</v>
      </c>
      <c r="Z122" s="62"/>
      <c r="AA122" s="62"/>
      <c r="AB122" s="62"/>
      <c r="AC122" s="61" t="str">
        <f>'учет продукции'!$A122&amp;" "&amp;'учет продукции'!$B122&amp;" "&amp;'учет продукции'!$C122&amp;" "&amp;'учет продукции'!$D122&amp;" "&amp;'учет продукции'!$E122</f>
        <v>Лендхаус 4см №17 Черная ночь Мрамор 1 сорт</v>
      </c>
    </row>
    <row r="123" spans="1:29" ht="14.25" customHeight="1" x14ac:dyDescent="0.3">
      <c r="A123" s="35" t="str">
        <f>'вариации продукты'!$A$3</f>
        <v>Лендхаус</v>
      </c>
      <c r="B123" s="8" t="str">
        <f>'вариации продукты'!B$3</f>
        <v>4см</v>
      </c>
      <c r="C123" s="8" t="str">
        <f t="shared" si="3"/>
        <v>№18 Мустанг</v>
      </c>
      <c r="D123" s="8" t="str">
        <f>'вариации продукты'!E$5</f>
        <v>Мрамор</v>
      </c>
      <c r="E123" s="9" t="s">
        <v>123</v>
      </c>
      <c r="F123" s="63">
        <f>'учет продукции'!$I123+'учет продукции'!$J123-'учет продукции'!$K123</f>
        <v>0</v>
      </c>
      <c r="G123" s="32">
        <v>600</v>
      </c>
      <c r="H123" s="32">
        <f>'учет продукции'!$F123*'учет продукции'!$G123</f>
        <v>0</v>
      </c>
      <c r="I123" s="64"/>
      <c r="J123" s="61"/>
      <c r="K123" s="61"/>
      <c r="L123" s="62">
        <v>67.476383265856995</v>
      </c>
      <c r="M123" s="62">
        <f>'учет продукции'!$L123-'учет продукции'!$N123</f>
        <v>51.138275937562327</v>
      </c>
      <c r="N123" s="62">
        <f>'учет продукции'!$L123/4.13</f>
        <v>16.338107328294672</v>
      </c>
      <c r="O123" s="62">
        <v>14.619883040935701</v>
      </c>
      <c r="P123" s="62">
        <v>44.984255510571302</v>
      </c>
      <c r="Q123" s="62">
        <v>5.2631578947368398</v>
      </c>
      <c r="R123" s="62"/>
      <c r="S123" s="62"/>
      <c r="T123" s="62"/>
      <c r="U123" s="62"/>
      <c r="V123" s="62"/>
      <c r="W123" s="62">
        <v>4.3859649122807015E-2</v>
      </c>
      <c r="X123" s="62"/>
      <c r="Y123" s="62"/>
      <c r="Z123" s="62"/>
      <c r="AA123" s="62">
        <v>4.3859649122807015E-2</v>
      </c>
      <c r="AB123" s="62"/>
      <c r="AC123" s="61" t="str">
        <f>'учет продукции'!$A123&amp;" "&amp;'учет продукции'!$B123&amp;" "&amp;'учет продукции'!$C123&amp;" "&amp;'учет продукции'!$D123&amp;" "&amp;'учет продукции'!$E123</f>
        <v>Лендхаус 4см №18 Мустанг Мрамор 1 сорт</v>
      </c>
    </row>
    <row r="124" spans="1:29" ht="14.25" customHeight="1" x14ac:dyDescent="0.3">
      <c r="A124" s="35" t="str">
        <f>'вариации продукты'!$A$3</f>
        <v>Лендхаус</v>
      </c>
      <c r="B124" s="8" t="str">
        <f>'вариации продукты'!B$3</f>
        <v>4см</v>
      </c>
      <c r="C124" s="8" t="str">
        <f t="shared" si="3"/>
        <v>№19 Гончар</v>
      </c>
      <c r="D124" s="8" t="str">
        <f>'вариации продукты'!E$5</f>
        <v>Мрамор</v>
      </c>
      <c r="E124" s="9" t="s">
        <v>123</v>
      </c>
      <c r="F124" s="63">
        <f>'учет продукции'!$I124+'учет продукции'!$J124-'учет продукции'!$K124</f>
        <v>0</v>
      </c>
      <c r="G124" s="32">
        <v>600</v>
      </c>
      <c r="H124" s="32">
        <f>'учет продукции'!$F124*'учет продукции'!$G124</f>
        <v>0</v>
      </c>
      <c r="I124" s="64"/>
      <c r="J124" s="61"/>
      <c r="K124" s="61"/>
      <c r="L124" s="62">
        <v>67.476383265856995</v>
      </c>
      <c r="M124" s="62">
        <f>'учет продукции'!$L124-'учет продукции'!$N124</f>
        <v>51.138275937562327</v>
      </c>
      <c r="N124" s="62">
        <f>'учет продукции'!$L124/4.13</f>
        <v>16.338107328294672</v>
      </c>
      <c r="O124" s="62">
        <v>14.619883040935701</v>
      </c>
      <c r="P124" s="62">
        <v>44.984255510571302</v>
      </c>
      <c r="Q124" s="62">
        <v>5.2631578947368398</v>
      </c>
      <c r="R124" s="62"/>
      <c r="S124" s="62"/>
      <c r="T124" s="62"/>
      <c r="U124" s="62"/>
      <c r="V124" s="62"/>
      <c r="W124" s="62">
        <v>4.3859649122807015E-2</v>
      </c>
      <c r="X124" s="62"/>
      <c r="Y124" s="62"/>
      <c r="Z124" s="62"/>
      <c r="AA124" s="62">
        <v>4.3859649122807015E-2</v>
      </c>
      <c r="AB124" s="62"/>
      <c r="AC124" s="61" t="str">
        <f>'учет продукции'!$A124&amp;" "&amp;'учет продукции'!$B124&amp;" "&amp;'учет продукции'!$C124&amp;" "&amp;'учет продукции'!$D124&amp;" "&amp;'учет продукции'!$E124</f>
        <v>Лендхаус 4см №19 Гончар Мрамор 1 сорт</v>
      </c>
    </row>
    <row r="125" spans="1:29" ht="14.25" customHeight="1" x14ac:dyDescent="0.3">
      <c r="A125" s="35" t="str">
        <f>'вариации продукты'!$A$3</f>
        <v>Лендхаус</v>
      </c>
      <c r="B125" s="8" t="str">
        <f>'вариации продукты'!B$3</f>
        <v>4см</v>
      </c>
      <c r="C125" s="8" t="str">
        <f t="shared" si="3"/>
        <v>№20 Кармен</v>
      </c>
      <c r="D125" s="8" t="str">
        <f>'вариации продукты'!E$5</f>
        <v>Мрамор</v>
      </c>
      <c r="E125" s="9" t="s">
        <v>123</v>
      </c>
      <c r="F125" s="63">
        <f>'учет продукции'!$I125+'учет продукции'!$J125-'учет продукции'!$K125</f>
        <v>0</v>
      </c>
      <c r="G125" s="32">
        <v>600</v>
      </c>
      <c r="H125" s="32">
        <f>'учет продукции'!$F125*'учет продукции'!$G125</f>
        <v>0</v>
      </c>
      <c r="I125" s="64"/>
      <c r="J125" s="61"/>
      <c r="K125" s="61"/>
      <c r="L125" s="62">
        <v>67.476383265856995</v>
      </c>
      <c r="M125" s="62">
        <f>'учет продукции'!$L125-'учет продукции'!$N125</f>
        <v>51.138275937562327</v>
      </c>
      <c r="N125" s="62">
        <f>'учет продукции'!$L125/4.13</f>
        <v>16.338107328294672</v>
      </c>
      <c r="O125" s="62">
        <v>14.619883040935701</v>
      </c>
      <c r="P125" s="62">
        <v>44.984255510571302</v>
      </c>
      <c r="Q125" s="62">
        <v>5.2631578947368398</v>
      </c>
      <c r="R125" s="62"/>
      <c r="S125" s="62"/>
      <c r="T125" s="62"/>
      <c r="U125" s="62"/>
      <c r="V125" s="62">
        <v>5.7000000000000002E-2</v>
      </c>
      <c r="W125" s="62"/>
      <c r="X125" s="62">
        <v>3.9E-2</v>
      </c>
      <c r="Y125" s="62"/>
      <c r="Z125" s="62"/>
      <c r="AA125" s="62"/>
      <c r="AB125" s="62"/>
      <c r="AC125" s="61" t="str">
        <f>'учет продукции'!$A125&amp;" "&amp;'учет продукции'!$B125&amp;" "&amp;'учет продукции'!$C125&amp;" "&amp;'учет продукции'!$D125&amp;" "&amp;'учет продукции'!$E125</f>
        <v>Лендхаус 4см №20 Кармен Мрамор 1 сорт</v>
      </c>
    </row>
    <row r="126" spans="1:29" ht="14.25" customHeight="1" x14ac:dyDescent="0.3">
      <c r="A126" s="35" t="str">
        <f>'вариации продукты'!$A$3</f>
        <v>Лендхаус</v>
      </c>
      <c r="B126" s="8" t="str">
        <f>'вариации продукты'!B$3</f>
        <v>4см</v>
      </c>
      <c r="C126" s="8" t="str">
        <f t="shared" si="3"/>
        <v>№21 Агат коричневый</v>
      </c>
      <c r="D126" s="8" t="str">
        <f>'вариации продукты'!E$5</f>
        <v>Мрамор</v>
      </c>
      <c r="E126" s="9" t="s">
        <v>123</v>
      </c>
      <c r="F126" s="63">
        <f>'учет продукции'!$I126+'учет продукции'!$J126-'учет продукции'!$K126</f>
        <v>77.8</v>
      </c>
      <c r="G126" s="32">
        <v>600</v>
      </c>
      <c r="H126" s="32">
        <f>'учет продукции'!$F126*'учет продукции'!$G126</f>
        <v>46680</v>
      </c>
      <c r="I126" s="64">
        <v>77.8</v>
      </c>
      <c r="J126" s="61"/>
      <c r="K126" s="61"/>
      <c r="L126" s="62">
        <v>67.476383265856995</v>
      </c>
      <c r="M126" s="62">
        <f>'учет продукции'!$L126-'учет продукции'!$N126</f>
        <v>51.138275937562327</v>
      </c>
      <c r="N126" s="62">
        <f>'учет продукции'!$L126/4.13</f>
        <v>16.338107328294672</v>
      </c>
      <c r="O126" s="62">
        <v>14.619883040935701</v>
      </c>
      <c r="P126" s="62">
        <v>44.984255510571302</v>
      </c>
      <c r="Q126" s="62">
        <v>5.2631578947368398</v>
      </c>
      <c r="R126" s="62"/>
      <c r="S126" s="62"/>
      <c r="T126" s="62"/>
      <c r="U126" s="62"/>
      <c r="V126" s="62"/>
      <c r="W126" s="62">
        <v>2.1929824561403508E-2</v>
      </c>
      <c r="X126" s="62">
        <v>2.1929824561403508E-2</v>
      </c>
      <c r="Y126" s="62">
        <v>4.3859649122807015E-2</v>
      </c>
      <c r="Z126" s="62"/>
      <c r="AA126" s="62"/>
      <c r="AB126" s="62"/>
      <c r="AC126" s="61" t="str">
        <f>'учет продукции'!$A126&amp;" "&amp;'учет продукции'!$B126&amp;" "&amp;'учет продукции'!$C126&amp;" "&amp;'учет продукции'!$D126&amp;" "&amp;'учет продукции'!$E126</f>
        <v>Лендхаус 4см №21 Агат коричневый Мрамор 1 сорт</v>
      </c>
    </row>
    <row r="127" spans="1:29" ht="14.25" customHeight="1" x14ac:dyDescent="0.3">
      <c r="A127" s="35" t="str">
        <f>'вариации продукты'!$A$3</f>
        <v>Лендхаус</v>
      </c>
      <c r="B127" s="8" t="str">
        <f>'вариации продукты'!B$3</f>
        <v>4см</v>
      </c>
      <c r="C127" s="8" t="str">
        <f t="shared" si="3"/>
        <v>№22 Агат оранжевый</v>
      </c>
      <c r="D127" s="8" t="str">
        <f>'вариации продукты'!E$5</f>
        <v>Мрамор</v>
      </c>
      <c r="E127" s="9" t="s">
        <v>123</v>
      </c>
      <c r="F127" s="63">
        <f>'учет продукции'!$I127+'учет продукции'!$J127-'учет продукции'!$K127</f>
        <v>0</v>
      </c>
      <c r="G127" s="32">
        <v>600</v>
      </c>
      <c r="H127" s="32">
        <f>'учет продукции'!$F127*'учет продукции'!$G127</f>
        <v>0</v>
      </c>
      <c r="I127" s="64"/>
      <c r="J127" s="61"/>
      <c r="K127" s="61"/>
      <c r="L127" s="62">
        <v>67.476383265856995</v>
      </c>
      <c r="M127" s="62">
        <f>'учет продукции'!$L127-'учет продукции'!$N127</f>
        <v>51.138275937562327</v>
      </c>
      <c r="N127" s="62">
        <f>'учет продукции'!$L127/4.13</f>
        <v>16.338107328294672</v>
      </c>
      <c r="O127" s="62">
        <v>14.619883040935701</v>
      </c>
      <c r="P127" s="62">
        <v>44.984255510571302</v>
      </c>
      <c r="Q127" s="62">
        <v>5.2631578947368398</v>
      </c>
      <c r="R127" s="62"/>
      <c r="S127" s="62"/>
      <c r="T127" s="62"/>
      <c r="U127" s="62"/>
      <c r="V127" s="62"/>
      <c r="W127" s="62"/>
      <c r="X127" s="62">
        <v>2.1929824561403508E-2</v>
      </c>
      <c r="Y127" s="62">
        <v>4.3859649122807015E-2</v>
      </c>
      <c r="Z127" s="62"/>
      <c r="AA127" s="62">
        <v>2.1929824561403508E-2</v>
      </c>
      <c r="AB127" s="62"/>
      <c r="AC127" s="61" t="str">
        <f>'учет продукции'!$A127&amp;" "&amp;'учет продукции'!$B127&amp;" "&amp;'учет продукции'!$C127&amp;" "&amp;'учет продукции'!$D127&amp;" "&amp;'учет продукции'!$E127</f>
        <v>Лендхаус 4см №22 Агат оранжевый Мрамор 1 сорт</v>
      </c>
    </row>
    <row r="128" spans="1:29" ht="14.25" customHeight="1" x14ac:dyDescent="0.3">
      <c r="A128" s="35" t="str">
        <f>'вариации продукты'!$A$3</f>
        <v>Лендхаус</v>
      </c>
      <c r="B128" s="8" t="str">
        <f>'вариации продукты'!B$3</f>
        <v>4см</v>
      </c>
      <c r="C128" s="8" t="str">
        <f t="shared" si="3"/>
        <v>№23 Жёлтый агат</v>
      </c>
      <c r="D128" s="8" t="str">
        <f>'вариации продукты'!E$5</f>
        <v>Мрамор</v>
      </c>
      <c r="E128" s="9" t="s">
        <v>123</v>
      </c>
      <c r="F128" s="63">
        <f>'учет продукции'!$I128+'учет продукции'!$J128-'учет продукции'!$K128</f>
        <v>0</v>
      </c>
      <c r="G128" s="32">
        <v>600</v>
      </c>
      <c r="H128" s="32">
        <f>'учет продукции'!$F128*'учет продукции'!$G128</f>
        <v>0</v>
      </c>
      <c r="I128" s="64"/>
      <c r="J128" s="61"/>
      <c r="K128" s="61"/>
      <c r="L128" s="62">
        <v>67.476383265856995</v>
      </c>
      <c r="M128" s="62">
        <f>'учет продукции'!$L128-'учет продукции'!$N128</f>
        <v>51.138275937562327</v>
      </c>
      <c r="N128" s="62">
        <f>'учет продукции'!$L128/4.13</f>
        <v>16.338107328294672</v>
      </c>
      <c r="O128" s="62">
        <v>14.619883040935701</v>
      </c>
      <c r="P128" s="62">
        <v>44.984255510571302</v>
      </c>
      <c r="Q128" s="62">
        <v>5.2631578947368398</v>
      </c>
      <c r="R128" s="62"/>
      <c r="S128" s="62"/>
      <c r="T128" s="62"/>
      <c r="U128" s="62"/>
      <c r="V128" s="62"/>
      <c r="W128" s="62"/>
      <c r="X128" s="62">
        <v>2.1929824561403508E-2</v>
      </c>
      <c r="Y128" s="62">
        <v>4.3859649122807015E-2</v>
      </c>
      <c r="Z128" s="62">
        <v>2.1929824561403508E-2</v>
      </c>
      <c r="AA128" s="62"/>
      <c r="AB128" s="62"/>
      <c r="AC128" s="61" t="str">
        <f>'учет продукции'!$A128&amp;" "&amp;'учет продукции'!$B128&amp;" "&amp;'учет продукции'!$C128&amp;" "&amp;'учет продукции'!$D128&amp;" "&amp;'учет продукции'!$E128</f>
        <v>Лендхаус 4см №23 Жёлтый агат Мрамор 1 сорт</v>
      </c>
    </row>
    <row r="129" spans="1:29" ht="14.25" customHeight="1" x14ac:dyDescent="0.3">
      <c r="A129" s="35" t="str">
        <f>'вариации продукты'!$A$3</f>
        <v>Лендхаус</v>
      </c>
      <c r="B129" s="8" t="str">
        <f>'вариации продукты'!B$3</f>
        <v>4см</v>
      </c>
      <c r="C129" s="8" t="str">
        <f t="shared" si="3"/>
        <v>№24 Танго</v>
      </c>
      <c r="D129" s="8" t="str">
        <f>'вариации продукты'!E$5</f>
        <v>Мрамор</v>
      </c>
      <c r="E129" s="9" t="s">
        <v>123</v>
      </c>
      <c r="F129" s="63">
        <f>'учет продукции'!$I129+'учет продукции'!$J129-'учет продукции'!$K129</f>
        <v>0</v>
      </c>
      <c r="G129" s="32">
        <v>600</v>
      </c>
      <c r="H129" s="32">
        <f>'учет продукции'!$F129*'учет продукции'!$G129</f>
        <v>0</v>
      </c>
      <c r="I129" s="64"/>
      <c r="J129" s="61"/>
      <c r="K129" s="61"/>
      <c r="L129" s="62">
        <v>67.476383265856995</v>
      </c>
      <c r="M129" s="62">
        <f>'учет продукции'!$L129-'учет продукции'!$N129</f>
        <v>51.138275937562327</v>
      </c>
      <c r="N129" s="62">
        <f>'учет продукции'!$L129/4.13</f>
        <v>16.338107328294672</v>
      </c>
      <c r="O129" s="62">
        <v>14.619883040935701</v>
      </c>
      <c r="P129" s="62">
        <v>44.984255510571302</v>
      </c>
      <c r="Q129" s="62">
        <v>5.2631578947368398</v>
      </c>
      <c r="R129" s="62"/>
      <c r="S129" s="62"/>
      <c r="T129" s="62"/>
      <c r="U129" s="62"/>
      <c r="V129" s="62">
        <v>2.1929824561403508E-2</v>
      </c>
      <c r="W129" s="62"/>
      <c r="X129" s="62"/>
      <c r="Y129" s="62">
        <v>4.3859649122807015E-2</v>
      </c>
      <c r="Z129" s="62">
        <v>2.1929824561403508E-2</v>
      </c>
      <c r="AA129" s="62"/>
      <c r="AB129" s="62"/>
      <c r="AC129" s="61" t="str">
        <f>'учет продукции'!$A129&amp;" "&amp;'учет продукции'!$B129&amp;" "&amp;'учет продукции'!$C129&amp;" "&amp;'учет продукции'!$D129&amp;" "&amp;'учет продукции'!$E129</f>
        <v>Лендхаус 4см №24 Танго Мрамор 1 сорт</v>
      </c>
    </row>
    <row r="130" spans="1:29" ht="14.25" customHeight="1" x14ac:dyDescent="0.3">
      <c r="A130" s="35" t="str">
        <f>'вариации продукты'!$A$4</f>
        <v>Брусчатка</v>
      </c>
      <c r="B130" s="8" t="str">
        <f>'вариации продукты'!B$3</f>
        <v>4см</v>
      </c>
      <c r="C130" s="8" t="str">
        <f t="shared" ref="C130:C136" si="4">C98</f>
        <v>серый</v>
      </c>
      <c r="D130" s="8" t="str">
        <f t="shared" ref="D130:D136" si="5">D2</f>
        <v>гладкий</v>
      </c>
      <c r="E130" s="9" t="s">
        <v>123</v>
      </c>
      <c r="F130" s="63">
        <f>'учет продукции'!$I130+'учет продукции'!$J130-'учет продукции'!$K130</f>
        <v>0</v>
      </c>
      <c r="G130" s="32">
        <v>350</v>
      </c>
      <c r="H130" s="32">
        <f>'учет продукции'!$F130*'учет продукции'!$G130</f>
        <v>0</v>
      </c>
      <c r="I130" s="64"/>
      <c r="J130" s="61"/>
      <c r="K130" s="61"/>
      <c r="L130" s="62">
        <v>67.476383265856953</v>
      </c>
      <c r="M130" s="62">
        <v>51.138275937562291</v>
      </c>
      <c r="N130" s="62">
        <v>16.338107328294662</v>
      </c>
      <c r="O130" s="62">
        <v>14.619883040935674</v>
      </c>
      <c r="P130" s="62">
        <v>44.984255510571302</v>
      </c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1" t="str">
        <f>'учет продукции'!$A130&amp;" "&amp;'учет продукции'!$B130&amp;" "&amp;'учет продукции'!$C130&amp;" "&amp;'учет продукции'!$D130&amp;" "&amp;'учет продукции'!$E130</f>
        <v>Брусчатка 4см серый гладкий 1 сорт</v>
      </c>
    </row>
    <row r="131" spans="1:29" ht="14.25" customHeight="1" x14ac:dyDescent="0.3">
      <c r="A131" s="35" t="str">
        <f>'вариации продукты'!$A$4</f>
        <v>Брусчатка</v>
      </c>
      <c r="B131" s="8" t="str">
        <f>'вариации продукты'!B$3</f>
        <v>4см</v>
      </c>
      <c r="C131" s="8" t="str">
        <f t="shared" si="4"/>
        <v>красный</v>
      </c>
      <c r="D131" s="8" t="str">
        <f t="shared" si="5"/>
        <v>гладкий</v>
      </c>
      <c r="E131" s="9" t="s">
        <v>123</v>
      </c>
      <c r="F131" s="63">
        <f>'учет продукции'!$I131+'учет продукции'!$J131-'учет продукции'!$K131</f>
        <v>13.44</v>
      </c>
      <c r="G131" s="32">
        <v>400</v>
      </c>
      <c r="H131" s="32">
        <f>'учет продукции'!$F131*'учет продукции'!$G131</f>
        <v>5376</v>
      </c>
      <c r="I131" s="64"/>
      <c r="J131" s="61">
        <v>13.44</v>
      </c>
      <c r="K131" s="61"/>
      <c r="L131" s="62">
        <v>67.476383265856953</v>
      </c>
      <c r="M131" s="62">
        <v>51.138275937562291</v>
      </c>
      <c r="N131" s="62">
        <v>16.338107328294662</v>
      </c>
      <c r="O131" s="62">
        <v>14.619883040935674</v>
      </c>
      <c r="P131" s="62">
        <v>44.984255510571302</v>
      </c>
      <c r="Q131" s="62"/>
      <c r="R131" s="62"/>
      <c r="S131" s="62"/>
      <c r="T131" s="62"/>
      <c r="U131" s="62"/>
      <c r="V131" s="62">
        <v>8.7999999999999995E-2</v>
      </c>
      <c r="W131" s="62"/>
      <c r="X131" s="62"/>
      <c r="Y131" s="62"/>
      <c r="Z131" s="62"/>
      <c r="AA131" s="62"/>
      <c r="AB131" s="62"/>
      <c r="AC131" s="61" t="str">
        <f>'учет продукции'!$A131&amp;" "&amp;'учет продукции'!$B131&amp;" "&amp;'учет продукции'!$C131&amp;" "&amp;'учет продукции'!$D131&amp;" "&amp;'учет продукции'!$E131</f>
        <v>Брусчатка 4см красный гладкий 1 сорт</v>
      </c>
    </row>
    <row r="132" spans="1:29" ht="14.25" customHeight="1" x14ac:dyDescent="0.3">
      <c r="A132" s="35" t="str">
        <f>'вариации продукты'!$A$4</f>
        <v>Брусчатка</v>
      </c>
      <c r="B132" s="8" t="str">
        <f>'вариации продукты'!B$3</f>
        <v>4см</v>
      </c>
      <c r="C132" s="8" t="str">
        <f t="shared" si="4"/>
        <v>коричневый</v>
      </c>
      <c r="D132" s="8" t="str">
        <f t="shared" si="5"/>
        <v>гладкий</v>
      </c>
      <c r="E132" s="9" t="s">
        <v>123</v>
      </c>
      <c r="F132" s="63">
        <f>'учет продукции'!$I132+'учет продукции'!$J132-'учет продукции'!$K132</f>
        <v>8.7199999999999989</v>
      </c>
      <c r="G132" s="32">
        <v>400</v>
      </c>
      <c r="H132" s="32">
        <f>'учет продукции'!$F132*'учет продукции'!$G132</f>
        <v>3487.9999999999995</v>
      </c>
      <c r="I132" s="64">
        <v>78.72</v>
      </c>
      <c r="J132" s="61"/>
      <c r="K132" s="61">
        <v>70</v>
      </c>
      <c r="L132" s="62">
        <v>67.476383265856953</v>
      </c>
      <c r="M132" s="62">
        <v>51.138275937562291</v>
      </c>
      <c r="N132" s="62">
        <v>16.338107328294662</v>
      </c>
      <c r="O132" s="62">
        <v>14.619883040935674</v>
      </c>
      <c r="P132" s="62">
        <v>44.984255510571302</v>
      </c>
      <c r="Q132" s="62"/>
      <c r="R132" s="62"/>
      <c r="S132" s="62"/>
      <c r="T132" s="62"/>
      <c r="U132" s="62"/>
      <c r="V132" s="62"/>
      <c r="W132" s="62">
        <v>8.7999999999999995E-2</v>
      </c>
      <c r="X132" s="62"/>
      <c r="Y132" s="62"/>
      <c r="Z132" s="62"/>
      <c r="AA132" s="62"/>
      <c r="AB132" s="62"/>
      <c r="AC132" s="61" t="str">
        <f>'учет продукции'!$A132&amp;" "&amp;'учет продукции'!$B132&amp;" "&amp;'учет продукции'!$C132&amp;" "&amp;'учет продукции'!$D132&amp;" "&amp;'учет продукции'!$E132</f>
        <v>Брусчатка 4см коричневый гладкий 1 сорт</v>
      </c>
    </row>
    <row r="133" spans="1:29" ht="14.25" customHeight="1" x14ac:dyDescent="0.3">
      <c r="A133" s="35" t="str">
        <f>'вариации продукты'!$A$4</f>
        <v>Брусчатка</v>
      </c>
      <c r="B133" s="8" t="str">
        <f>'вариации продукты'!B$3</f>
        <v>4см</v>
      </c>
      <c r="C133" s="8" t="str">
        <f t="shared" si="4"/>
        <v>черный</v>
      </c>
      <c r="D133" s="8" t="str">
        <f t="shared" si="5"/>
        <v>гладкий</v>
      </c>
      <c r="E133" s="9" t="s">
        <v>123</v>
      </c>
      <c r="F133" s="63">
        <f>'учет продукции'!$I133+'учет продукции'!$J133-'учет продукции'!$K133</f>
        <v>0</v>
      </c>
      <c r="G133" s="32">
        <v>400</v>
      </c>
      <c r="H133" s="32">
        <f>'учет продукции'!$F133*'учет продукции'!$G133</f>
        <v>0</v>
      </c>
      <c r="I133" s="64"/>
      <c r="J133" s="61"/>
      <c r="K133" s="61"/>
      <c r="L133" s="62">
        <v>67.476383265856953</v>
      </c>
      <c r="M133" s="62">
        <v>51.138275937562291</v>
      </c>
      <c r="N133" s="62">
        <v>16.338107328294662</v>
      </c>
      <c r="O133" s="62">
        <v>14.619883040935674</v>
      </c>
      <c r="P133" s="62">
        <v>44.984255510571302</v>
      </c>
      <c r="Q133" s="62"/>
      <c r="R133" s="62"/>
      <c r="S133" s="62"/>
      <c r="T133" s="62"/>
      <c r="U133" s="62"/>
      <c r="V133" s="62"/>
      <c r="W133" s="62"/>
      <c r="X133" s="62">
        <v>8.7999999999999995E-2</v>
      </c>
      <c r="Y133" s="62"/>
      <c r="Z133" s="62"/>
      <c r="AA133" s="62"/>
      <c r="AB133" s="62"/>
      <c r="AC133" s="61" t="str">
        <f>'учет продукции'!$A133&amp;" "&amp;'учет продукции'!$B133&amp;" "&amp;'учет продукции'!$C133&amp;" "&amp;'учет продукции'!$D133&amp;" "&amp;'учет продукции'!$E133</f>
        <v>Брусчатка 4см черный гладкий 1 сорт</v>
      </c>
    </row>
    <row r="134" spans="1:29" ht="14.25" customHeight="1" x14ac:dyDescent="0.3">
      <c r="A134" s="35" t="str">
        <f>'вариации продукты'!$A$4</f>
        <v>Брусчатка</v>
      </c>
      <c r="B134" s="8" t="str">
        <f>'вариации продукты'!B$3</f>
        <v>4см</v>
      </c>
      <c r="C134" s="8" t="str">
        <f t="shared" si="4"/>
        <v>белый</v>
      </c>
      <c r="D134" s="8" t="str">
        <f t="shared" si="5"/>
        <v>гладкий</v>
      </c>
      <c r="E134" s="9" t="s">
        <v>123</v>
      </c>
      <c r="F134" s="63">
        <f>'учет продукции'!$I134+'учет продукции'!$J134-'учет продукции'!$K134</f>
        <v>0</v>
      </c>
      <c r="G134" s="32">
        <v>420</v>
      </c>
      <c r="H134" s="32">
        <f>'учет продукции'!$F134*'учет продукции'!$G134</f>
        <v>0</v>
      </c>
      <c r="I134" s="64"/>
      <c r="J134" s="61"/>
      <c r="K134" s="61"/>
      <c r="L134" s="62">
        <v>67.476383265856953</v>
      </c>
      <c r="M134" s="62">
        <v>51.138275937562291</v>
      </c>
      <c r="N134" s="62">
        <v>16.338107328294662</v>
      </c>
      <c r="O134" s="62">
        <v>14.619883040935674</v>
      </c>
      <c r="P134" s="62">
        <v>44.984255510571302</v>
      </c>
      <c r="Q134" s="62"/>
      <c r="R134" s="62"/>
      <c r="S134" s="62"/>
      <c r="T134" s="62"/>
      <c r="U134" s="62"/>
      <c r="V134" s="62"/>
      <c r="W134" s="62"/>
      <c r="X134" s="62"/>
      <c r="Y134" s="62">
        <v>8.7999999999999995E-2</v>
      </c>
      <c r="Z134" s="62"/>
      <c r="AA134" s="62"/>
      <c r="AB134" s="62"/>
      <c r="AC134" s="61" t="str">
        <f>'учет продукции'!$A134&amp;" "&amp;'учет продукции'!$B134&amp;" "&amp;'учет продукции'!$C134&amp;" "&amp;'учет продукции'!$D134&amp;" "&amp;'учет продукции'!$E134</f>
        <v>Брусчатка 4см белый гладкий 1 сорт</v>
      </c>
    </row>
    <row r="135" spans="1:29" ht="14.25" customHeight="1" x14ac:dyDescent="0.3">
      <c r="A135" s="35" t="str">
        <f>'вариации продукты'!$A$4</f>
        <v>Брусчатка</v>
      </c>
      <c r="B135" s="8" t="str">
        <f>'вариации продукты'!B$3</f>
        <v>4см</v>
      </c>
      <c r="C135" s="8" t="str">
        <f t="shared" si="4"/>
        <v>желтый</v>
      </c>
      <c r="D135" s="8" t="str">
        <f t="shared" si="5"/>
        <v>гладкий</v>
      </c>
      <c r="E135" s="9" t="s">
        <v>123</v>
      </c>
      <c r="F135" s="63">
        <f>'учет продукции'!$I135+'учет продукции'!$J135-'учет продукции'!$K135</f>
        <v>9.6800000000000068</v>
      </c>
      <c r="G135" s="32">
        <v>420</v>
      </c>
      <c r="H135" s="32">
        <f>'учет продукции'!$F135*'учет продукции'!$G135</f>
        <v>4065.6000000000031</v>
      </c>
      <c r="I135" s="64">
        <v>79.680000000000007</v>
      </c>
      <c r="J135" s="61"/>
      <c r="K135" s="61">
        <v>70</v>
      </c>
      <c r="L135" s="62">
        <v>67.476383265856953</v>
      </c>
      <c r="M135" s="62">
        <v>51.138275937562291</v>
      </c>
      <c r="N135" s="62">
        <v>16.338107328294662</v>
      </c>
      <c r="O135" s="62">
        <v>14.619883040935674</v>
      </c>
      <c r="P135" s="62">
        <v>44.984255510571302</v>
      </c>
      <c r="Q135" s="62"/>
      <c r="R135" s="62"/>
      <c r="S135" s="62"/>
      <c r="T135" s="62"/>
      <c r="U135" s="62"/>
      <c r="V135" s="62"/>
      <c r="W135" s="62"/>
      <c r="X135" s="62"/>
      <c r="Y135" s="62"/>
      <c r="Z135" s="62">
        <v>8.7999999999999995E-2</v>
      </c>
      <c r="AA135" s="62"/>
      <c r="AB135" s="62"/>
      <c r="AC135" s="61" t="str">
        <f>'учет продукции'!$A135&amp;" "&amp;'учет продукции'!$B135&amp;" "&amp;'учет продукции'!$C135&amp;" "&amp;'учет продукции'!$D135&amp;" "&amp;'учет продукции'!$E135</f>
        <v>Брусчатка 4см желтый гладкий 1 сорт</v>
      </c>
    </row>
    <row r="136" spans="1:29" ht="14.25" customHeight="1" x14ac:dyDescent="0.3">
      <c r="A136" s="35" t="str">
        <f>'вариации продукты'!$A$4</f>
        <v>Брусчатка</v>
      </c>
      <c r="B136" s="8" t="str">
        <f>'вариации продукты'!B$3</f>
        <v>4см</v>
      </c>
      <c r="C136" s="8" t="str">
        <f t="shared" si="4"/>
        <v>оранжевый</v>
      </c>
      <c r="D136" s="8" t="str">
        <f t="shared" si="5"/>
        <v>гладкий</v>
      </c>
      <c r="E136" s="9" t="s">
        <v>123</v>
      </c>
      <c r="F136" s="63">
        <f>'учет продукции'!$I136+'учет продукции'!$J136-'учет продукции'!$K136</f>
        <v>0</v>
      </c>
      <c r="G136" s="32">
        <v>420</v>
      </c>
      <c r="H136" s="32">
        <f>'учет продукции'!$F136*'учет продукции'!$G136</f>
        <v>0</v>
      </c>
      <c r="I136" s="64"/>
      <c r="J136" s="61"/>
      <c r="K136" s="61"/>
      <c r="L136" s="62">
        <v>67.476383265856953</v>
      </c>
      <c r="M136" s="62">
        <v>51.138275937562291</v>
      </c>
      <c r="N136" s="62">
        <v>16.338107328294662</v>
      </c>
      <c r="O136" s="62">
        <v>14.619883040935674</v>
      </c>
      <c r="P136" s="62">
        <v>44.984255510571302</v>
      </c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>
        <v>8.7999999999999995E-2</v>
      </c>
      <c r="AB136" s="62"/>
      <c r="AC136" s="61" t="str">
        <f>'учет продукции'!$A136&amp;" "&amp;'учет продукции'!$B136&amp;" "&amp;'учет продукции'!$C136&amp;" "&amp;'учет продукции'!$D136&amp;" "&amp;'учет продукции'!$E136</f>
        <v>Брусчатка 4см оранжевый гладкий 1 сорт</v>
      </c>
    </row>
    <row r="137" spans="1:29" ht="14.25" customHeight="1" x14ac:dyDescent="0.3">
      <c r="A137" s="65" t="s">
        <v>156</v>
      </c>
      <c r="B137" s="18" t="s">
        <v>125</v>
      </c>
      <c r="C137" s="18" t="s">
        <v>126</v>
      </c>
      <c r="D137" s="18" t="s">
        <v>127</v>
      </c>
      <c r="E137" s="18" t="s">
        <v>123</v>
      </c>
      <c r="F137" s="66">
        <v>0</v>
      </c>
      <c r="G137" s="36">
        <v>400</v>
      </c>
      <c r="H137" s="36">
        <v>0</v>
      </c>
      <c r="I137" s="67"/>
      <c r="J137" s="61"/>
      <c r="K137" s="61"/>
      <c r="L137" s="62">
        <v>67.476383265856953</v>
      </c>
      <c r="M137" s="62">
        <v>51.138275937562291</v>
      </c>
      <c r="N137" s="62">
        <v>16.338107328294662</v>
      </c>
      <c r="O137" s="62">
        <v>14.619883040935674</v>
      </c>
      <c r="P137" s="62">
        <v>44.984255510571302</v>
      </c>
      <c r="Q137" s="62"/>
      <c r="R137" s="62"/>
      <c r="S137" s="62"/>
      <c r="T137" s="62"/>
      <c r="U137" s="62"/>
      <c r="V137" s="62"/>
      <c r="W137" s="62">
        <v>8.7999999999999995E-2</v>
      </c>
      <c r="X137" s="62"/>
      <c r="Y137" s="62"/>
      <c r="Z137" s="62"/>
      <c r="AA137" s="62"/>
      <c r="AB137" s="62"/>
      <c r="AC137" s="61" t="str">
        <f>'учет продукции'!$A137&amp;" "&amp;'учет продукции'!$B137&amp;" "&amp;'учет продукции'!$C137&amp;" "&amp;'учет продукции'!$D137&amp;" "&amp;'учет продукции'!$E137</f>
        <v>Брусчатка 4см Мокко гладкий 1 сорт</v>
      </c>
    </row>
    <row r="138" spans="1:29" ht="14.25" customHeight="1" x14ac:dyDescent="0.3">
      <c r="A138" s="35" t="str">
        <f>'вариации продукты'!$A$4</f>
        <v>Брусчатка</v>
      </c>
      <c r="B138" s="8" t="str">
        <f>'вариации продукты'!B$3</f>
        <v>4см</v>
      </c>
      <c r="C138" s="8" t="str">
        <f t="shared" ref="C138:C168" si="6">C106</f>
        <v>№1 Каир</v>
      </c>
      <c r="D138" s="8" t="str">
        <f t="shared" ref="D138:D168" si="7">D10</f>
        <v>гладкий</v>
      </c>
      <c r="E138" s="9" t="s">
        <v>123</v>
      </c>
      <c r="F138" s="63">
        <f>'учет продукции'!$I138+'учет продукции'!$J138-'учет продукции'!$K138</f>
        <v>0</v>
      </c>
      <c r="G138" s="32">
        <v>480</v>
      </c>
      <c r="H138" s="32">
        <f>'учет продукции'!$F138*'учет продукции'!$G138</f>
        <v>0</v>
      </c>
      <c r="I138" s="64"/>
      <c r="J138" s="61"/>
      <c r="K138" s="61"/>
      <c r="L138" s="62">
        <v>67.476383265856953</v>
      </c>
      <c r="M138" s="62">
        <v>51.138275937562291</v>
      </c>
      <c r="N138" s="62">
        <v>16.338107328294662</v>
      </c>
      <c r="O138" s="62">
        <v>14.619883040935674</v>
      </c>
      <c r="P138" s="62">
        <v>44.984255510571302</v>
      </c>
      <c r="Q138" s="62"/>
      <c r="R138" s="62"/>
      <c r="S138" s="62"/>
      <c r="T138" s="62"/>
      <c r="U138" s="62"/>
      <c r="V138" s="62">
        <v>2.1929824561403508E-2</v>
      </c>
      <c r="W138" s="62"/>
      <c r="X138" s="62"/>
      <c r="Y138" s="62"/>
      <c r="Z138" s="62">
        <v>4.3859649122807015E-2</v>
      </c>
      <c r="AA138" s="62">
        <v>2.1929824561403508E-2</v>
      </c>
      <c r="AB138" s="62"/>
      <c r="AC138" s="61" t="str">
        <f>'учет продукции'!$A138&amp;" "&amp;'учет продукции'!$B138&amp;" "&amp;'учет продукции'!$C138&amp;" "&amp;'учет продукции'!$D138&amp;" "&amp;'учет продукции'!$E138</f>
        <v>Брусчатка 4см №1 Каир гладкий 1 сорт</v>
      </c>
    </row>
    <row r="139" spans="1:29" ht="14.25" customHeight="1" x14ac:dyDescent="0.3">
      <c r="A139" s="35" t="str">
        <f>'вариации продукты'!$A$4</f>
        <v>Брусчатка</v>
      </c>
      <c r="B139" s="8" t="str">
        <f>'вариации продукты'!B$3</f>
        <v>4см</v>
      </c>
      <c r="C139" s="8" t="str">
        <f t="shared" si="6"/>
        <v>№2 Янтарь</v>
      </c>
      <c r="D139" s="8" t="str">
        <f t="shared" si="7"/>
        <v>гладкий</v>
      </c>
      <c r="E139" s="9" t="s">
        <v>123</v>
      </c>
      <c r="F139" s="63">
        <f>'учет продукции'!$I139+'учет продукции'!$J139-'учет продукции'!$K139</f>
        <v>0</v>
      </c>
      <c r="G139" s="32">
        <v>480</v>
      </c>
      <c r="H139" s="32">
        <f>'учет продукции'!$F139*'учет продукции'!$G139</f>
        <v>0</v>
      </c>
      <c r="I139" s="64"/>
      <c r="J139" s="61"/>
      <c r="K139" s="61"/>
      <c r="L139" s="62">
        <v>67.476383265856953</v>
      </c>
      <c r="M139" s="62">
        <v>51.138275937562291</v>
      </c>
      <c r="N139" s="62">
        <v>16.338107328294662</v>
      </c>
      <c r="O139" s="62">
        <v>14.619883040935674</v>
      </c>
      <c r="P139" s="62">
        <v>44.984255510571302</v>
      </c>
      <c r="Q139" s="62"/>
      <c r="R139" s="62"/>
      <c r="S139" s="62"/>
      <c r="T139" s="62"/>
      <c r="U139" s="62"/>
      <c r="V139" s="62"/>
      <c r="W139" s="62">
        <v>4.3859649122807015E-2</v>
      </c>
      <c r="X139" s="62"/>
      <c r="Y139" s="62"/>
      <c r="Z139" s="62">
        <v>4.3859649122807001E-2</v>
      </c>
      <c r="AA139" s="62"/>
      <c r="AB139" s="62"/>
      <c r="AC139" s="61" t="str">
        <f>'учет продукции'!$A139&amp;" "&amp;'учет продукции'!$B139&amp;" "&amp;'учет продукции'!$C139&amp;" "&amp;'учет продукции'!$D139&amp;" "&amp;'учет продукции'!$E139</f>
        <v>Брусчатка 4см №2 Янтарь гладкий 1 сорт</v>
      </c>
    </row>
    <row r="140" spans="1:29" ht="14.25" customHeight="1" x14ac:dyDescent="0.3">
      <c r="A140" s="35" t="str">
        <f>'вариации продукты'!$A$4</f>
        <v>Брусчатка</v>
      </c>
      <c r="B140" s="8" t="str">
        <f>'вариации продукты'!B$3</f>
        <v>4см</v>
      </c>
      <c r="C140" s="8" t="str">
        <f t="shared" si="6"/>
        <v>№3 Серо-белый</v>
      </c>
      <c r="D140" s="8" t="str">
        <f t="shared" si="7"/>
        <v>гладкий</v>
      </c>
      <c r="E140" s="9" t="s">
        <v>123</v>
      </c>
      <c r="F140" s="63">
        <f>'учет продукции'!$I140+'учет продукции'!$J140-'учет продукции'!$K140</f>
        <v>0</v>
      </c>
      <c r="G140" s="32">
        <v>480</v>
      </c>
      <c r="H140" s="32">
        <f>'учет продукции'!$F140*'учет продукции'!$G140</f>
        <v>0</v>
      </c>
      <c r="I140" s="64"/>
      <c r="J140" s="61"/>
      <c r="K140" s="61"/>
      <c r="L140" s="62">
        <v>67.476383265856953</v>
      </c>
      <c r="M140" s="62">
        <v>51.138275937562291</v>
      </c>
      <c r="N140" s="62">
        <v>16.338107328294662</v>
      </c>
      <c r="O140" s="62">
        <v>14.619883040935674</v>
      </c>
      <c r="P140" s="62">
        <v>44.984255510571302</v>
      </c>
      <c r="Q140" s="62"/>
      <c r="R140" s="62"/>
      <c r="S140" s="62"/>
      <c r="T140" s="62"/>
      <c r="U140" s="62"/>
      <c r="V140" s="62"/>
      <c r="W140" s="62"/>
      <c r="X140" s="62"/>
      <c r="Y140" s="62">
        <v>4.3859649122807015E-2</v>
      </c>
      <c r="Z140" s="62"/>
      <c r="AA140" s="62"/>
      <c r="AB140" s="62"/>
      <c r="AC140" s="61" t="str">
        <f>'учет продукции'!$A140&amp;" "&amp;'учет продукции'!$B140&amp;" "&amp;'учет продукции'!$C140&amp;" "&amp;'учет продукции'!$D140&amp;" "&amp;'учет продукции'!$E140</f>
        <v>Брусчатка 4см №3 Серо-белый гладкий 1 сорт</v>
      </c>
    </row>
    <row r="141" spans="1:29" ht="14.25" customHeight="1" x14ac:dyDescent="0.3">
      <c r="A141" s="35" t="str">
        <f>'вариации продукты'!$A$4</f>
        <v>Брусчатка</v>
      </c>
      <c r="B141" s="8" t="str">
        <f>'вариации продукты'!B$3</f>
        <v>4см</v>
      </c>
      <c r="C141" s="8" t="str">
        <f t="shared" si="6"/>
        <v>№4 Степь</v>
      </c>
      <c r="D141" s="8" t="str">
        <f t="shared" si="7"/>
        <v>гладкий</v>
      </c>
      <c r="E141" s="9" t="s">
        <v>123</v>
      </c>
      <c r="F141" s="63">
        <f>'учет продукции'!$I141+'учет продукции'!$J141-'учет продукции'!$K141</f>
        <v>0</v>
      </c>
      <c r="G141" s="32">
        <v>480</v>
      </c>
      <c r="H141" s="32">
        <f>'учет продукции'!$F141*'учет продукции'!$G141</f>
        <v>0</v>
      </c>
      <c r="I141" s="64"/>
      <c r="J141" s="61"/>
      <c r="K141" s="61"/>
      <c r="L141" s="62">
        <v>67.476383265856953</v>
      </c>
      <c r="M141" s="62">
        <v>51.138275937562291</v>
      </c>
      <c r="N141" s="62">
        <v>16.338107328294662</v>
      </c>
      <c r="O141" s="62">
        <v>14.619883040935674</v>
      </c>
      <c r="P141" s="62">
        <v>44.984255510571302</v>
      </c>
      <c r="Q141" s="62"/>
      <c r="R141" s="62"/>
      <c r="S141" s="62"/>
      <c r="T141" s="62"/>
      <c r="U141" s="62"/>
      <c r="V141" s="62"/>
      <c r="W141" s="62">
        <v>2.1999999999999999E-2</v>
      </c>
      <c r="X141" s="62"/>
      <c r="Y141" s="62">
        <v>4.3859649122807015E-2</v>
      </c>
      <c r="Z141" s="62">
        <v>2.1999999999999999E-2</v>
      </c>
      <c r="AA141" s="62"/>
      <c r="AB141" s="62"/>
      <c r="AC141" s="61" t="str">
        <f>'учет продукции'!$A141&amp;" "&amp;'учет продукции'!$B141&amp;" "&amp;'учет продукции'!$C141&amp;" "&amp;'учет продукции'!$D141&amp;" "&amp;'учет продукции'!$E141</f>
        <v>Брусчатка 4см №4 Степь гладкий 1 сорт</v>
      </c>
    </row>
    <row r="142" spans="1:29" ht="14.25" customHeight="1" x14ac:dyDescent="0.3">
      <c r="A142" s="35" t="str">
        <f>'вариации продукты'!$A$4</f>
        <v>Брусчатка</v>
      </c>
      <c r="B142" s="8" t="str">
        <f>'вариации продукты'!B$3</f>
        <v>4см</v>
      </c>
      <c r="C142" s="8" t="str">
        <f t="shared" si="6"/>
        <v>№5 Клинкер</v>
      </c>
      <c r="D142" s="8" t="str">
        <f t="shared" si="7"/>
        <v>гладкий</v>
      </c>
      <c r="E142" s="9" t="s">
        <v>123</v>
      </c>
      <c r="F142" s="63">
        <f>'учет продукции'!$I142+'учет продукции'!$J142-'учет продукции'!$K142</f>
        <v>0</v>
      </c>
      <c r="G142" s="32">
        <v>480</v>
      </c>
      <c r="H142" s="32">
        <f>'учет продукции'!$F142*'учет продукции'!$G142</f>
        <v>0</v>
      </c>
      <c r="I142" s="64"/>
      <c r="J142" s="61"/>
      <c r="K142" s="61"/>
      <c r="L142" s="62">
        <v>67.476383265856953</v>
      </c>
      <c r="M142" s="62">
        <v>51.138275937562291</v>
      </c>
      <c r="N142" s="62">
        <v>16.338107328294662</v>
      </c>
      <c r="O142" s="62">
        <v>14.619883040935674</v>
      </c>
      <c r="P142" s="62">
        <v>44.984255510571302</v>
      </c>
      <c r="Q142" s="62"/>
      <c r="R142" s="62"/>
      <c r="S142" s="62"/>
      <c r="T142" s="62"/>
      <c r="U142" s="62"/>
      <c r="V142" s="62">
        <v>5.7000000000000002E-2</v>
      </c>
      <c r="W142" s="62">
        <v>2.9000000000000001E-2</v>
      </c>
      <c r="X142" s="62"/>
      <c r="Y142" s="62"/>
      <c r="Z142" s="62"/>
      <c r="AA142" s="62"/>
      <c r="AB142" s="62"/>
      <c r="AC142" s="61" t="str">
        <f>'учет продукции'!$A142&amp;" "&amp;'учет продукции'!$B142&amp;" "&amp;'учет продукции'!$C142&amp;" "&amp;'учет продукции'!$D142&amp;" "&amp;'учет продукции'!$E142</f>
        <v>Брусчатка 4см №5 Клинкер гладкий 1 сорт</v>
      </c>
    </row>
    <row r="143" spans="1:29" ht="14.25" customHeight="1" x14ac:dyDescent="0.3">
      <c r="A143" s="35" t="str">
        <f>'вариации продукты'!$A$4</f>
        <v>Брусчатка</v>
      </c>
      <c r="B143" s="8" t="str">
        <f>'вариации продукты'!B$3</f>
        <v>4см</v>
      </c>
      <c r="C143" s="8" t="str">
        <f t="shared" si="6"/>
        <v>№6 Осень</v>
      </c>
      <c r="D143" s="8" t="str">
        <f t="shared" si="7"/>
        <v>гладкий</v>
      </c>
      <c r="E143" s="9" t="s">
        <v>123</v>
      </c>
      <c r="F143" s="63">
        <f>'учет продукции'!$I143+'учет продукции'!$J143-'учет продукции'!$K143</f>
        <v>0</v>
      </c>
      <c r="G143" s="32">
        <v>480</v>
      </c>
      <c r="H143" s="32">
        <f>'учет продукции'!$F143*'учет продукции'!$G143</f>
        <v>0</v>
      </c>
      <c r="I143" s="64"/>
      <c r="J143" s="61"/>
      <c r="K143" s="61"/>
      <c r="L143" s="62">
        <v>67.476383265856953</v>
      </c>
      <c r="M143" s="62">
        <v>51.138275937562291</v>
      </c>
      <c r="N143" s="62">
        <v>16.338107328294662</v>
      </c>
      <c r="O143" s="62">
        <v>14.619883040935674</v>
      </c>
      <c r="P143" s="62">
        <v>44.984255510571302</v>
      </c>
      <c r="Q143" s="62"/>
      <c r="R143" s="62"/>
      <c r="S143" s="62"/>
      <c r="T143" s="62"/>
      <c r="U143" s="62"/>
      <c r="V143" s="62">
        <v>2.1929824561403508E-2</v>
      </c>
      <c r="W143" s="62">
        <v>2.1929824561403508E-2</v>
      </c>
      <c r="X143" s="62"/>
      <c r="Y143" s="62"/>
      <c r="Z143" s="62">
        <v>4.3859649122807015E-2</v>
      </c>
      <c r="AA143" s="62"/>
      <c r="AB143" s="62"/>
      <c r="AC143" s="61" t="str">
        <f>'учет продукции'!$A143&amp;" "&amp;'учет продукции'!$B143&amp;" "&amp;'учет продукции'!$C143&amp;" "&amp;'учет продукции'!$D143&amp;" "&amp;'учет продукции'!$E143</f>
        <v>Брусчатка 4см №6 Осень гладкий 1 сорт</v>
      </c>
    </row>
    <row r="144" spans="1:29" ht="14.25" customHeight="1" x14ac:dyDescent="0.3">
      <c r="A144" s="35" t="str">
        <f>'вариации продукты'!$A$4</f>
        <v>Брусчатка</v>
      </c>
      <c r="B144" s="8" t="str">
        <f>'вариации продукты'!B$3</f>
        <v>4см</v>
      </c>
      <c r="C144" s="8" t="str">
        <f t="shared" si="6"/>
        <v>№7 Меланж</v>
      </c>
      <c r="D144" s="8" t="str">
        <f t="shared" si="7"/>
        <v>гладкий</v>
      </c>
      <c r="E144" s="9" t="s">
        <v>123</v>
      </c>
      <c r="F144" s="63">
        <f>'учет продукции'!$I144+'учет продукции'!$J144-'учет продукции'!$K144</f>
        <v>0</v>
      </c>
      <c r="G144" s="32">
        <v>480</v>
      </c>
      <c r="H144" s="32">
        <f>'учет продукции'!$F144*'учет продукции'!$G144</f>
        <v>0</v>
      </c>
      <c r="I144" s="64"/>
      <c r="J144" s="61"/>
      <c r="K144" s="61"/>
      <c r="L144" s="62">
        <v>67.476383265856953</v>
      </c>
      <c r="M144" s="62">
        <v>51.138275937562291</v>
      </c>
      <c r="N144" s="62">
        <v>16.338107328294662</v>
      </c>
      <c r="O144" s="62">
        <v>14.619883040935674</v>
      </c>
      <c r="P144" s="62">
        <v>44.984255510571302</v>
      </c>
      <c r="Q144" s="62"/>
      <c r="R144" s="62"/>
      <c r="S144" s="62"/>
      <c r="T144" s="62"/>
      <c r="U144" s="62"/>
      <c r="V144" s="62"/>
      <c r="W144" s="62"/>
      <c r="X144" s="62"/>
      <c r="Y144" s="62">
        <v>4.3859649122807015E-2</v>
      </c>
      <c r="Z144" s="62">
        <v>4.3859649122807015E-2</v>
      </c>
      <c r="AA144" s="62"/>
      <c r="AB144" s="62"/>
      <c r="AC144" s="61" t="str">
        <f>'учет продукции'!$A144&amp;" "&amp;'учет продукции'!$B144&amp;" "&amp;'учет продукции'!$C144&amp;" "&amp;'учет продукции'!$D144&amp;" "&amp;'учет продукции'!$E144</f>
        <v>Брусчатка 4см №7 Меланж гладкий 1 сорт</v>
      </c>
    </row>
    <row r="145" spans="1:29" ht="14.25" customHeight="1" x14ac:dyDescent="0.3">
      <c r="A145" s="35" t="str">
        <f>'вариации продукты'!$A$4</f>
        <v>Брусчатка</v>
      </c>
      <c r="B145" s="8" t="str">
        <f>'вариации продукты'!B$3</f>
        <v>4см</v>
      </c>
      <c r="C145" s="8" t="str">
        <f t="shared" si="6"/>
        <v>№8 Аляска</v>
      </c>
      <c r="D145" s="8" t="str">
        <f t="shared" si="7"/>
        <v>гладкий</v>
      </c>
      <c r="E145" s="9" t="s">
        <v>123</v>
      </c>
      <c r="F145" s="63">
        <f>'учет продукции'!$I145+'учет продукции'!$J145-'учет продукции'!$K145</f>
        <v>0</v>
      </c>
      <c r="G145" s="32">
        <v>480</v>
      </c>
      <c r="H145" s="32">
        <f>'учет продукции'!$F145*'учет продукции'!$G145</f>
        <v>0</v>
      </c>
      <c r="I145" s="64"/>
      <c r="J145" s="61"/>
      <c r="K145" s="61"/>
      <c r="L145" s="62">
        <v>67.476383265856953</v>
      </c>
      <c r="M145" s="62">
        <v>51.138275937562291</v>
      </c>
      <c r="N145" s="62">
        <v>16.338107328294662</v>
      </c>
      <c r="O145" s="62">
        <v>14.619883040935674</v>
      </c>
      <c r="P145" s="62">
        <v>44.984255510571302</v>
      </c>
      <c r="Q145" s="62"/>
      <c r="R145" s="62"/>
      <c r="S145" s="62"/>
      <c r="T145" s="62"/>
      <c r="U145" s="62"/>
      <c r="V145" s="62"/>
      <c r="W145" s="62"/>
      <c r="X145" s="62">
        <v>2.1999999999999999E-2</v>
      </c>
      <c r="Y145" s="62">
        <v>6.6000000000000003E-2</v>
      </c>
      <c r="Z145" s="62"/>
      <c r="AA145" s="62"/>
      <c r="AB145" s="62"/>
      <c r="AC145" s="61" t="str">
        <f>'учет продукции'!$A145&amp;" "&amp;'учет продукции'!$B145&amp;" "&amp;'учет продукции'!$C145&amp;" "&amp;'учет продукции'!$D145&amp;" "&amp;'учет продукции'!$E145</f>
        <v>Брусчатка 4см №8 Аляска гладкий 1 сорт</v>
      </c>
    </row>
    <row r="146" spans="1:29" ht="14.25" customHeight="1" x14ac:dyDescent="0.3">
      <c r="A146" s="35" t="str">
        <f>'вариации продукты'!$A$4</f>
        <v>Брусчатка</v>
      </c>
      <c r="B146" s="8" t="str">
        <f>'вариации продукты'!B$3</f>
        <v>4см</v>
      </c>
      <c r="C146" s="8" t="str">
        <f t="shared" si="6"/>
        <v>№9 Арабская ночь</v>
      </c>
      <c r="D146" s="8" t="str">
        <f t="shared" si="7"/>
        <v>гладкий</v>
      </c>
      <c r="E146" s="9" t="s">
        <v>123</v>
      </c>
      <c r="F146" s="63">
        <f>'учет продукции'!$I146+'учет продукции'!$J146-'учет продукции'!$K146</f>
        <v>0</v>
      </c>
      <c r="G146" s="32">
        <v>480</v>
      </c>
      <c r="H146" s="32">
        <f>'учет продукции'!$F146*'учет продукции'!$G146</f>
        <v>0</v>
      </c>
      <c r="I146" s="64"/>
      <c r="J146" s="61"/>
      <c r="K146" s="61"/>
      <c r="L146" s="62">
        <v>67.476383265856953</v>
      </c>
      <c r="M146" s="62">
        <v>51.138275937562291</v>
      </c>
      <c r="N146" s="62">
        <v>16.338107328294662</v>
      </c>
      <c r="O146" s="62">
        <v>14.619883040935674</v>
      </c>
      <c r="P146" s="62">
        <v>44.984255510571302</v>
      </c>
      <c r="Q146" s="62"/>
      <c r="R146" s="62"/>
      <c r="S146" s="62"/>
      <c r="T146" s="62"/>
      <c r="U146" s="62"/>
      <c r="V146" s="62">
        <v>2.9000000000000001E-2</v>
      </c>
      <c r="W146" s="62"/>
      <c r="X146" s="62">
        <v>2.9000000000000001E-2</v>
      </c>
      <c r="Y146" s="62"/>
      <c r="Z146" s="62">
        <v>2.9000000000000001E-2</v>
      </c>
      <c r="AA146" s="62"/>
      <c r="AB146" s="62"/>
      <c r="AC146" s="61" t="str">
        <f>'учет продукции'!$A146&amp;" "&amp;'учет продукции'!$B146&amp;" "&amp;'учет продукции'!$C146&amp;" "&amp;'учет продукции'!$D146&amp;" "&amp;'учет продукции'!$E146</f>
        <v>Брусчатка 4см №9 Арабская ночь гладкий 1 сорт</v>
      </c>
    </row>
    <row r="147" spans="1:29" ht="14.25" customHeight="1" x14ac:dyDescent="0.3">
      <c r="A147" s="35" t="str">
        <f>'вариации продукты'!$A$4</f>
        <v>Брусчатка</v>
      </c>
      <c r="B147" s="8" t="str">
        <f>'вариации продукты'!B$3</f>
        <v>4см</v>
      </c>
      <c r="C147" s="8" t="str">
        <f t="shared" si="6"/>
        <v>№10 Джафар</v>
      </c>
      <c r="D147" s="8" t="str">
        <f t="shared" si="7"/>
        <v>гладкий</v>
      </c>
      <c r="E147" s="9" t="s">
        <v>123</v>
      </c>
      <c r="F147" s="63">
        <f>'учет продукции'!$I147+'учет продукции'!$J147-'учет продукции'!$K147</f>
        <v>0</v>
      </c>
      <c r="G147" s="32">
        <v>480</v>
      </c>
      <c r="H147" s="32">
        <f>'учет продукции'!$F147*'учет продукции'!$G147</f>
        <v>0</v>
      </c>
      <c r="I147" s="64"/>
      <c r="J147" s="61"/>
      <c r="K147" s="61"/>
      <c r="L147" s="62">
        <v>67.476383265856953</v>
      </c>
      <c r="M147" s="62">
        <v>51.138275937562291</v>
      </c>
      <c r="N147" s="62">
        <v>16.338107328294662</v>
      </c>
      <c r="O147" s="62">
        <v>14.619883040935674</v>
      </c>
      <c r="P147" s="62">
        <v>44.984255510571302</v>
      </c>
      <c r="Q147" s="62"/>
      <c r="R147" s="62"/>
      <c r="S147" s="62"/>
      <c r="T147" s="62"/>
      <c r="U147" s="62"/>
      <c r="V147" s="62"/>
      <c r="W147" s="62">
        <v>2.1929824561403508E-2</v>
      </c>
      <c r="X147" s="62"/>
      <c r="Y147" s="62"/>
      <c r="Z147" s="62">
        <v>4.3859649122807015E-2</v>
      </c>
      <c r="AA147" s="62">
        <v>2.1929824561403508E-2</v>
      </c>
      <c r="AB147" s="62"/>
      <c r="AC147" s="61" t="str">
        <f>'учет продукции'!$A147&amp;" "&amp;'учет продукции'!$B147&amp;" "&amp;'учет продукции'!$C147&amp;" "&amp;'учет продукции'!$D147&amp;" "&amp;'учет продукции'!$E147</f>
        <v>Брусчатка 4см №10 Джафар гладкий 1 сорт</v>
      </c>
    </row>
    <row r="148" spans="1:29" ht="14.25" customHeight="1" x14ac:dyDescent="0.3">
      <c r="A148" s="35" t="str">
        <f>'вариации продукты'!$A$4</f>
        <v>Брусчатка</v>
      </c>
      <c r="B148" s="8" t="str">
        <f>'вариации продукты'!B$3</f>
        <v>4см</v>
      </c>
      <c r="C148" s="8" t="str">
        <f t="shared" si="6"/>
        <v>№11 Джамбулани</v>
      </c>
      <c r="D148" s="8" t="str">
        <f t="shared" si="7"/>
        <v>гладкий</v>
      </c>
      <c r="E148" s="9" t="s">
        <v>123</v>
      </c>
      <c r="F148" s="63">
        <f>'учет продукции'!$I148+'учет продукции'!$J148-'учет продукции'!$K148</f>
        <v>0</v>
      </c>
      <c r="G148" s="32">
        <v>480</v>
      </c>
      <c r="H148" s="32">
        <f>'учет продукции'!$F148*'учет продукции'!$G148</f>
        <v>0</v>
      </c>
      <c r="I148" s="64"/>
      <c r="J148" s="61"/>
      <c r="K148" s="61"/>
      <c r="L148" s="62">
        <v>67.476383265856953</v>
      </c>
      <c r="M148" s="62">
        <v>51.138275937562291</v>
      </c>
      <c r="N148" s="62">
        <v>16.338107328294662</v>
      </c>
      <c r="O148" s="62">
        <v>14.619883040935674</v>
      </c>
      <c r="P148" s="62">
        <v>44.984255510571302</v>
      </c>
      <c r="Q148" s="62"/>
      <c r="R148" s="62"/>
      <c r="S148" s="62"/>
      <c r="T148" s="62"/>
      <c r="U148" s="62"/>
      <c r="V148" s="62"/>
      <c r="W148" s="62">
        <v>4.3859649122807015E-2</v>
      </c>
      <c r="X148" s="62"/>
      <c r="Y148" s="62">
        <v>4.3859649122807015E-2</v>
      </c>
      <c r="Z148" s="62"/>
      <c r="AA148" s="62"/>
      <c r="AB148" s="62"/>
      <c r="AC148" s="61" t="str">
        <f>'учет продукции'!$A148&amp;" "&amp;'учет продукции'!$B148&amp;" "&amp;'учет продукции'!$C148&amp;" "&amp;'учет продукции'!$D148&amp;" "&amp;'учет продукции'!$E148</f>
        <v>Брусчатка 4см №11 Джамбулани гладкий 1 сорт</v>
      </c>
    </row>
    <row r="149" spans="1:29" ht="14.25" customHeight="1" x14ac:dyDescent="0.3">
      <c r="A149" s="35" t="str">
        <f>'вариации продукты'!$A$4</f>
        <v>Брусчатка</v>
      </c>
      <c r="B149" s="8" t="str">
        <f>'вариации продукты'!B$3</f>
        <v>4см</v>
      </c>
      <c r="C149" s="8" t="str">
        <f t="shared" si="6"/>
        <v>№12 Яшма</v>
      </c>
      <c r="D149" s="8" t="str">
        <f t="shared" si="7"/>
        <v>гладкий</v>
      </c>
      <c r="E149" s="9" t="s">
        <v>123</v>
      </c>
      <c r="F149" s="63">
        <f>'учет продукции'!$I149+'учет продукции'!$J149-'учет продукции'!$K149</f>
        <v>0</v>
      </c>
      <c r="G149" s="32">
        <v>480</v>
      </c>
      <c r="H149" s="32">
        <f>'учет продукции'!$F149*'учет продукции'!$G149</f>
        <v>0</v>
      </c>
      <c r="I149" s="64"/>
      <c r="J149" s="61"/>
      <c r="K149" s="61"/>
      <c r="L149" s="62">
        <v>67.476383265856953</v>
      </c>
      <c r="M149" s="62">
        <v>51.138275937562291</v>
      </c>
      <c r="N149" s="62">
        <v>16.338107328294662</v>
      </c>
      <c r="O149" s="62">
        <v>14.619883040935674</v>
      </c>
      <c r="P149" s="62">
        <v>44.984255510571302</v>
      </c>
      <c r="Q149" s="62"/>
      <c r="R149" s="62"/>
      <c r="S149" s="62"/>
      <c r="T149" s="62"/>
      <c r="U149" s="62"/>
      <c r="V149" s="62"/>
      <c r="W149" s="62">
        <v>2.1929824561403501E-2</v>
      </c>
      <c r="X149" s="62"/>
      <c r="Y149" s="62">
        <v>4.3859649122807015E-2</v>
      </c>
      <c r="Z149" s="62"/>
      <c r="AA149" s="62">
        <v>2.1929824561403508E-2</v>
      </c>
      <c r="AB149" s="62"/>
      <c r="AC149" s="61" t="str">
        <f>'учет продукции'!$A149&amp;" "&amp;'учет продукции'!$B149&amp;" "&amp;'учет продукции'!$C149&amp;" "&amp;'учет продукции'!$D149&amp;" "&amp;'учет продукции'!$E149</f>
        <v>Брусчатка 4см №12 Яшма гладкий 1 сорт</v>
      </c>
    </row>
    <row r="150" spans="1:29" ht="14.25" customHeight="1" x14ac:dyDescent="0.3">
      <c r="A150" s="35" t="str">
        <f>'вариации продукты'!$A$4</f>
        <v>Брусчатка</v>
      </c>
      <c r="B150" s="8" t="str">
        <f>'вариации продукты'!B$3</f>
        <v>4см</v>
      </c>
      <c r="C150" s="8" t="str">
        <f t="shared" si="6"/>
        <v>№13 Сорренто</v>
      </c>
      <c r="D150" s="8" t="str">
        <f t="shared" si="7"/>
        <v>гладкий</v>
      </c>
      <c r="E150" s="9" t="s">
        <v>123</v>
      </c>
      <c r="F150" s="63">
        <f>'учет продукции'!$I150+'учет продукции'!$J150-'учет продукции'!$K150</f>
        <v>0</v>
      </c>
      <c r="G150" s="32">
        <v>480</v>
      </c>
      <c r="H150" s="32">
        <f>'учет продукции'!$F150*'учет продукции'!$G150</f>
        <v>0</v>
      </c>
      <c r="I150" s="64"/>
      <c r="J150" s="61"/>
      <c r="K150" s="61"/>
      <c r="L150" s="62">
        <v>67.476383265856953</v>
      </c>
      <c r="M150" s="62">
        <v>51.138275937562291</v>
      </c>
      <c r="N150" s="62">
        <v>16.338107328294662</v>
      </c>
      <c r="O150" s="62">
        <v>14.619883040935674</v>
      </c>
      <c r="P150" s="62">
        <v>44.984255510571302</v>
      </c>
      <c r="Q150" s="62"/>
      <c r="R150" s="62"/>
      <c r="S150" s="62"/>
      <c r="T150" s="62"/>
      <c r="U150" s="62"/>
      <c r="V150" s="62">
        <v>2.9000000000000001E-2</v>
      </c>
      <c r="W150" s="62">
        <v>2.9000000000000001E-2</v>
      </c>
      <c r="X150" s="62"/>
      <c r="Y150" s="62"/>
      <c r="Z150" s="62"/>
      <c r="AA150" s="62">
        <v>2.9000000000000001E-2</v>
      </c>
      <c r="AB150" s="62"/>
      <c r="AC150" s="61" t="str">
        <f>'учет продукции'!$A150&amp;" "&amp;'учет продукции'!$B150&amp;" "&amp;'учет продукции'!$C150&amp;" "&amp;'учет продукции'!$D150&amp;" "&amp;'учет продукции'!$E150</f>
        <v>Брусчатка 4см №13 Сорренто гладкий 1 сорт</v>
      </c>
    </row>
    <row r="151" spans="1:29" ht="14.25" customHeight="1" x14ac:dyDescent="0.3">
      <c r="A151" s="35" t="str">
        <f>'вариации продукты'!$A$4</f>
        <v>Брусчатка</v>
      </c>
      <c r="B151" s="8" t="str">
        <f>'вариации продукты'!B$3</f>
        <v>4см</v>
      </c>
      <c r="C151" s="8" t="str">
        <f t="shared" si="6"/>
        <v>№14 Красный агат</v>
      </c>
      <c r="D151" s="8" t="str">
        <f t="shared" si="7"/>
        <v>гладкий</v>
      </c>
      <c r="E151" s="9" t="s">
        <v>123</v>
      </c>
      <c r="F151" s="63">
        <f>'учет продукции'!$I151+'учет продукции'!$J151-'учет продукции'!$K151</f>
        <v>0</v>
      </c>
      <c r="G151" s="32">
        <v>480</v>
      </c>
      <c r="H151" s="32">
        <f>'учет продукции'!$F151*'учет продукции'!$G151</f>
        <v>0</v>
      </c>
      <c r="I151" s="64"/>
      <c r="J151" s="61"/>
      <c r="K151" s="61"/>
      <c r="L151" s="62">
        <v>67.476383265856953</v>
      </c>
      <c r="M151" s="62">
        <v>51.138275937562291</v>
      </c>
      <c r="N151" s="62">
        <v>16.338107328294662</v>
      </c>
      <c r="O151" s="62">
        <v>14.619883040935674</v>
      </c>
      <c r="P151" s="62">
        <v>44.984255510571302</v>
      </c>
      <c r="Q151" s="62"/>
      <c r="R151" s="62"/>
      <c r="S151" s="62"/>
      <c r="T151" s="62"/>
      <c r="U151" s="62"/>
      <c r="V151" s="62">
        <v>2.1929824561403508E-2</v>
      </c>
      <c r="W151" s="62"/>
      <c r="X151" s="62">
        <v>2.1929824561403508E-2</v>
      </c>
      <c r="Y151" s="62">
        <v>4.3859649122807015E-2</v>
      </c>
      <c r="Z151" s="62"/>
      <c r="AA151" s="62"/>
      <c r="AB151" s="62"/>
      <c r="AC151" s="61" t="str">
        <f>'учет продукции'!$A151&amp;" "&amp;'учет продукции'!$B151&amp;" "&amp;'учет продукции'!$C151&amp;" "&amp;'учет продукции'!$D151&amp;" "&amp;'учет продукции'!$E151</f>
        <v>Брусчатка 4см №14 Красный агат гладкий 1 сорт</v>
      </c>
    </row>
    <row r="152" spans="1:29" ht="14.25" customHeight="1" x14ac:dyDescent="0.3">
      <c r="A152" s="35" t="str">
        <f>'вариации продукты'!$A$4</f>
        <v>Брусчатка</v>
      </c>
      <c r="B152" s="8" t="str">
        <f>'вариации продукты'!B$3</f>
        <v>4см</v>
      </c>
      <c r="C152" s="8" t="str">
        <f t="shared" si="6"/>
        <v>№15 Антрацит</v>
      </c>
      <c r="D152" s="8" t="str">
        <f t="shared" si="7"/>
        <v>гладкий</v>
      </c>
      <c r="E152" s="9" t="s">
        <v>123</v>
      </c>
      <c r="F152" s="63">
        <f>'учет продукции'!$I152+'учет продукции'!$J152-'учет продукции'!$K152</f>
        <v>0</v>
      </c>
      <c r="G152" s="32">
        <v>480</v>
      </c>
      <c r="H152" s="32">
        <f>'учет продукции'!$F152*'учет продукции'!$G152</f>
        <v>0</v>
      </c>
      <c r="I152" s="64"/>
      <c r="J152" s="61"/>
      <c r="K152" s="61"/>
      <c r="L152" s="62">
        <v>67.476383265856953</v>
      </c>
      <c r="M152" s="62">
        <v>51.138275937562291</v>
      </c>
      <c r="N152" s="62">
        <v>16.338107328294662</v>
      </c>
      <c r="O152" s="62">
        <v>14.619883040935674</v>
      </c>
      <c r="P152" s="62">
        <v>44.984255510571302</v>
      </c>
      <c r="Q152" s="62"/>
      <c r="R152" s="62"/>
      <c r="S152" s="62"/>
      <c r="T152" s="62"/>
      <c r="U152" s="62"/>
      <c r="V152" s="62"/>
      <c r="W152" s="62"/>
      <c r="X152" s="62">
        <v>1.4999999999999999E-2</v>
      </c>
      <c r="Y152" s="62">
        <v>0.44</v>
      </c>
      <c r="Z152" s="62"/>
      <c r="AA152" s="62"/>
      <c r="AB152" s="62"/>
      <c r="AC152" s="61" t="str">
        <f>'учет продукции'!$A152&amp;" "&amp;'учет продукции'!$B152&amp;" "&amp;'учет продукции'!$C152&amp;" "&amp;'учет продукции'!$D152&amp;" "&amp;'учет продукции'!$E152</f>
        <v>Брусчатка 4см №15 Антрацит гладкий 1 сорт</v>
      </c>
    </row>
    <row r="153" spans="1:29" ht="14.25" customHeight="1" x14ac:dyDescent="0.3">
      <c r="A153" s="35" t="str">
        <f>'вариации продукты'!$A$4</f>
        <v>Брусчатка</v>
      </c>
      <c r="B153" s="8" t="str">
        <f>'вариации продукты'!B$3</f>
        <v>4см</v>
      </c>
      <c r="C153" s="8" t="str">
        <f t="shared" si="6"/>
        <v>№16 Хаски</v>
      </c>
      <c r="D153" s="8" t="str">
        <f t="shared" si="7"/>
        <v>гладкий</v>
      </c>
      <c r="E153" s="9" t="s">
        <v>123</v>
      </c>
      <c r="F153" s="63">
        <f>'учет продукции'!$I153+'учет продукции'!$J153-'учет продукции'!$K153</f>
        <v>0</v>
      </c>
      <c r="G153" s="32">
        <v>480</v>
      </c>
      <c r="H153" s="32">
        <f>'учет продукции'!$F153*'учет продукции'!$G153</f>
        <v>0</v>
      </c>
      <c r="I153" s="64"/>
      <c r="J153" s="61"/>
      <c r="K153" s="61"/>
      <c r="L153" s="62">
        <v>67.476383265856995</v>
      </c>
      <c r="M153" s="62">
        <v>51.138275937562327</v>
      </c>
      <c r="N153" s="62">
        <v>16.338107328294672</v>
      </c>
      <c r="O153" s="62">
        <v>14.619883040935701</v>
      </c>
      <c r="P153" s="62">
        <v>44.984255510571302</v>
      </c>
      <c r="Q153" s="62"/>
      <c r="R153" s="62"/>
      <c r="S153" s="62"/>
      <c r="T153" s="62"/>
      <c r="U153" s="62"/>
      <c r="V153" s="62"/>
      <c r="W153" s="62">
        <v>2.1929824561403508E-2</v>
      </c>
      <c r="X153" s="62"/>
      <c r="Y153" s="62">
        <v>2.1929824561403508E-2</v>
      </c>
      <c r="Z153" s="62"/>
      <c r="AA153" s="62">
        <v>2.1929824561403508E-2</v>
      </c>
      <c r="AB153" s="62"/>
      <c r="AC153" s="61" t="str">
        <f>'учет продукции'!$A153&amp;" "&amp;'учет продукции'!$B153&amp;" "&amp;'учет продукции'!$C153&amp;" "&amp;'учет продукции'!$D153&amp;" "&amp;'учет продукции'!$E153</f>
        <v>Брусчатка 4см №16 Хаски гладкий 1 сорт</v>
      </c>
    </row>
    <row r="154" spans="1:29" ht="14.25" customHeight="1" x14ac:dyDescent="0.3">
      <c r="A154" s="35" t="str">
        <f>'вариации продукты'!$A$4</f>
        <v>Брусчатка</v>
      </c>
      <c r="B154" s="8" t="str">
        <f>'вариации продукты'!B$3</f>
        <v>4см</v>
      </c>
      <c r="C154" s="8" t="str">
        <f t="shared" si="6"/>
        <v>№17 Черная ночь</v>
      </c>
      <c r="D154" s="8" t="str">
        <f t="shared" si="7"/>
        <v>гладкий</v>
      </c>
      <c r="E154" s="9" t="s">
        <v>123</v>
      </c>
      <c r="F154" s="63">
        <f>'учет продукции'!$I154+'учет продукции'!$J154-'учет продукции'!$K154</f>
        <v>0</v>
      </c>
      <c r="G154" s="32">
        <v>480</v>
      </c>
      <c r="H154" s="32">
        <f>'учет продукции'!$F154*'учет продукции'!$G154</f>
        <v>0</v>
      </c>
      <c r="I154" s="64"/>
      <c r="J154" s="61"/>
      <c r="K154" s="61"/>
      <c r="L154" s="62">
        <v>67.476383265856995</v>
      </c>
      <c r="M154" s="62">
        <v>51.138275937562327</v>
      </c>
      <c r="N154" s="62">
        <v>16.338107328294672</v>
      </c>
      <c r="O154" s="62">
        <v>14.619883040935701</v>
      </c>
      <c r="P154" s="62">
        <v>44.984255510571302</v>
      </c>
      <c r="Q154" s="62"/>
      <c r="R154" s="62"/>
      <c r="S154" s="62"/>
      <c r="T154" s="62"/>
      <c r="U154" s="62"/>
      <c r="V154" s="62"/>
      <c r="W154" s="62"/>
      <c r="X154" s="62">
        <v>6.6000000000000003E-2</v>
      </c>
      <c r="Y154" s="62">
        <v>2.1999999999999999E-2</v>
      </c>
      <c r="Z154" s="62"/>
      <c r="AA154" s="62"/>
      <c r="AB154" s="62"/>
      <c r="AC154" s="61" t="str">
        <f>'учет продукции'!$A154&amp;" "&amp;'учет продукции'!$B154&amp;" "&amp;'учет продукции'!$C154&amp;" "&amp;'учет продукции'!$D154&amp;" "&amp;'учет продукции'!$E154</f>
        <v>Брусчатка 4см №17 Черная ночь гладкий 1 сорт</v>
      </c>
    </row>
    <row r="155" spans="1:29" ht="14.25" customHeight="1" x14ac:dyDescent="0.3">
      <c r="A155" s="35" t="str">
        <f>'вариации продукты'!$A$4</f>
        <v>Брусчатка</v>
      </c>
      <c r="B155" s="8" t="str">
        <f>'вариации продукты'!B$3</f>
        <v>4см</v>
      </c>
      <c r="C155" s="8" t="str">
        <f t="shared" si="6"/>
        <v>№18 Мустанг</v>
      </c>
      <c r="D155" s="8" t="str">
        <f t="shared" si="7"/>
        <v>гладкий</v>
      </c>
      <c r="E155" s="9" t="s">
        <v>123</v>
      </c>
      <c r="F155" s="63">
        <f>'учет продукции'!$I155+'учет продукции'!$J155-'учет продукции'!$K155</f>
        <v>0</v>
      </c>
      <c r="G155" s="32">
        <v>480</v>
      </c>
      <c r="H155" s="32">
        <f>'учет продукции'!$F155*'учет продукции'!$G155</f>
        <v>0</v>
      </c>
      <c r="I155" s="64"/>
      <c r="J155" s="61"/>
      <c r="K155" s="61"/>
      <c r="L155" s="62">
        <v>67.476383265856995</v>
      </c>
      <c r="M155" s="62">
        <v>51.138275937562327</v>
      </c>
      <c r="N155" s="62">
        <v>16.338107328294672</v>
      </c>
      <c r="O155" s="62">
        <v>14.619883040935701</v>
      </c>
      <c r="P155" s="62">
        <v>44.984255510571302</v>
      </c>
      <c r="Q155" s="62"/>
      <c r="R155" s="62"/>
      <c r="S155" s="62"/>
      <c r="T155" s="62"/>
      <c r="U155" s="62"/>
      <c r="V155" s="62"/>
      <c r="W155" s="62">
        <v>4.3859649122807015E-2</v>
      </c>
      <c r="X155" s="62"/>
      <c r="Y155" s="62"/>
      <c r="Z155" s="62"/>
      <c r="AA155" s="62">
        <v>4.3859649122807015E-2</v>
      </c>
      <c r="AB155" s="62"/>
      <c r="AC155" s="61" t="str">
        <f>'учет продукции'!$A155&amp;" "&amp;'учет продукции'!$B155&amp;" "&amp;'учет продукции'!$C155&amp;" "&amp;'учет продукции'!$D155&amp;" "&amp;'учет продукции'!$E155</f>
        <v>Брусчатка 4см №18 Мустанг гладкий 1 сорт</v>
      </c>
    </row>
    <row r="156" spans="1:29" ht="14.25" customHeight="1" x14ac:dyDescent="0.3">
      <c r="A156" s="35" t="str">
        <f>'вариации продукты'!$A$4</f>
        <v>Брусчатка</v>
      </c>
      <c r="B156" s="8" t="str">
        <f>'вариации продукты'!B$3</f>
        <v>4см</v>
      </c>
      <c r="C156" s="8" t="str">
        <f t="shared" si="6"/>
        <v>№19 Гончар</v>
      </c>
      <c r="D156" s="8" t="str">
        <f t="shared" si="7"/>
        <v>гладкий</v>
      </c>
      <c r="E156" s="9" t="s">
        <v>123</v>
      </c>
      <c r="F156" s="63">
        <f>'учет продукции'!$I156+'учет продукции'!$J156-'учет продукции'!$K156</f>
        <v>69.12</v>
      </c>
      <c r="G156" s="32">
        <v>480</v>
      </c>
      <c r="H156" s="32">
        <f>'учет продукции'!$F156*'учет продукции'!$G156</f>
        <v>33177.600000000006</v>
      </c>
      <c r="I156" s="64"/>
      <c r="J156" s="61">
        <f>17.28+17.28+17.28+17.28</f>
        <v>69.12</v>
      </c>
      <c r="K156" s="61"/>
      <c r="L156" s="62">
        <v>67.476383265856995</v>
      </c>
      <c r="M156" s="62">
        <v>51.138275937562327</v>
      </c>
      <c r="N156" s="62">
        <v>16.338107328294672</v>
      </c>
      <c r="O156" s="62">
        <v>14.619883040935701</v>
      </c>
      <c r="P156" s="62">
        <v>44.984255510571302</v>
      </c>
      <c r="Q156" s="62"/>
      <c r="R156" s="62"/>
      <c r="S156" s="62"/>
      <c r="T156" s="62"/>
      <c r="U156" s="62"/>
      <c r="V156" s="62"/>
      <c r="W156" s="62">
        <v>4.3859649122807015E-2</v>
      </c>
      <c r="X156" s="62"/>
      <c r="Y156" s="62"/>
      <c r="Z156" s="62"/>
      <c r="AA156" s="62">
        <v>4.3859649122807015E-2</v>
      </c>
      <c r="AB156" s="62"/>
      <c r="AC156" s="61" t="str">
        <f>'учет продукции'!$A156&amp;" "&amp;'учет продукции'!$B156&amp;" "&amp;'учет продукции'!$C156&amp;" "&amp;'учет продукции'!$D156&amp;" "&amp;'учет продукции'!$E156</f>
        <v>Брусчатка 4см №19 Гончар гладкий 1 сорт</v>
      </c>
    </row>
    <row r="157" spans="1:29" ht="14.25" customHeight="1" x14ac:dyDescent="0.3">
      <c r="A157" s="35" t="str">
        <f>'вариации продукты'!$A$4</f>
        <v>Брусчатка</v>
      </c>
      <c r="B157" s="8" t="str">
        <f>'вариации продукты'!B$3</f>
        <v>4см</v>
      </c>
      <c r="C157" s="8" t="str">
        <f t="shared" si="6"/>
        <v>№20 Кармен</v>
      </c>
      <c r="D157" s="8" t="str">
        <f t="shared" si="7"/>
        <v>гладкий</v>
      </c>
      <c r="E157" s="9" t="s">
        <v>123</v>
      </c>
      <c r="F157" s="63">
        <f>'учет продукции'!$I157+'учет продукции'!$J157-'учет продукции'!$K157</f>
        <v>0</v>
      </c>
      <c r="G157" s="32">
        <v>480</v>
      </c>
      <c r="H157" s="32">
        <f>'учет продукции'!$F157*'учет продукции'!$G157</f>
        <v>0</v>
      </c>
      <c r="I157" s="64"/>
      <c r="J157" s="61"/>
      <c r="K157" s="61"/>
      <c r="L157" s="62">
        <v>67.476383265856995</v>
      </c>
      <c r="M157" s="62">
        <v>51.138275937562327</v>
      </c>
      <c r="N157" s="62">
        <v>16.338107328294672</v>
      </c>
      <c r="O157" s="62">
        <v>14.619883040935701</v>
      </c>
      <c r="P157" s="62">
        <v>44.984255510571302</v>
      </c>
      <c r="Q157" s="62"/>
      <c r="R157" s="62"/>
      <c r="S157" s="62"/>
      <c r="T157" s="62"/>
      <c r="U157" s="62"/>
      <c r="V157" s="62">
        <v>5.7000000000000002E-2</v>
      </c>
      <c r="W157" s="62"/>
      <c r="X157" s="62">
        <v>3.9E-2</v>
      </c>
      <c r="Y157" s="62"/>
      <c r="Z157" s="62"/>
      <c r="AA157" s="62"/>
      <c r="AB157" s="62"/>
      <c r="AC157" s="61" t="str">
        <f>'учет продукции'!$A157&amp;" "&amp;'учет продукции'!$B157&amp;" "&amp;'учет продукции'!$C157&amp;" "&amp;'учет продукции'!$D157&amp;" "&amp;'учет продукции'!$E157</f>
        <v>Брусчатка 4см №20 Кармен гладкий 1 сорт</v>
      </c>
    </row>
    <row r="158" spans="1:29" ht="14.25" customHeight="1" x14ac:dyDescent="0.3">
      <c r="A158" s="35" t="str">
        <f>'вариации продукты'!$A$4</f>
        <v>Брусчатка</v>
      </c>
      <c r="B158" s="8" t="str">
        <f>'вариации продукты'!B$3</f>
        <v>4см</v>
      </c>
      <c r="C158" s="8" t="str">
        <f t="shared" si="6"/>
        <v>№21 Агат коричневый</v>
      </c>
      <c r="D158" s="8" t="str">
        <f t="shared" si="7"/>
        <v>гладкий</v>
      </c>
      <c r="E158" s="9" t="s">
        <v>123</v>
      </c>
      <c r="F158" s="63">
        <f>'учет продукции'!$I158+'учет продукции'!$J158-'учет продукции'!$K158</f>
        <v>0</v>
      </c>
      <c r="G158" s="32">
        <v>480</v>
      </c>
      <c r="H158" s="32">
        <f>'учет продукции'!$F158*'учет продукции'!$G158</f>
        <v>0</v>
      </c>
      <c r="I158" s="64"/>
      <c r="J158" s="61"/>
      <c r="K158" s="61"/>
      <c r="L158" s="62">
        <v>67.476383265856995</v>
      </c>
      <c r="M158" s="62">
        <v>51.138275937562327</v>
      </c>
      <c r="N158" s="62">
        <v>16.338107328294672</v>
      </c>
      <c r="O158" s="62">
        <v>14.619883040935701</v>
      </c>
      <c r="P158" s="62">
        <v>44.984255510571302</v>
      </c>
      <c r="Q158" s="62"/>
      <c r="R158" s="62"/>
      <c r="S158" s="62"/>
      <c r="T158" s="62"/>
      <c r="U158" s="62"/>
      <c r="V158" s="62"/>
      <c r="W158" s="62">
        <v>2.1929824561403508E-2</v>
      </c>
      <c r="X158" s="62">
        <v>2.1929824561403508E-2</v>
      </c>
      <c r="Y158" s="62">
        <v>4.3859649122807015E-2</v>
      </c>
      <c r="Z158" s="62"/>
      <c r="AA158" s="62"/>
      <c r="AB158" s="62"/>
      <c r="AC158" s="61" t="str">
        <f>'учет продукции'!$A158&amp;" "&amp;'учет продукции'!$B158&amp;" "&amp;'учет продукции'!$C158&amp;" "&amp;'учет продукции'!$D158&amp;" "&amp;'учет продукции'!$E158</f>
        <v>Брусчатка 4см №21 Агат коричневый гладкий 1 сорт</v>
      </c>
    </row>
    <row r="159" spans="1:29" ht="14.25" customHeight="1" x14ac:dyDescent="0.3">
      <c r="A159" s="35" t="str">
        <f>'вариации продукты'!$A$4</f>
        <v>Брусчатка</v>
      </c>
      <c r="B159" s="8" t="str">
        <f>'вариации продукты'!B$3</f>
        <v>4см</v>
      </c>
      <c r="C159" s="8" t="str">
        <f t="shared" si="6"/>
        <v>№22 Агат оранжевый</v>
      </c>
      <c r="D159" s="8" t="str">
        <f t="shared" si="7"/>
        <v>гладкий</v>
      </c>
      <c r="E159" s="9" t="s">
        <v>123</v>
      </c>
      <c r="F159" s="63">
        <f>'учет продукции'!$I159+'учет продукции'!$J159-'учет продукции'!$K159</f>
        <v>0</v>
      </c>
      <c r="G159" s="32">
        <v>480</v>
      </c>
      <c r="H159" s="32">
        <f>'учет продукции'!$F159*'учет продукции'!$G159</f>
        <v>0</v>
      </c>
      <c r="I159" s="64"/>
      <c r="J159" s="61"/>
      <c r="K159" s="61"/>
      <c r="L159" s="62">
        <v>67.476383265856995</v>
      </c>
      <c r="M159" s="62">
        <v>51.138275937562327</v>
      </c>
      <c r="N159" s="62">
        <v>16.338107328294672</v>
      </c>
      <c r="O159" s="62">
        <v>14.619883040935701</v>
      </c>
      <c r="P159" s="62">
        <v>44.984255510571302</v>
      </c>
      <c r="Q159" s="62"/>
      <c r="R159" s="62"/>
      <c r="S159" s="62"/>
      <c r="T159" s="62"/>
      <c r="U159" s="62"/>
      <c r="V159" s="62"/>
      <c r="W159" s="62"/>
      <c r="X159" s="62">
        <v>2.1929824561403508E-2</v>
      </c>
      <c r="Y159" s="62">
        <v>4.3859649122807015E-2</v>
      </c>
      <c r="Z159" s="62"/>
      <c r="AA159" s="62">
        <v>2.1929824561403508E-2</v>
      </c>
      <c r="AB159" s="62"/>
      <c r="AC159" s="61" t="str">
        <f>'учет продукции'!$A159&amp;" "&amp;'учет продукции'!$B159&amp;" "&amp;'учет продукции'!$C159&amp;" "&amp;'учет продукции'!$D159&amp;" "&amp;'учет продукции'!$E159</f>
        <v>Брусчатка 4см №22 Агат оранжевый гладкий 1 сорт</v>
      </c>
    </row>
    <row r="160" spans="1:29" ht="14.25" customHeight="1" x14ac:dyDescent="0.3">
      <c r="A160" s="35" t="str">
        <f>'вариации продукты'!$A$4</f>
        <v>Брусчатка</v>
      </c>
      <c r="B160" s="8" t="str">
        <f>'вариации продукты'!B$3</f>
        <v>4см</v>
      </c>
      <c r="C160" s="8" t="str">
        <f t="shared" si="6"/>
        <v>№23 Жёлтый агат</v>
      </c>
      <c r="D160" s="8" t="str">
        <f t="shared" si="7"/>
        <v>гладкий</v>
      </c>
      <c r="E160" s="9" t="s">
        <v>123</v>
      </c>
      <c r="F160" s="63">
        <f>'учет продукции'!$I160+'учет продукции'!$J160-'учет продукции'!$K160</f>
        <v>0</v>
      </c>
      <c r="G160" s="32">
        <v>480</v>
      </c>
      <c r="H160" s="32">
        <f>'учет продукции'!$F160*'учет продукции'!$G160</f>
        <v>0</v>
      </c>
      <c r="I160" s="64"/>
      <c r="J160" s="61"/>
      <c r="K160" s="61"/>
      <c r="L160" s="62">
        <v>67.476383265856995</v>
      </c>
      <c r="M160" s="62">
        <v>51.138275937562327</v>
      </c>
      <c r="N160" s="62">
        <v>16.338107328294672</v>
      </c>
      <c r="O160" s="62">
        <v>14.619883040935701</v>
      </c>
      <c r="P160" s="62">
        <v>44.984255510571302</v>
      </c>
      <c r="Q160" s="62"/>
      <c r="R160" s="62"/>
      <c r="S160" s="62"/>
      <c r="T160" s="62"/>
      <c r="U160" s="62"/>
      <c r="V160" s="62"/>
      <c r="W160" s="62"/>
      <c r="X160" s="62">
        <v>2.1929824561403508E-2</v>
      </c>
      <c r="Y160" s="62">
        <v>4.3859649122807015E-2</v>
      </c>
      <c r="Z160" s="62">
        <v>2.1929824561403508E-2</v>
      </c>
      <c r="AA160" s="62"/>
      <c r="AB160" s="62"/>
      <c r="AC160" s="61" t="str">
        <f>'учет продукции'!$A160&amp;" "&amp;'учет продукции'!$B160&amp;" "&amp;'учет продукции'!$C160&amp;" "&amp;'учет продукции'!$D160&amp;" "&amp;'учет продукции'!$E160</f>
        <v>Брусчатка 4см №23 Жёлтый агат гладкий 1 сорт</v>
      </c>
    </row>
    <row r="161" spans="1:29" ht="14.25" customHeight="1" x14ac:dyDescent="0.3">
      <c r="A161" s="35" t="str">
        <f>'вариации продукты'!$A$4</f>
        <v>Брусчатка</v>
      </c>
      <c r="B161" s="8" t="str">
        <f>'вариации продукты'!B$3</f>
        <v>4см</v>
      </c>
      <c r="C161" s="8" t="str">
        <f t="shared" si="6"/>
        <v>№24 Танго</v>
      </c>
      <c r="D161" s="8" t="str">
        <f t="shared" si="7"/>
        <v>гладкий</v>
      </c>
      <c r="E161" s="9" t="s">
        <v>123</v>
      </c>
      <c r="F161" s="63">
        <f>'учет продукции'!$I161+'учет продукции'!$J161-'учет продукции'!$K161</f>
        <v>0</v>
      </c>
      <c r="G161" s="32">
        <v>480</v>
      </c>
      <c r="H161" s="32">
        <f>'учет продукции'!$F161*'учет продукции'!$G161</f>
        <v>0</v>
      </c>
      <c r="I161" s="64"/>
      <c r="J161" s="61"/>
      <c r="K161" s="61"/>
      <c r="L161" s="62">
        <v>67.476383265856995</v>
      </c>
      <c r="M161" s="62">
        <v>51.138275937562327</v>
      </c>
      <c r="N161" s="62">
        <v>16.338107328294672</v>
      </c>
      <c r="O161" s="62">
        <v>14.619883040935701</v>
      </c>
      <c r="P161" s="62">
        <v>44.984255510571302</v>
      </c>
      <c r="Q161" s="62"/>
      <c r="R161" s="62"/>
      <c r="S161" s="62"/>
      <c r="T161" s="62"/>
      <c r="U161" s="62"/>
      <c r="V161" s="62">
        <v>2.1929824561403508E-2</v>
      </c>
      <c r="W161" s="62"/>
      <c r="X161" s="62"/>
      <c r="Y161" s="62">
        <v>4.3859649122807015E-2</v>
      </c>
      <c r="Z161" s="62">
        <v>2.1929824561403508E-2</v>
      </c>
      <c r="AA161" s="62"/>
      <c r="AB161" s="62"/>
      <c r="AC161" s="61" t="str">
        <f>'учет продукции'!$A161&amp;" "&amp;'учет продукции'!$B161&amp;" "&amp;'учет продукции'!$C161&amp;" "&amp;'учет продукции'!$D161&amp;" "&amp;'учет продукции'!$E161</f>
        <v>Брусчатка 4см №24 Танго гладкий 1 сорт</v>
      </c>
    </row>
    <row r="162" spans="1:29" ht="14.25" customHeight="1" x14ac:dyDescent="0.3">
      <c r="A162" s="35" t="str">
        <f>'вариации продукты'!$A$4</f>
        <v>Брусчатка</v>
      </c>
      <c r="B162" s="8" t="str">
        <f>'вариации продукты'!B$3</f>
        <v>4см</v>
      </c>
      <c r="C162" s="8" t="str">
        <f t="shared" si="6"/>
        <v>серый</v>
      </c>
      <c r="D162" s="8" t="str">
        <f t="shared" si="7"/>
        <v>Фактура 0-3</v>
      </c>
      <c r="E162" s="9" t="s">
        <v>123</v>
      </c>
      <c r="F162" s="63">
        <f>'учет продукции'!$I162+'учет продукции'!$J162-'учет продукции'!$K162</f>
        <v>0</v>
      </c>
      <c r="G162" s="32">
        <v>350</v>
      </c>
      <c r="H162" s="32">
        <f>'учет продукции'!$F162*'учет продукции'!$G162</f>
        <v>0</v>
      </c>
      <c r="I162" s="64"/>
      <c r="J162" s="61"/>
      <c r="K162" s="61"/>
      <c r="L162" s="62">
        <v>67.476383265856953</v>
      </c>
      <c r="M162" s="62">
        <v>51.138275937562291</v>
      </c>
      <c r="N162" s="62">
        <v>16.338107328294662</v>
      </c>
      <c r="O162" s="62">
        <v>14.619883040935674</v>
      </c>
      <c r="P162" s="62">
        <v>44.984255510571302</v>
      </c>
      <c r="Q162" s="62">
        <v>5.2631578947368416</v>
      </c>
      <c r="R162" s="62"/>
      <c r="S162" s="62">
        <v>1.64</v>
      </c>
      <c r="T162" s="62"/>
      <c r="U162" s="62">
        <v>0.58479532163742687</v>
      </c>
      <c r="V162" s="62"/>
      <c r="W162" s="62"/>
      <c r="X162" s="62"/>
      <c r="Y162" s="62"/>
      <c r="Z162" s="62"/>
      <c r="AA162" s="62"/>
      <c r="AB162" s="62"/>
      <c r="AC162" s="61" t="str">
        <f>'учет продукции'!$A162&amp;" "&amp;'учет продукции'!$B162&amp;" "&amp;'учет продукции'!$C162&amp;" "&amp;'учет продукции'!$D162&amp;" "&amp;'учет продукции'!$E162</f>
        <v>Брусчатка 4см серый Фактура 0-3 1 сорт</v>
      </c>
    </row>
    <row r="163" spans="1:29" ht="14.25" customHeight="1" x14ac:dyDescent="0.3">
      <c r="A163" s="35" t="str">
        <f>'вариации продукты'!$A$4</f>
        <v>Брусчатка</v>
      </c>
      <c r="B163" s="8" t="str">
        <f>'вариации продукты'!B$3</f>
        <v>4см</v>
      </c>
      <c r="C163" s="8" t="str">
        <f t="shared" si="6"/>
        <v>красный</v>
      </c>
      <c r="D163" s="8" t="str">
        <f t="shared" si="7"/>
        <v>Фактура 0-3</v>
      </c>
      <c r="E163" s="9" t="s">
        <v>123</v>
      </c>
      <c r="F163" s="63">
        <f>'учет продукции'!$I163+'учет продукции'!$J163-'учет продукции'!$K163</f>
        <v>0</v>
      </c>
      <c r="G163" s="32">
        <v>400</v>
      </c>
      <c r="H163" s="32">
        <f>'учет продукции'!$F163*'учет продукции'!$G163</f>
        <v>0</v>
      </c>
      <c r="I163" s="64"/>
      <c r="J163" s="61"/>
      <c r="K163" s="61"/>
      <c r="L163" s="62">
        <v>67.476383265856953</v>
      </c>
      <c r="M163" s="62">
        <v>51.138275937562291</v>
      </c>
      <c r="N163" s="62">
        <v>16.338107328294662</v>
      </c>
      <c r="O163" s="62">
        <v>14.619883040935674</v>
      </c>
      <c r="P163" s="62">
        <v>44.984255510571302</v>
      </c>
      <c r="Q163" s="62">
        <v>5.2631578947368416</v>
      </c>
      <c r="R163" s="62"/>
      <c r="S163" s="62">
        <v>1.64</v>
      </c>
      <c r="T163" s="62"/>
      <c r="U163" s="62">
        <v>0.58479532163742687</v>
      </c>
      <c r="V163" s="62">
        <v>8.7999999999999995E-2</v>
      </c>
      <c r="W163" s="62"/>
      <c r="X163" s="62"/>
      <c r="Y163" s="62"/>
      <c r="Z163" s="62"/>
      <c r="AA163" s="62"/>
      <c r="AB163" s="62"/>
      <c r="AC163" s="61" t="str">
        <f>'учет продукции'!$A163&amp;" "&amp;'учет продукции'!$B163&amp;" "&amp;'учет продукции'!$C163&amp;" "&amp;'учет продукции'!$D163&amp;" "&amp;'учет продукции'!$E163</f>
        <v>Брусчатка 4см красный Фактура 0-3 1 сорт</v>
      </c>
    </row>
    <row r="164" spans="1:29" ht="14.25" customHeight="1" x14ac:dyDescent="0.3">
      <c r="A164" s="35" t="str">
        <f>'вариации продукты'!$A$4</f>
        <v>Брусчатка</v>
      </c>
      <c r="B164" s="8" t="str">
        <f>'вариации продукты'!B$3</f>
        <v>4см</v>
      </c>
      <c r="C164" s="8" t="str">
        <f t="shared" si="6"/>
        <v>коричневый</v>
      </c>
      <c r="D164" s="8" t="str">
        <f t="shared" si="7"/>
        <v>Фактура 0-3</v>
      </c>
      <c r="E164" s="9" t="s">
        <v>123</v>
      </c>
      <c r="F164" s="63">
        <f>'учет продукции'!$I164+'учет продукции'!$J164-'учет продукции'!$K164</f>
        <v>0</v>
      </c>
      <c r="G164" s="32">
        <v>400</v>
      </c>
      <c r="H164" s="32">
        <f>'учет продукции'!$F164*'учет продукции'!$G164</f>
        <v>0</v>
      </c>
      <c r="I164" s="64"/>
      <c r="J164" s="61"/>
      <c r="K164" s="61"/>
      <c r="L164" s="62">
        <v>67.476383265856953</v>
      </c>
      <c r="M164" s="62">
        <v>51.138275937562291</v>
      </c>
      <c r="N164" s="62">
        <v>16.338107328294662</v>
      </c>
      <c r="O164" s="62">
        <v>14.619883040935674</v>
      </c>
      <c r="P164" s="62">
        <v>44.984255510571302</v>
      </c>
      <c r="Q164" s="62">
        <v>5.2631578947368416</v>
      </c>
      <c r="R164" s="62"/>
      <c r="S164" s="62">
        <v>1.64</v>
      </c>
      <c r="T164" s="62"/>
      <c r="U164" s="62">
        <v>0.58479532163742687</v>
      </c>
      <c r="V164" s="62"/>
      <c r="W164" s="62">
        <v>8.7999999999999995E-2</v>
      </c>
      <c r="X164" s="62"/>
      <c r="Y164" s="62"/>
      <c r="Z164" s="62"/>
      <c r="AA164" s="62"/>
      <c r="AB164" s="62"/>
      <c r="AC164" s="61" t="str">
        <f>'учет продукции'!$A164&amp;" "&amp;'учет продукции'!$B164&amp;" "&amp;'учет продукции'!$C164&amp;" "&amp;'учет продукции'!$D164&amp;" "&amp;'учет продукции'!$E164</f>
        <v>Брусчатка 4см коричневый Фактура 0-3 1 сорт</v>
      </c>
    </row>
    <row r="165" spans="1:29" ht="14.25" customHeight="1" x14ac:dyDescent="0.3">
      <c r="A165" s="35" t="str">
        <f>'вариации продукты'!$A$4</f>
        <v>Брусчатка</v>
      </c>
      <c r="B165" s="8" t="str">
        <f>'вариации продукты'!B$3</f>
        <v>4см</v>
      </c>
      <c r="C165" s="8" t="str">
        <f t="shared" si="6"/>
        <v>черный</v>
      </c>
      <c r="D165" s="8" t="str">
        <f t="shared" si="7"/>
        <v>Фактура 0-3</v>
      </c>
      <c r="E165" s="9" t="s">
        <v>123</v>
      </c>
      <c r="F165" s="63">
        <f>'учет продукции'!$I165+'учет продукции'!$J165-'учет продукции'!$K165</f>
        <v>0</v>
      </c>
      <c r="G165" s="32">
        <v>400</v>
      </c>
      <c r="H165" s="32">
        <f>'учет продукции'!$F165*'учет продукции'!$G165</f>
        <v>0</v>
      </c>
      <c r="I165" s="64"/>
      <c r="J165" s="61"/>
      <c r="K165" s="61"/>
      <c r="L165" s="62">
        <v>67.476383265856953</v>
      </c>
      <c r="M165" s="62">
        <v>51.138275937562291</v>
      </c>
      <c r="N165" s="62">
        <v>16.338107328294662</v>
      </c>
      <c r="O165" s="62">
        <v>14.619883040935674</v>
      </c>
      <c r="P165" s="62">
        <v>44.984255510571302</v>
      </c>
      <c r="Q165" s="62">
        <v>5.2631578947368416</v>
      </c>
      <c r="R165" s="62"/>
      <c r="S165" s="62">
        <v>1.64</v>
      </c>
      <c r="T165" s="62"/>
      <c r="U165" s="62">
        <v>0.58479532163742687</v>
      </c>
      <c r="V165" s="62"/>
      <c r="W165" s="62"/>
      <c r="X165" s="62">
        <v>8.7999999999999995E-2</v>
      </c>
      <c r="Y165" s="62"/>
      <c r="Z165" s="62"/>
      <c r="AA165" s="62"/>
      <c r="AB165" s="62"/>
      <c r="AC165" s="61" t="str">
        <f>'учет продукции'!$A165&amp;" "&amp;'учет продукции'!$B165&amp;" "&amp;'учет продукции'!$C165&amp;" "&amp;'учет продукции'!$D165&amp;" "&amp;'учет продукции'!$E165</f>
        <v>Брусчатка 4см черный Фактура 0-3 1 сорт</v>
      </c>
    </row>
    <row r="166" spans="1:29" ht="14.25" customHeight="1" x14ac:dyDescent="0.3">
      <c r="A166" s="35" t="str">
        <f>'вариации продукты'!$A$4</f>
        <v>Брусчатка</v>
      </c>
      <c r="B166" s="8" t="str">
        <f>'вариации продукты'!B$3</f>
        <v>4см</v>
      </c>
      <c r="C166" s="8" t="str">
        <f t="shared" si="6"/>
        <v>белый</v>
      </c>
      <c r="D166" s="8" t="str">
        <f t="shared" si="7"/>
        <v>Фактура 0-3</v>
      </c>
      <c r="E166" s="9" t="s">
        <v>123</v>
      </c>
      <c r="F166" s="63">
        <f>'учет продукции'!$I166+'учет продукции'!$J166-'учет продукции'!$K166</f>
        <v>0</v>
      </c>
      <c r="G166" s="32">
        <v>420</v>
      </c>
      <c r="H166" s="32">
        <f>'учет продукции'!$F166*'учет продукции'!$G166</f>
        <v>0</v>
      </c>
      <c r="I166" s="64"/>
      <c r="J166" s="61"/>
      <c r="K166" s="61"/>
      <c r="L166" s="62">
        <v>67.476383265856953</v>
      </c>
      <c r="M166" s="62">
        <v>51.138275937562291</v>
      </c>
      <c r="N166" s="62">
        <v>16.338107328294662</v>
      </c>
      <c r="O166" s="62">
        <v>14.619883040935674</v>
      </c>
      <c r="P166" s="62">
        <v>44.984255510571302</v>
      </c>
      <c r="Q166" s="62">
        <v>5.2631578947368416</v>
      </c>
      <c r="R166" s="62"/>
      <c r="S166" s="62"/>
      <c r="T166" s="62">
        <v>1.58</v>
      </c>
      <c r="U166" s="62">
        <v>0.58479532163742687</v>
      </c>
      <c r="V166" s="62"/>
      <c r="W166" s="62"/>
      <c r="X166" s="62"/>
      <c r="Y166" s="62">
        <v>8.7999999999999995E-2</v>
      </c>
      <c r="Z166" s="62"/>
      <c r="AA166" s="62"/>
      <c r="AB166" s="62"/>
      <c r="AC166" s="61" t="str">
        <f>'учет продукции'!$A166&amp;" "&amp;'учет продукции'!$B166&amp;" "&amp;'учет продукции'!$C166&amp;" "&amp;'учет продукции'!$D166&amp;" "&amp;'учет продукции'!$E166</f>
        <v>Брусчатка 4см белый Фактура 0-3 1 сорт</v>
      </c>
    </row>
    <row r="167" spans="1:29" ht="14.25" customHeight="1" x14ac:dyDescent="0.3">
      <c r="A167" s="35" t="str">
        <f>'вариации продукты'!$A$4</f>
        <v>Брусчатка</v>
      </c>
      <c r="B167" s="8" t="str">
        <f>'вариации продукты'!B$3</f>
        <v>4см</v>
      </c>
      <c r="C167" s="8" t="str">
        <f t="shared" si="6"/>
        <v>желтый</v>
      </c>
      <c r="D167" s="8" t="str">
        <f t="shared" si="7"/>
        <v>Фактура 0-3</v>
      </c>
      <c r="E167" s="9" t="s">
        <v>123</v>
      </c>
      <c r="F167" s="63">
        <f>'учет продукции'!$I167+'учет продукции'!$J167-'учет продукции'!$K167</f>
        <v>0</v>
      </c>
      <c r="G167" s="32">
        <v>420</v>
      </c>
      <c r="H167" s="32">
        <f>'учет продукции'!$F167*'учет продукции'!$G167</f>
        <v>0</v>
      </c>
      <c r="I167" s="64"/>
      <c r="J167" s="61"/>
      <c r="K167" s="61"/>
      <c r="L167" s="62">
        <v>67.476383265856953</v>
      </c>
      <c r="M167" s="62">
        <v>51.138275937562291</v>
      </c>
      <c r="N167" s="62">
        <v>16.338107328294662</v>
      </c>
      <c r="O167" s="62">
        <v>14.619883040935674</v>
      </c>
      <c r="P167" s="62">
        <v>44.984255510571302</v>
      </c>
      <c r="Q167" s="62">
        <v>5.2631578947368416</v>
      </c>
      <c r="R167" s="62"/>
      <c r="S167" s="62"/>
      <c r="T167" s="62">
        <v>1.58</v>
      </c>
      <c r="U167" s="62">
        <v>0.58479532163742687</v>
      </c>
      <c r="V167" s="62"/>
      <c r="W167" s="62"/>
      <c r="X167" s="62"/>
      <c r="Y167" s="62"/>
      <c r="Z167" s="62">
        <v>8.7999999999999995E-2</v>
      </c>
      <c r="AA167" s="62"/>
      <c r="AB167" s="62"/>
      <c r="AC167" s="61" t="str">
        <f>'учет продукции'!$A167&amp;" "&amp;'учет продукции'!$B167&amp;" "&amp;'учет продукции'!$C167&amp;" "&amp;'учет продукции'!$D167&amp;" "&amp;'учет продукции'!$E167</f>
        <v>Брусчатка 4см желтый Фактура 0-3 1 сорт</v>
      </c>
    </row>
    <row r="168" spans="1:29" ht="14.25" customHeight="1" x14ac:dyDescent="0.3">
      <c r="A168" s="35" t="str">
        <f>'вариации продукты'!$A$4</f>
        <v>Брусчатка</v>
      </c>
      <c r="B168" s="8" t="str">
        <f>'вариации продукты'!B$3</f>
        <v>4см</v>
      </c>
      <c r="C168" s="8" t="str">
        <f t="shared" si="6"/>
        <v>оранжевый</v>
      </c>
      <c r="D168" s="8" t="str">
        <f t="shared" si="7"/>
        <v>Фактура 0-3</v>
      </c>
      <c r="E168" s="9" t="s">
        <v>123</v>
      </c>
      <c r="F168" s="63">
        <f>'учет продукции'!$I168+'учет продукции'!$J168-'учет продукции'!$K168</f>
        <v>0</v>
      </c>
      <c r="G168" s="32">
        <v>420</v>
      </c>
      <c r="H168" s="32">
        <f>'учет продукции'!$F168*'учет продукции'!$G168</f>
        <v>0</v>
      </c>
      <c r="I168" s="64"/>
      <c r="J168" s="61"/>
      <c r="K168" s="61"/>
      <c r="L168" s="62">
        <v>67.476383265856953</v>
      </c>
      <c r="M168" s="62">
        <v>51.138275937562291</v>
      </c>
      <c r="N168" s="62">
        <v>16.338107328294662</v>
      </c>
      <c r="O168" s="62">
        <v>14.619883040935674</v>
      </c>
      <c r="P168" s="62">
        <v>44.984255510571302</v>
      </c>
      <c r="Q168" s="62">
        <v>5.2631578947368416</v>
      </c>
      <c r="R168" s="62"/>
      <c r="S168" s="62"/>
      <c r="T168" s="62">
        <v>1.58</v>
      </c>
      <c r="U168" s="62">
        <v>0.58479532163742687</v>
      </c>
      <c r="V168" s="62"/>
      <c r="W168" s="62"/>
      <c r="X168" s="62"/>
      <c r="Y168" s="62"/>
      <c r="Z168" s="62"/>
      <c r="AA168" s="62">
        <v>8.7999999999999995E-2</v>
      </c>
      <c r="AB168" s="62"/>
      <c r="AC168" s="61" t="str">
        <f>'учет продукции'!$A168&amp;" "&amp;'учет продукции'!$B168&amp;" "&amp;'учет продукции'!$C168&amp;" "&amp;'учет продукции'!$D168&amp;" "&amp;'учет продукции'!$E168</f>
        <v>Брусчатка 4см оранжевый Фактура 0-3 1 сорт</v>
      </c>
    </row>
    <row r="169" spans="1:29" ht="14.25" customHeight="1" x14ac:dyDescent="0.3">
      <c r="A169" s="65" t="s">
        <v>156</v>
      </c>
      <c r="B169" s="8" t="s">
        <v>125</v>
      </c>
      <c r="C169" s="8" t="s">
        <v>126</v>
      </c>
      <c r="D169" s="8" t="s">
        <v>128</v>
      </c>
      <c r="E169" s="18" t="s">
        <v>123</v>
      </c>
      <c r="F169" s="66">
        <v>0</v>
      </c>
      <c r="G169" s="32">
        <v>400</v>
      </c>
      <c r="H169" s="32">
        <v>0</v>
      </c>
      <c r="I169" s="67"/>
      <c r="J169" s="61"/>
      <c r="K169" s="61"/>
      <c r="L169" s="62">
        <v>67.476383265856953</v>
      </c>
      <c r="M169" s="62">
        <v>51.138275937562291</v>
      </c>
      <c r="N169" s="62">
        <v>16.338107328294662</v>
      </c>
      <c r="O169" s="62">
        <v>14.619883040935674</v>
      </c>
      <c r="P169" s="62">
        <v>44.984255510571302</v>
      </c>
      <c r="Q169" s="62">
        <v>5.2631578947368416</v>
      </c>
      <c r="R169" s="62"/>
      <c r="S169" s="62"/>
      <c r="T169" s="62">
        <v>1.58</v>
      </c>
      <c r="U169" s="62">
        <v>0.58479532163742687</v>
      </c>
      <c r="V169" s="62"/>
      <c r="W169" s="62">
        <v>8.7999999999999995E-2</v>
      </c>
      <c r="X169" s="62"/>
      <c r="Y169" s="62"/>
      <c r="Z169" s="62"/>
      <c r="AA169" s="62"/>
      <c r="AB169" s="62"/>
      <c r="AC169" s="61" t="str">
        <f>'учет продукции'!$A169&amp;" "&amp;'учет продукции'!$B169&amp;" "&amp;'учет продукции'!$C169&amp;" "&amp;'учет продукции'!$D169&amp;" "&amp;'учет продукции'!$E169</f>
        <v>Брусчатка 4см Мокко Фактура 0-3 1 сорт</v>
      </c>
    </row>
    <row r="170" spans="1:29" ht="14.25" customHeight="1" x14ac:dyDescent="0.3">
      <c r="A170" s="35" t="str">
        <f>'вариации продукты'!$A$4</f>
        <v>Брусчатка</v>
      </c>
      <c r="B170" s="8" t="str">
        <f>'вариации продукты'!B$3</f>
        <v>4см</v>
      </c>
      <c r="C170" s="8" t="str">
        <f t="shared" ref="C170:C193" si="8">C138</f>
        <v>№1 Каир</v>
      </c>
      <c r="D170" s="8" t="str">
        <f t="shared" ref="D170:D193" si="9">D42</f>
        <v>Фактура 0-3</v>
      </c>
      <c r="E170" s="9" t="s">
        <v>123</v>
      </c>
      <c r="F170" s="63">
        <f>'учет продукции'!$I170+'учет продукции'!$J170-'учет продукции'!$K170</f>
        <v>0</v>
      </c>
      <c r="G170" s="32">
        <v>480</v>
      </c>
      <c r="H170" s="32">
        <f>'учет продукции'!$F170*'учет продукции'!$G170</f>
        <v>0</v>
      </c>
      <c r="I170" s="64"/>
      <c r="J170" s="61"/>
      <c r="K170" s="61"/>
      <c r="L170" s="62">
        <v>67.476383265856953</v>
      </c>
      <c r="M170" s="62">
        <v>51.138275937562291</v>
      </c>
      <c r="N170" s="62">
        <v>16.338107328294662</v>
      </c>
      <c r="O170" s="62">
        <v>14.619883040935674</v>
      </c>
      <c r="P170" s="62">
        <v>44.984255510571302</v>
      </c>
      <c r="Q170" s="62">
        <v>5.2631578947368416</v>
      </c>
      <c r="R170" s="62"/>
      <c r="S170" s="62">
        <v>0.41</v>
      </c>
      <c r="T170" s="62">
        <v>1.1842105263157894</v>
      </c>
      <c r="U170" s="62">
        <v>0.58479532163742687</v>
      </c>
      <c r="V170" s="62">
        <v>2.1929824561403508E-2</v>
      </c>
      <c r="W170" s="62"/>
      <c r="X170" s="62"/>
      <c r="Y170" s="62"/>
      <c r="Z170" s="62">
        <v>4.3859649122807015E-2</v>
      </c>
      <c r="AA170" s="62">
        <v>2.1929824561403508E-2</v>
      </c>
      <c r="AB170" s="62"/>
      <c r="AC170" s="61" t="str">
        <f>'учет продукции'!$A170&amp;" "&amp;'учет продукции'!$B170&amp;" "&amp;'учет продукции'!$C170&amp;" "&amp;'учет продукции'!$D170&amp;" "&amp;'учет продукции'!$E170</f>
        <v>Брусчатка 4см №1 Каир Фактура 0-3 1 сорт</v>
      </c>
    </row>
    <row r="171" spans="1:29" ht="14.25" customHeight="1" x14ac:dyDescent="0.3">
      <c r="A171" s="35" t="str">
        <f>'вариации продукты'!$A$4</f>
        <v>Брусчатка</v>
      </c>
      <c r="B171" s="8" t="str">
        <f>'вариации продукты'!B$3</f>
        <v>4см</v>
      </c>
      <c r="C171" s="8" t="str">
        <f t="shared" si="8"/>
        <v>№2 Янтарь</v>
      </c>
      <c r="D171" s="8" t="str">
        <f t="shared" si="9"/>
        <v>Фактура 0-3</v>
      </c>
      <c r="E171" s="9" t="s">
        <v>123</v>
      </c>
      <c r="F171" s="63">
        <f>'учет продукции'!$I171+'учет продукции'!$J171-'учет продукции'!$K171</f>
        <v>0</v>
      </c>
      <c r="G171" s="32">
        <v>480</v>
      </c>
      <c r="H171" s="32">
        <f>'учет продукции'!$F171*'учет продукции'!$G171</f>
        <v>0</v>
      </c>
      <c r="I171" s="64"/>
      <c r="J171" s="61"/>
      <c r="K171" s="61"/>
      <c r="L171" s="62">
        <v>67.476383265856953</v>
      </c>
      <c r="M171" s="62">
        <v>51.138275937562291</v>
      </c>
      <c r="N171" s="62">
        <v>16.338107328294662</v>
      </c>
      <c r="O171" s="62">
        <v>14.619883040935674</v>
      </c>
      <c r="P171" s="62">
        <v>44.984255510571302</v>
      </c>
      <c r="Q171" s="62">
        <v>5.2631578947368416</v>
      </c>
      <c r="R171" s="62"/>
      <c r="S171" s="62">
        <v>0.81871345029239762</v>
      </c>
      <c r="T171" s="62">
        <v>0.78947368421052622</v>
      </c>
      <c r="U171" s="62">
        <v>0.58479532163742687</v>
      </c>
      <c r="V171" s="62"/>
      <c r="W171" s="62">
        <v>4.3859649122807015E-2</v>
      </c>
      <c r="X171" s="62"/>
      <c r="Y171" s="62"/>
      <c r="Z171" s="62">
        <v>4.3859649122807001E-2</v>
      </c>
      <c r="AA171" s="62"/>
      <c r="AB171" s="62"/>
      <c r="AC171" s="61" t="str">
        <f>'учет продукции'!$A171&amp;" "&amp;'учет продукции'!$B171&amp;" "&amp;'учет продукции'!$C171&amp;" "&amp;'учет продукции'!$D171&amp;" "&amp;'учет продукции'!$E171</f>
        <v>Брусчатка 4см №2 Янтарь Фактура 0-3 1 сорт</v>
      </c>
    </row>
    <row r="172" spans="1:29" ht="14.25" customHeight="1" x14ac:dyDescent="0.3">
      <c r="A172" s="35" t="str">
        <f>'вариации продукты'!$A$4</f>
        <v>Брусчатка</v>
      </c>
      <c r="B172" s="8" t="str">
        <f>'вариации продукты'!B$3</f>
        <v>4см</v>
      </c>
      <c r="C172" s="8" t="str">
        <f t="shared" si="8"/>
        <v>№3 Серо-белый</v>
      </c>
      <c r="D172" s="8" t="str">
        <f t="shared" si="9"/>
        <v>Фактура 0-3</v>
      </c>
      <c r="E172" s="9" t="s">
        <v>123</v>
      </c>
      <c r="F172" s="63">
        <f>'учет продукции'!$I172+'учет продукции'!$J172-'учет продукции'!$K172</f>
        <v>0</v>
      </c>
      <c r="G172" s="32">
        <v>480</v>
      </c>
      <c r="H172" s="32">
        <f>'учет продукции'!$F172*'учет продукции'!$G172</f>
        <v>0</v>
      </c>
      <c r="I172" s="64"/>
      <c r="J172" s="61"/>
      <c r="K172" s="61"/>
      <c r="L172" s="62">
        <v>67.476383265856953</v>
      </c>
      <c r="M172" s="62">
        <v>51.138275937562291</v>
      </c>
      <c r="N172" s="62">
        <v>16.338107328294662</v>
      </c>
      <c r="O172" s="62">
        <v>14.619883040935674</v>
      </c>
      <c r="P172" s="62">
        <v>44.984255510571302</v>
      </c>
      <c r="Q172" s="62">
        <v>5.2631578947368416</v>
      </c>
      <c r="R172" s="62"/>
      <c r="S172" s="62">
        <v>0.54035087719298247</v>
      </c>
      <c r="T172" s="62">
        <v>1.0499999999999996</v>
      </c>
      <c r="U172" s="62">
        <v>0.58479532163742687</v>
      </c>
      <c r="V172" s="62"/>
      <c r="W172" s="62"/>
      <c r="X172" s="62"/>
      <c r="Y172" s="62">
        <v>4.3859649122807015E-2</v>
      </c>
      <c r="Z172" s="62"/>
      <c r="AA172" s="62"/>
      <c r="AB172" s="62"/>
      <c r="AC172" s="61" t="str">
        <f>'учет продукции'!$A172&amp;" "&amp;'учет продукции'!$B172&amp;" "&amp;'учет продукции'!$C172&amp;" "&amp;'учет продукции'!$D172&amp;" "&amp;'учет продукции'!$E172</f>
        <v>Брусчатка 4см №3 Серо-белый Фактура 0-3 1 сорт</v>
      </c>
    </row>
    <row r="173" spans="1:29" ht="14.25" customHeight="1" x14ac:dyDescent="0.3">
      <c r="A173" s="35" t="str">
        <f>'вариации продукты'!$A$4</f>
        <v>Брусчатка</v>
      </c>
      <c r="B173" s="8" t="str">
        <f>'вариации продукты'!B$3</f>
        <v>4см</v>
      </c>
      <c r="C173" s="8" t="str">
        <f t="shared" si="8"/>
        <v>№4 Степь</v>
      </c>
      <c r="D173" s="8" t="str">
        <f t="shared" si="9"/>
        <v>Фактура 0-3</v>
      </c>
      <c r="E173" s="9" t="s">
        <v>123</v>
      </c>
      <c r="F173" s="63">
        <f>'учет продукции'!$I173+'учет продукции'!$J173-'учет продукции'!$K173</f>
        <v>0</v>
      </c>
      <c r="G173" s="32">
        <v>480</v>
      </c>
      <c r="H173" s="32">
        <f>'учет продукции'!$F173*'учет продукции'!$G173</f>
        <v>0</v>
      </c>
      <c r="I173" s="64"/>
      <c r="J173" s="61"/>
      <c r="K173" s="61"/>
      <c r="L173" s="62">
        <v>67.476383265856953</v>
      </c>
      <c r="M173" s="62">
        <v>51.138275937562291</v>
      </c>
      <c r="N173" s="62">
        <v>16.338107328294662</v>
      </c>
      <c r="O173" s="62">
        <v>14.619883040935674</v>
      </c>
      <c r="P173" s="62">
        <v>44.984255510571302</v>
      </c>
      <c r="Q173" s="62">
        <v>5.2631578947368416</v>
      </c>
      <c r="R173" s="62"/>
      <c r="S173" s="62">
        <v>0.41</v>
      </c>
      <c r="T173" s="62">
        <v>1.1842105263157894</v>
      </c>
      <c r="U173" s="62">
        <v>0.58479532163742687</v>
      </c>
      <c r="V173" s="62"/>
      <c r="W173" s="62">
        <v>2.1999999999999999E-2</v>
      </c>
      <c r="X173" s="62"/>
      <c r="Y173" s="62">
        <v>4.3859649122807015E-2</v>
      </c>
      <c r="Z173" s="62">
        <v>2.1999999999999999E-2</v>
      </c>
      <c r="AA173" s="62"/>
      <c r="AB173" s="62"/>
      <c r="AC173" s="61" t="str">
        <f>'учет продукции'!$A173&amp;" "&amp;'учет продукции'!$B173&amp;" "&amp;'учет продукции'!$C173&amp;" "&amp;'учет продукции'!$D173&amp;" "&amp;'учет продукции'!$E173</f>
        <v>Брусчатка 4см №4 Степь Фактура 0-3 1 сорт</v>
      </c>
    </row>
    <row r="174" spans="1:29" ht="14.25" customHeight="1" x14ac:dyDescent="0.3">
      <c r="A174" s="35" t="str">
        <f>'вариации продукты'!$A$4</f>
        <v>Брусчатка</v>
      </c>
      <c r="B174" s="8" t="str">
        <f>'вариации продукты'!B$3</f>
        <v>4см</v>
      </c>
      <c r="C174" s="8" t="str">
        <f t="shared" si="8"/>
        <v>№5 Клинкер</v>
      </c>
      <c r="D174" s="8" t="str">
        <f t="shared" si="9"/>
        <v>Фактура 0-3</v>
      </c>
      <c r="E174" s="9" t="s">
        <v>123</v>
      </c>
      <c r="F174" s="63">
        <f>'учет продукции'!$I174+'учет продукции'!$J174-'учет продукции'!$K174</f>
        <v>0</v>
      </c>
      <c r="G174" s="32">
        <v>480</v>
      </c>
      <c r="H174" s="32">
        <f>'учет продукции'!$F174*'учет продукции'!$G174</f>
        <v>0</v>
      </c>
      <c r="I174" s="64"/>
      <c r="J174" s="61"/>
      <c r="K174" s="61"/>
      <c r="L174" s="62">
        <v>67.476383265856953</v>
      </c>
      <c r="M174" s="62">
        <v>51.138275937562291</v>
      </c>
      <c r="N174" s="62">
        <v>16.338107328294662</v>
      </c>
      <c r="O174" s="62">
        <v>14.619883040935674</v>
      </c>
      <c r="P174" s="62">
        <v>44.984255510571302</v>
      </c>
      <c r="Q174" s="62">
        <v>5.2631578947368416</v>
      </c>
      <c r="R174" s="62"/>
      <c r="S174" s="62">
        <v>1.64</v>
      </c>
      <c r="T174" s="62"/>
      <c r="U174" s="62">
        <v>0.58479532163742687</v>
      </c>
      <c r="V174" s="62">
        <v>5.7000000000000002E-2</v>
      </c>
      <c r="W174" s="62">
        <v>2.9000000000000001E-2</v>
      </c>
      <c r="X174" s="62"/>
      <c r="Y174" s="62"/>
      <c r="Z174" s="62"/>
      <c r="AA174" s="62"/>
      <c r="AB174" s="62"/>
      <c r="AC174" s="61" t="str">
        <f>'учет продукции'!$A174&amp;" "&amp;'учет продукции'!$B174&amp;" "&amp;'учет продукции'!$C174&amp;" "&amp;'учет продукции'!$D174&amp;" "&amp;'учет продукции'!$E174</f>
        <v>Брусчатка 4см №5 Клинкер Фактура 0-3 1 сорт</v>
      </c>
    </row>
    <row r="175" spans="1:29" ht="14.25" customHeight="1" x14ac:dyDescent="0.3">
      <c r="A175" s="35" t="str">
        <f>'вариации продукты'!$A$4</f>
        <v>Брусчатка</v>
      </c>
      <c r="B175" s="8" t="str">
        <f>'вариации продукты'!B$3</f>
        <v>4см</v>
      </c>
      <c r="C175" s="8" t="str">
        <f t="shared" si="8"/>
        <v>№6 Осень</v>
      </c>
      <c r="D175" s="8" t="str">
        <f t="shared" si="9"/>
        <v>Фактура 0-3</v>
      </c>
      <c r="E175" s="9" t="s">
        <v>123</v>
      </c>
      <c r="F175" s="63">
        <f>'учет продукции'!$I175+'учет продукции'!$J175-'учет продукции'!$K175</f>
        <v>0</v>
      </c>
      <c r="G175" s="32">
        <v>480</v>
      </c>
      <c r="H175" s="32">
        <f>'учет продукции'!$F175*'учет продукции'!$G175</f>
        <v>0</v>
      </c>
      <c r="I175" s="64"/>
      <c r="J175" s="61"/>
      <c r="K175" s="61"/>
      <c r="L175" s="62">
        <v>67.476383265856953</v>
      </c>
      <c r="M175" s="62">
        <v>51.138275937562291</v>
      </c>
      <c r="N175" s="62">
        <v>16.338107328294662</v>
      </c>
      <c r="O175" s="62">
        <v>14.619883040935674</v>
      </c>
      <c r="P175" s="62">
        <v>44.984255510571302</v>
      </c>
      <c r="Q175" s="62">
        <v>5.2631578947368416</v>
      </c>
      <c r="R175" s="62"/>
      <c r="S175" s="62">
        <v>0.81871345029239762</v>
      </c>
      <c r="T175" s="62">
        <v>0.78947368421052622</v>
      </c>
      <c r="U175" s="62">
        <v>0.58479532163742687</v>
      </c>
      <c r="V175" s="62">
        <v>2.1929824561403508E-2</v>
      </c>
      <c r="W175" s="62">
        <v>2.1929824561403508E-2</v>
      </c>
      <c r="X175" s="62"/>
      <c r="Y175" s="62"/>
      <c r="Z175" s="62">
        <v>4.3859649122807015E-2</v>
      </c>
      <c r="AA175" s="62"/>
      <c r="AB175" s="62"/>
      <c r="AC175" s="61" t="str">
        <f>'учет продукции'!$A175&amp;" "&amp;'учет продукции'!$B175&amp;" "&amp;'учет продукции'!$C175&amp;" "&amp;'учет продукции'!$D175&amp;" "&amp;'учет продукции'!$E175</f>
        <v>Брусчатка 4см №6 Осень Фактура 0-3 1 сорт</v>
      </c>
    </row>
    <row r="176" spans="1:29" ht="14.25" customHeight="1" x14ac:dyDescent="0.3">
      <c r="A176" s="35" t="str">
        <f>'вариации продукты'!$A$4</f>
        <v>Брусчатка</v>
      </c>
      <c r="B176" s="8" t="str">
        <f>'вариации продукты'!B$3</f>
        <v>4см</v>
      </c>
      <c r="C176" s="8" t="str">
        <f t="shared" si="8"/>
        <v>№7 Меланж</v>
      </c>
      <c r="D176" s="8" t="str">
        <f t="shared" si="9"/>
        <v>Фактура 0-3</v>
      </c>
      <c r="E176" s="9" t="s">
        <v>123</v>
      </c>
      <c r="F176" s="63">
        <f>'учет продукции'!$I176+'учет продукции'!$J176-'учет продукции'!$K176</f>
        <v>0</v>
      </c>
      <c r="G176" s="32">
        <v>480</v>
      </c>
      <c r="H176" s="32">
        <f>'учет продукции'!$F176*'учет продукции'!$G176</f>
        <v>0</v>
      </c>
      <c r="I176" s="64"/>
      <c r="J176" s="61"/>
      <c r="K176" s="61"/>
      <c r="L176" s="62">
        <v>67.476383265856953</v>
      </c>
      <c r="M176" s="62">
        <v>51.138275937562291</v>
      </c>
      <c r="N176" s="62">
        <v>16.338107328294662</v>
      </c>
      <c r="O176" s="62">
        <v>14.619883040935674</v>
      </c>
      <c r="P176" s="62">
        <v>44.984255510571302</v>
      </c>
      <c r="Q176" s="62">
        <v>5.2631578947368416</v>
      </c>
      <c r="R176" s="62"/>
      <c r="S176" s="62"/>
      <c r="T176" s="62">
        <v>1.58</v>
      </c>
      <c r="U176" s="62">
        <v>0.58479532163742687</v>
      </c>
      <c r="V176" s="62"/>
      <c r="W176" s="62"/>
      <c r="X176" s="62"/>
      <c r="Y176" s="62">
        <v>4.3859649122807015E-2</v>
      </c>
      <c r="Z176" s="62">
        <v>4.3859649122807015E-2</v>
      </c>
      <c r="AA176" s="62"/>
      <c r="AB176" s="62"/>
      <c r="AC176" s="61" t="str">
        <f>'учет продукции'!$A176&amp;" "&amp;'учет продукции'!$B176&amp;" "&amp;'учет продукции'!$C176&amp;" "&amp;'учет продукции'!$D176&amp;" "&amp;'учет продукции'!$E176</f>
        <v>Брусчатка 4см №7 Меланж Фактура 0-3 1 сорт</v>
      </c>
    </row>
    <row r="177" spans="1:29" ht="14.25" customHeight="1" x14ac:dyDescent="0.3">
      <c r="A177" s="35" t="str">
        <f>'вариации продукты'!$A$4</f>
        <v>Брусчатка</v>
      </c>
      <c r="B177" s="8" t="str">
        <f>'вариации продукты'!B$3</f>
        <v>4см</v>
      </c>
      <c r="C177" s="8" t="str">
        <f t="shared" si="8"/>
        <v>№8 Аляска</v>
      </c>
      <c r="D177" s="8" t="str">
        <f t="shared" si="9"/>
        <v>Фактура 0-3</v>
      </c>
      <c r="E177" s="9" t="s">
        <v>123</v>
      </c>
      <c r="F177" s="63">
        <f>'учет продукции'!$I177+'учет продукции'!$J177-'учет продукции'!$K177</f>
        <v>0</v>
      </c>
      <c r="G177" s="32">
        <v>480</v>
      </c>
      <c r="H177" s="32">
        <f>'учет продукции'!$F177*'учет продукции'!$G177</f>
        <v>0</v>
      </c>
      <c r="I177" s="64"/>
      <c r="J177" s="61"/>
      <c r="K177" s="61"/>
      <c r="L177" s="62">
        <v>67.476383265856953</v>
      </c>
      <c r="M177" s="62">
        <v>51.138275937562291</v>
      </c>
      <c r="N177" s="62">
        <v>16.338107328294662</v>
      </c>
      <c r="O177" s="62">
        <v>14.619883040935674</v>
      </c>
      <c r="P177" s="62">
        <v>44.984255510571302</v>
      </c>
      <c r="Q177" s="62">
        <v>5.2631578947368416</v>
      </c>
      <c r="R177" s="62"/>
      <c r="S177" s="62">
        <v>0.41</v>
      </c>
      <c r="T177" s="62">
        <v>1.1850000000000001</v>
      </c>
      <c r="U177" s="62">
        <v>0.58479532163742687</v>
      </c>
      <c r="V177" s="62"/>
      <c r="W177" s="62"/>
      <c r="X177" s="62">
        <v>2.1999999999999999E-2</v>
      </c>
      <c r="Y177" s="62">
        <v>6.6000000000000003E-2</v>
      </c>
      <c r="Z177" s="62"/>
      <c r="AA177" s="62"/>
      <c r="AB177" s="62"/>
      <c r="AC177" s="61" t="str">
        <f>'учет продукции'!$A177&amp;" "&amp;'учет продукции'!$B177&amp;" "&amp;'учет продукции'!$C177&amp;" "&amp;'учет продукции'!$D177&amp;" "&amp;'учет продукции'!$E177</f>
        <v>Брусчатка 4см №8 Аляска Фактура 0-3 1 сорт</v>
      </c>
    </row>
    <row r="178" spans="1:29" ht="14.25" customHeight="1" x14ac:dyDescent="0.3">
      <c r="A178" s="35" t="str">
        <f>'вариации продукты'!$A$4</f>
        <v>Брусчатка</v>
      </c>
      <c r="B178" s="8" t="str">
        <f>'вариации продукты'!B$3</f>
        <v>4см</v>
      </c>
      <c r="C178" s="8" t="str">
        <f t="shared" si="8"/>
        <v>№9 Арабская ночь</v>
      </c>
      <c r="D178" s="8" t="str">
        <f t="shared" si="9"/>
        <v>Фактура 0-3</v>
      </c>
      <c r="E178" s="9" t="s">
        <v>123</v>
      </c>
      <c r="F178" s="63">
        <f>'учет продукции'!$I178+'учет продукции'!$J178-'учет продукции'!$K178</f>
        <v>0</v>
      </c>
      <c r="G178" s="32">
        <v>480</v>
      </c>
      <c r="H178" s="32">
        <f>'учет продукции'!$F178*'учет продукции'!$G178</f>
        <v>0</v>
      </c>
      <c r="I178" s="64"/>
      <c r="J178" s="61"/>
      <c r="K178" s="61"/>
      <c r="L178" s="62">
        <v>67.476383265856953</v>
      </c>
      <c r="M178" s="62">
        <v>51.138275937562291</v>
      </c>
      <c r="N178" s="62">
        <v>16.338107328294662</v>
      </c>
      <c r="O178" s="62">
        <v>14.619883040935674</v>
      </c>
      <c r="P178" s="62">
        <v>44.984255510571302</v>
      </c>
      <c r="Q178" s="62">
        <v>5.2631578947368416</v>
      </c>
      <c r="R178" s="62"/>
      <c r="S178" s="62">
        <v>1.08</v>
      </c>
      <c r="T178" s="62">
        <v>0.52</v>
      </c>
      <c r="U178" s="62">
        <v>0.58479532163742687</v>
      </c>
      <c r="V178" s="62">
        <v>2.9000000000000001E-2</v>
      </c>
      <c r="W178" s="62"/>
      <c r="X178" s="62">
        <v>2.9000000000000001E-2</v>
      </c>
      <c r="Y178" s="62"/>
      <c r="Z178" s="62">
        <v>2.9000000000000001E-2</v>
      </c>
      <c r="AA178" s="62"/>
      <c r="AB178" s="62"/>
      <c r="AC178" s="61" t="str">
        <f>'учет продукции'!$A178&amp;" "&amp;'учет продукции'!$B178&amp;" "&amp;'учет продукции'!$C178&amp;" "&amp;'учет продукции'!$D178&amp;" "&amp;'учет продукции'!$E178</f>
        <v>Брусчатка 4см №9 Арабская ночь Фактура 0-3 1 сорт</v>
      </c>
    </row>
    <row r="179" spans="1:29" ht="14.25" customHeight="1" x14ac:dyDescent="0.3">
      <c r="A179" s="35" t="str">
        <f>'вариации продукты'!$A$4</f>
        <v>Брусчатка</v>
      </c>
      <c r="B179" s="8" t="str">
        <f>'вариации продукты'!B$3</f>
        <v>4см</v>
      </c>
      <c r="C179" s="8" t="str">
        <f t="shared" si="8"/>
        <v>№10 Джафар</v>
      </c>
      <c r="D179" s="8" t="str">
        <f t="shared" si="9"/>
        <v>Фактура 0-3</v>
      </c>
      <c r="E179" s="9" t="s">
        <v>123</v>
      </c>
      <c r="F179" s="63">
        <f>'учет продукции'!$I179+'учет продукции'!$J179-'учет продукции'!$K179</f>
        <v>0</v>
      </c>
      <c r="G179" s="32">
        <v>480</v>
      </c>
      <c r="H179" s="32">
        <f>'учет продукции'!$F179*'учет продукции'!$G179</f>
        <v>0</v>
      </c>
      <c r="I179" s="64"/>
      <c r="J179" s="61"/>
      <c r="K179" s="61"/>
      <c r="L179" s="62">
        <v>67.476383265856953</v>
      </c>
      <c r="M179" s="62">
        <v>51.138275937562291</v>
      </c>
      <c r="N179" s="62">
        <v>16.338107328294662</v>
      </c>
      <c r="O179" s="62">
        <v>14.619883040935674</v>
      </c>
      <c r="P179" s="62">
        <v>44.984255510571302</v>
      </c>
      <c r="Q179" s="62">
        <v>5.2631578947368416</v>
      </c>
      <c r="R179" s="62"/>
      <c r="S179" s="62">
        <v>0.81871345029239762</v>
      </c>
      <c r="T179" s="62">
        <v>0.78947368421052622</v>
      </c>
      <c r="U179" s="62">
        <v>0.58479532163742687</v>
      </c>
      <c r="V179" s="62"/>
      <c r="W179" s="62">
        <v>2.1929824561403508E-2</v>
      </c>
      <c r="X179" s="62"/>
      <c r="Y179" s="62"/>
      <c r="Z179" s="62">
        <v>4.3859649122807015E-2</v>
      </c>
      <c r="AA179" s="62">
        <v>2.1929824561403508E-2</v>
      </c>
      <c r="AB179" s="62"/>
      <c r="AC179" s="61" t="str">
        <f>'учет продукции'!$A179&amp;" "&amp;'учет продукции'!$B179&amp;" "&amp;'учет продукции'!$C179&amp;" "&amp;'учет продукции'!$D179&amp;" "&amp;'учет продукции'!$E179</f>
        <v>Брусчатка 4см №10 Джафар Фактура 0-3 1 сорт</v>
      </c>
    </row>
    <row r="180" spans="1:29" ht="14.25" customHeight="1" x14ac:dyDescent="0.3">
      <c r="A180" s="35" t="str">
        <f>'вариации продукты'!$A$4</f>
        <v>Брусчатка</v>
      </c>
      <c r="B180" s="8" t="str">
        <f>'вариации продукты'!B$3</f>
        <v>4см</v>
      </c>
      <c r="C180" s="8" t="str">
        <f t="shared" si="8"/>
        <v>№11 Джамбулани</v>
      </c>
      <c r="D180" s="8" t="str">
        <f t="shared" si="9"/>
        <v>Фактура 0-3</v>
      </c>
      <c r="E180" s="9" t="s">
        <v>123</v>
      </c>
      <c r="F180" s="63">
        <f>'учет продукции'!$I180+'учет продукции'!$J180-'учет продукции'!$K180</f>
        <v>0</v>
      </c>
      <c r="G180" s="32">
        <v>480</v>
      </c>
      <c r="H180" s="32">
        <f>'учет продукции'!$F180*'учет продукции'!$G180</f>
        <v>0</v>
      </c>
      <c r="I180" s="64"/>
      <c r="J180" s="61"/>
      <c r="K180" s="61"/>
      <c r="L180" s="62">
        <v>67.476383265856953</v>
      </c>
      <c r="M180" s="62">
        <v>51.138275937562291</v>
      </c>
      <c r="N180" s="62">
        <v>16.338107328294662</v>
      </c>
      <c r="O180" s="62">
        <v>14.619883040935674</v>
      </c>
      <c r="P180" s="62">
        <v>44.984255510571302</v>
      </c>
      <c r="Q180" s="62">
        <v>5.2631578947368416</v>
      </c>
      <c r="R180" s="62"/>
      <c r="S180" s="62">
        <v>0.81871345029239762</v>
      </c>
      <c r="T180" s="62">
        <v>0.78947368421052622</v>
      </c>
      <c r="U180" s="62">
        <v>0.58479532163742687</v>
      </c>
      <c r="V180" s="62"/>
      <c r="W180" s="62">
        <v>4.3859649122807015E-2</v>
      </c>
      <c r="X180" s="62"/>
      <c r="Y180" s="62">
        <v>4.3859649122807015E-2</v>
      </c>
      <c r="Z180" s="62"/>
      <c r="AA180" s="62"/>
      <c r="AB180" s="62"/>
      <c r="AC180" s="61" t="str">
        <f>'учет продукции'!$A180&amp;" "&amp;'учет продукции'!$B180&amp;" "&amp;'учет продукции'!$C180&amp;" "&amp;'учет продукции'!$D180&amp;" "&amp;'учет продукции'!$E180</f>
        <v>Брусчатка 4см №11 Джамбулани Фактура 0-3 1 сорт</v>
      </c>
    </row>
    <row r="181" spans="1:29" ht="14.25" customHeight="1" x14ac:dyDescent="0.3">
      <c r="A181" s="35" t="str">
        <f>'вариации продукты'!$A$4</f>
        <v>Брусчатка</v>
      </c>
      <c r="B181" s="8" t="str">
        <f>'вариации продукты'!B$3</f>
        <v>4см</v>
      </c>
      <c r="C181" s="8" t="str">
        <f t="shared" si="8"/>
        <v>№12 Яшма</v>
      </c>
      <c r="D181" s="8" t="str">
        <f t="shared" si="9"/>
        <v>Фактура 0-3</v>
      </c>
      <c r="E181" s="9" t="s">
        <v>123</v>
      </c>
      <c r="F181" s="63">
        <f>'учет продукции'!$I181+'учет продукции'!$J181-'учет продукции'!$K181</f>
        <v>0</v>
      </c>
      <c r="G181" s="32">
        <v>480</v>
      </c>
      <c r="H181" s="32">
        <f>'учет продукции'!$F181*'учет продукции'!$G181</f>
        <v>0</v>
      </c>
      <c r="I181" s="64"/>
      <c r="J181" s="61"/>
      <c r="K181" s="61"/>
      <c r="L181" s="62">
        <v>67.476383265856953</v>
      </c>
      <c r="M181" s="62">
        <v>51.138275937562291</v>
      </c>
      <c r="N181" s="62">
        <v>16.338107328294662</v>
      </c>
      <c r="O181" s="62">
        <v>14.619883040935674</v>
      </c>
      <c r="P181" s="62">
        <v>44.984255510571302</v>
      </c>
      <c r="Q181" s="62">
        <v>5.2631578947368416</v>
      </c>
      <c r="R181" s="62"/>
      <c r="S181" s="62">
        <v>0.41</v>
      </c>
      <c r="T181" s="62">
        <v>1.1842105263157894</v>
      </c>
      <c r="U181" s="62">
        <v>0.58479532163742687</v>
      </c>
      <c r="V181" s="62"/>
      <c r="W181" s="62">
        <v>2.1929824561403501E-2</v>
      </c>
      <c r="X181" s="62"/>
      <c r="Y181" s="62">
        <v>4.3859649122807015E-2</v>
      </c>
      <c r="Z181" s="62"/>
      <c r="AA181" s="62">
        <v>2.1929824561403508E-2</v>
      </c>
      <c r="AB181" s="62"/>
      <c r="AC181" s="61" t="str">
        <f>'учет продукции'!$A181&amp;" "&amp;'учет продукции'!$B181&amp;" "&amp;'учет продукции'!$C181&amp;" "&amp;'учет продукции'!$D181&amp;" "&amp;'учет продукции'!$E181</f>
        <v>Брусчатка 4см №12 Яшма Фактура 0-3 1 сорт</v>
      </c>
    </row>
    <row r="182" spans="1:29" ht="14.25" customHeight="1" x14ac:dyDescent="0.3">
      <c r="A182" s="35" t="str">
        <f>'вариации продукты'!$A$4</f>
        <v>Брусчатка</v>
      </c>
      <c r="B182" s="8" t="str">
        <f>'вариации продукты'!B$3</f>
        <v>4см</v>
      </c>
      <c r="C182" s="8" t="str">
        <f t="shared" si="8"/>
        <v>№13 Сорренто</v>
      </c>
      <c r="D182" s="8" t="str">
        <f t="shared" si="9"/>
        <v>Фактура 0-3</v>
      </c>
      <c r="E182" s="9" t="s">
        <v>123</v>
      </c>
      <c r="F182" s="63">
        <f>'учет продукции'!$I182+'учет продукции'!$J182-'учет продукции'!$K182</f>
        <v>0</v>
      </c>
      <c r="G182" s="32">
        <v>480</v>
      </c>
      <c r="H182" s="32">
        <f>'учет продукции'!$F182*'учет продукции'!$G182</f>
        <v>0</v>
      </c>
      <c r="I182" s="64"/>
      <c r="J182" s="61"/>
      <c r="K182" s="61"/>
      <c r="L182" s="62">
        <v>67.476383265856953</v>
      </c>
      <c r="M182" s="62">
        <v>51.138275937562291</v>
      </c>
      <c r="N182" s="62">
        <v>16.338107328294662</v>
      </c>
      <c r="O182" s="62">
        <v>14.619883040935674</v>
      </c>
      <c r="P182" s="62">
        <v>44.984255510571302</v>
      </c>
      <c r="Q182" s="62">
        <v>5.2631578947368416</v>
      </c>
      <c r="R182" s="62"/>
      <c r="S182" s="62">
        <v>1.08</v>
      </c>
      <c r="T182" s="62">
        <v>0.52</v>
      </c>
      <c r="U182" s="62">
        <v>0.58479532163742687</v>
      </c>
      <c r="V182" s="62">
        <v>2.9000000000000001E-2</v>
      </c>
      <c r="W182" s="62">
        <v>2.9000000000000001E-2</v>
      </c>
      <c r="X182" s="62"/>
      <c r="Y182" s="62"/>
      <c r="Z182" s="62"/>
      <c r="AA182" s="62">
        <v>2.9000000000000001E-2</v>
      </c>
      <c r="AB182" s="62"/>
      <c r="AC182" s="61" t="str">
        <f>'учет продукции'!$A182&amp;" "&amp;'учет продукции'!$B182&amp;" "&amp;'учет продукции'!$C182&amp;" "&amp;'учет продукции'!$D182&amp;" "&amp;'учет продукции'!$E182</f>
        <v>Брусчатка 4см №13 Сорренто Фактура 0-3 1 сорт</v>
      </c>
    </row>
    <row r="183" spans="1:29" ht="14.25" customHeight="1" x14ac:dyDescent="0.3">
      <c r="A183" s="35" t="str">
        <f>'вариации продукты'!$A$4</f>
        <v>Брусчатка</v>
      </c>
      <c r="B183" s="8" t="str">
        <f>'вариации продукты'!B$3</f>
        <v>4см</v>
      </c>
      <c r="C183" s="8" t="str">
        <f t="shared" si="8"/>
        <v>№14 Красный агат</v>
      </c>
      <c r="D183" s="8" t="str">
        <f t="shared" si="9"/>
        <v>Фактура 0-3</v>
      </c>
      <c r="E183" s="9" t="s">
        <v>123</v>
      </c>
      <c r="F183" s="63">
        <f>'учет продукции'!$I183+'учет продукции'!$J183-'учет продукции'!$K183</f>
        <v>0</v>
      </c>
      <c r="G183" s="32">
        <v>480</v>
      </c>
      <c r="H183" s="32">
        <f>'учет продукции'!$F183*'учет продукции'!$G183</f>
        <v>0</v>
      </c>
      <c r="I183" s="64"/>
      <c r="J183" s="61"/>
      <c r="K183" s="61"/>
      <c r="L183" s="62">
        <v>67.476383265856953</v>
      </c>
      <c r="M183" s="62">
        <v>51.138275937562291</v>
      </c>
      <c r="N183" s="62">
        <v>16.338107328294662</v>
      </c>
      <c r="O183" s="62">
        <v>14.619883040935674</v>
      </c>
      <c r="P183" s="62">
        <v>44.984255510571302</v>
      </c>
      <c r="Q183" s="62">
        <v>5.2631578947368416</v>
      </c>
      <c r="R183" s="62"/>
      <c r="S183" s="62">
        <v>0.41</v>
      </c>
      <c r="T183" s="62">
        <v>1.1842105263157894</v>
      </c>
      <c r="U183" s="62">
        <v>0.58479532163742687</v>
      </c>
      <c r="V183" s="62">
        <v>2.1929824561403508E-2</v>
      </c>
      <c r="W183" s="62"/>
      <c r="X183" s="62">
        <v>2.1929824561403508E-2</v>
      </c>
      <c r="Y183" s="62">
        <v>4.3859649122807015E-2</v>
      </c>
      <c r="Z183" s="62"/>
      <c r="AA183" s="62"/>
      <c r="AB183" s="62"/>
      <c r="AC183" s="61" t="str">
        <f>'учет продукции'!$A183&amp;" "&amp;'учет продукции'!$B183&amp;" "&amp;'учет продукции'!$C183&amp;" "&amp;'учет продукции'!$D183&amp;" "&amp;'учет продукции'!$E183</f>
        <v>Брусчатка 4см №14 Красный агат Фактура 0-3 1 сорт</v>
      </c>
    </row>
    <row r="184" spans="1:29" ht="14.25" customHeight="1" x14ac:dyDescent="0.3">
      <c r="A184" s="35" t="str">
        <f>'вариации продукты'!$A$4</f>
        <v>Брусчатка</v>
      </c>
      <c r="B184" s="8" t="str">
        <f>'вариации продукты'!B$3</f>
        <v>4см</v>
      </c>
      <c r="C184" s="8" t="str">
        <f t="shared" si="8"/>
        <v>№15 Антрацит</v>
      </c>
      <c r="D184" s="8" t="str">
        <f t="shared" si="9"/>
        <v>Фактура 0-3</v>
      </c>
      <c r="E184" s="9" t="s">
        <v>123</v>
      </c>
      <c r="F184" s="63">
        <f>'учет продукции'!$I184+'учет продукции'!$J184-'учет продукции'!$K184</f>
        <v>0</v>
      </c>
      <c r="G184" s="32">
        <v>480</v>
      </c>
      <c r="H184" s="32">
        <f>'учет продукции'!$F184*'учет продукции'!$G184</f>
        <v>0</v>
      </c>
      <c r="I184" s="64"/>
      <c r="J184" s="61"/>
      <c r="K184" s="61"/>
      <c r="L184" s="62">
        <v>67.476383265856953</v>
      </c>
      <c r="M184" s="62">
        <v>51.138275937562291</v>
      </c>
      <c r="N184" s="62">
        <v>16.338107328294662</v>
      </c>
      <c r="O184" s="62">
        <v>14.619883040935674</v>
      </c>
      <c r="P184" s="62">
        <v>44.984255510571302</v>
      </c>
      <c r="Q184" s="62">
        <v>5.2631578947368416</v>
      </c>
      <c r="R184" s="62"/>
      <c r="S184" s="62">
        <v>0.81871345029239762</v>
      </c>
      <c r="T184" s="62">
        <v>0.78947368421052622</v>
      </c>
      <c r="U184" s="62">
        <v>0.58479532163742698</v>
      </c>
      <c r="V184" s="62"/>
      <c r="W184" s="62"/>
      <c r="X184" s="62">
        <v>1.4999999999999999E-2</v>
      </c>
      <c r="Y184" s="62">
        <v>0.44</v>
      </c>
      <c r="Z184" s="62"/>
      <c r="AA184" s="62"/>
      <c r="AB184" s="62"/>
      <c r="AC184" s="61" t="str">
        <f>'учет продукции'!$A184&amp;" "&amp;'учет продукции'!$B184&amp;" "&amp;'учет продукции'!$C184&amp;" "&amp;'учет продукции'!$D184&amp;" "&amp;'учет продукции'!$E184</f>
        <v>Брусчатка 4см №15 Антрацит Фактура 0-3 1 сорт</v>
      </c>
    </row>
    <row r="185" spans="1:29" ht="14.25" customHeight="1" x14ac:dyDescent="0.3">
      <c r="A185" s="35" t="str">
        <f>'вариации продукты'!$A$4</f>
        <v>Брусчатка</v>
      </c>
      <c r="B185" s="8" t="str">
        <f>'вариации продукты'!B$3</f>
        <v>4см</v>
      </c>
      <c r="C185" s="8" t="str">
        <f t="shared" si="8"/>
        <v>№16 Хаски</v>
      </c>
      <c r="D185" s="8" t="str">
        <f t="shared" si="9"/>
        <v>Фактура 0-3</v>
      </c>
      <c r="E185" s="9" t="s">
        <v>123</v>
      </c>
      <c r="F185" s="63">
        <f>'учет продукции'!$I185+'учет продукции'!$J185-'учет продукции'!$K185</f>
        <v>0</v>
      </c>
      <c r="G185" s="32">
        <v>480</v>
      </c>
      <c r="H185" s="32">
        <f>'учет продукции'!$F185*'учет продукции'!$G185</f>
        <v>0</v>
      </c>
      <c r="I185" s="64"/>
      <c r="J185" s="61"/>
      <c r="K185" s="61"/>
      <c r="L185" s="62">
        <v>67.476383265856995</v>
      </c>
      <c r="M185" s="62">
        <v>51.138275937562327</v>
      </c>
      <c r="N185" s="62">
        <v>16.338107328294672</v>
      </c>
      <c r="O185" s="62">
        <v>14.619883040935701</v>
      </c>
      <c r="P185" s="62">
        <v>44.984255510571302</v>
      </c>
      <c r="Q185" s="62">
        <v>5.2631578947368398</v>
      </c>
      <c r="R185" s="62"/>
      <c r="S185" s="62">
        <v>1.08</v>
      </c>
      <c r="T185" s="62">
        <v>0.52</v>
      </c>
      <c r="U185" s="62">
        <v>0.58479532163742698</v>
      </c>
      <c r="V185" s="62"/>
      <c r="W185" s="62">
        <v>2.1929824561403508E-2</v>
      </c>
      <c r="X185" s="62"/>
      <c r="Y185" s="62">
        <v>2.1929824561403508E-2</v>
      </c>
      <c r="Z185" s="62"/>
      <c r="AA185" s="62">
        <v>2.1929824561403508E-2</v>
      </c>
      <c r="AB185" s="62"/>
      <c r="AC185" s="61" t="str">
        <f>'учет продукции'!$A185&amp;" "&amp;'учет продукции'!$B185&amp;" "&amp;'учет продукции'!$C185&amp;" "&amp;'учет продукции'!$D185&amp;" "&amp;'учет продукции'!$E185</f>
        <v>Брусчатка 4см №16 Хаски Фактура 0-3 1 сорт</v>
      </c>
    </row>
    <row r="186" spans="1:29" ht="14.25" customHeight="1" x14ac:dyDescent="0.3">
      <c r="A186" s="35" t="str">
        <f>'вариации продукты'!$A$4</f>
        <v>Брусчатка</v>
      </c>
      <c r="B186" s="8" t="str">
        <f>'вариации продукты'!B$3</f>
        <v>4см</v>
      </c>
      <c r="C186" s="8" t="str">
        <f t="shared" si="8"/>
        <v>№17 Черная ночь</v>
      </c>
      <c r="D186" s="8" t="str">
        <f t="shared" si="9"/>
        <v>Фактура 0-3</v>
      </c>
      <c r="E186" s="9" t="s">
        <v>123</v>
      </c>
      <c r="F186" s="63">
        <f>'учет продукции'!$I186+'учет продукции'!$J186-'учет продукции'!$K186</f>
        <v>0</v>
      </c>
      <c r="G186" s="32">
        <v>480</v>
      </c>
      <c r="H186" s="32">
        <f>'учет продукции'!$F186*'учет продукции'!$G186</f>
        <v>0</v>
      </c>
      <c r="I186" s="64"/>
      <c r="J186" s="61"/>
      <c r="K186" s="61"/>
      <c r="L186" s="62">
        <v>67.476383265856995</v>
      </c>
      <c r="M186" s="62">
        <v>51.138275937562327</v>
      </c>
      <c r="N186" s="62">
        <v>16.338107328294672</v>
      </c>
      <c r="O186" s="62">
        <v>14.619883040935701</v>
      </c>
      <c r="P186" s="62">
        <v>44.984255510571302</v>
      </c>
      <c r="Q186" s="62">
        <v>5.2631578947368398</v>
      </c>
      <c r="R186" s="62"/>
      <c r="S186" s="62">
        <v>1.23</v>
      </c>
      <c r="T186" s="62">
        <v>0.39500000000000002</v>
      </c>
      <c r="U186" s="62">
        <v>0.58479532163742698</v>
      </c>
      <c r="V186" s="62"/>
      <c r="W186" s="62"/>
      <c r="X186" s="62">
        <v>6.6000000000000003E-2</v>
      </c>
      <c r="Y186" s="62">
        <v>2.1999999999999999E-2</v>
      </c>
      <c r="Z186" s="62"/>
      <c r="AA186" s="62"/>
      <c r="AB186" s="62"/>
      <c r="AC186" s="61" t="str">
        <f>'учет продукции'!$A186&amp;" "&amp;'учет продукции'!$B186&amp;" "&amp;'учет продукции'!$C186&amp;" "&amp;'учет продукции'!$D186&amp;" "&amp;'учет продукции'!$E186</f>
        <v>Брусчатка 4см №17 Черная ночь Фактура 0-3 1 сорт</v>
      </c>
    </row>
    <row r="187" spans="1:29" ht="14.25" customHeight="1" x14ac:dyDescent="0.3">
      <c r="A187" s="35" t="str">
        <f>'вариации продукты'!$A$4</f>
        <v>Брусчатка</v>
      </c>
      <c r="B187" s="8" t="str">
        <f>'вариации продукты'!B$3</f>
        <v>4см</v>
      </c>
      <c r="C187" s="8" t="str">
        <f t="shared" si="8"/>
        <v>№18 Мустанг</v>
      </c>
      <c r="D187" s="8" t="str">
        <f t="shared" si="9"/>
        <v>Фактура 0-3</v>
      </c>
      <c r="E187" s="9" t="s">
        <v>123</v>
      </c>
      <c r="F187" s="63">
        <f>'учет продукции'!$I187+'учет продукции'!$J187-'учет продукции'!$K187</f>
        <v>0</v>
      </c>
      <c r="G187" s="32">
        <v>480</v>
      </c>
      <c r="H187" s="32">
        <f>'учет продукции'!$F187*'учет продукции'!$G187</f>
        <v>0</v>
      </c>
      <c r="I187" s="64"/>
      <c r="J187" s="61"/>
      <c r="K187" s="61"/>
      <c r="L187" s="62">
        <v>67.476383265856995</v>
      </c>
      <c r="M187" s="62">
        <v>51.138275937562327</v>
      </c>
      <c r="N187" s="62">
        <v>16.338107328294672</v>
      </c>
      <c r="O187" s="62">
        <v>14.619883040935701</v>
      </c>
      <c r="P187" s="62">
        <v>44.984255510571302</v>
      </c>
      <c r="Q187" s="62">
        <v>5.2631578947368398</v>
      </c>
      <c r="R187" s="62"/>
      <c r="S187" s="62">
        <v>1.64</v>
      </c>
      <c r="T187" s="62"/>
      <c r="U187" s="62">
        <v>0.58479532163742698</v>
      </c>
      <c r="V187" s="62"/>
      <c r="W187" s="62">
        <v>4.3859649122807015E-2</v>
      </c>
      <c r="X187" s="62"/>
      <c r="Y187" s="62"/>
      <c r="Z187" s="62"/>
      <c r="AA187" s="62">
        <v>4.3859649122807015E-2</v>
      </c>
      <c r="AB187" s="62"/>
      <c r="AC187" s="61" t="str">
        <f>'учет продукции'!$A187&amp;" "&amp;'учет продукции'!$B187&amp;" "&amp;'учет продукции'!$C187&amp;" "&amp;'учет продукции'!$D187&amp;" "&amp;'учет продукции'!$E187</f>
        <v>Брусчатка 4см №18 Мустанг Фактура 0-3 1 сорт</v>
      </c>
    </row>
    <row r="188" spans="1:29" ht="14.25" customHeight="1" x14ac:dyDescent="0.3">
      <c r="A188" s="35" t="str">
        <f>'вариации продукты'!$A$4</f>
        <v>Брусчатка</v>
      </c>
      <c r="B188" s="8" t="str">
        <f>'вариации продукты'!B$3</f>
        <v>4см</v>
      </c>
      <c r="C188" s="8" t="str">
        <f t="shared" si="8"/>
        <v>№19 Гончар</v>
      </c>
      <c r="D188" s="8" t="str">
        <f t="shared" si="9"/>
        <v>Фактура 0-3</v>
      </c>
      <c r="E188" s="9" t="s">
        <v>123</v>
      </c>
      <c r="F188" s="63">
        <f>'учет продукции'!$I188+'учет продукции'!$J188-'учет продукции'!$K188</f>
        <v>0</v>
      </c>
      <c r="G188" s="32">
        <v>480</v>
      </c>
      <c r="H188" s="32">
        <f>'учет продукции'!$F188*'учет продукции'!$G188</f>
        <v>0</v>
      </c>
      <c r="I188" s="64"/>
      <c r="J188" s="61"/>
      <c r="K188" s="61"/>
      <c r="L188" s="62">
        <v>67.476383265856995</v>
      </c>
      <c r="M188" s="62">
        <v>51.138275937562327</v>
      </c>
      <c r="N188" s="62">
        <v>16.338107328294672</v>
      </c>
      <c r="O188" s="62">
        <v>14.619883040935701</v>
      </c>
      <c r="P188" s="62">
        <v>44.984255510571302</v>
      </c>
      <c r="Q188" s="62">
        <v>5.2631578947368398</v>
      </c>
      <c r="R188" s="62"/>
      <c r="S188" s="62">
        <v>0.81871345029239762</v>
      </c>
      <c r="T188" s="62">
        <v>0.78947368421052622</v>
      </c>
      <c r="U188" s="62">
        <v>0.58479532163742698</v>
      </c>
      <c r="V188" s="62"/>
      <c r="W188" s="62">
        <v>4.3859649122807015E-2</v>
      </c>
      <c r="X188" s="62"/>
      <c r="Y188" s="62"/>
      <c r="Z188" s="62"/>
      <c r="AA188" s="62">
        <v>4.3859649122807015E-2</v>
      </c>
      <c r="AB188" s="62"/>
      <c r="AC188" s="61" t="str">
        <f>'учет продукции'!$A188&amp;" "&amp;'учет продукции'!$B188&amp;" "&amp;'учет продукции'!$C188&amp;" "&amp;'учет продукции'!$D188&amp;" "&amp;'учет продукции'!$E188</f>
        <v>Брусчатка 4см №19 Гончар Фактура 0-3 1 сорт</v>
      </c>
    </row>
    <row r="189" spans="1:29" ht="14.25" customHeight="1" x14ac:dyDescent="0.3">
      <c r="A189" s="35" t="str">
        <f>'вариации продукты'!$A$4</f>
        <v>Брусчатка</v>
      </c>
      <c r="B189" s="8" t="str">
        <f>'вариации продукты'!B$3</f>
        <v>4см</v>
      </c>
      <c r="C189" s="8" t="str">
        <f t="shared" si="8"/>
        <v>№20 Кармен</v>
      </c>
      <c r="D189" s="8" t="str">
        <f t="shared" si="9"/>
        <v>Фактура 0-3</v>
      </c>
      <c r="E189" s="9" t="s">
        <v>123</v>
      </c>
      <c r="F189" s="63">
        <f>'учет продукции'!$I189+'учет продукции'!$J189-'учет продукции'!$K189</f>
        <v>0</v>
      </c>
      <c r="G189" s="32">
        <v>480</v>
      </c>
      <c r="H189" s="32">
        <f>'учет продукции'!$F189*'учет продукции'!$G189</f>
        <v>0</v>
      </c>
      <c r="I189" s="64"/>
      <c r="J189" s="61"/>
      <c r="K189" s="61"/>
      <c r="L189" s="62">
        <v>67.476383265856995</v>
      </c>
      <c r="M189" s="62">
        <v>51.138275937562327</v>
      </c>
      <c r="N189" s="62">
        <v>16.338107328294672</v>
      </c>
      <c r="O189" s="62">
        <v>14.619883040935701</v>
      </c>
      <c r="P189" s="62">
        <v>44.984255510571302</v>
      </c>
      <c r="Q189" s="62">
        <v>5.2631578947368398</v>
      </c>
      <c r="R189" s="62"/>
      <c r="S189" s="62">
        <v>1.64</v>
      </c>
      <c r="T189" s="62"/>
      <c r="U189" s="62">
        <v>0.58479532163742698</v>
      </c>
      <c r="V189" s="62">
        <v>5.7000000000000002E-2</v>
      </c>
      <c r="W189" s="62"/>
      <c r="X189" s="62">
        <v>3.9E-2</v>
      </c>
      <c r="Y189" s="62"/>
      <c r="Z189" s="62"/>
      <c r="AA189" s="62"/>
      <c r="AB189" s="62"/>
      <c r="AC189" s="61" t="str">
        <f>'учет продукции'!$A189&amp;" "&amp;'учет продукции'!$B189&amp;" "&amp;'учет продукции'!$C189&amp;" "&amp;'учет продукции'!$D189&amp;" "&amp;'учет продукции'!$E189</f>
        <v>Брусчатка 4см №20 Кармен Фактура 0-3 1 сорт</v>
      </c>
    </row>
    <row r="190" spans="1:29" ht="14.25" customHeight="1" x14ac:dyDescent="0.3">
      <c r="A190" s="35" t="str">
        <f>'вариации продукты'!$A$4</f>
        <v>Брусчатка</v>
      </c>
      <c r="B190" s="8" t="str">
        <f>'вариации продукты'!B$3</f>
        <v>4см</v>
      </c>
      <c r="C190" s="8" t="str">
        <f t="shared" si="8"/>
        <v>№21 Агат коричневый</v>
      </c>
      <c r="D190" s="8" t="str">
        <f t="shared" si="9"/>
        <v>Фактура 0-3</v>
      </c>
      <c r="E190" s="9" t="s">
        <v>123</v>
      </c>
      <c r="F190" s="63">
        <f>'учет продукции'!$I190+'учет продукции'!$J190-'учет продукции'!$K190</f>
        <v>0</v>
      </c>
      <c r="G190" s="32">
        <v>480</v>
      </c>
      <c r="H190" s="32">
        <f>'учет продукции'!$F190*'учет продукции'!$G190</f>
        <v>0</v>
      </c>
      <c r="I190" s="64"/>
      <c r="J190" s="61"/>
      <c r="K190" s="61"/>
      <c r="L190" s="62">
        <v>67.476383265856995</v>
      </c>
      <c r="M190" s="62">
        <v>51.138275937562327</v>
      </c>
      <c r="N190" s="62">
        <v>16.338107328294672</v>
      </c>
      <c r="O190" s="62">
        <v>14.619883040935701</v>
      </c>
      <c r="P190" s="62">
        <v>44.984255510571302</v>
      </c>
      <c r="Q190" s="62">
        <v>5.2631578947368398</v>
      </c>
      <c r="R190" s="62"/>
      <c r="S190" s="62">
        <v>0.81871345029239762</v>
      </c>
      <c r="T190" s="62">
        <v>0.78947368421052622</v>
      </c>
      <c r="U190" s="62">
        <v>0.58479532163742687</v>
      </c>
      <c r="V190" s="62"/>
      <c r="W190" s="62">
        <v>2.1929824561403508E-2</v>
      </c>
      <c r="X190" s="62">
        <v>2.1929824561403508E-2</v>
      </c>
      <c r="Y190" s="62">
        <v>4.3859649122807015E-2</v>
      </c>
      <c r="Z190" s="62"/>
      <c r="AA190" s="62"/>
      <c r="AB190" s="62"/>
      <c r="AC190" s="61" t="str">
        <f>'учет продукции'!$A190&amp;" "&amp;'учет продукции'!$B190&amp;" "&amp;'учет продукции'!$C190&amp;" "&amp;'учет продукции'!$D190&amp;" "&amp;'учет продукции'!$E190</f>
        <v>Брусчатка 4см №21 Агат коричневый Фактура 0-3 1 сорт</v>
      </c>
    </row>
    <row r="191" spans="1:29" ht="14.25" customHeight="1" x14ac:dyDescent="0.3">
      <c r="A191" s="35" t="str">
        <f>'вариации продукты'!$A$4</f>
        <v>Брусчатка</v>
      </c>
      <c r="B191" s="8" t="str">
        <f>'вариации продукты'!B$3</f>
        <v>4см</v>
      </c>
      <c r="C191" s="8" t="str">
        <f t="shared" si="8"/>
        <v>№22 Агат оранжевый</v>
      </c>
      <c r="D191" s="8" t="str">
        <f t="shared" si="9"/>
        <v>Фактура 0-3</v>
      </c>
      <c r="E191" s="9" t="s">
        <v>123</v>
      </c>
      <c r="F191" s="63">
        <f>'учет продукции'!$I191+'учет продукции'!$J191-'учет продукции'!$K191</f>
        <v>0</v>
      </c>
      <c r="G191" s="32">
        <v>480</v>
      </c>
      <c r="H191" s="32">
        <f>'учет продукции'!$F191*'учет продукции'!$G191</f>
        <v>0</v>
      </c>
      <c r="I191" s="64"/>
      <c r="J191" s="61"/>
      <c r="K191" s="61"/>
      <c r="L191" s="62">
        <v>67.476383265856995</v>
      </c>
      <c r="M191" s="62">
        <v>51.138275937562327</v>
      </c>
      <c r="N191" s="62">
        <v>16.338107328294672</v>
      </c>
      <c r="O191" s="62">
        <v>14.619883040935701</v>
      </c>
      <c r="P191" s="62">
        <v>44.984255510571302</v>
      </c>
      <c r="Q191" s="62">
        <v>5.2631578947368398</v>
      </c>
      <c r="R191" s="62"/>
      <c r="S191" s="62">
        <v>0.41</v>
      </c>
      <c r="T191" s="62">
        <v>1.1842105263157894</v>
      </c>
      <c r="U191" s="62">
        <v>0.58479532163742687</v>
      </c>
      <c r="V191" s="62"/>
      <c r="W191" s="62"/>
      <c r="X191" s="62">
        <v>2.1929824561403508E-2</v>
      </c>
      <c r="Y191" s="62">
        <v>4.3859649122807015E-2</v>
      </c>
      <c r="Z191" s="62"/>
      <c r="AA191" s="62">
        <v>2.1929824561403508E-2</v>
      </c>
      <c r="AB191" s="62"/>
      <c r="AC191" s="61" t="str">
        <f>'учет продукции'!$A191&amp;" "&amp;'учет продукции'!$B191&amp;" "&amp;'учет продукции'!$C191&amp;" "&amp;'учет продукции'!$D191&amp;" "&amp;'учет продукции'!$E191</f>
        <v>Брусчатка 4см №22 Агат оранжевый Фактура 0-3 1 сорт</v>
      </c>
    </row>
    <row r="192" spans="1:29" ht="14.25" customHeight="1" x14ac:dyDescent="0.3">
      <c r="A192" s="35" t="str">
        <f>'вариации продукты'!$A$4</f>
        <v>Брусчатка</v>
      </c>
      <c r="B192" s="8" t="str">
        <f>'вариации продукты'!B$3</f>
        <v>4см</v>
      </c>
      <c r="C192" s="8" t="str">
        <f t="shared" si="8"/>
        <v>№23 Жёлтый агат</v>
      </c>
      <c r="D192" s="8" t="str">
        <f t="shared" si="9"/>
        <v>Фактура 0-3</v>
      </c>
      <c r="E192" s="9" t="s">
        <v>123</v>
      </c>
      <c r="F192" s="63">
        <f>'учет продукции'!$I192+'учет продукции'!$J192-'учет продукции'!$K192</f>
        <v>0</v>
      </c>
      <c r="G192" s="32">
        <v>480</v>
      </c>
      <c r="H192" s="32">
        <f>'учет продукции'!$F192*'учет продукции'!$G192</f>
        <v>0</v>
      </c>
      <c r="I192" s="64"/>
      <c r="J192" s="61"/>
      <c r="K192" s="61"/>
      <c r="L192" s="62">
        <v>67.476383265856995</v>
      </c>
      <c r="M192" s="62">
        <v>51.138275937562327</v>
      </c>
      <c r="N192" s="62">
        <v>16.338107328294672</v>
      </c>
      <c r="O192" s="62">
        <v>14.619883040935701</v>
      </c>
      <c r="P192" s="62">
        <v>44.984255510571302</v>
      </c>
      <c r="Q192" s="62">
        <v>5.2631578947368398</v>
      </c>
      <c r="R192" s="62"/>
      <c r="S192" s="62">
        <v>0.41</v>
      </c>
      <c r="T192" s="62">
        <v>1.1842105263157894</v>
      </c>
      <c r="U192" s="62">
        <v>0.58479532163742687</v>
      </c>
      <c r="V192" s="62"/>
      <c r="W192" s="62"/>
      <c r="X192" s="62">
        <v>2.1929824561403508E-2</v>
      </c>
      <c r="Y192" s="62">
        <v>4.3859649122807015E-2</v>
      </c>
      <c r="Z192" s="62">
        <v>2.1929824561403508E-2</v>
      </c>
      <c r="AA192" s="62"/>
      <c r="AB192" s="62"/>
      <c r="AC192" s="61" t="str">
        <f>'учет продукции'!$A192&amp;" "&amp;'учет продукции'!$B192&amp;" "&amp;'учет продукции'!$C192&amp;" "&amp;'учет продукции'!$D192&amp;" "&amp;'учет продукции'!$E192</f>
        <v>Брусчатка 4см №23 Жёлтый агат Фактура 0-3 1 сорт</v>
      </c>
    </row>
    <row r="193" spans="1:29" ht="14.25" customHeight="1" x14ac:dyDescent="0.3">
      <c r="A193" s="35" t="str">
        <f>'вариации продукты'!$A$4</f>
        <v>Брусчатка</v>
      </c>
      <c r="B193" s="8" t="str">
        <f>'вариации продукты'!B$3</f>
        <v>4см</v>
      </c>
      <c r="C193" s="8" t="str">
        <f t="shared" si="8"/>
        <v>№24 Танго</v>
      </c>
      <c r="D193" s="8" t="str">
        <f t="shared" si="9"/>
        <v>Фактура 0-3</v>
      </c>
      <c r="E193" s="9" t="s">
        <v>123</v>
      </c>
      <c r="F193" s="63">
        <f>'учет продукции'!$I193+'учет продукции'!$J193-'учет продукции'!$K193</f>
        <v>0</v>
      </c>
      <c r="G193" s="32">
        <v>480</v>
      </c>
      <c r="H193" s="32">
        <f>'учет продукции'!$F193*'учет продукции'!$G193</f>
        <v>0</v>
      </c>
      <c r="I193" s="64"/>
      <c r="J193" s="61"/>
      <c r="K193" s="61"/>
      <c r="L193" s="62">
        <v>67.476383265856995</v>
      </c>
      <c r="M193" s="62">
        <v>51.138275937562327</v>
      </c>
      <c r="N193" s="62">
        <v>16.338107328294672</v>
      </c>
      <c r="O193" s="62">
        <v>14.619883040935701</v>
      </c>
      <c r="P193" s="62">
        <v>44.984255510571302</v>
      </c>
      <c r="Q193" s="62">
        <v>5.2631578947368398</v>
      </c>
      <c r="R193" s="62"/>
      <c r="S193" s="62">
        <v>0.41</v>
      </c>
      <c r="T193" s="62">
        <v>1.1842105263157894</v>
      </c>
      <c r="U193" s="62">
        <v>0.58479532163742687</v>
      </c>
      <c r="V193" s="62">
        <v>2.1929824561403508E-2</v>
      </c>
      <c r="W193" s="62"/>
      <c r="X193" s="62"/>
      <c r="Y193" s="62">
        <v>4.3859649122807015E-2</v>
      </c>
      <c r="Z193" s="62">
        <v>2.1929824561403508E-2</v>
      </c>
      <c r="AA193" s="62"/>
      <c r="AB193" s="62"/>
      <c r="AC193" s="61" t="str">
        <f>'учет продукции'!$A193&amp;" "&amp;'учет продукции'!$B193&amp;" "&amp;'учет продукции'!$C193&amp;" "&amp;'учет продукции'!$D193&amp;" "&amp;'учет продукции'!$E193</f>
        <v>Брусчатка 4см №24 Танго Фактура 0-3 1 сорт</v>
      </c>
    </row>
    <row r="194" spans="1:29" ht="14.25" customHeight="1" x14ac:dyDescent="0.3">
      <c r="A194" s="35" t="s">
        <v>156</v>
      </c>
      <c r="B194" s="8" t="s">
        <v>125</v>
      </c>
      <c r="C194" s="8" t="s">
        <v>129</v>
      </c>
      <c r="D194" s="8" t="s">
        <v>130</v>
      </c>
      <c r="E194" s="8" t="s">
        <v>123</v>
      </c>
      <c r="F194" s="66">
        <v>0</v>
      </c>
      <c r="G194" s="32">
        <v>350</v>
      </c>
      <c r="H194" s="32">
        <v>0</v>
      </c>
      <c r="I194" s="67"/>
      <c r="J194" s="61"/>
      <c r="K194" s="61"/>
      <c r="L194" s="62">
        <v>67.476383265856995</v>
      </c>
      <c r="M194" s="62">
        <v>51.138275937562298</v>
      </c>
      <c r="N194" s="62">
        <v>16.338107328294701</v>
      </c>
      <c r="O194" s="62">
        <v>14.619883040935701</v>
      </c>
      <c r="P194" s="62">
        <v>44.984255510571302</v>
      </c>
      <c r="Q194" s="62">
        <v>5.2631578947368398</v>
      </c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1" t="str">
        <f>'учет продукции'!$A194&amp;" "&amp;'учет продукции'!$B194&amp;" "&amp;'учет продукции'!$C194&amp;" "&amp;'учет продукции'!$D194&amp;" "&amp;'учет продукции'!$E194</f>
        <v>Брусчатка 4см серый Фактура 3-5 1 сорт</v>
      </c>
    </row>
    <row r="195" spans="1:29" ht="14.25" customHeight="1" x14ac:dyDescent="0.3">
      <c r="A195" s="35" t="s">
        <v>156</v>
      </c>
      <c r="B195" s="8" t="s">
        <v>125</v>
      </c>
      <c r="C195" s="8" t="s">
        <v>71</v>
      </c>
      <c r="D195" s="8" t="s">
        <v>130</v>
      </c>
      <c r="E195" s="8" t="s">
        <v>123</v>
      </c>
      <c r="F195" s="66">
        <v>0</v>
      </c>
      <c r="G195" s="32">
        <v>400</v>
      </c>
      <c r="H195" s="32">
        <v>0</v>
      </c>
      <c r="I195" s="67"/>
      <c r="J195" s="61"/>
      <c r="K195" s="61"/>
      <c r="L195" s="62">
        <v>67.476383265856995</v>
      </c>
      <c r="M195" s="62">
        <v>51.138275937562298</v>
      </c>
      <c r="N195" s="62">
        <v>16.338107328294701</v>
      </c>
      <c r="O195" s="62">
        <v>14.619883040935701</v>
      </c>
      <c r="P195" s="62">
        <v>44.984255510571302</v>
      </c>
      <c r="Q195" s="62">
        <v>5.2631578947368398</v>
      </c>
      <c r="R195" s="62"/>
      <c r="S195" s="62"/>
      <c r="T195" s="62"/>
      <c r="U195" s="62"/>
      <c r="V195" s="62">
        <v>8.7999999999999995E-2</v>
      </c>
      <c r="W195" s="62"/>
      <c r="X195" s="62"/>
      <c r="Y195" s="62"/>
      <c r="Z195" s="62"/>
      <c r="AA195" s="62"/>
      <c r="AB195" s="62"/>
      <c r="AC195" s="61" t="str">
        <f>'учет продукции'!$A195&amp;" "&amp;'учет продукции'!$B195&amp;" "&amp;'учет продукции'!$C195&amp;" "&amp;'учет продукции'!$D195&amp;" "&amp;'учет продукции'!$E195</f>
        <v>Брусчатка 4см красный Фактура 3-5 1 сорт</v>
      </c>
    </row>
    <row r="196" spans="1:29" ht="14.25" customHeight="1" x14ac:dyDescent="0.3">
      <c r="A196" s="35" t="s">
        <v>156</v>
      </c>
      <c r="B196" s="8" t="s">
        <v>125</v>
      </c>
      <c r="C196" s="8" t="s">
        <v>72</v>
      </c>
      <c r="D196" s="8" t="s">
        <v>130</v>
      </c>
      <c r="E196" s="8" t="s">
        <v>123</v>
      </c>
      <c r="F196" s="66">
        <v>0</v>
      </c>
      <c r="G196" s="32">
        <v>400</v>
      </c>
      <c r="H196" s="32">
        <v>0</v>
      </c>
      <c r="I196" s="67"/>
      <c r="J196" s="61"/>
      <c r="K196" s="61"/>
      <c r="L196" s="62">
        <v>67.476383265856995</v>
      </c>
      <c r="M196" s="62">
        <v>51.138275937562298</v>
      </c>
      <c r="N196" s="62">
        <v>16.338107328294701</v>
      </c>
      <c r="O196" s="62">
        <v>14.619883040935701</v>
      </c>
      <c r="P196" s="62">
        <v>44.984255510571302</v>
      </c>
      <c r="Q196" s="62">
        <v>5.2631578947368398</v>
      </c>
      <c r="R196" s="62"/>
      <c r="S196" s="62"/>
      <c r="T196" s="62"/>
      <c r="U196" s="62"/>
      <c r="V196" s="62"/>
      <c r="W196" s="62">
        <v>8.7999999999999995E-2</v>
      </c>
      <c r="X196" s="62"/>
      <c r="Y196" s="62"/>
      <c r="Z196" s="62"/>
      <c r="AA196" s="62"/>
      <c r="AB196" s="62"/>
      <c r="AC196" s="61" t="str">
        <f>'учет продукции'!$A196&amp;" "&amp;'учет продукции'!$B196&amp;" "&amp;'учет продукции'!$C196&amp;" "&amp;'учет продукции'!$D196&amp;" "&amp;'учет продукции'!$E196</f>
        <v>Брусчатка 4см коричневый Фактура 3-5 1 сорт</v>
      </c>
    </row>
    <row r="197" spans="1:29" ht="14.25" customHeight="1" x14ac:dyDescent="0.3">
      <c r="A197" s="35" t="s">
        <v>156</v>
      </c>
      <c r="B197" s="8" t="s">
        <v>125</v>
      </c>
      <c r="C197" s="8" t="s">
        <v>73</v>
      </c>
      <c r="D197" s="8" t="s">
        <v>130</v>
      </c>
      <c r="E197" s="8" t="s">
        <v>123</v>
      </c>
      <c r="F197" s="66">
        <v>0</v>
      </c>
      <c r="G197" s="32">
        <v>400</v>
      </c>
      <c r="H197" s="32">
        <v>0</v>
      </c>
      <c r="I197" s="67"/>
      <c r="J197" s="61"/>
      <c r="K197" s="61"/>
      <c r="L197" s="62">
        <v>67.476383265856995</v>
      </c>
      <c r="M197" s="62">
        <v>51.138275937562298</v>
      </c>
      <c r="N197" s="62">
        <v>16.338107328294701</v>
      </c>
      <c r="O197" s="62">
        <v>14.619883040935701</v>
      </c>
      <c r="P197" s="62">
        <v>44.984255510571302</v>
      </c>
      <c r="Q197" s="62">
        <v>5.2631578947368398</v>
      </c>
      <c r="R197" s="62"/>
      <c r="S197" s="62"/>
      <c r="T197" s="62"/>
      <c r="U197" s="62"/>
      <c r="V197" s="62"/>
      <c r="W197" s="62"/>
      <c r="X197" s="62">
        <v>8.7999999999999995E-2</v>
      </c>
      <c r="Y197" s="62"/>
      <c r="Z197" s="62"/>
      <c r="AA197" s="62"/>
      <c r="AB197" s="62"/>
      <c r="AC197" s="61" t="str">
        <f>'учет продукции'!$A197&amp;" "&amp;'учет продукции'!$B197&amp;" "&amp;'учет продукции'!$C197&amp;" "&amp;'учет продукции'!$D197&amp;" "&amp;'учет продукции'!$E197</f>
        <v>Брусчатка 4см черный Фактура 3-5 1 сорт</v>
      </c>
    </row>
    <row r="198" spans="1:29" ht="14.25" customHeight="1" x14ac:dyDescent="0.3">
      <c r="A198" s="35" t="s">
        <v>156</v>
      </c>
      <c r="B198" s="8" t="s">
        <v>125</v>
      </c>
      <c r="C198" s="8" t="s">
        <v>74</v>
      </c>
      <c r="D198" s="8" t="s">
        <v>130</v>
      </c>
      <c r="E198" s="8" t="s">
        <v>123</v>
      </c>
      <c r="F198" s="66">
        <v>0</v>
      </c>
      <c r="G198" s="32">
        <v>420</v>
      </c>
      <c r="H198" s="32">
        <v>0</v>
      </c>
      <c r="I198" s="67"/>
      <c r="J198" s="61"/>
      <c r="K198" s="61"/>
      <c r="L198" s="62">
        <v>67.476383265856995</v>
      </c>
      <c r="M198" s="62">
        <v>51.138275937562298</v>
      </c>
      <c r="N198" s="62">
        <v>16.338107328294701</v>
      </c>
      <c r="O198" s="62">
        <v>14.619883040935701</v>
      </c>
      <c r="P198" s="62">
        <v>44.984255510571302</v>
      </c>
      <c r="Q198" s="62">
        <v>5.2631578947368398</v>
      </c>
      <c r="R198" s="62"/>
      <c r="S198" s="62"/>
      <c r="T198" s="62"/>
      <c r="U198" s="62"/>
      <c r="V198" s="62"/>
      <c r="W198" s="62"/>
      <c r="X198" s="62"/>
      <c r="Y198" s="62">
        <v>8.7999999999999995E-2</v>
      </c>
      <c r="Z198" s="62"/>
      <c r="AA198" s="62"/>
      <c r="AB198" s="62"/>
      <c r="AC198" s="61" t="str">
        <f>'учет продукции'!$A198&amp;" "&amp;'учет продукции'!$B198&amp;" "&amp;'учет продукции'!$C198&amp;" "&amp;'учет продукции'!$D198&amp;" "&amp;'учет продукции'!$E198</f>
        <v>Брусчатка 4см белый Фактура 3-5 1 сорт</v>
      </c>
    </row>
    <row r="199" spans="1:29" ht="14.25" customHeight="1" x14ac:dyDescent="0.3">
      <c r="A199" s="35" t="s">
        <v>156</v>
      </c>
      <c r="B199" s="8" t="s">
        <v>125</v>
      </c>
      <c r="C199" s="8" t="s">
        <v>75</v>
      </c>
      <c r="D199" s="8" t="s">
        <v>130</v>
      </c>
      <c r="E199" s="8" t="s">
        <v>123</v>
      </c>
      <c r="F199" s="66">
        <v>0</v>
      </c>
      <c r="G199" s="32">
        <v>420</v>
      </c>
      <c r="H199" s="32">
        <v>0</v>
      </c>
      <c r="I199" s="67"/>
      <c r="J199" s="61"/>
      <c r="K199" s="61"/>
      <c r="L199" s="62">
        <v>67.476383265856995</v>
      </c>
      <c r="M199" s="62">
        <v>51.138275937562298</v>
      </c>
      <c r="N199" s="62">
        <v>16.338107328294701</v>
      </c>
      <c r="O199" s="62">
        <v>14.619883040935701</v>
      </c>
      <c r="P199" s="62">
        <v>44.984255510571302</v>
      </c>
      <c r="Q199" s="62">
        <v>5.2631578947368398</v>
      </c>
      <c r="R199" s="62"/>
      <c r="S199" s="62"/>
      <c r="T199" s="62"/>
      <c r="U199" s="62"/>
      <c r="V199" s="62"/>
      <c r="W199" s="62"/>
      <c r="X199" s="62"/>
      <c r="Y199" s="62"/>
      <c r="Z199" s="62">
        <v>8.7999999999999995E-2</v>
      </c>
      <c r="AA199" s="62"/>
      <c r="AB199" s="62"/>
      <c r="AC199" s="61" t="str">
        <f>'учет продукции'!$A199&amp;" "&amp;'учет продукции'!$B199&amp;" "&amp;'учет продукции'!$C199&amp;" "&amp;'учет продукции'!$D199&amp;" "&amp;'учет продукции'!$E199</f>
        <v>Брусчатка 4см желтый Фактура 3-5 1 сорт</v>
      </c>
    </row>
    <row r="200" spans="1:29" ht="14.25" customHeight="1" x14ac:dyDescent="0.3">
      <c r="A200" s="35" t="s">
        <v>156</v>
      </c>
      <c r="B200" s="8" t="s">
        <v>125</v>
      </c>
      <c r="C200" s="8" t="s">
        <v>76</v>
      </c>
      <c r="D200" s="8" t="s">
        <v>130</v>
      </c>
      <c r="E200" s="8" t="s">
        <v>123</v>
      </c>
      <c r="F200" s="66">
        <v>0</v>
      </c>
      <c r="G200" s="32">
        <v>420</v>
      </c>
      <c r="H200" s="32">
        <v>0</v>
      </c>
      <c r="I200" s="67"/>
      <c r="J200" s="61"/>
      <c r="K200" s="61"/>
      <c r="L200" s="62">
        <v>67.476383265856995</v>
      </c>
      <c r="M200" s="62">
        <v>51.138275937562298</v>
      </c>
      <c r="N200" s="62">
        <v>16.338107328294701</v>
      </c>
      <c r="O200" s="62">
        <v>14.619883040935701</v>
      </c>
      <c r="P200" s="62">
        <v>44.984255510571302</v>
      </c>
      <c r="Q200" s="62">
        <v>5.2631578947368398</v>
      </c>
      <c r="R200" s="62"/>
      <c r="S200" s="62"/>
      <c r="T200" s="62"/>
      <c r="U200" s="62"/>
      <c r="V200" s="62"/>
      <c r="W200" s="62"/>
      <c r="X200" s="62"/>
      <c r="Y200" s="62"/>
      <c r="Z200" s="62"/>
      <c r="AA200" s="62">
        <v>8.7999999999999995E-2</v>
      </c>
      <c r="AB200" s="62"/>
      <c r="AC200" s="61" t="str">
        <f>'учет продукции'!$A200&amp;" "&amp;'учет продукции'!$B200&amp;" "&amp;'учет продукции'!$C200&amp;" "&amp;'учет продукции'!$D200&amp;" "&amp;'учет продукции'!$E200</f>
        <v>Брусчатка 4см оранжевый Фактура 3-5 1 сорт</v>
      </c>
    </row>
    <row r="201" spans="1:29" ht="14.25" customHeight="1" x14ac:dyDescent="0.3">
      <c r="A201" s="65" t="s">
        <v>156</v>
      </c>
      <c r="B201" s="8" t="s">
        <v>125</v>
      </c>
      <c r="C201" s="8" t="s">
        <v>126</v>
      </c>
      <c r="D201" s="8" t="s">
        <v>130</v>
      </c>
      <c r="E201" s="18" t="s">
        <v>123</v>
      </c>
      <c r="F201" s="66">
        <v>0</v>
      </c>
      <c r="G201" s="32">
        <v>400</v>
      </c>
      <c r="H201" s="32">
        <v>0</v>
      </c>
      <c r="I201" s="67"/>
      <c r="J201" s="61"/>
      <c r="K201" s="61"/>
      <c r="L201" s="62">
        <v>67.476383265856995</v>
      </c>
      <c r="M201" s="62">
        <v>51.138275937562298</v>
      </c>
      <c r="N201" s="62">
        <v>16.338107328294701</v>
      </c>
      <c r="O201" s="62">
        <v>14.619883040935701</v>
      </c>
      <c r="P201" s="62">
        <v>44.984255510571302</v>
      </c>
      <c r="Q201" s="62">
        <v>5.2631578947368398</v>
      </c>
      <c r="R201" s="62"/>
      <c r="S201" s="62"/>
      <c r="T201" s="62"/>
      <c r="U201" s="62"/>
      <c r="V201" s="62"/>
      <c r="W201" s="62">
        <v>8.7999999999999995E-2</v>
      </c>
      <c r="X201" s="62"/>
      <c r="Y201" s="62"/>
      <c r="Z201" s="62"/>
      <c r="AA201" s="62"/>
      <c r="AB201" s="62"/>
      <c r="AC201" s="61" t="str">
        <f>'учет продукции'!$A201&amp;" "&amp;'учет продукции'!$B201&amp;" "&amp;'учет продукции'!$C201&amp;" "&amp;'учет продукции'!$D201&amp;" "&amp;'учет продукции'!$E201</f>
        <v>Брусчатка 4см Мокко Фактура 3-5 1 сорт</v>
      </c>
    </row>
    <row r="202" spans="1:29" ht="14.25" customHeight="1" x14ac:dyDescent="0.3">
      <c r="A202" s="35" t="s">
        <v>156</v>
      </c>
      <c r="B202" s="8" t="s">
        <v>125</v>
      </c>
      <c r="C202" s="8" t="s">
        <v>131</v>
      </c>
      <c r="D202" s="8" t="s">
        <v>130</v>
      </c>
      <c r="E202" s="8" t="s">
        <v>123</v>
      </c>
      <c r="F202" s="66">
        <v>0</v>
      </c>
      <c r="G202" s="32">
        <v>480</v>
      </c>
      <c r="H202" s="32">
        <v>0</v>
      </c>
      <c r="I202" s="67"/>
      <c r="J202" s="61"/>
      <c r="K202" s="61"/>
      <c r="L202" s="62">
        <v>67.476383265856995</v>
      </c>
      <c r="M202" s="62">
        <v>51.138275937562298</v>
      </c>
      <c r="N202" s="62">
        <v>16.338107328294701</v>
      </c>
      <c r="O202" s="62">
        <v>14.619883040935701</v>
      </c>
      <c r="P202" s="62">
        <v>44.984255510571302</v>
      </c>
      <c r="Q202" s="62">
        <v>5.2631578947368398</v>
      </c>
      <c r="R202" s="62"/>
      <c r="S202" s="62"/>
      <c r="T202" s="62"/>
      <c r="U202" s="62"/>
      <c r="V202" s="62">
        <v>2.1929824561403508E-2</v>
      </c>
      <c r="W202" s="62"/>
      <c r="X202" s="62"/>
      <c r="Y202" s="62"/>
      <c r="Z202" s="62">
        <v>4.3859649122807015E-2</v>
      </c>
      <c r="AA202" s="62">
        <v>2.1929824561403508E-2</v>
      </c>
      <c r="AB202" s="62"/>
      <c r="AC202" s="61" t="str">
        <f>'учет продукции'!$A202&amp;" "&amp;'учет продукции'!$B202&amp;" "&amp;'учет продукции'!$C202&amp;" "&amp;'учет продукции'!$D202&amp;" "&amp;'учет продукции'!$E202</f>
        <v>Брусчатка 4см №1 Каир Фактура 3-5 1 сорт</v>
      </c>
    </row>
    <row r="203" spans="1:29" ht="14.25" customHeight="1" x14ac:dyDescent="0.3">
      <c r="A203" s="35" t="s">
        <v>156</v>
      </c>
      <c r="B203" s="8" t="s">
        <v>125</v>
      </c>
      <c r="C203" s="8" t="s">
        <v>132</v>
      </c>
      <c r="D203" s="8" t="s">
        <v>130</v>
      </c>
      <c r="E203" s="8" t="s">
        <v>123</v>
      </c>
      <c r="F203" s="66">
        <v>0</v>
      </c>
      <c r="G203" s="32">
        <v>480</v>
      </c>
      <c r="H203" s="32">
        <v>0</v>
      </c>
      <c r="I203" s="67"/>
      <c r="J203" s="61"/>
      <c r="K203" s="61"/>
      <c r="L203" s="62">
        <v>67.476383265856995</v>
      </c>
      <c r="M203" s="62">
        <v>51.138275937562298</v>
      </c>
      <c r="N203" s="62">
        <v>16.338107328294701</v>
      </c>
      <c r="O203" s="62">
        <v>14.619883040935701</v>
      </c>
      <c r="P203" s="62">
        <v>44.984255510571302</v>
      </c>
      <c r="Q203" s="62">
        <v>5.2631578947368398</v>
      </c>
      <c r="R203" s="62"/>
      <c r="S203" s="62"/>
      <c r="T203" s="62"/>
      <c r="U203" s="62"/>
      <c r="V203" s="62"/>
      <c r="W203" s="62">
        <v>4.3859649122807015E-2</v>
      </c>
      <c r="X203" s="62"/>
      <c r="Y203" s="62"/>
      <c r="Z203" s="62">
        <v>4.3859649122807001E-2</v>
      </c>
      <c r="AA203" s="62"/>
      <c r="AB203" s="62"/>
      <c r="AC203" s="61" t="str">
        <f>'учет продукции'!$A203&amp;" "&amp;'учет продукции'!$B203&amp;" "&amp;'учет продукции'!$C203&amp;" "&amp;'учет продукции'!$D203&amp;" "&amp;'учет продукции'!$E203</f>
        <v>Брусчатка 4см №2 Янтарь Фактура 3-5 1 сорт</v>
      </c>
    </row>
    <row r="204" spans="1:29" ht="14.25" customHeight="1" x14ac:dyDescent="0.3">
      <c r="A204" s="35" t="s">
        <v>156</v>
      </c>
      <c r="B204" s="8" t="s">
        <v>125</v>
      </c>
      <c r="C204" s="8" t="s">
        <v>133</v>
      </c>
      <c r="D204" s="8" t="s">
        <v>130</v>
      </c>
      <c r="E204" s="8" t="s">
        <v>123</v>
      </c>
      <c r="F204" s="66">
        <v>0</v>
      </c>
      <c r="G204" s="32">
        <v>480</v>
      </c>
      <c r="H204" s="32">
        <v>0</v>
      </c>
      <c r="I204" s="67"/>
      <c r="J204" s="61"/>
      <c r="K204" s="61"/>
      <c r="L204" s="62">
        <v>67.476383265856995</v>
      </c>
      <c r="M204" s="62">
        <v>51.138275937562298</v>
      </c>
      <c r="N204" s="62">
        <v>16.338107328294701</v>
      </c>
      <c r="O204" s="62">
        <v>14.619883040935701</v>
      </c>
      <c r="P204" s="62">
        <v>44.984255510571302</v>
      </c>
      <c r="Q204" s="62">
        <v>5.2631578947368398</v>
      </c>
      <c r="R204" s="62"/>
      <c r="S204" s="62"/>
      <c r="T204" s="62"/>
      <c r="U204" s="62"/>
      <c r="V204" s="62"/>
      <c r="W204" s="62"/>
      <c r="X204" s="62"/>
      <c r="Y204" s="62">
        <v>4.3859649122807015E-2</v>
      </c>
      <c r="Z204" s="62"/>
      <c r="AA204" s="62"/>
      <c r="AB204" s="62"/>
      <c r="AC204" s="61" t="str">
        <f>'учет продукции'!$A204&amp;" "&amp;'учет продукции'!$B204&amp;" "&amp;'учет продукции'!$C204&amp;" "&amp;'учет продукции'!$D204&amp;" "&amp;'учет продукции'!$E204</f>
        <v>Брусчатка 4см №3 Серо-белый Фактура 3-5 1 сорт</v>
      </c>
    </row>
    <row r="205" spans="1:29" ht="14.25" customHeight="1" x14ac:dyDescent="0.3">
      <c r="A205" s="35" t="s">
        <v>156</v>
      </c>
      <c r="B205" s="8" t="s">
        <v>125</v>
      </c>
      <c r="C205" s="8" t="s">
        <v>134</v>
      </c>
      <c r="D205" s="8" t="s">
        <v>130</v>
      </c>
      <c r="E205" s="8" t="s">
        <v>123</v>
      </c>
      <c r="F205" s="66">
        <v>0</v>
      </c>
      <c r="G205" s="32">
        <v>480</v>
      </c>
      <c r="H205" s="32">
        <v>0</v>
      </c>
      <c r="I205" s="67"/>
      <c r="J205" s="61"/>
      <c r="K205" s="61"/>
      <c r="L205" s="62">
        <v>67.476383265856995</v>
      </c>
      <c r="M205" s="62">
        <v>51.138275937562298</v>
      </c>
      <c r="N205" s="62">
        <v>16.338107328294701</v>
      </c>
      <c r="O205" s="62">
        <v>14.619883040935701</v>
      </c>
      <c r="P205" s="62">
        <v>44.984255510571302</v>
      </c>
      <c r="Q205" s="62">
        <v>5.2631578947368398</v>
      </c>
      <c r="R205" s="62"/>
      <c r="S205" s="62"/>
      <c r="T205" s="62"/>
      <c r="U205" s="62"/>
      <c r="V205" s="62"/>
      <c r="W205" s="62">
        <v>2.1999999999999999E-2</v>
      </c>
      <c r="X205" s="62"/>
      <c r="Y205" s="62">
        <v>4.3859649122807015E-2</v>
      </c>
      <c r="Z205" s="62">
        <v>2.1999999999999999E-2</v>
      </c>
      <c r="AA205" s="62"/>
      <c r="AB205" s="62"/>
      <c r="AC205" s="61" t="str">
        <f>'учет продукции'!$A205&amp;" "&amp;'учет продукции'!$B205&amp;" "&amp;'учет продукции'!$C205&amp;" "&amp;'учет продукции'!$D205&amp;" "&amp;'учет продукции'!$E205</f>
        <v>Брусчатка 4см №4 Степь Фактура 3-5 1 сорт</v>
      </c>
    </row>
    <row r="206" spans="1:29" ht="14.25" customHeight="1" x14ac:dyDescent="0.3">
      <c r="A206" s="35" t="s">
        <v>156</v>
      </c>
      <c r="B206" s="8" t="s">
        <v>125</v>
      </c>
      <c r="C206" s="8" t="s">
        <v>135</v>
      </c>
      <c r="D206" s="8" t="s">
        <v>130</v>
      </c>
      <c r="E206" s="8" t="s">
        <v>123</v>
      </c>
      <c r="F206" s="66">
        <v>0</v>
      </c>
      <c r="G206" s="32">
        <v>480</v>
      </c>
      <c r="H206" s="32">
        <v>0</v>
      </c>
      <c r="I206" s="67"/>
      <c r="J206" s="61"/>
      <c r="K206" s="61"/>
      <c r="L206" s="62">
        <v>67.476383265856995</v>
      </c>
      <c r="M206" s="62">
        <v>51.138275937562298</v>
      </c>
      <c r="N206" s="62">
        <v>16.338107328294701</v>
      </c>
      <c r="O206" s="62">
        <v>14.619883040935701</v>
      </c>
      <c r="P206" s="62">
        <v>44.984255510571302</v>
      </c>
      <c r="Q206" s="62">
        <v>5.2631578947368398</v>
      </c>
      <c r="R206" s="62"/>
      <c r="S206" s="62"/>
      <c r="T206" s="62"/>
      <c r="U206" s="62"/>
      <c r="V206" s="62">
        <v>5.7000000000000002E-2</v>
      </c>
      <c r="W206" s="62">
        <v>2.9000000000000001E-2</v>
      </c>
      <c r="X206" s="62"/>
      <c r="Y206" s="62"/>
      <c r="Z206" s="62"/>
      <c r="AA206" s="62"/>
      <c r="AB206" s="62"/>
      <c r="AC206" s="61" t="str">
        <f>'учет продукции'!$A206&amp;" "&amp;'учет продукции'!$B206&amp;" "&amp;'учет продукции'!$C206&amp;" "&amp;'учет продукции'!$D206&amp;" "&amp;'учет продукции'!$E206</f>
        <v>Брусчатка 4см №5 Клинкер Фактура 3-5 1 сорт</v>
      </c>
    </row>
    <row r="207" spans="1:29" ht="14.25" customHeight="1" x14ac:dyDescent="0.3">
      <c r="A207" s="35" t="s">
        <v>156</v>
      </c>
      <c r="B207" s="8" t="s">
        <v>125</v>
      </c>
      <c r="C207" s="8" t="s">
        <v>136</v>
      </c>
      <c r="D207" s="8" t="s">
        <v>130</v>
      </c>
      <c r="E207" s="8" t="s">
        <v>123</v>
      </c>
      <c r="F207" s="66">
        <v>0</v>
      </c>
      <c r="G207" s="32">
        <v>480</v>
      </c>
      <c r="H207" s="32">
        <v>0</v>
      </c>
      <c r="I207" s="67"/>
      <c r="J207" s="61"/>
      <c r="K207" s="61"/>
      <c r="L207" s="62">
        <v>67.476383265856995</v>
      </c>
      <c r="M207" s="62">
        <v>51.138275937562298</v>
      </c>
      <c r="N207" s="62">
        <v>16.338107328294701</v>
      </c>
      <c r="O207" s="62">
        <v>14.619883040935701</v>
      </c>
      <c r="P207" s="62">
        <v>44.984255510571302</v>
      </c>
      <c r="Q207" s="62">
        <v>5.2631578947368398</v>
      </c>
      <c r="R207" s="62"/>
      <c r="S207" s="62"/>
      <c r="T207" s="62"/>
      <c r="U207" s="62"/>
      <c r="V207" s="62">
        <v>2.1929824561403508E-2</v>
      </c>
      <c r="W207" s="62">
        <v>2.1929824561403508E-2</v>
      </c>
      <c r="X207" s="62"/>
      <c r="Y207" s="62"/>
      <c r="Z207" s="62">
        <v>4.3859649122807015E-2</v>
      </c>
      <c r="AA207" s="62"/>
      <c r="AB207" s="62"/>
      <c r="AC207" s="61" t="str">
        <f>'учет продукции'!$A207&amp;" "&amp;'учет продукции'!$B207&amp;" "&amp;'учет продукции'!$C207&amp;" "&amp;'учет продукции'!$D207&amp;" "&amp;'учет продукции'!$E207</f>
        <v>Брусчатка 4см №6 Осень Фактура 3-5 1 сорт</v>
      </c>
    </row>
    <row r="208" spans="1:29" ht="14.25" customHeight="1" x14ac:dyDescent="0.3">
      <c r="A208" s="35" t="s">
        <v>156</v>
      </c>
      <c r="B208" s="8" t="s">
        <v>125</v>
      </c>
      <c r="C208" s="8" t="s">
        <v>137</v>
      </c>
      <c r="D208" s="8" t="s">
        <v>130</v>
      </c>
      <c r="E208" s="8" t="s">
        <v>123</v>
      </c>
      <c r="F208" s="66">
        <v>0</v>
      </c>
      <c r="G208" s="32">
        <v>480</v>
      </c>
      <c r="H208" s="32">
        <v>0</v>
      </c>
      <c r="I208" s="67"/>
      <c r="J208" s="61"/>
      <c r="K208" s="61"/>
      <c r="L208" s="62">
        <v>67.476383265856995</v>
      </c>
      <c r="M208" s="62">
        <v>51.138275937562298</v>
      </c>
      <c r="N208" s="62">
        <v>16.338107328294701</v>
      </c>
      <c r="O208" s="62">
        <v>14.619883040935701</v>
      </c>
      <c r="P208" s="62">
        <v>44.984255510571302</v>
      </c>
      <c r="Q208" s="62">
        <v>5.2631578947368398</v>
      </c>
      <c r="R208" s="62"/>
      <c r="S208" s="62"/>
      <c r="T208" s="62"/>
      <c r="U208" s="62"/>
      <c r="V208" s="62"/>
      <c r="W208" s="62"/>
      <c r="X208" s="62"/>
      <c r="Y208" s="62">
        <v>4.3859649122807015E-2</v>
      </c>
      <c r="Z208" s="62">
        <v>4.3859649122807015E-2</v>
      </c>
      <c r="AA208" s="62"/>
      <c r="AB208" s="62"/>
      <c r="AC208" s="61" t="str">
        <f>'учет продукции'!$A208&amp;" "&amp;'учет продукции'!$B208&amp;" "&amp;'учет продукции'!$C208&amp;" "&amp;'учет продукции'!$D208&amp;" "&amp;'учет продукции'!$E208</f>
        <v>Брусчатка 4см №7 Меланж Фактура 3-5 1 сорт</v>
      </c>
    </row>
    <row r="209" spans="1:29" ht="14.25" customHeight="1" x14ac:dyDescent="0.3">
      <c r="A209" s="35" t="s">
        <v>156</v>
      </c>
      <c r="B209" s="8" t="s">
        <v>125</v>
      </c>
      <c r="C209" s="8" t="s">
        <v>138</v>
      </c>
      <c r="D209" s="8" t="s">
        <v>130</v>
      </c>
      <c r="E209" s="8" t="s">
        <v>123</v>
      </c>
      <c r="F209" s="66">
        <v>0</v>
      </c>
      <c r="G209" s="32">
        <v>480</v>
      </c>
      <c r="H209" s="32">
        <v>0</v>
      </c>
      <c r="I209" s="67"/>
      <c r="J209" s="61"/>
      <c r="K209" s="61"/>
      <c r="L209" s="62">
        <v>67.476383265856995</v>
      </c>
      <c r="M209" s="62">
        <v>51.138275937562298</v>
      </c>
      <c r="N209" s="62">
        <v>16.338107328294701</v>
      </c>
      <c r="O209" s="62">
        <v>14.619883040935701</v>
      </c>
      <c r="P209" s="62">
        <v>44.984255510571302</v>
      </c>
      <c r="Q209" s="62">
        <v>5.2631578947368398</v>
      </c>
      <c r="R209" s="62"/>
      <c r="S209" s="62"/>
      <c r="T209" s="62"/>
      <c r="U209" s="62"/>
      <c r="V209" s="62"/>
      <c r="W209" s="62"/>
      <c r="X209" s="62">
        <v>2.1999999999999999E-2</v>
      </c>
      <c r="Y209" s="62">
        <v>6.6000000000000003E-2</v>
      </c>
      <c r="Z209" s="62"/>
      <c r="AA209" s="62"/>
      <c r="AB209" s="62"/>
      <c r="AC209" s="61" t="str">
        <f>'учет продукции'!$A209&amp;" "&amp;'учет продукции'!$B209&amp;" "&amp;'учет продукции'!$C209&amp;" "&amp;'учет продукции'!$D209&amp;" "&amp;'учет продукции'!$E209</f>
        <v>Брусчатка 4см №8 Аляска Фактура 3-5 1 сорт</v>
      </c>
    </row>
    <row r="210" spans="1:29" ht="14.25" customHeight="1" x14ac:dyDescent="0.3">
      <c r="A210" s="35" t="s">
        <v>156</v>
      </c>
      <c r="B210" s="8" t="s">
        <v>125</v>
      </c>
      <c r="C210" s="8" t="s">
        <v>139</v>
      </c>
      <c r="D210" s="8" t="s">
        <v>130</v>
      </c>
      <c r="E210" s="8" t="s">
        <v>123</v>
      </c>
      <c r="F210" s="66">
        <v>0</v>
      </c>
      <c r="G210" s="32">
        <v>480</v>
      </c>
      <c r="H210" s="32">
        <v>0</v>
      </c>
      <c r="I210" s="67"/>
      <c r="J210" s="61"/>
      <c r="K210" s="61"/>
      <c r="L210" s="62">
        <v>67.476383265856995</v>
      </c>
      <c r="M210" s="62">
        <v>51.138275937562298</v>
      </c>
      <c r="N210" s="62">
        <v>16.338107328294701</v>
      </c>
      <c r="O210" s="62">
        <v>14.619883040935701</v>
      </c>
      <c r="P210" s="62">
        <v>44.984255510571302</v>
      </c>
      <c r="Q210" s="62">
        <v>5.2631578947368398</v>
      </c>
      <c r="R210" s="62"/>
      <c r="S210" s="62"/>
      <c r="T210" s="62"/>
      <c r="U210" s="62"/>
      <c r="V210" s="62">
        <v>2.9000000000000001E-2</v>
      </c>
      <c r="W210" s="62"/>
      <c r="X210" s="62">
        <v>2.9000000000000001E-2</v>
      </c>
      <c r="Y210" s="62"/>
      <c r="Z210" s="62">
        <v>2.9000000000000001E-2</v>
      </c>
      <c r="AA210" s="62"/>
      <c r="AB210" s="62"/>
      <c r="AC210" s="61" t="str">
        <f>'учет продукции'!$A210&amp;" "&amp;'учет продукции'!$B210&amp;" "&amp;'учет продукции'!$C210&amp;" "&amp;'учет продукции'!$D210&amp;" "&amp;'учет продукции'!$E210</f>
        <v>Брусчатка 4см №9 Арабская ночь Фактура 3-5 1 сорт</v>
      </c>
    </row>
    <row r="211" spans="1:29" ht="14.25" customHeight="1" x14ac:dyDescent="0.3">
      <c r="A211" s="35" t="s">
        <v>156</v>
      </c>
      <c r="B211" s="8" t="s">
        <v>125</v>
      </c>
      <c r="C211" s="8" t="s">
        <v>140</v>
      </c>
      <c r="D211" s="8" t="s">
        <v>130</v>
      </c>
      <c r="E211" s="8" t="s">
        <v>123</v>
      </c>
      <c r="F211" s="66">
        <v>0</v>
      </c>
      <c r="G211" s="32">
        <v>480</v>
      </c>
      <c r="H211" s="32">
        <v>0</v>
      </c>
      <c r="I211" s="67"/>
      <c r="J211" s="61"/>
      <c r="K211" s="61"/>
      <c r="L211" s="62">
        <v>67.476383265856995</v>
      </c>
      <c r="M211" s="62">
        <v>51.138275937562298</v>
      </c>
      <c r="N211" s="62">
        <v>16.338107328294701</v>
      </c>
      <c r="O211" s="62">
        <v>14.619883040935701</v>
      </c>
      <c r="P211" s="62">
        <v>44.984255510571302</v>
      </c>
      <c r="Q211" s="62">
        <v>5.2631578947368398</v>
      </c>
      <c r="R211" s="62"/>
      <c r="S211" s="62"/>
      <c r="T211" s="62"/>
      <c r="U211" s="62"/>
      <c r="V211" s="62"/>
      <c r="W211" s="62">
        <v>2.1929824561403508E-2</v>
      </c>
      <c r="X211" s="62"/>
      <c r="Y211" s="62"/>
      <c r="Z211" s="62">
        <v>4.3859649122807015E-2</v>
      </c>
      <c r="AA211" s="62">
        <v>2.1929824561403508E-2</v>
      </c>
      <c r="AB211" s="62"/>
      <c r="AC211" s="61" t="str">
        <f>'учет продукции'!$A211&amp;" "&amp;'учет продукции'!$B211&amp;" "&amp;'учет продукции'!$C211&amp;" "&amp;'учет продукции'!$D211&amp;" "&amp;'учет продукции'!$E211</f>
        <v>Брусчатка 4см №10 Джафар Фактура 3-5 1 сорт</v>
      </c>
    </row>
    <row r="212" spans="1:29" ht="14.25" customHeight="1" x14ac:dyDescent="0.3">
      <c r="A212" s="35" t="s">
        <v>156</v>
      </c>
      <c r="B212" s="8" t="s">
        <v>125</v>
      </c>
      <c r="C212" s="8" t="s">
        <v>141</v>
      </c>
      <c r="D212" s="8" t="s">
        <v>130</v>
      </c>
      <c r="E212" s="8" t="s">
        <v>123</v>
      </c>
      <c r="F212" s="66">
        <v>0</v>
      </c>
      <c r="G212" s="32">
        <v>480</v>
      </c>
      <c r="H212" s="32">
        <v>0</v>
      </c>
      <c r="I212" s="67"/>
      <c r="J212" s="61"/>
      <c r="K212" s="61"/>
      <c r="L212" s="62">
        <v>67.476383265856995</v>
      </c>
      <c r="M212" s="62">
        <v>51.138275937562298</v>
      </c>
      <c r="N212" s="62">
        <v>16.338107328294701</v>
      </c>
      <c r="O212" s="62">
        <v>14.619883040935701</v>
      </c>
      <c r="P212" s="62">
        <v>44.984255510571302</v>
      </c>
      <c r="Q212" s="62">
        <v>5.2631578947368398</v>
      </c>
      <c r="R212" s="62"/>
      <c r="S212" s="62"/>
      <c r="T212" s="62"/>
      <c r="U212" s="62"/>
      <c r="V212" s="62"/>
      <c r="W212" s="62">
        <v>4.3859649122807015E-2</v>
      </c>
      <c r="X212" s="62"/>
      <c r="Y212" s="62">
        <v>4.3859649122807015E-2</v>
      </c>
      <c r="Z212" s="62"/>
      <c r="AA212" s="62"/>
      <c r="AB212" s="62"/>
      <c r="AC212" s="61" t="str">
        <f>'учет продукции'!$A212&amp;" "&amp;'учет продукции'!$B212&amp;" "&amp;'учет продукции'!$C212&amp;" "&amp;'учет продукции'!$D212&amp;" "&amp;'учет продукции'!$E212</f>
        <v>Брусчатка 4см №11 Джамбулани Фактура 3-5 1 сорт</v>
      </c>
    </row>
    <row r="213" spans="1:29" ht="14.25" customHeight="1" x14ac:dyDescent="0.3">
      <c r="A213" s="35" t="s">
        <v>156</v>
      </c>
      <c r="B213" s="8" t="s">
        <v>125</v>
      </c>
      <c r="C213" s="8" t="s">
        <v>142</v>
      </c>
      <c r="D213" s="8" t="s">
        <v>130</v>
      </c>
      <c r="E213" s="8" t="s">
        <v>123</v>
      </c>
      <c r="F213" s="66">
        <v>0</v>
      </c>
      <c r="G213" s="32">
        <v>480</v>
      </c>
      <c r="H213" s="32">
        <v>0</v>
      </c>
      <c r="I213" s="67"/>
      <c r="J213" s="61"/>
      <c r="K213" s="61"/>
      <c r="L213" s="62">
        <v>67.476383265856995</v>
      </c>
      <c r="M213" s="62">
        <v>51.138275937562298</v>
      </c>
      <c r="N213" s="62">
        <v>16.338107328294701</v>
      </c>
      <c r="O213" s="62">
        <v>14.619883040935701</v>
      </c>
      <c r="P213" s="62">
        <v>44.984255510571302</v>
      </c>
      <c r="Q213" s="62">
        <v>5.2631578947368398</v>
      </c>
      <c r="R213" s="62"/>
      <c r="S213" s="62"/>
      <c r="T213" s="62"/>
      <c r="U213" s="62"/>
      <c r="V213" s="62"/>
      <c r="W213" s="62">
        <v>2.1929824561403501E-2</v>
      </c>
      <c r="X213" s="62"/>
      <c r="Y213" s="62">
        <v>4.3859649122807015E-2</v>
      </c>
      <c r="Z213" s="62"/>
      <c r="AA213" s="62">
        <v>2.1929824561403508E-2</v>
      </c>
      <c r="AB213" s="62"/>
      <c r="AC213" s="61" t="str">
        <f>'учет продукции'!$A213&amp;" "&amp;'учет продукции'!$B213&amp;" "&amp;'учет продукции'!$C213&amp;" "&amp;'учет продукции'!$D213&amp;" "&amp;'учет продукции'!$E213</f>
        <v>Брусчатка 4см №12 Яшма Фактура 3-5 1 сорт</v>
      </c>
    </row>
    <row r="214" spans="1:29" ht="14.25" customHeight="1" x14ac:dyDescent="0.3">
      <c r="A214" s="35" t="s">
        <v>156</v>
      </c>
      <c r="B214" s="8" t="s">
        <v>125</v>
      </c>
      <c r="C214" s="8" t="s">
        <v>143</v>
      </c>
      <c r="D214" s="8" t="s">
        <v>130</v>
      </c>
      <c r="E214" s="8" t="s">
        <v>123</v>
      </c>
      <c r="F214" s="66">
        <v>0</v>
      </c>
      <c r="G214" s="32">
        <v>480</v>
      </c>
      <c r="H214" s="32">
        <v>0</v>
      </c>
      <c r="I214" s="67"/>
      <c r="J214" s="61"/>
      <c r="K214" s="61"/>
      <c r="L214" s="62">
        <v>67.476383265856995</v>
      </c>
      <c r="M214" s="62">
        <v>51.138275937562298</v>
      </c>
      <c r="N214" s="62">
        <v>16.338107328294701</v>
      </c>
      <c r="O214" s="62">
        <v>14.619883040935701</v>
      </c>
      <c r="P214" s="62">
        <v>44.984255510571302</v>
      </c>
      <c r="Q214" s="62">
        <v>5.2631578947368398</v>
      </c>
      <c r="R214" s="62"/>
      <c r="S214" s="62"/>
      <c r="T214" s="62"/>
      <c r="U214" s="62"/>
      <c r="V214" s="62">
        <v>2.9000000000000001E-2</v>
      </c>
      <c r="W214" s="62">
        <v>2.9000000000000001E-2</v>
      </c>
      <c r="X214" s="62"/>
      <c r="Y214" s="62"/>
      <c r="Z214" s="62"/>
      <c r="AA214" s="62">
        <v>2.9000000000000001E-2</v>
      </c>
      <c r="AB214" s="62"/>
      <c r="AC214" s="61" t="str">
        <f>'учет продукции'!$A214&amp;" "&amp;'учет продукции'!$B214&amp;" "&amp;'учет продукции'!$C214&amp;" "&amp;'учет продукции'!$D214&amp;" "&amp;'учет продукции'!$E214</f>
        <v>Брусчатка 4см №13 Сорренто Фактура 3-5 1 сорт</v>
      </c>
    </row>
    <row r="215" spans="1:29" ht="14.25" customHeight="1" x14ac:dyDescent="0.3">
      <c r="A215" s="35" t="s">
        <v>156</v>
      </c>
      <c r="B215" s="8" t="s">
        <v>125</v>
      </c>
      <c r="C215" s="8" t="s">
        <v>144</v>
      </c>
      <c r="D215" s="8" t="s">
        <v>130</v>
      </c>
      <c r="E215" s="8" t="s">
        <v>123</v>
      </c>
      <c r="F215" s="66">
        <v>0</v>
      </c>
      <c r="G215" s="32">
        <v>480</v>
      </c>
      <c r="H215" s="32">
        <v>0</v>
      </c>
      <c r="I215" s="67"/>
      <c r="J215" s="61"/>
      <c r="K215" s="61"/>
      <c r="L215" s="62">
        <v>67.476383265856995</v>
      </c>
      <c r="M215" s="62">
        <v>51.138275937562298</v>
      </c>
      <c r="N215" s="62">
        <v>16.338107328294701</v>
      </c>
      <c r="O215" s="62">
        <v>14.619883040935701</v>
      </c>
      <c r="P215" s="62">
        <v>44.984255510571302</v>
      </c>
      <c r="Q215" s="62">
        <v>5.2631578947368398</v>
      </c>
      <c r="R215" s="62"/>
      <c r="S215" s="62"/>
      <c r="T215" s="62"/>
      <c r="U215" s="62"/>
      <c r="V215" s="62">
        <v>2.1929824561403508E-2</v>
      </c>
      <c r="W215" s="62"/>
      <c r="X215" s="62">
        <v>2.1929824561403508E-2</v>
      </c>
      <c r="Y215" s="62">
        <v>4.3859649122807015E-2</v>
      </c>
      <c r="Z215" s="62"/>
      <c r="AA215" s="62"/>
      <c r="AB215" s="62"/>
      <c r="AC215" s="61" t="str">
        <f>'учет продукции'!$A215&amp;" "&amp;'учет продукции'!$B215&amp;" "&amp;'учет продукции'!$C215&amp;" "&amp;'учет продукции'!$D215&amp;" "&amp;'учет продукции'!$E215</f>
        <v>Брусчатка 4см №14 Красный агат Фактура 3-5 1 сорт</v>
      </c>
    </row>
    <row r="216" spans="1:29" ht="14.25" customHeight="1" x14ac:dyDescent="0.3">
      <c r="A216" s="35" t="s">
        <v>156</v>
      </c>
      <c r="B216" s="8" t="s">
        <v>125</v>
      </c>
      <c r="C216" s="8" t="s">
        <v>145</v>
      </c>
      <c r="D216" s="8" t="s">
        <v>130</v>
      </c>
      <c r="E216" s="8" t="s">
        <v>123</v>
      </c>
      <c r="F216" s="66">
        <v>0</v>
      </c>
      <c r="G216" s="32">
        <v>480</v>
      </c>
      <c r="H216" s="32">
        <v>0</v>
      </c>
      <c r="I216" s="67"/>
      <c r="J216" s="61"/>
      <c r="K216" s="61"/>
      <c r="L216" s="62">
        <v>67.476383265856995</v>
      </c>
      <c r="M216" s="62">
        <v>51.138275937562298</v>
      </c>
      <c r="N216" s="62">
        <v>16.338107328294701</v>
      </c>
      <c r="O216" s="62">
        <v>14.619883040935701</v>
      </c>
      <c r="P216" s="62">
        <v>44.984255510571302</v>
      </c>
      <c r="Q216" s="62">
        <v>5.2631578947368398</v>
      </c>
      <c r="R216" s="62"/>
      <c r="S216" s="62"/>
      <c r="T216" s="62"/>
      <c r="U216" s="62"/>
      <c r="V216" s="62"/>
      <c r="W216" s="62"/>
      <c r="X216" s="62">
        <v>1.4999999999999999E-2</v>
      </c>
      <c r="Y216" s="62">
        <v>0.44</v>
      </c>
      <c r="Z216" s="62"/>
      <c r="AA216" s="62"/>
      <c r="AB216" s="62"/>
      <c r="AC216" s="61" t="str">
        <f>'учет продукции'!$A216&amp;" "&amp;'учет продукции'!$B216&amp;" "&amp;'учет продукции'!$C216&amp;" "&amp;'учет продукции'!$D216&amp;" "&amp;'учет продукции'!$E216</f>
        <v>Брусчатка 4см №15 Антрацит Фактура 3-5 1 сорт</v>
      </c>
    </row>
    <row r="217" spans="1:29" ht="14.25" customHeight="1" x14ac:dyDescent="0.3">
      <c r="A217" s="35" t="s">
        <v>156</v>
      </c>
      <c r="B217" s="8" t="s">
        <v>125</v>
      </c>
      <c r="C217" s="8" t="s">
        <v>146</v>
      </c>
      <c r="D217" s="8" t="s">
        <v>130</v>
      </c>
      <c r="E217" s="8" t="s">
        <v>123</v>
      </c>
      <c r="F217" s="66">
        <v>0</v>
      </c>
      <c r="G217" s="32">
        <v>480</v>
      </c>
      <c r="H217" s="32">
        <v>0</v>
      </c>
      <c r="I217" s="67"/>
      <c r="J217" s="61"/>
      <c r="K217" s="61"/>
      <c r="L217" s="62">
        <v>67.476383265856995</v>
      </c>
      <c r="M217" s="62">
        <v>51.138275937562298</v>
      </c>
      <c r="N217" s="62">
        <v>16.338107328294701</v>
      </c>
      <c r="O217" s="62">
        <v>14.619883040935701</v>
      </c>
      <c r="P217" s="62">
        <v>44.984255510571302</v>
      </c>
      <c r="Q217" s="62">
        <v>5.2631578947368398</v>
      </c>
      <c r="R217" s="62"/>
      <c r="S217" s="62"/>
      <c r="T217" s="62"/>
      <c r="U217" s="62"/>
      <c r="V217" s="62"/>
      <c r="W217" s="62">
        <v>2.1929824561403508E-2</v>
      </c>
      <c r="X217" s="62"/>
      <c r="Y217" s="62">
        <v>2.1929824561403508E-2</v>
      </c>
      <c r="Z217" s="62"/>
      <c r="AA217" s="62">
        <v>2.1929824561403508E-2</v>
      </c>
      <c r="AB217" s="62"/>
      <c r="AC217" s="61" t="str">
        <f>'учет продукции'!$A217&amp;" "&amp;'учет продукции'!$B217&amp;" "&amp;'учет продукции'!$C217&amp;" "&amp;'учет продукции'!$D217&amp;" "&amp;'учет продукции'!$E217</f>
        <v>Брусчатка 4см №16 Хаски Фактура 3-5 1 сорт</v>
      </c>
    </row>
    <row r="218" spans="1:29" ht="14.25" customHeight="1" x14ac:dyDescent="0.3">
      <c r="A218" s="35" t="s">
        <v>156</v>
      </c>
      <c r="B218" s="8" t="s">
        <v>125</v>
      </c>
      <c r="C218" s="8" t="s">
        <v>147</v>
      </c>
      <c r="D218" s="8" t="s">
        <v>130</v>
      </c>
      <c r="E218" s="8" t="s">
        <v>123</v>
      </c>
      <c r="F218" s="66">
        <v>0</v>
      </c>
      <c r="G218" s="32">
        <v>480</v>
      </c>
      <c r="H218" s="32">
        <v>0</v>
      </c>
      <c r="I218" s="67"/>
      <c r="J218" s="61"/>
      <c r="K218" s="61"/>
      <c r="L218" s="62">
        <v>67.476383265856995</v>
      </c>
      <c r="M218" s="62">
        <v>51.138275937562298</v>
      </c>
      <c r="N218" s="62">
        <v>16.338107328294701</v>
      </c>
      <c r="O218" s="62">
        <v>14.619883040935701</v>
      </c>
      <c r="P218" s="62">
        <v>44.984255510571302</v>
      </c>
      <c r="Q218" s="62">
        <v>5.2631578947368398</v>
      </c>
      <c r="R218" s="62"/>
      <c r="S218" s="62"/>
      <c r="T218" s="62"/>
      <c r="U218" s="62"/>
      <c r="V218" s="62"/>
      <c r="W218" s="62"/>
      <c r="X218" s="62">
        <v>6.6000000000000003E-2</v>
      </c>
      <c r="Y218" s="62">
        <v>2.1999999999999999E-2</v>
      </c>
      <c r="Z218" s="62"/>
      <c r="AA218" s="62"/>
      <c r="AB218" s="62"/>
      <c r="AC218" s="61" t="str">
        <f>'учет продукции'!$A218&amp;" "&amp;'учет продукции'!$B218&amp;" "&amp;'учет продукции'!$C218&amp;" "&amp;'учет продукции'!$D218&amp;" "&amp;'учет продукции'!$E218</f>
        <v>Брусчатка 4см №17 Черная ночь Фактура 3-5 1 сорт</v>
      </c>
    </row>
    <row r="219" spans="1:29" ht="14.25" customHeight="1" x14ac:dyDescent="0.3">
      <c r="A219" s="35" t="s">
        <v>156</v>
      </c>
      <c r="B219" s="8" t="s">
        <v>125</v>
      </c>
      <c r="C219" s="8" t="s">
        <v>148</v>
      </c>
      <c r="D219" s="8" t="s">
        <v>130</v>
      </c>
      <c r="E219" s="8" t="s">
        <v>123</v>
      </c>
      <c r="F219" s="66">
        <v>0</v>
      </c>
      <c r="G219" s="32">
        <v>480</v>
      </c>
      <c r="H219" s="32">
        <v>0</v>
      </c>
      <c r="I219" s="67"/>
      <c r="J219" s="61"/>
      <c r="K219" s="61"/>
      <c r="L219" s="62">
        <v>67.476383265856995</v>
      </c>
      <c r="M219" s="62">
        <v>51.138275937562298</v>
      </c>
      <c r="N219" s="62">
        <v>16.338107328294701</v>
      </c>
      <c r="O219" s="62">
        <v>14.619883040935701</v>
      </c>
      <c r="P219" s="62">
        <v>44.984255510571302</v>
      </c>
      <c r="Q219" s="62">
        <v>5.2631578947368398</v>
      </c>
      <c r="R219" s="62"/>
      <c r="S219" s="62"/>
      <c r="T219" s="62"/>
      <c r="U219" s="62"/>
      <c r="V219" s="62"/>
      <c r="W219" s="62">
        <v>4.3859649122807015E-2</v>
      </c>
      <c r="X219" s="62"/>
      <c r="Y219" s="62"/>
      <c r="Z219" s="62"/>
      <c r="AA219" s="62">
        <v>4.3859649122807015E-2</v>
      </c>
      <c r="AB219" s="62"/>
      <c r="AC219" s="61" t="str">
        <f>'учет продукции'!$A219&amp;" "&amp;'учет продукции'!$B219&amp;" "&amp;'учет продукции'!$C219&amp;" "&amp;'учет продукции'!$D219&amp;" "&amp;'учет продукции'!$E219</f>
        <v>Брусчатка 4см №18 Мустанг Фактура 3-5 1 сорт</v>
      </c>
    </row>
    <row r="220" spans="1:29" ht="14.25" customHeight="1" x14ac:dyDescent="0.3">
      <c r="A220" s="35" t="s">
        <v>156</v>
      </c>
      <c r="B220" s="8" t="s">
        <v>125</v>
      </c>
      <c r="C220" s="8" t="s">
        <v>149</v>
      </c>
      <c r="D220" s="8" t="s">
        <v>130</v>
      </c>
      <c r="E220" s="8" t="s">
        <v>123</v>
      </c>
      <c r="F220" s="66">
        <v>0</v>
      </c>
      <c r="G220" s="32">
        <v>480</v>
      </c>
      <c r="H220" s="32">
        <v>0</v>
      </c>
      <c r="I220" s="67"/>
      <c r="J220" s="61"/>
      <c r="K220" s="61"/>
      <c r="L220" s="62">
        <v>67.476383265856995</v>
      </c>
      <c r="M220" s="62">
        <v>51.138275937562298</v>
      </c>
      <c r="N220" s="62">
        <v>16.338107328294701</v>
      </c>
      <c r="O220" s="62">
        <v>14.619883040935701</v>
      </c>
      <c r="P220" s="62">
        <v>44.984255510571302</v>
      </c>
      <c r="Q220" s="62">
        <v>5.2631578947368398</v>
      </c>
      <c r="R220" s="62"/>
      <c r="S220" s="62"/>
      <c r="T220" s="62"/>
      <c r="U220" s="62"/>
      <c r="V220" s="62"/>
      <c r="W220" s="62">
        <v>4.3859649122807015E-2</v>
      </c>
      <c r="X220" s="62"/>
      <c r="Y220" s="62"/>
      <c r="Z220" s="62"/>
      <c r="AA220" s="62">
        <v>4.3859649122807015E-2</v>
      </c>
      <c r="AB220" s="62"/>
      <c r="AC220" s="61" t="str">
        <f>'учет продукции'!$A220&amp;" "&amp;'учет продукции'!$B220&amp;" "&amp;'учет продукции'!$C220&amp;" "&amp;'учет продукции'!$D220&amp;" "&amp;'учет продукции'!$E220</f>
        <v>Брусчатка 4см №19 Гончар Фактура 3-5 1 сорт</v>
      </c>
    </row>
    <row r="221" spans="1:29" ht="14.25" customHeight="1" x14ac:dyDescent="0.3">
      <c r="A221" s="35" t="s">
        <v>156</v>
      </c>
      <c r="B221" s="8" t="s">
        <v>125</v>
      </c>
      <c r="C221" s="8" t="s">
        <v>150</v>
      </c>
      <c r="D221" s="8" t="s">
        <v>130</v>
      </c>
      <c r="E221" s="8" t="s">
        <v>123</v>
      </c>
      <c r="F221" s="66">
        <v>0</v>
      </c>
      <c r="G221" s="32">
        <v>480</v>
      </c>
      <c r="H221" s="32">
        <v>0</v>
      </c>
      <c r="I221" s="67"/>
      <c r="J221" s="61"/>
      <c r="K221" s="61"/>
      <c r="L221" s="62">
        <v>67.476383265856995</v>
      </c>
      <c r="M221" s="62">
        <v>51.138275937562298</v>
      </c>
      <c r="N221" s="62">
        <v>16.338107328294701</v>
      </c>
      <c r="O221" s="62">
        <v>14.619883040935701</v>
      </c>
      <c r="P221" s="62">
        <v>44.984255510571302</v>
      </c>
      <c r="Q221" s="62">
        <v>5.2631578947368398</v>
      </c>
      <c r="R221" s="62"/>
      <c r="S221" s="62"/>
      <c r="T221" s="62"/>
      <c r="U221" s="62"/>
      <c r="V221" s="62">
        <v>5.7000000000000002E-2</v>
      </c>
      <c r="W221" s="62"/>
      <c r="X221" s="62">
        <v>3.9E-2</v>
      </c>
      <c r="Y221" s="62"/>
      <c r="Z221" s="62"/>
      <c r="AA221" s="62"/>
      <c r="AB221" s="62"/>
      <c r="AC221" s="61" t="str">
        <f>'учет продукции'!$A221&amp;" "&amp;'учет продукции'!$B221&amp;" "&amp;'учет продукции'!$C221&amp;" "&amp;'учет продукции'!$D221&amp;" "&amp;'учет продукции'!$E221</f>
        <v>Брусчатка 4см №20 Кармен Фактура 3-5 1 сорт</v>
      </c>
    </row>
    <row r="222" spans="1:29" ht="14.25" customHeight="1" x14ac:dyDescent="0.3">
      <c r="A222" s="35" t="s">
        <v>156</v>
      </c>
      <c r="B222" s="8" t="s">
        <v>125</v>
      </c>
      <c r="C222" s="8" t="s">
        <v>151</v>
      </c>
      <c r="D222" s="8" t="s">
        <v>130</v>
      </c>
      <c r="E222" s="8" t="s">
        <v>123</v>
      </c>
      <c r="F222" s="66">
        <v>0</v>
      </c>
      <c r="G222" s="32">
        <v>480</v>
      </c>
      <c r="H222" s="32">
        <v>0</v>
      </c>
      <c r="I222" s="67"/>
      <c r="J222" s="61"/>
      <c r="K222" s="61"/>
      <c r="L222" s="62">
        <v>67.476383265856995</v>
      </c>
      <c r="M222" s="62">
        <v>51.138275937562298</v>
      </c>
      <c r="N222" s="62">
        <v>16.338107328294701</v>
      </c>
      <c r="O222" s="62">
        <v>14.619883040935701</v>
      </c>
      <c r="P222" s="62">
        <v>44.984255510571302</v>
      </c>
      <c r="Q222" s="62">
        <v>5.2631578947368398</v>
      </c>
      <c r="R222" s="62"/>
      <c r="S222" s="62"/>
      <c r="T222" s="62"/>
      <c r="U222" s="62"/>
      <c r="V222" s="62"/>
      <c r="W222" s="62">
        <v>2.1929824561403508E-2</v>
      </c>
      <c r="X222" s="62">
        <v>2.1929824561403508E-2</v>
      </c>
      <c r="Y222" s="62">
        <v>4.3859649122807015E-2</v>
      </c>
      <c r="Z222" s="62"/>
      <c r="AA222" s="62"/>
      <c r="AB222" s="62"/>
      <c r="AC222" s="61" t="str">
        <f>'учет продукции'!$A222&amp;" "&amp;'учет продукции'!$B222&amp;" "&amp;'учет продукции'!$C222&amp;" "&amp;'учет продукции'!$D222&amp;" "&amp;'учет продукции'!$E222</f>
        <v>Брусчатка 4см №21 Агат коричневый Фактура 3-5 1 сорт</v>
      </c>
    </row>
    <row r="223" spans="1:29" ht="14.25" customHeight="1" x14ac:dyDescent="0.3">
      <c r="A223" s="35" t="s">
        <v>156</v>
      </c>
      <c r="B223" s="8" t="s">
        <v>125</v>
      </c>
      <c r="C223" s="8" t="s">
        <v>152</v>
      </c>
      <c r="D223" s="8" t="s">
        <v>130</v>
      </c>
      <c r="E223" s="8" t="s">
        <v>123</v>
      </c>
      <c r="F223" s="66">
        <v>0</v>
      </c>
      <c r="G223" s="32">
        <v>480</v>
      </c>
      <c r="H223" s="32">
        <v>0</v>
      </c>
      <c r="I223" s="67"/>
      <c r="J223" s="61"/>
      <c r="K223" s="61"/>
      <c r="L223" s="62">
        <v>67.476383265856995</v>
      </c>
      <c r="M223" s="62">
        <v>51.138275937562298</v>
      </c>
      <c r="N223" s="62">
        <v>16.338107328294701</v>
      </c>
      <c r="O223" s="62">
        <v>14.619883040935701</v>
      </c>
      <c r="P223" s="62">
        <v>44.984255510571302</v>
      </c>
      <c r="Q223" s="62">
        <v>5.2631578947368398</v>
      </c>
      <c r="R223" s="62"/>
      <c r="S223" s="62"/>
      <c r="T223" s="62"/>
      <c r="U223" s="62"/>
      <c r="V223" s="62"/>
      <c r="W223" s="62"/>
      <c r="X223" s="62">
        <v>2.1929824561403508E-2</v>
      </c>
      <c r="Y223" s="62">
        <v>4.3859649122807015E-2</v>
      </c>
      <c r="Z223" s="62"/>
      <c r="AA223" s="62">
        <v>2.1929824561403508E-2</v>
      </c>
      <c r="AB223" s="62"/>
      <c r="AC223" s="61" t="str">
        <f>'учет продукции'!$A223&amp;" "&amp;'учет продукции'!$B223&amp;" "&amp;'учет продукции'!$C223&amp;" "&amp;'учет продукции'!$D223&amp;" "&amp;'учет продукции'!$E223</f>
        <v>Брусчатка 4см №22 Агат оранжевый Фактура 3-5 1 сорт</v>
      </c>
    </row>
    <row r="224" spans="1:29" ht="14.25" customHeight="1" x14ac:dyDescent="0.3">
      <c r="A224" s="35" t="s">
        <v>156</v>
      </c>
      <c r="B224" s="8" t="s">
        <v>125</v>
      </c>
      <c r="C224" s="8" t="s">
        <v>153</v>
      </c>
      <c r="D224" s="8" t="s">
        <v>130</v>
      </c>
      <c r="E224" s="8" t="s">
        <v>123</v>
      </c>
      <c r="F224" s="66">
        <v>0</v>
      </c>
      <c r="G224" s="32">
        <v>480</v>
      </c>
      <c r="H224" s="32">
        <v>0</v>
      </c>
      <c r="I224" s="67"/>
      <c r="J224" s="61"/>
      <c r="K224" s="61"/>
      <c r="L224" s="62">
        <v>67.476383265856995</v>
      </c>
      <c r="M224" s="62">
        <v>51.138275937562298</v>
      </c>
      <c r="N224" s="62">
        <v>16.338107328294701</v>
      </c>
      <c r="O224" s="62">
        <v>14.619883040935701</v>
      </c>
      <c r="P224" s="62">
        <v>44.984255510571302</v>
      </c>
      <c r="Q224" s="62">
        <v>5.2631578947368398</v>
      </c>
      <c r="R224" s="62"/>
      <c r="S224" s="62"/>
      <c r="T224" s="62"/>
      <c r="U224" s="62"/>
      <c r="V224" s="62"/>
      <c r="W224" s="62"/>
      <c r="X224" s="62">
        <v>2.1929824561403508E-2</v>
      </c>
      <c r="Y224" s="62">
        <v>4.3859649122807015E-2</v>
      </c>
      <c r="Z224" s="62">
        <v>2.1929824561403508E-2</v>
      </c>
      <c r="AA224" s="62"/>
      <c r="AB224" s="62"/>
      <c r="AC224" s="61" t="str">
        <f>'учет продукции'!$A224&amp;" "&amp;'учет продукции'!$B224&amp;" "&amp;'учет продукции'!$C224&amp;" "&amp;'учет продукции'!$D224&amp;" "&amp;'учет продукции'!$E224</f>
        <v>Брусчатка 4см №23 Жёлтый агат Фактура 3-5 1 сорт</v>
      </c>
    </row>
    <row r="225" spans="1:29" ht="14.25" customHeight="1" x14ac:dyDescent="0.3">
      <c r="A225" s="35" t="s">
        <v>156</v>
      </c>
      <c r="B225" s="8" t="s">
        <v>125</v>
      </c>
      <c r="C225" s="8" t="s">
        <v>154</v>
      </c>
      <c r="D225" s="8" t="s">
        <v>130</v>
      </c>
      <c r="E225" s="8" t="s">
        <v>123</v>
      </c>
      <c r="F225" s="66">
        <v>0</v>
      </c>
      <c r="G225" s="32">
        <v>480</v>
      </c>
      <c r="H225" s="32">
        <v>0</v>
      </c>
      <c r="I225" s="67"/>
      <c r="J225" s="61"/>
      <c r="K225" s="61"/>
      <c r="L225" s="62">
        <v>67.476383265856995</v>
      </c>
      <c r="M225" s="62">
        <v>51.138275937562298</v>
      </c>
      <c r="N225" s="62">
        <v>16.338107328294701</v>
      </c>
      <c r="O225" s="62">
        <v>14.619883040935701</v>
      </c>
      <c r="P225" s="62">
        <v>44.984255510571302</v>
      </c>
      <c r="Q225" s="62">
        <v>5.2631578947368398</v>
      </c>
      <c r="R225" s="62"/>
      <c r="S225" s="62"/>
      <c r="T225" s="62"/>
      <c r="U225" s="62"/>
      <c r="V225" s="62">
        <v>2.1929824561403508E-2</v>
      </c>
      <c r="W225" s="62"/>
      <c r="X225" s="62"/>
      <c r="Y225" s="62">
        <v>4.3859649122807015E-2</v>
      </c>
      <c r="Z225" s="62">
        <v>2.1929824561403508E-2</v>
      </c>
      <c r="AA225" s="62"/>
      <c r="AB225" s="62"/>
      <c r="AC225" s="61" t="str">
        <f>'учет продукции'!$A225&amp;" "&amp;'учет продукции'!$B225&amp;" "&amp;'учет продукции'!$C225&amp;" "&amp;'учет продукции'!$D225&amp;" "&amp;'учет продукции'!$E225</f>
        <v>Брусчатка 4см №24 Танго Фактура 3-5 1 сорт</v>
      </c>
    </row>
    <row r="226" spans="1:29" ht="14.25" customHeight="1" x14ac:dyDescent="0.3">
      <c r="A226" s="35" t="str">
        <f>'вариации продукты'!$A$4</f>
        <v>Брусчатка</v>
      </c>
      <c r="B226" s="8" t="str">
        <f>'вариации продукты'!B$3</f>
        <v>4см</v>
      </c>
      <c r="C226" s="8" t="str">
        <f t="shared" ref="C226:C232" si="10">C162</f>
        <v>серый</v>
      </c>
      <c r="D226" s="8" t="str">
        <f t="shared" ref="D226:D232" si="11">D98</f>
        <v>Мрамор</v>
      </c>
      <c r="E226" s="9" t="s">
        <v>123</v>
      </c>
      <c r="F226" s="63">
        <f>'учет продукции'!$I226+'учет продукции'!$J226-'учет продукции'!$K226</f>
        <v>0</v>
      </c>
      <c r="G226" s="32">
        <v>520</v>
      </c>
      <c r="H226" s="32">
        <f>'учет продукции'!$F226*'учет продукции'!$G226</f>
        <v>0</v>
      </c>
      <c r="I226" s="64"/>
      <c r="J226" s="61"/>
      <c r="K226" s="61"/>
      <c r="L226" s="62">
        <v>67.476383265856953</v>
      </c>
      <c r="M226" s="62">
        <v>51.138275937562291</v>
      </c>
      <c r="N226" s="62">
        <v>16.338107328294662</v>
      </c>
      <c r="O226" s="62">
        <v>14.619883040935674</v>
      </c>
      <c r="P226" s="62">
        <v>44.984255510571302</v>
      </c>
      <c r="Q226" s="62">
        <v>5.2631578947368416</v>
      </c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1" t="str">
        <f>'учет продукции'!$A226&amp;" "&amp;'учет продукции'!$B226&amp;" "&amp;'учет продукции'!$C226&amp;" "&amp;'учет продукции'!$D226&amp;" "&amp;'учет продукции'!$E226</f>
        <v>Брусчатка 4см серый Мрамор 1 сорт</v>
      </c>
    </row>
    <row r="227" spans="1:29" ht="14.25" customHeight="1" x14ac:dyDescent="0.3">
      <c r="A227" s="35" t="str">
        <f>'вариации продукты'!$A$4</f>
        <v>Брусчатка</v>
      </c>
      <c r="B227" s="8" t="str">
        <f>'вариации продукты'!B$3</f>
        <v>4см</v>
      </c>
      <c r="C227" s="8" t="str">
        <f t="shared" si="10"/>
        <v>красный</v>
      </c>
      <c r="D227" s="8" t="str">
        <f t="shared" si="11"/>
        <v>Мрамор</v>
      </c>
      <c r="E227" s="9" t="s">
        <v>123</v>
      </c>
      <c r="F227" s="63">
        <f>'учет продукции'!$I227+'учет продукции'!$J227-'учет продукции'!$K227</f>
        <v>0</v>
      </c>
      <c r="G227" s="32">
        <v>520</v>
      </c>
      <c r="H227" s="32">
        <f>'учет продукции'!$F227*'учет продукции'!$G227</f>
        <v>0</v>
      </c>
      <c r="I227" s="64"/>
      <c r="J227" s="61"/>
      <c r="K227" s="61"/>
      <c r="L227" s="62">
        <v>67.476383265856953</v>
      </c>
      <c r="M227" s="62">
        <v>51.138275937562291</v>
      </c>
      <c r="N227" s="62">
        <v>16.338107328294662</v>
      </c>
      <c r="O227" s="62">
        <v>14.619883040935674</v>
      </c>
      <c r="P227" s="62">
        <v>44.984255510571302</v>
      </c>
      <c r="Q227" s="62">
        <v>5.2631578947368416</v>
      </c>
      <c r="R227" s="62"/>
      <c r="S227" s="62"/>
      <c r="T227" s="62"/>
      <c r="U227" s="62"/>
      <c r="V227" s="62">
        <v>8.7999999999999995E-2</v>
      </c>
      <c r="W227" s="62"/>
      <c r="X227" s="62"/>
      <c r="Y227" s="62"/>
      <c r="Z227" s="62"/>
      <c r="AA227" s="62"/>
      <c r="AB227" s="62"/>
      <c r="AC227" s="61" t="str">
        <f>'учет продукции'!$A227&amp;" "&amp;'учет продукции'!$B227&amp;" "&amp;'учет продукции'!$C227&amp;" "&amp;'учет продукции'!$D227&amp;" "&amp;'учет продукции'!$E227</f>
        <v>Брусчатка 4см красный Мрамор 1 сорт</v>
      </c>
    </row>
    <row r="228" spans="1:29" ht="14.25" customHeight="1" x14ac:dyDescent="0.3">
      <c r="A228" s="35" t="str">
        <f>'вариации продукты'!$A$4</f>
        <v>Брусчатка</v>
      </c>
      <c r="B228" s="8" t="str">
        <f>'вариации продукты'!B$3</f>
        <v>4см</v>
      </c>
      <c r="C228" s="8" t="str">
        <f t="shared" si="10"/>
        <v>коричневый</v>
      </c>
      <c r="D228" s="8" t="str">
        <f t="shared" si="11"/>
        <v>Мрамор</v>
      </c>
      <c r="E228" s="9" t="s">
        <v>123</v>
      </c>
      <c r="F228" s="63">
        <f>'учет продукции'!$I228+'учет продукции'!$J228-'учет продукции'!$K228</f>
        <v>0</v>
      </c>
      <c r="G228" s="32">
        <v>520</v>
      </c>
      <c r="H228" s="32">
        <f>'учет продукции'!$F228*'учет продукции'!$G228</f>
        <v>0</v>
      </c>
      <c r="I228" s="64"/>
      <c r="J228" s="61"/>
      <c r="K228" s="61"/>
      <c r="L228" s="62">
        <v>67.476383265856953</v>
      </c>
      <c r="M228" s="62">
        <v>51.138275937562291</v>
      </c>
      <c r="N228" s="62">
        <v>16.338107328294662</v>
      </c>
      <c r="O228" s="62">
        <v>14.619883040935674</v>
      </c>
      <c r="P228" s="62">
        <v>44.984255510571302</v>
      </c>
      <c r="Q228" s="62">
        <v>5.2631578947368416</v>
      </c>
      <c r="R228" s="62"/>
      <c r="S228" s="62"/>
      <c r="T228" s="62"/>
      <c r="U228" s="62"/>
      <c r="V228" s="62"/>
      <c r="W228" s="62">
        <v>8.7999999999999995E-2</v>
      </c>
      <c r="X228" s="62"/>
      <c r="Y228" s="62"/>
      <c r="Z228" s="62"/>
      <c r="AA228" s="62"/>
      <c r="AB228" s="62"/>
      <c r="AC228" s="61" t="str">
        <f>'учет продукции'!$A228&amp;" "&amp;'учет продукции'!$B228&amp;" "&amp;'учет продукции'!$C228&amp;" "&amp;'учет продукции'!$D228&amp;" "&amp;'учет продукции'!$E228</f>
        <v>Брусчатка 4см коричневый Мрамор 1 сорт</v>
      </c>
    </row>
    <row r="229" spans="1:29" ht="14.25" customHeight="1" x14ac:dyDescent="0.3">
      <c r="A229" s="35" t="str">
        <f>'вариации продукты'!$A$4</f>
        <v>Брусчатка</v>
      </c>
      <c r="B229" s="8" t="str">
        <f>'вариации продукты'!B$3</f>
        <v>4см</v>
      </c>
      <c r="C229" s="8" t="str">
        <f t="shared" si="10"/>
        <v>черный</v>
      </c>
      <c r="D229" s="8" t="str">
        <f t="shared" si="11"/>
        <v>Мрамор</v>
      </c>
      <c r="E229" s="9" t="s">
        <v>123</v>
      </c>
      <c r="F229" s="63">
        <f>'учет продукции'!$I229+'учет продукции'!$J229-'учет продукции'!$K229</f>
        <v>0</v>
      </c>
      <c r="G229" s="32">
        <v>520</v>
      </c>
      <c r="H229" s="32">
        <f>'учет продукции'!$F229*'учет продукции'!$G229</f>
        <v>0</v>
      </c>
      <c r="I229" s="64"/>
      <c r="J229" s="61"/>
      <c r="K229" s="61"/>
      <c r="L229" s="62">
        <v>67.476383265856953</v>
      </c>
      <c r="M229" s="62">
        <v>51.138275937562291</v>
      </c>
      <c r="N229" s="62">
        <v>16.338107328294662</v>
      </c>
      <c r="O229" s="62">
        <v>14.619883040935674</v>
      </c>
      <c r="P229" s="62">
        <v>44.984255510571302</v>
      </c>
      <c r="Q229" s="62">
        <v>5.2631578947368416</v>
      </c>
      <c r="R229" s="62"/>
      <c r="S229" s="62"/>
      <c r="T229" s="62"/>
      <c r="U229" s="62"/>
      <c r="V229" s="62"/>
      <c r="W229" s="62"/>
      <c r="X229" s="62">
        <v>8.7999999999999995E-2</v>
      </c>
      <c r="Y229" s="62"/>
      <c r="Z229" s="62"/>
      <c r="AA229" s="62"/>
      <c r="AB229" s="62"/>
      <c r="AC229" s="61" t="str">
        <f>'учет продукции'!$A229&amp;" "&amp;'учет продукции'!$B229&amp;" "&amp;'учет продукции'!$C229&amp;" "&amp;'учет продукции'!$D229&amp;" "&amp;'учет продукции'!$E229</f>
        <v>Брусчатка 4см черный Мрамор 1 сорт</v>
      </c>
    </row>
    <row r="230" spans="1:29" ht="14.25" customHeight="1" x14ac:dyDescent="0.3">
      <c r="A230" s="35" t="str">
        <f>'вариации продукты'!$A$4</f>
        <v>Брусчатка</v>
      </c>
      <c r="B230" s="8" t="str">
        <f>'вариации продукты'!B$3</f>
        <v>4см</v>
      </c>
      <c r="C230" s="8" t="str">
        <f t="shared" si="10"/>
        <v>белый</v>
      </c>
      <c r="D230" s="8" t="str">
        <f t="shared" si="11"/>
        <v>Мрамор</v>
      </c>
      <c r="E230" s="9" t="s">
        <v>123</v>
      </c>
      <c r="F230" s="63">
        <f>'учет продукции'!$I230+'учет продукции'!$J230-'учет продукции'!$K230</f>
        <v>82.56</v>
      </c>
      <c r="G230" s="32">
        <v>540</v>
      </c>
      <c r="H230" s="32">
        <f>'учет продукции'!$F230*'учет продукции'!$G230</f>
        <v>44582.400000000001</v>
      </c>
      <c r="I230" s="64">
        <v>82.56</v>
      </c>
      <c r="J230" s="61"/>
      <c r="K230" s="61"/>
      <c r="L230" s="62">
        <v>67.476383265856953</v>
      </c>
      <c r="M230" s="62">
        <v>51.138275937562291</v>
      </c>
      <c r="N230" s="62">
        <v>16.338107328294662</v>
      </c>
      <c r="O230" s="62">
        <v>14.619883040935674</v>
      </c>
      <c r="P230" s="62">
        <v>44.984255510571302</v>
      </c>
      <c r="Q230" s="62">
        <v>5.2631578947368416</v>
      </c>
      <c r="R230" s="62"/>
      <c r="S230" s="62"/>
      <c r="T230" s="62"/>
      <c r="U230" s="62"/>
      <c r="V230" s="62"/>
      <c r="W230" s="62"/>
      <c r="X230" s="62"/>
      <c r="Y230" s="62">
        <v>8.7999999999999995E-2</v>
      </c>
      <c r="Z230" s="62"/>
      <c r="AA230" s="62"/>
      <c r="AB230" s="62"/>
      <c r="AC230" s="61" t="str">
        <f>'учет продукции'!$A230&amp;" "&amp;'учет продукции'!$B230&amp;" "&amp;'учет продукции'!$C230&amp;" "&amp;'учет продукции'!$D230&amp;" "&amp;'учет продукции'!$E230</f>
        <v>Брусчатка 4см белый Мрамор 1 сорт</v>
      </c>
    </row>
    <row r="231" spans="1:29" ht="14.25" customHeight="1" x14ac:dyDescent="0.3">
      <c r="A231" s="35" t="str">
        <f>'вариации продукты'!$A$4</f>
        <v>Брусчатка</v>
      </c>
      <c r="B231" s="8" t="str">
        <f>'вариации продукты'!B$3</f>
        <v>4см</v>
      </c>
      <c r="C231" s="8" t="str">
        <f t="shared" si="10"/>
        <v>желтый</v>
      </c>
      <c r="D231" s="8" t="str">
        <f t="shared" si="11"/>
        <v>Мрамор</v>
      </c>
      <c r="E231" s="9" t="s">
        <v>123</v>
      </c>
      <c r="F231" s="63">
        <f>'учет продукции'!$I231+'учет продукции'!$J231-'учет продукции'!$K231</f>
        <v>0</v>
      </c>
      <c r="G231" s="32">
        <v>540</v>
      </c>
      <c r="H231" s="32">
        <f>'учет продукции'!$F231*'учет продукции'!$G231</f>
        <v>0</v>
      </c>
      <c r="I231" s="64"/>
      <c r="J231" s="61"/>
      <c r="K231" s="61"/>
      <c r="L231" s="62">
        <v>67.476383265856953</v>
      </c>
      <c r="M231" s="62">
        <v>51.138275937562291</v>
      </c>
      <c r="N231" s="62">
        <v>16.338107328294662</v>
      </c>
      <c r="O231" s="62">
        <v>14.619883040935674</v>
      </c>
      <c r="P231" s="62">
        <v>44.984255510571302</v>
      </c>
      <c r="Q231" s="62">
        <v>5.2631578947368416</v>
      </c>
      <c r="R231" s="62"/>
      <c r="S231" s="62"/>
      <c r="T231" s="62"/>
      <c r="U231" s="62"/>
      <c r="V231" s="62"/>
      <c r="W231" s="62"/>
      <c r="X231" s="62"/>
      <c r="Y231" s="62"/>
      <c r="Z231" s="62">
        <v>8.7999999999999995E-2</v>
      </c>
      <c r="AA231" s="62"/>
      <c r="AB231" s="62"/>
      <c r="AC231" s="61" t="str">
        <f>'учет продукции'!$A231&amp;" "&amp;'учет продукции'!$B231&amp;" "&amp;'учет продукции'!$C231&amp;" "&amp;'учет продукции'!$D231&amp;" "&amp;'учет продукции'!$E231</f>
        <v>Брусчатка 4см желтый Мрамор 1 сорт</v>
      </c>
    </row>
    <row r="232" spans="1:29" ht="14.25" customHeight="1" x14ac:dyDescent="0.3">
      <c r="A232" s="35" t="str">
        <f>'вариации продукты'!$A$4</f>
        <v>Брусчатка</v>
      </c>
      <c r="B232" s="8" t="str">
        <f>'вариации продукты'!B$3</f>
        <v>4см</v>
      </c>
      <c r="C232" s="8" t="str">
        <f t="shared" si="10"/>
        <v>оранжевый</v>
      </c>
      <c r="D232" s="8" t="str">
        <f t="shared" si="11"/>
        <v>Мрамор</v>
      </c>
      <c r="E232" s="9" t="s">
        <v>123</v>
      </c>
      <c r="F232" s="63">
        <f>'учет продукции'!$I232+'учет продукции'!$J232-'учет продукции'!$K232</f>
        <v>0</v>
      </c>
      <c r="G232" s="32">
        <v>540</v>
      </c>
      <c r="H232" s="32">
        <f>'учет продукции'!$F232*'учет продукции'!$G232</f>
        <v>0</v>
      </c>
      <c r="I232" s="64"/>
      <c r="J232" s="61"/>
      <c r="K232" s="61"/>
      <c r="L232" s="62">
        <v>67.476383265856953</v>
      </c>
      <c r="M232" s="62">
        <v>51.138275937562291</v>
      </c>
      <c r="N232" s="62">
        <v>16.338107328294662</v>
      </c>
      <c r="O232" s="62">
        <v>14.619883040935674</v>
      </c>
      <c r="P232" s="62">
        <v>44.984255510571302</v>
      </c>
      <c r="Q232" s="62">
        <v>5.2631578947368416</v>
      </c>
      <c r="R232" s="62"/>
      <c r="S232" s="62"/>
      <c r="T232" s="62"/>
      <c r="U232" s="62"/>
      <c r="V232" s="62"/>
      <c r="W232" s="62"/>
      <c r="X232" s="62"/>
      <c r="Y232" s="62"/>
      <c r="Z232" s="62"/>
      <c r="AA232" s="62">
        <v>8.7999999999999995E-2</v>
      </c>
      <c r="AB232" s="62"/>
      <c r="AC232" s="61" t="str">
        <f>'учет продукции'!$A232&amp;" "&amp;'учет продукции'!$B232&amp;" "&amp;'учет продукции'!$C232&amp;" "&amp;'учет продукции'!$D232&amp;" "&amp;'учет продукции'!$E232</f>
        <v>Брусчатка 4см оранжевый Мрамор 1 сорт</v>
      </c>
    </row>
    <row r="233" spans="1:29" ht="14.25" customHeight="1" x14ac:dyDescent="0.3">
      <c r="A233" s="65" t="s">
        <v>156</v>
      </c>
      <c r="B233" s="8" t="s">
        <v>125</v>
      </c>
      <c r="C233" s="8" t="s">
        <v>126</v>
      </c>
      <c r="D233" s="8" t="s">
        <v>155</v>
      </c>
      <c r="E233" s="18" t="s">
        <v>123</v>
      </c>
      <c r="F233" s="66">
        <v>0</v>
      </c>
      <c r="G233" s="32">
        <v>520</v>
      </c>
      <c r="H233" s="32">
        <v>0</v>
      </c>
      <c r="I233" s="67"/>
      <c r="J233" s="61"/>
      <c r="K233" s="61"/>
      <c r="L233" s="62">
        <v>67.476383265856995</v>
      </c>
      <c r="M233" s="62">
        <v>51.138275937562327</v>
      </c>
      <c r="N233" s="62">
        <v>16.338107328294672</v>
      </c>
      <c r="O233" s="62">
        <v>14.619883040935701</v>
      </c>
      <c r="P233" s="62">
        <v>44.984255510571302</v>
      </c>
      <c r="Q233" s="62">
        <v>5.2631578947368398</v>
      </c>
      <c r="R233" s="62"/>
      <c r="S233" s="62"/>
      <c r="T233" s="62"/>
      <c r="U233" s="62"/>
      <c r="V233" s="62"/>
      <c r="W233" s="62">
        <v>8.7999999999999995E-2</v>
      </c>
      <c r="X233" s="62"/>
      <c r="Y233" s="62"/>
      <c r="Z233" s="62"/>
      <c r="AA233" s="62"/>
      <c r="AB233" s="62"/>
      <c r="AC233" s="61" t="str">
        <f>'учет продукции'!$A233&amp;" "&amp;'учет продукции'!$B233&amp;" "&amp;'учет продукции'!$C233&amp;" "&amp;'учет продукции'!$D233&amp;" "&amp;'учет продукции'!$E233</f>
        <v>Брусчатка 4см Мокко Мрамор 1 сорт</v>
      </c>
    </row>
    <row r="234" spans="1:29" ht="14.25" customHeight="1" x14ac:dyDescent="0.3">
      <c r="A234" s="35" t="str">
        <f>'вариации продукты'!$A$4</f>
        <v>Брусчатка</v>
      </c>
      <c r="B234" s="8" t="str">
        <f>'вариации продукты'!B$3</f>
        <v>4см</v>
      </c>
      <c r="C234" s="8" t="str">
        <f t="shared" ref="C234:C257" si="12">C170</f>
        <v>№1 Каир</v>
      </c>
      <c r="D234" s="8" t="str">
        <f t="shared" ref="D234:D264" si="13">D106</f>
        <v>Мрамор</v>
      </c>
      <c r="E234" s="9" t="s">
        <v>123</v>
      </c>
      <c r="F234" s="63">
        <f>'учет продукции'!$I234+'учет продукции'!$J234-'учет продукции'!$K234</f>
        <v>0</v>
      </c>
      <c r="G234" s="32">
        <v>600</v>
      </c>
      <c r="H234" s="32">
        <f>'учет продукции'!$F234*'учет продукции'!$G234</f>
        <v>0</v>
      </c>
      <c r="I234" s="64"/>
      <c r="J234" s="61"/>
      <c r="K234" s="61"/>
      <c r="L234" s="62">
        <v>67.476383265856995</v>
      </c>
      <c r="M234" s="62">
        <v>51.138275937562327</v>
      </c>
      <c r="N234" s="62">
        <v>16.338107328294672</v>
      </c>
      <c r="O234" s="62">
        <v>14.619883040935701</v>
      </c>
      <c r="P234" s="62">
        <v>44.984255510571302</v>
      </c>
      <c r="Q234" s="62">
        <v>5.2631578947368398</v>
      </c>
      <c r="R234" s="62"/>
      <c r="S234" s="62"/>
      <c r="T234" s="62"/>
      <c r="U234" s="62"/>
      <c r="V234" s="62">
        <v>2.1929824561403508E-2</v>
      </c>
      <c r="W234" s="62"/>
      <c r="X234" s="62"/>
      <c r="Y234" s="62"/>
      <c r="Z234" s="62">
        <v>4.3859649122807015E-2</v>
      </c>
      <c r="AA234" s="62">
        <v>2.1929824561403508E-2</v>
      </c>
      <c r="AB234" s="62"/>
      <c r="AC234" s="61" t="str">
        <f>'учет продукции'!$A234&amp;" "&amp;'учет продукции'!$B234&amp;" "&amp;'учет продукции'!$C234&amp;" "&amp;'учет продукции'!$D234&amp;" "&amp;'учет продукции'!$E234</f>
        <v>Брусчатка 4см №1 Каир Мрамор 1 сорт</v>
      </c>
    </row>
    <row r="235" spans="1:29" ht="14.25" customHeight="1" x14ac:dyDescent="0.3">
      <c r="A235" s="35" t="str">
        <f>'вариации продукты'!$A$4</f>
        <v>Брусчатка</v>
      </c>
      <c r="B235" s="8" t="str">
        <f>'вариации продукты'!B$3</f>
        <v>4см</v>
      </c>
      <c r="C235" s="8" t="str">
        <f t="shared" si="12"/>
        <v>№2 Янтарь</v>
      </c>
      <c r="D235" s="8" t="str">
        <f t="shared" si="13"/>
        <v>Мрамор</v>
      </c>
      <c r="E235" s="9" t="s">
        <v>123</v>
      </c>
      <c r="F235" s="63">
        <f>'учет продукции'!$I235+'учет продукции'!$J235-'учет продукции'!$K235</f>
        <v>0</v>
      </c>
      <c r="G235" s="32">
        <v>600</v>
      </c>
      <c r="H235" s="32">
        <f>'учет продукции'!$F235*'учет продукции'!$G235</f>
        <v>0</v>
      </c>
      <c r="I235" s="64"/>
      <c r="J235" s="61"/>
      <c r="K235" s="61"/>
      <c r="L235" s="62">
        <v>67.476383265856995</v>
      </c>
      <c r="M235" s="62">
        <v>51.138275937562327</v>
      </c>
      <c r="N235" s="62">
        <v>16.338107328294672</v>
      </c>
      <c r="O235" s="62">
        <v>14.619883040935701</v>
      </c>
      <c r="P235" s="62">
        <v>44.984255510571302</v>
      </c>
      <c r="Q235" s="62">
        <v>5.2631578947368398</v>
      </c>
      <c r="R235" s="62"/>
      <c r="S235" s="62"/>
      <c r="T235" s="62"/>
      <c r="U235" s="62"/>
      <c r="V235" s="62"/>
      <c r="W235" s="62">
        <v>4.3859649122807015E-2</v>
      </c>
      <c r="X235" s="62"/>
      <c r="Y235" s="62"/>
      <c r="Z235" s="62">
        <v>4.3859649122807001E-2</v>
      </c>
      <c r="AA235" s="62"/>
      <c r="AB235" s="62"/>
      <c r="AC235" s="61" t="str">
        <f>'учет продукции'!$A235&amp;" "&amp;'учет продукции'!$B235&amp;" "&amp;'учет продукции'!$C235&amp;" "&amp;'учет продукции'!$D235&amp;" "&amp;'учет продукции'!$E235</f>
        <v>Брусчатка 4см №2 Янтарь Мрамор 1 сорт</v>
      </c>
    </row>
    <row r="236" spans="1:29" ht="14.25" customHeight="1" x14ac:dyDescent="0.3">
      <c r="A236" s="35" t="str">
        <f>'вариации продукты'!$A$4</f>
        <v>Брусчатка</v>
      </c>
      <c r="B236" s="8" t="str">
        <f>'вариации продукты'!B$3</f>
        <v>4см</v>
      </c>
      <c r="C236" s="8" t="str">
        <f t="shared" si="12"/>
        <v>№3 Серо-белый</v>
      </c>
      <c r="D236" s="8" t="str">
        <f t="shared" si="13"/>
        <v>Мрамор</v>
      </c>
      <c r="E236" s="9" t="s">
        <v>123</v>
      </c>
      <c r="F236" s="63">
        <f>'учет продукции'!$I236+'учет продукции'!$J236-'учет продукции'!$K236</f>
        <v>0</v>
      </c>
      <c r="G236" s="32">
        <v>600</v>
      </c>
      <c r="H236" s="32">
        <f>'учет продукции'!$F236*'учет продукции'!$G236</f>
        <v>0</v>
      </c>
      <c r="I236" s="64"/>
      <c r="J236" s="61"/>
      <c r="K236" s="61"/>
      <c r="L236" s="62">
        <v>67.476383265856995</v>
      </c>
      <c r="M236" s="62">
        <v>51.138275937562327</v>
      </c>
      <c r="N236" s="62">
        <v>16.338107328294672</v>
      </c>
      <c r="O236" s="62">
        <v>14.619883040935701</v>
      </c>
      <c r="P236" s="62">
        <v>44.984255510571302</v>
      </c>
      <c r="Q236" s="62">
        <v>5.2631578947368398</v>
      </c>
      <c r="R236" s="62"/>
      <c r="S236" s="62"/>
      <c r="T236" s="62"/>
      <c r="U236" s="62"/>
      <c r="V236" s="62"/>
      <c r="W236" s="62"/>
      <c r="X236" s="62"/>
      <c r="Y236" s="62">
        <v>4.3859649122807015E-2</v>
      </c>
      <c r="Z236" s="62"/>
      <c r="AA236" s="62"/>
      <c r="AB236" s="62"/>
      <c r="AC236" s="61" t="str">
        <f>'учет продукции'!$A236&amp;" "&amp;'учет продукции'!$B236&amp;" "&amp;'учет продукции'!$C236&amp;" "&amp;'учет продукции'!$D236&amp;" "&amp;'учет продукции'!$E236</f>
        <v>Брусчатка 4см №3 Серо-белый Мрамор 1 сорт</v>
      </c>
    </row>
    <row r="237" spans="1:29" ht="14.25" customHeight="1" x14ac:dyDescent="0.3">
      <c r="A237" s="35" t="str">
        <f>'вариации продукты'!$A$4</f>
        <v>Брусчатка</v>
      </c>
      <c r="B237" s="8" t="str">
        <f>'вариации продукты'!B$3</f>
        <v>4см</v>
      </c>
      <c r="C237" s="8" t="str">
        <f t="shared" si="12"/>
        <v>№4 Степь</v>
      </c>
      <c r="D237" s="8" t="str">
        <f t="shared" si="13"/>
        <v>Мрамор</v>
      </c>
      <c r="E237" s="9" t="s">
        <v>123</v>
      </c>
      <c r="F237" s="63">
        <f>'учет продукции'!$I237+'учет продукции'!$J237-'учет продукции'!$K237</f>
        <v>0</v>
      </c>
      <c r="G237" s="32">
        <v>600</v>
      </c>
      <c r="H237" s="32">
        <f>'учет продукции'!$F237*'учет продукции'!$G237</f>
        <v>0</v>
      </c>
      <c r="I237" s="64"/>
      <c r="J237" s="61"/>
      <c r="K237" s="61"/>
      <c r="L237" s="62">
        <v>67.476383265856995</v>
      </c>
      <c r="M237" s="62">
        <v>51.138275937562327</v>
      </c>
      <c r="N237" s="62">
        <v>16.338107328294672</v>
      </c>
      <c r="O237" s="62">
        <v>14.619883040935701</v>
      </c>
      <c r="P237" s="62">
        <v>44.984255510571302</v>
      </c>
      <c r="Q237" s="62">
        <v>5.2631578947368398</v>
      </c>
      <c r="R237" s="62"/>
      <c r="S237" s="62"/>
      <c r="T237" s="62"/>
      <c r="U237" s="62"/>
      <c r="V237" s="62"/>
      <c r="W237" s="62">
        <v>2.1999999999999999E-2</v>
      </c>
      <c r="X237" s="62"/>
      <c r="Y237" s="62">
        <v>4.3859649122807015E-2</v>
      </c>
      <c r="Z237" s="62">
        <v>2.1999999999999999E-2</v>
      </c>
      <c r="AA237" s="62"/>
      <c r="AB237" s="62"/>
      <c r="AC237" s="61" t="str">
        <f>'учет продукции'!$A237&amp;" "&amp;'учет продукции'!$B237&amp;" "&amp;'учет продукции'!$C237&amp;" "&amp;'учет продукции'!$D237&amp;" "&amp;'учет продукции'!$E237</f>
        <v>Брусчатка 4см №4 Степь Мрамор 1 сорт</v>
      </c>
    </row>
    <row r="238" spans="1:29" ht="14.25" customHeight="1" x14ac:dyDescent="0.3">
      <c r="A238" s="35" t="str">
        <f>'вариации продукты'!$A$4</f>
        <v>Брусчатка</v>
      </c>
      <c r="B238" s="8" t="str">
        <f>'вариации продукты'!B$3</f>
        <v>4см</v>
      </c>
      <c r="C238" s="8" t="str">
        <f t="shared" si="12"/>
        <v>№5 Клинкер</v>
      </c>
      <c r="D238" s="8" t="str">
        <f t="shared" si="13"/>
        <v>Мрамор</v>
      </c>
      <c r="E238" s="9" t="s">
        <v>123</v>
      </c>
      <c r="F238" s="63">
        <f>'учет продукции'!$I238+'учет продукции'!$J238-'учет продукции'!$K238</f>
        <v>0</v>
      </c>
      <c r="G238" s="32">
        <v>600</v>
      </c>
      <c r="H238" s="32">
        <f>'учет продукции'!$F238*'учет продукции'!$G238</f>
        <v>0</v>
      </c>
      <c r="I238" s="64"/>
      <c r="J238" s="61"/>
      <c r="K238" s="61"/>
      <c r="L238" s="62">
        <v>67.476383265856995</v>
      </c>
      <c r="M238" s="62">
        <v>51.138275937562327</v>
      </c>
      <c r="N238" s="62">
        <v>16.338107328294672</v>
      </c>
      <c r="O238" s="62">
        <v>14.619883040935701</v>
      </c>
      <c r="P238" s="62">
        <v>44.984255510571302</v>
      </c>
      <c r="Q238" s="62">
        <v>5.2631578947368398</v>
      </c>
      <c r="R238" s="62"/>
      <c r="S238" s="62"/>
      <c r="T238" s="62"/>
      <c r="U238" s="62"/>
      <c r="V238" s="62">
        <v>5.7000000000000002E-2</v>
      </c>
      <c r="W238" s="62">
        <v>2.9000000000000001E-2</v>
      </c>
      <c r="X238" s="62"/>
      <c r="Y238" s="62"/>
      <c r="Z238" s="62"/>
      <c r="AA238" s="62"/>
      <c r="AB238" s="62"/>
      <c r="AC238" s="61" t="str">
        <f>'учет продукции'!$A238&amp;" "&amp;'учет продукции'!$B238&amp;" "&amp;'учет продукции'!$C238&amp;" "&amp;'учет продукции'!$D238&amp;" "&amp;'учет продукции'!$E238</f>
        <v>Брусчатка 4см №5 Клинкер Мрамор 1 сорт</v>
      </c>
    </row>
    <row r="239" spans="1:29" ht="14.25" customHeight="1" x14ac:dyDescent="0.3">
      <c r="A239" s="35" t="str">
        <f>'вариации продукты'!$A$4</f>
        <v>Брусчатка</v>
      </c>
      <c r="B239" s="8" t="str">
        <f>'вариации продукты'!B$3</f>
        <v>4см</v>
      </c>
      <c r="C239" s="8" t="str">
        <f t="shared" si="12"/>
        <v>№6 Осень</v>
      </c>
      <c r="D239" s="8" t="str">
        <f t="shared" si="13"/>
        <v>Мрамор</v>
      </c>
      <c r="E239" s="9" t="s">
        <v>123</v>
      </c>
      <c r="F239" s="63">
        <f>'учет продукции'!$I239+'учет продукции'!$J239-'учет продукции'!$K239</f>
        <v>0</v>
      </c>
      <c r="G239" s="32">
        <v>600</v>
      </c>
      <c r="H239" s="32">
        <f>'учет продукции'!$F239*'учет продукции'!$G239</f>
        <v>0</v>
      </c>
      <c r="I239" s="64"/>
      <c r="J239" s="61"/>
      <c r="K239" s="61"/>
      <c r="L239" s="62">
        <v>67.476383265856995</v>
      </c>
      <c r="M239" s="62">
        <v>51.138275937562327</v>
      </c>
      <c r="N239" s="62">
        <v>16.338107328294672</v>
      </c>
      <c r="O239" s="62">
        <v>14.619883040935701</v>
      </c>
      <c r="P239" s="62">
        <v>44.984255510571302</v>
      </c>
      <c r="Q239" s="62">
        <v>5.2631578947368398</v>
      </c>
      <c r="R239" s="62"/>
      <c r="S239" s="62"/>
      <c r="T239" s="62"/>
      <c r="U239" s="62"/>
      <c r="V239" s="62">
        <v>2.1929824561403508E-2</v>
      </c>
      <c r="W239" s="62">
        <v>2.1929824561403508E-2</v>
      </c>
      <c r="X239" s="62"/>
      <c r="Y239" s="62"/>
      <c r="Z239" s="62">
        <v>4.3859649122807015E-2</v>
      </c>
      <c r="AA239" s="62"/>
      <c r="AB239" s="62"/>
      <c r="AC239" s="61" t="str">
        <f>'учет продукции'!$A239&amp;" "&amp;'учет продукции'!$B239&amp;" "&amp;'учет продукции'!$C239&amp;" "&amp;'учет продукции'!$D239&amp;" "&amp;'учет продукции'!$E239</f>
        <v>Брусчатка 4см №6 Осень Мрамор 1 сорт</v>
      </c>
    </row>
    <row r="240" spans="1:29" ht="14.25" customHeight="1" x14ac:dyDescent="0.3">
      <c r="A240" s="35" t="str">
        <f>'вариации продукты'!$A$4</f>
        <v>Брусчатка</v>
      </c>
      <c r="B240" s="8" t="str">
        <f>'вариации продукты'!B$3</f>
        <v>4см</v>
      </c>
      <c r="C240" s="8" t="str">
        <f t="shared" si="12"/>
        <v>№7 Меланж</v>
      </c>
      <c r="D240" s="8" t="str">
        <f t="shared" si="13"/>
        <v>Мрамор</v>
      </c>
      <c r="E240" s="9" t="s">
        <v>123</v>
      </c>
      <c r="F240" s="63">
        <f>'учет продукции'!$I240+'учет продукции'!$J240-'учет продукции'!$K240</f>
        <v>0</v>
      </c>
      <c r="G240" s="32">
        <v>600</v>
      </c>
      <c r="H240" s="32">
        <f>'учет продукции'!$F240*'учет продукции'!$G240</f>
        <v>0</v>
      </c>
      <c r="I240" s="64"/>
      <c r="J240" s="61"/>
      <c r="K240" s="61"/>
      <c r="L240" s="62">
        <v>67.476383265856995</v>
      </c>
      <c r="M240" s="62">
        <v>51.138275937562327</v>
      </c>
      <c r="N240" s="62">
        <v>16.338107328294672</v>
      </c>
      <c r="O240" s="62">
        <v>14.619883040935701</v>
      </c>
      <c r="P240" s="62">
        <v>44.984255510571302</v>
      </c>
      <c r="Q240" s="62">
        <v>5.2631578947368398</v>
      </c>
      <c r="R240" s="62"/>
      <c r="S240" s="62"/>
      <c r="T240" s="62"/>
      <c r="U240" s="62"/>
      <c r="V240" s="62"/>
      <c r="W240" s="62"/>
      <c r="X240" s="62"/>
      <c r="Y240" s="62">
        <v>4.3859649122807015E-2</v>
      </c>
      <c r="Z240" s="62">
        <v>4.3859649122807015E-2</v>
      </c>
      <c r="AA240" s="62"/>
      <c r="AB240" s="62"/>
      <c r="AC240" s="61" t="str">
        <f>'учет продукции'!$A240&amp;" "&amp;'учет продукции'!$B240&amp;" "&amp;'учет продукции'!$C240&amp;" "&amp;'учет продукции'!$D240&amp;" "&amp;'учет продукции'!$E240</f>
        <v>Брусчатка 4см №7 Меланж Мрамор 1 сорт</v>
      </c>
    </row>
    <row r="241" spans="1:29" ht="14.25" customHeight="1" x14ac:dyDescent="0.3">
      <c r="A241" s="35" t="str">
        <f>'вариации продукты'!$A$4</f>
        <v>Брусчатка</v>
      </c>
      <c r="B241" s="8" t="str">
        <f>'вариации продукты'!B$3</f>
        <v>4см</v>
      </c>
      <c r="C241" s="8" t="str">
        <f t="shared" si="12"/>
        <v>№8 Аляска</v>
      </c>
      <c r="D241" s="8" t="str">
        <f t="shared" si="13"/>
        <v>Мрамор</v>
      </c>
      <c r="E241" s="9" t="s">
        <v>123</v>
      </c>
      <c r="F241" s="63">
        <f>'учет продукции'!$I241+'учет продукции'!$J241-'учет продукции'!$K241</f>
        <v>0</v>
      </c>
      <c r="G241" s="32">
        <v>600</v>
      </c>
      <c r="H241" s="32">
        <f>'учет продукции'!$F241*'учет продукции'!$G241</f>
        <v>0</v>
      </c>
      <c r="I241" s="64"/>
      <c r="J241" s="61"/>
      <c r="K241" s="61"/>
      <c r="L241" s="62">
        <v>67.476383265856995</v>
      </c>
      <c r="M241" s="62">
        <v>51.138275937562327</v>
      </c>
      <c r="N241" s="62">
        <v>16.338107328294672</v>
      </c>
      <c r="O241" s="62">
        <v>14.619883040935701</v>
      </c>
      <c r="P241" s="62">
        <v>44.984255510571302</v>
      </c>
      <c r="Q241" s="62">
        <v>5.2631578947368398</v>
      </c>
      <c r="R241" s="62"/>
      <c r="S241" s="62"/>
      <c r="T241" s="62"/>
      <c r="U241" s="62"/>
      <c r="V241" s="62"/>
      <c r="W241" s="62"/>
      <c r="X241" s="62">
        <v>2.1999999999999999E-2</v>
      </c>
      <c r="Y241" s="62">
        <v>6.6000000000000003E-2</v>
      </c>
      <c r="Z241" s="62"/>
      <c r="AA241" s="62"/>
      <c r="AB241" s="62"/>
      <c r="AC241" s="61" t="str">
        <f>'учет продукции'!$A241&amp;" "&amp;'учет продукции'!$B241&amp;" "&amp;'учет продукции'!$C241&amp;" "&amp;'учет продукции'!$D241&amp;" "&amp;'учет продукции'!$E241</f>
        <v>Брусчатка 4см №8 Аляска Мрамор 1 сорт</v>
      </c>
    </row>
    <row r="242" spans="1:29" ht="14.25" customHeight="1" x14ac:dyDescent="0.3">
      <c r="A242" s="35" t="str">
        <f>'вариации продукты'!$A$4</f>
        <v>Брусчатка</v>
      </c>
      <c r="B242" s="8" t="str">
        <f>'вариации продукты'!B$3</f>
        <v>4см</v>
      </c>
      <c r="C242" s="8" t="str">
        <f t="shared" si="12"/>
        <v>№9 Арабская ночь</v>
      </c>
      <c r="D242" s="8" t="str">
        <f t="shared" si="13"/>
        <v>Мрамор</v>
      </c>
      <c r="E242" s="9" t="s">
        <v>123</v>
      </c>
      <c r="F242" s="63">
        <f>'учет продукции'!$I242+'учет продукции'!$J242-'учет продукции'!$K242</f>
        <v>0</v>
      </c>
      <c r="G242" s="32">
        <v>600</v>
      </c>
      <c r="H242" s="32">
        <f>'учет продукции'!$F242*'учет продукции'!$G242</f>
        <v>0</v>
      </c>
      <c r="I242" s="64"/>
      <c r="J242" s="61"/>
      <c r="K242" s="61"/>
      <c r="L242" s="62">
        <v>67.476383265856995</v>
      </c>
      <c r="M242" s="62">
        <v>51.138275937562327</v>
      </c>
      <c r="N242" s="62">
        <v>16.338107328294672</v>
      </c>
      <c r="O242" s="62">
        <v>14.619883040935701</v>
      </c>
      <c r="P242" s="62">
        <v>44.984255510571302</v>
      </c>
      <c r="Q242" s="62">
        <v>5.2631578947368398</v>
      </c>
      <c r="R242" s="62"/>
      <c r="S242" s="62"/>
      <c r="T242" s="62"/>
      <c r="U242" s="62"/>
      <c r="V242" s="62">
        <v>2.9000000000000001E-2</v>
      </c>
      <c r="W242" s="62"/>
      <c r="X242" s="62">
        <v>2.9000000000000001E-2</v>
      </c>
      <c r="Y242" s="62"/>
      <c r="Z242" s="62">
        <v>2.9000000000000001E-2</v>
      </c>
      <c r="AA242" s="62"/>
      <c r="AB242" s="62"/>
      <c r="AC242" s="61" t="str">
        <f>'учет продукции'!$A242&amp;" "&amp;'учет продукции'!$B242&amp;" "&amp;'учет продукции'!$C242&amp;" "&amp;'учет продукции'!$D242&amp;" "&amp;'учет продукции'!$E242</f>
        <v>Брусчатка 4см №9 Арабская ночь Мрамор 1 сорт</v>
      </c>
    </row>
    <row r="243" spans="1:29" ht="14.25" customHeight="1" x14ac:dyDescent="0.3">
      <c r="A243" s="35" t="str">
        <f>'вариации продукты'!$A$4</f>
        <v>Брусчатка</v>
      </c>
      <c r="B243" s="8" t="str">
        <f>'вариации продукты'!B$3</f>
        <v>4см</v>
      </c>
      <c r="C243" s="8" t="str">
        <f t="shared" si="12"/>
        <v>№10 Джафар</v>
      </c>
      <c r="D243" s="8" t="str">
        <f t="shared" si="13"/>
        <v>Мрамор</v>
      </c>
      <c r="E243" s="9" t="s">
        <v>123</v>
      </c>
      <c r="F243" s="63">
        <f>'учет продукции'!$I243+'учет продукции'!$J243-'учет продукции'!$K243</f>
        <v>0</v>
      </c>
      <c r="G243" s="32">
        <v>600</v>
      </c>
      <c r="H243" s="32">
        <f>'учет продукции'!$F243*'учет продукции'!$G243</f>
        <v>0</v>
      </c>
      <c r="I243" s="64"/>
      <c r="J243" s="61"/>
      <c r="K243" s="61"/>
      <c r="L243" s="62">
        <v>67.476383265856995</v>
      </c>
      <c r="M243" s="62">
        <v>51.138275937562327</v>
      </c>
      <c r="N243" s="62">
        <v>16.338107328294672</v>
      </c>
      <c r="O243" s="62">
        <v>14.619883040935701</v>
      </c>
      <c r="P243" s="62">
        <v>44.984255510571302</v>
      </c>
      <c r="Q243" s="62">
        <v>5.2631578947368398</v>
      </c>
      <c r="R243" s="62"/>
      <c r="S243" s="62"/>
      <c r="T243" s="62"/>
      <c r="U243" s="62"/>
      <c r="V243" s="62"/>
      <c r="W243" s="62">
        <v>2.1929824561403508E-2</v>
      </c>
      <c r="X243" s="62"/>
      <c r="Y243" s="62"/>
      <c r="Z243" s="62">
        <v>4.3859649122807015E-2</v>
      </c>
      <c r="AA243" s="62">
        <v>2.1929824561403508E-2</v>
      </c>
      <c r="AB243" s="62"/>
      <c r="AC243" s="61" t="str">
        <f>'учет продукции'!$A243&amp;" "&amp;'учет продукции'!$B243&amp;" "&amp;'учет продукции'!$C243&amp;" "&amp;'учет продукции'!$D243&amp;" "&amp;'учет продукции'!$E243</f>
        <v>Брусчатка 4см №10 Джафар Мрамор 1 сорт</v>
      </c>
    </row>
    <row r="244" spans="1:29" ht="14.25" customHeight="1" x14ac:dyDescent="0.3">
      <c r="A244" s="35" t="str">
        <f>'вариации продукты'!$A$4</f>
        <v>Брусчатка</v>
      </c>
      <c r="B244" s="8" t="str">
        <f>'вариации продукты'!B$3</f>
        <v>4см</v>
      </c>
      <c r="C244" s="8" t="str">
        <f t="shared" si="12"/>
        <v>№11 Джамбулани</v>
      </c>
      <c r="D244" s="8" t="str">
        <f t="shared" si="13"/>
        <v>Мрамор</v>
      </c>
      <c r="E244" s="9" t="s">
        <v>123</v>
      </c>
      <c r="F244" s="63">
        <f>'учет продукции'!$I244+'учет продукции'!$J244-'учет продукции'!$K244</f>
        <v>0</v>
      </c>
      <c r="G244" s="32">
        <v>600</v>
      </c>
      <c r="H244" s="32">
        <f>'учет продукции'!$F244*'учет продукции'!$G244</f>
        <v>0</v>
      </c>
      <c r="I244" s="64"/>
      <c r="J244" s="61"/>
      <c r="K244" s="61"/>
      <c r="L244" s="62">
        <v>67.476383265856995</v>
      </c>
      <c r="M244" s="62">
        <v>51.138275937562327</v>
      </c>
      <c r="N244" s="62">
        <v>16.338107328294672</v>
      </c>
      <c r="O244" s="62">
        <v>14.619883040935701</v>
      </c>
      <c r="P244" s="62">
        <v>44.984255510571302</v>
      </c>
      <c r="Q244" s="62">
        <v>5.2631578947368398</v>
      </c>
      <c r="R244" s="62"/>
      <c r="S244" s="62"/>
      <c r="T244" s="62"/>
      <c r="U244" s="62"/>
      <c r="V244" s="62"/>
      <c r="W244" s="62">
        <v>4.3859649122807015E-2</v>
      </c>
      <c r="X244" s="62"/>
      <c r="Y244" s="62">
        <v>4.3859649122807015E-2</v>
      </c>
      <c r="Z244" s="62"/>
      <c r="AA244" s="62"/>
      <c r="AB244" s="62"/>
      <c r="AC244" s="61" t="str">
        <f>'учет продукции'!$A244&amp;" "&amp;'учет продукции'!$B244&amp;" "&amp;'учет продукции'!$C244&amp;" "&amp;'учет продукции'!$D244&amp;" "&amp;'учет продукции'!$E244</f>
        <v>Брусчатка 4см №11 Джамбулани Мрамор 1 сорт</v>
      </c>
    </row>
    <row r="245" spans="1:29" ht="14.25" customHeight="1" x14ac:dyDescent="0.3">
      <c r="A245" s="35" t="str">
        <f>'вариации продукты'!$A$4</f>
        <v>Брусчатка</v>
      </c>
      <c r="B245" s="8" t="str">
        <f>'вариации продукты'!B$3</f>
        <v>4см</v>
      </c>
      <c r="C245" s="8" t="str">
        <f t="shared" si="12"/>
        <v>№12 Яшма</v>
      </c>
      <c r="D245" s="8" t="str">
        <f t="shared" si="13"/>
        <v>Мрамор</v>
      </c>
      <c r="E245" s="9" t="s">
        <v>123</v>
      </c>
      <c r="F245" s="63">
        <f>'учет продукции'!$I245+'учет продукции'!$J245-'учет продукции'!$K245</f>
        <v>0</v>
      </c>
      <c r="G245" s="32">
        <v>600</v>
      </c>
      <c r="H245" s="32">
        <f>'учет продукции'!$F245*'учет продукции'!$G245</f>
        <v>0</v>
      </c>
      <c r="I245" s="64"/>
      <c r="J245" s="61"/>
      <c r="K245" s="61"/>
      <c r="L245" s="62">
        <v>67.476383265856995</v>
      </c>
      <c r="M245" s="62">
        <v>51.138275937562327</v>
      </c>
      <c r="N245" s="62">
        <v>16.338107328294672</v>
      </c>
      <c r="O245" s="62">
        <v>14.619883040935701</v>
      </c>
      <c r="P245" s="62">
        <v>44.984255510571302</v>
      </c>
      <c r="Q245" s="62">
        <v>5.2631578947368398</v>
      </c>
      <c r="R245" s="62"/>
      <c r="S245" s="62"/>
      <c r="T245" s="62"/>
      <c r="U245" s="62"/>
      <c r="V245" s="62"/>
      <c r="W245" s="62">
        <v>2.1929824561403501E-2</v>
      </c>
      <c r="X245" s="62"/>
      <c r="Y245" s="62">
        <v>4.3859649122807015E-2</v>
      </c>
      <c r="Z245" s="62"/>
      <c r="AA245" s="62">
        <v>2.1929824561403508E-2</v>
      </c>
      <c r="AB245" s="62"/>
      <c r="AC245" s="61" t="str">
        <f>'учет продукции'!$A245&amp;" "&amp;'учет продукции'!$B245&amp;" "&amp;'учет продукции'!$C245&amp;" "&amp;'учет продукции'!$D245&amp;" "&amp;'учет продукции'!$E245</f>
        <v>Брусчатка 4см №12 Яшма Мрамор 1 сорт</v>
      </c>
    </row>
    <row r="246" spans="1:29" ht="14.25" customHeight="1" x14ac:dyDescent="0.3">
      <c r="A246" s="35" t="str">
        <f>'вариации продукты'!$A$4</f>
        <v>Брусчатка</v>
      </c>
      <c r="B246" s="8" t="str">
        <f>'вариации продукты'!B$3</f>
        <v>4см</v>
      </c>
      <c r="C246" s="8" t="str">
        <f t="shared" si="12"/>
        <v>№13 Сорренто</v>
      </c>
      <c r="D246" s="8" t="str">
        <f t="shared" si="13"/>
        <v>Мрамор</v>
      </c>
      <c r="E246" s="9" t="s">
        <v>123</v>
      </c>
      <c r="F246" s="63">
        <f>'учет продукции'!$I246+'учет продукции'!$J246-'учет продукции'!$K246</f>
        <v>0</v>
      </c>
      <c r="G246" s="32">
        <v>600</v>
      </c>
      <c r="H246" s="32">
        <f>'учет продукции'!$F246*'учет продукции'!$G246</f>
        <v>0</v>
      </c>
      <c r="I246" s="64"/>
      <c r="J246" s="61"/>
      <c r="K246" s="61"/>
      <c r="L246" s="62">
        <v>67.476383265856995</v>
      </c>
      <c r="M246" s="62">
        <v>51.138275937562327</v>
      </c>
      <c r="N246" s="62">
        <v>16.338107328294672</v>
      </c>
      <c r="O246" s="62">
        <v>14.619883040935701</v>
      </c>
      <c r="P246" s="62">
        <v>44.984255510571302</v>
      </c>
      <c r="Q246" s="62">
        <v>5.2631578947368398</v>
      </c>
      <c r="R246" s="62"/>
      <c r="S246" s="62"/>
      <c r="T246" s="62"/>
      <c r="U246" s="62"/>
      <c r="V246" s="62">
        <v>2.9000000000000001E-2</v>
      </c>
      <c r="W246" s="62">
        <v>2.9000000000000001E-2</v>
      </c>
      <c r="X246" s="62"/>
      <c r="Y246" s="62"/>
      <c r="Z246" s="62"/>
      <c r="AA246" s="62">
        <v>2.9000000000000001E-2</v>
      </c>
      <c r="AB246" s="62"/>
      <c r="AC246" s="61" t="str">
        <f>'учет продукции'!$A246&amp;" "&amp;'учет продукции'!$B246&amp;" "&amp;'учет продукции'!$C246&amp;" "&amp;'учет продукции'!$D246&amp;" "&amp;'учет продукции'!$E246</f>
        <v>Брусчатка 4см №13 Сорренто Мрамор 1 сорт</v>
      </c>
    </row>
    <row r="247" spans="1:29" ht="14.25" customHeight="1" x14ac:dyDescent="0.3">
      <c r="A247" s="35" t="str">
        <f>'вариации продукты'!$A$4</f>
        <v>Брусчатка</v>
      </c>
      <c r="B247" s="8" t="str">
        <f>'вариации продукты'!B$3</f>
        <v>4см</v>
      </c>
      <c r="C247" s="8" t="str">
        <f t="shared" si="12"/>
        <v>№14 Красный агат</v>
      </c>
      <c r="D247" s="8" t="str">
        <f t="shared" si="13"/>
        <v>Мрамор</v>
      </c>
      <c r="E247" s="9" t="s">
        <v>123</v>
      </c>
      <c r="F247" s="63">
        <f>'учет продукции'!$I247+'учет продукции'!$J247-'учет продукции'!$K247</f>
        <v>0</v>
      </c>
      <c r="G247" s="32">
        <v>600</v>
      </c>
      <c r="H247" s="32">
        <f>'учет продукции'!$F247*'учет продукции'!$G247</f>
        <v>0</v>
      </c>
      <c r="I247" s="64"/>
      <c r="J247" s="61"/>
      <c r="K247" s="61"/>
      <c r="L247" s="62">
        <v>67.476383265856995</v>
      </c>
      <c r="M247" s="62">
        <v>51.138275937562327</v>
      </c>
      <c r="N247" s="62">
        <v>16.338107328294672</v>
      </c>
      <c r="O247" s="62">
        <v>14.619883040935701</v>
      </c>
      <c r="P247" s="62">
        <v>44.984255510571302</v>
      </c>
      <c r="Q247" s="62">
        <v>5.2631578947368398</v>
      </c>
      <c r="R247" s="62"/>
      <c r="S247" s="62"/>
      <c r="T247" s="62"/>
      <c r="U247" s="62"/>
      <c r="V247" s="62">
        <v>2.1929824561403508E-2</v>
      </c>
      <c r="W247" s="62"/>
      <c r="X247" s="62">
        <v>2.1929824561403508E-2</v>
      </c>
      <c r="Y247" s="62">
        <v>4.3859649122807015E-2</v>
      </c>
      <c r="Z247" s="62"/>
      <c r="AA247" s="62"/>
      <c r="AB247" s="62"/>
      <c r="AC247" s="61" t="str">
        <f>'учет продукции'!$A247&amp;" "&amp;'учет продукции'!$B247&amp;" "&amp;'учет продукции'!$C247&amp;" "&amp;'учет продукции'!$D247&amp;" "&amp;'учет продукции'!$E247</f>
        <v>Брусчатка 4см №14 Красный агат Мрамор 1 сорт</v>
      </c>
    </row>
    <row r="248" spans="1:29" ht="14.25" customHeight="1" x14ac:dyDescent="0.3">
      <c r="A248" s="35" t="str">
        <f>'вариации продукты'!$A$4</f>
        <v>Брусчатка</v>
      </c>
      <c r="B248" s="8" t="str">
        <f>'вариации продукты'!B$3</f>
        <v>4см</v>
      </c>
      <c r="C248" s="8" t="str">
        <f t="shared" si="12"/>
        <v>№15 Антрацит</v>
      </c>
      <c r="D248" s="8" t="str">
        <f t="shared" si="13"/>
        <v>Мрамор</v>
      </c>
      <c r="E248" s="9" t="s">
        <v>123</v>
      </c>
      <c r="F248" s="63">
        <f>'учет продукции'!$I248+'учет продукции'!$J248-'учет продукции'!$K248</f>
        <v>0</v>
      </c>
      <c r="G248" s="32">
        <v>600</v>
      </c>
      <c r="H248" s="32">
        <f>'учет продукции'!$F248*'учет продукции'!$G248</f>
        <v>0</v>
      </c>
      <c r="I248" s="64"/>
      <c r="J248" s="61"/>
      <c r="K248" s="61"/>
      <c r="L248" s="62">
        <v>67.476383265856995</v>
      </c>
      <c r="M248" s="62">
        <v>51.138275937562327</v>
      </c>
      <c r="N248" s="62">
        <v>16.338107328294672</v>
      </c>
      <c r="O248" s="62">
        <v>14.619883040935701</v>
      </c>
      <c r="P248" s="62">
        <v>44.984255510571302</v>
      </c>
      <c r="Q248" s="62">
        <v>5.2631578947368398</v>
      </c>
      <c r="R248" s="62"/>
      <c r="S248" s="62"/>
      <c r="T248" s="62"/>
      <c r="U248" s="62"/>
      <c r="V248" s="62"/>
      <c r="W248" s="62"/>
      <c r="X248" s="62">
        <v>1.4999999999999999E-2</v>
      </c>
      <c r="Y248" s="62">
        <v>0.44</v>
      </c>
      <c r="Z248" s="62"/>
      <c r="AA248" s="62"/>
      <c r="AB248" s="62"/>
      <c r="AC248" s="61" t="str">
        <f>'учет продукции'!$A248&amp;" "&amp;'учет продукции'!$B248&amp;" "&amp;'учет продукции'!$C248&amp;" "&amp;'учет продукции'!$D248&amp;" "&amp;'учет продукции'!$E248</f>
        <v>Брусчатка 4см №15 Антрацит Мрамор 1 сорт</v>
      </c>
    </row>
    <row r="249" spans="1:29" ht="14.25" customHeight="1" x14ac:dyDescent="0.3">
      <c r="A249" s="35" t="str">
        <f>'вариации продукты'!$A$4</f>
        <v>Брусчатка</v>
      </c>
      <c r="B249" s="8" t="str">
        <f>'вариации продукты'!B$3</f>
        <v>4см</v>
      </c>
      <c r="C249" s="8" t="str">
        <f t="shared" si="12"/>
        <v>№16 Хаски</v>
      </c>
      <c r="D249" s="8" t="str">
        <f t="shared" si="13"/>
        <v>Мрамор</v>
      </c>
      <c r="E249" s="9" t="s">
        <v>123</v>
      </c>
      <c r="F249" s="63">
        <f>'учет продукции'!$I249+'учет продукции'!$J249-'учет продукции'!$K249</f>
        <v>0</v>
      </c>
      <c r="G249" s="32">
        <v>600</v>
      </c>
      <c r="H249" s="32">
        <f>'учет продукции'!$F249*'учет продукции'!$G249</f>
        <v>0</v>
      </c>
      <c r="I249" s="64"/>
      <c r="J249" s="61"/>
      <c r="K249" s="61"/>
      <c r="L249" s="62">
        <v>67.476383265856995</v>
      </c>
      <c r="M249" s="62">
        <v>51.138275937562327</v>
      </c>
      <c r="N249" s="62">
        <v>16.338107328294672</v>
      </c>
      <c r="O249" s="62">
        <v>14.619883040935701</v>
      </c>
      <c r="P249" s="62">
        <v>44.984255510571302</v>
      </c>
      <c r="Q249" s="62">
        <v>5.2631578947368398</v>
      </c>
      <c r="R249" s="62"/>
      <c r="S249" s="62"/>
      <c r="T249" s="62"/>
      <c r="U249" s="62"/>
      <c r="V249" s="62"/>
      <c r="W249" s="62">
        <v>2.1929824561403508E-2</v>
      </c>
      <c r="X249" s="62"/>
      <c r="Y249" s="62">
        <v>2.1929824561403508E-2</v>
      </c>
      <c r="Z249" s="62"/>
      <c r="AA249" s="62">
        <v>2.1929824561403508E-2</v>
      </c>
      <c r="AB249" s="62"/>
      <c r="AC249" s="61" t="str">
        <f>'учет продукции'!$A249&amp;" "&amp;'учет продукции'!$B249&amp;" "&amp;'учет продукции'!$C249&amp;" "&amp;'учет продукции'!$D249&amp;" "&amp;'учет продукции'!$E249</f>
        <v>Брусчатка 4см №16 Хаски Мрамор 1 сорт</v>
      </c>
    </row>
    <row r="250" spans="1:29" ht="14.25" customHeight="1" x14ac:dyDescent="0.3">
      <c r="A250" s="35" t="str">
        <f>'вариации продукты'!$A$4</f>
        <v>Брусчатка</v>
      </c>
      <c r="B250" s="8" t="str">
        <f>'вариации продукты'!B$3</f>
        <v>4см</v>
      </c>
      <c r="C250" s="8" t="str">
        <f t="shared" si="12"/>
        <v>№17 Черная ночь</v>
      </c>
      <c r="D250" s="8" t="str">
        <f t="shared" si="13"/>
        <v>Мрамор</v>
      </c>
      <c r="E250" s="9" t="s">
        <v>123</v>
      </c>
      <c r="F250" s="63">
        <f>'учет продукции'!$I250+'учет продукции'!$J250-'учет продукции'!$K250</f>
        <v>0</v>
      </c>
      <c r="G250" s="32">
        <v>600</v>
      </c>
      <c r="H250" s="32">
        <f>'учет продукции'!$F250*'учет продукции'!$G250</f>
        <v>0</v>
      </c>
      <c r="I250" s="64"/>
      <c r="J250" s="61"/>
      <c r="K250" s="61"/>
      <c r="L250" s="62">
        <v>67.476383265856995</v>
      </c>
      <c r="M250" s="62">
        <v>51.138275937562327</v>
      </c>
      <c r="N250" s="62">
        <v>16.338107328294672</v>
      </c>
      <c r="O250" s="62">
        <v>14.619883040935701</v>
      </c>
      <c r="P250" s="62">
        <v>44.984255510571302</v>
      </c>
      <c r="Q250" s="62">
        <v>5.2631578947368398</v>
      </c>
      <c r="R250" s="62"/>
      <c r="S250" s="62"/>
      <c r="T250" s="62"/>
      <c r="U250" s="62"/>
      <c r="V250" s="62"/>
      <c r="W250" s="62"/>
      <c r="X250" s="62">
        <v>6.6000000000000003E-2</v>
      </c>
      <c r="Y250" s="62">
        <v>2.1999999999999999E-2</v>
      </c>
      <c r="Z250" s="62"/>
      <c r="AA250" s="62"/>
      <c r="AB250" s="62"/>
      <c r="AC250" s="61" t="str">
        <f>'учет продукции'!$A250&amp;" "&amp;'учет продукции'!$B250&amp;" "&amp;'учет продукции'!$C250&amp;" "&amp;'учет продукции'!$D250&amp;" "&amp;'учет продукции'!$E250</f>
        <v>Брусчатка 4см №17 Черная ночь Мрамор 1 сорт</v>
      </c>
    </row>
    <row r="251" spans="1:29" ht="14.25" customHeight="1" x14ac:dyDescent="0.3">
      <c r="A251" s="35" t="str">
        <f>'вариации продукты'!$A$4</f>
        <v>Брусчатка</v>
      </c>
      <c r="B251" s="8" t="str">
        <f>'вариации продукты'!B$3</f>
        <v>4см</v>
      </c>
      <c r="C251" s="8" t="str">
        <f t="shared" si="12"/>
        <v>№18 Мустанг</v>
      </c>
      <c r="D251" s="8" t="str">
        <f t="shared" si="13"/>
        <v>Мрамор</v>
      </c>
      <c r="E251" s="9" t="s">
        <v>123</v>
      </c>
      <c r="F251" s="63">
        <f>'учет продукции'!$I251+'учет продукции'!$J251-'учет продукции'!$K251</f>
        <v>0</v>
      </c>
      <c r="G251" s="32">
        <v>600</v>
      </c>
      <c r="H251" s="32">
        <f>'учет продукции'!$F251*'учет продукции'!$G251</f>
        <v>0</v>
      </c>
      <c r="I251" s="64"/>
      <c r="J251" s="61"/>
      <c r="K251" s="61"/>
      <c r="L251" s="62">
        <v>67.476383265856995</v>
      </c>
      <c r="M251" s="62">
        <v>51.138275937562327</v>
      </c>
      <c r="N251" s="62">
        <v>16.338107328294672</v>
      </c>
      <c r="O251" s="62">
        <v>14.619883040935701</v>
      </c>
      <c r="P251" s="62">
        <v>44.984255510571302</v>
      </c>
      <c r="Q251" s="62">
        <v>5.2631578947368398</v>
      </c>
      <c r="R251" s="62"/>
      <c r="S251" s="62"/>
      <c r="T251" s="62"/>
      <c r="U251" s="62"/>
      <c r="V251" s="62"/>
      <c r="W251" s="62">
        <v>4.3859649122807015E-2</v>
      </c>
      <c r="X251" s="62"/>
      <c r="Y251" s="62"/>
      <c r="Z251" s="62"/>
      <c r="AA251" s="62">
        <v>4.3859649122807015E-2</v>
      </c>
      <c r="AB251" s="62"/>
      <c r="AC251" s="61" t="str">
        <f>'учет продукции'!$A251&amp;" "&amp;'учет продукции'!$B251&amp;" "&amp;'учет продукции'!$C251&amp;" "&amp;'учет продукции'!$D251&amp;" "&amp;'учет продукции'!$E251</f>
        <v>Брусчатка 4см №18 Мустанг Мрамор 1 сорт</v>
      </c>
    </row>
    <row r="252" spans="1:29" ht="14.25" customHeight="1" x14ac:dyDescent="0.3">
      <c r="A252" s="35" t="str">
        <f>'вариации продукты'!$A$4</f>
        <v>Брусчатка</v>
      </c>
      <c r="B252" s="8" t="str">
        <f>'вариации продукты'!B$3</f>
        <v>4см</v>
      </c>
      <c r="C252" s="8" t="str">
        <f t="shared" si="12"/>
        <v>№19 Гончар</v>
      </c>
      <c r="D252" s="8" t="str">
        <f t="shared" si="13"/>
        <v>Мрамор</v>
      </c>
      <c r="E252" s="9" t="s">
        <v>123</v>
      </c>
      <c r="F252" s="63">
        <f>'учет продукции'!$I252+'учет продукции'!$J252-'учет продукции'!$K252</f>
        <v>0</v>
      </c>
      <c r="G252" s="32">
        <v>600</v>
      </c>
      <c r="H252" s="32">
        <f>'учет продукции'!$F252*'учет продукции'!$G252</f>
        <v>0</v>
      </c>
      <c r="I252" s="64"/>
      <c r="J252" s="61"/>
      <c r="K252" s="61"/>
      <c r="L252" s="62">
        <v>67.476383265856995</v>
      </c>
      <c r="M252" s="62">
        <v>51.138275937562327</v>
      </c>
      <c r="N252" s="62">
        <v>16.338107328294672</v>
      </c>
      <c r="O252" s="62">
        <v>14.619883040935701</v>
      </c>
      <c r="P252" s="62">
        <v>44.984255510571302</v>
      </c>
      <c r="Q252" s="62">
        <v>5.2631578947368398</v>
      </c>
      <c r="R252" s="62"/>
      <c r="S252" s="62"/>
      <c r="T252" s="62"/>
      <c r="U252" s="62"/>
      <c r="V252" s="62"/>
      <c r="W252" s="62">
        <v>4.3859649122807015E-2</v>
      </c>
      <c r="X252" s="62"/>
      <c r="Y252" s="62"/>
      <c r="Z252" s="62"/>
      <c r="AA252" s="62">
        <v>4.3859649122807015E-2</v>
      </c>
      <c r="AB252" s="62"/>
      <c r="AC252" s="61" t="str">
        <f>'учет продукции'!$A252&amp;" "&amp;'учет продукции'!$B252&amp;" "&amp;'учет продукции'!$C252&amp;" "&amp;'учет продукции'!$D252&amp;" "&amp;'учет продукции'!$E252</f>
        <v>Брусчатка 4см №19 Гончар Мрамор 1 сорт</v>
      </c>
    </row>
    <row r="253" spans="1:29" ht="14.25" customHeight="1" x14ac:dyDescent="0.3">
      <c r="A253" s="35" t="str">
        <f>'вариации продукты'!$A$4</f>
        <v>Брусчатка</v>
      </c>
      <c r="B253" s="8" t="str">
        <f>'вариации продукты'!B$3</f>
        <v>4см</v>
      </c>
      <c r="C253" s="8" t="str">
        <f t="shared" si="12"/>
        <v>№20 Кармен</v>
      </c>
      <c r="D253" s="8" t="str">
        <f t="shared" si="13"/>
        <v>Мрамор</v>
      </c>
      <c r="E253" s="9" t="s">
        <v>123</v>
      </c>
      <c r="F253" s="63">
        <f>'учет продукции'!$I253+'учет продукции'!$J253-'учет продукции'!$K253</f>
        <v>0</v>
      </c>
      <c r="G253" s="32">
        <v>600</v>
      </c>
      <c r="H253" s="32">
        <f>'учет продукции'!$F253*'учет продукции'!$G253</f>
        <v>0</v>
      </c>
      <c r="I253" s="64"/>
      <c r="J253" s="61"/>
      <c r="K253" s="61"/>
      <c r="L253" s="62">
        <v>67.476383265856995</v>
      </c>
      <c r="M253" s="62">
        <v>51.138275937562327</v>
      </c>
      <c r="N253" s="62">
        <v>16.338107328294672</v>
      </c>
      <c r="O253" s="62">
        <v>14.619883040935701</v>
      </c>
      <c r="P253" s="62">
        <v>44.984255510571302</v>
      </c>
      <c r="Q253" s="62">
        <v>5.2631578947368398</v>
      </c>
      <c r="R253" s="62"/>
      <c r="S253" s="62"/>
      <c r="T253" s="62"/>
      <c r="U253" s="62"/>
      <c r="V253" s="62">
        <v>5.7000000000000002E-2</v>
      </c>
      <c r="W253" s="62"/>
      <c r="X253" s="62">
        <v>3.9E-2</v>
      </c>
      <c r="Y253" s="62"/>
      <c r="Z253" s="62"/>
      <c r="AA253" s="62"/>
      <c r="AB253" s="62"/>
      <c r="AC253" s="61" t="str">
        <f>'учет продукции'!$A253&amp;" "&amp;'учет продукции'!$B253&amp;" "&amp;'учет продукции'!$C253&amp;" "&amp;'учет продукции'!$D253&amp;" "&amp;'учет продукции'!$E253</f>
        <v>Брусчатка 4см №20 Кармен Мрамор 1 сорт</v>
      </c>
    </row>
    <row r="254" spans="1:29" ht="14.25" customHeight="1" x14ac:dyDescent="0.3">
      <c r="A254" s="35" t="str">
        <f>'вариации продукты'!$A$4</f>
        <v>Брусчатка</v>
      </c>
      <c r="B254" s="8" t="str">
        <f>'вариации продукты'!B$3</f>
        <v>4см</v>
      </c>
      <c r="C254" s="8" t="str">
        <f t="shared" si="12"/>
        <v>№21 Агат коричневый</v>
      </c>
      <c r="D254" s="8" t="str">
        <f t="shared" si="13"/>
        <v>Мрамор</v>
      </c>
      <c r="E254" s="9" t="s">
        <v>123</v>
      </c>
      <c r="F254" s="63">
        <f>'учет продукции'!$I254+'учет продукции'!$J254-'учет продукции'!$K254</f>
        <v>0</v>
      </c>
      <c r="G254" s="32">
        <v>600</v>
      </c>
      <c r="H254" s="32">
        <f>'учет продукции'!$F254*'учет продукции'!$G254</f>
        <v>0</v>
      </c>
      <c r="I254" s="64"/>
      <c r="J254" s="61"/>
      <c r="K254" s="61"/>
      <c r="L254" s="62">
        <v>67.476383265856995</v>
      </c>
      <c r="M254" s="62">
        <v>51.138275937562327</v>
      </c>
      <c r="N254" s="62">
        <v>16.338107328294672</v>
      </c>
      <c r="O254" s="62">
        <v>14.619883040935701</v>
      </c>
      <c r="P254" s="62">
        <v>44.984255510571302</v>
      </c>
      <c r="Q254" s="62">
        <v>5.2631578947368398</v>
      </c>
      <c r="R254" s="62"/>
      <c r="S254" s="62"/>
      <c r="T254" s="62"/>
      <c r="U254" s="62"/>
      <c r="V254" s="62"/>
      <c r="W254" s="62">
        <v>2.1929824561403508E-2</v>
      </c>
      <c r="X254" s="62">
        <v>2.1929824561403508E-2</v>
      </c>
      <c r="Y254" s="62">
        <v>4.3859649122807015E-2</v>
      </c>
      <c r="Z254" s="62"/>
      <c r="AA254" s="62"/>
      <c r="AB254" s="62"/>
      <c r="AC254" s="61" t="str">
        <f>'учет продукции'!$A254&amp;" "&amp;'учет продукции'!$B254&amp;" "&amp;'учет продукции'!$C254&amp;" "&amp;'учет продукции'!$D254&amp;" "&amp;'учет продукции'!$E254</f>
        <v>Брусчатка 4см №21 Агат коричневый Мрамор 1 сорт</v>
      </c>
    </row>
    <row r="255" spans="1:29" ht="14.25" customHeight="1" x14ac:dyDescent="0.3">
      <c r="A255" s="35" t="str">
        <f>'вариации продукты'!$A$4</f>
        <v>Брусчатка</v>
      </c>
      <c r="B255" s="8" t="str">
        <f>'вариации продукты'!B$3</f>
        <v>4см</v>
      </c>
      <c r="C255" s="8" t="str">
        <f t="shared" si="12"/>
        <v>№22 Агат оранжевый</v>
      </c>
      <c r="D255" s="8" t="str">
        <f t="shared" si="13"/>
        <v>Мрамор</v>
      </c>
      <c r="E255" s="9" t="s">
        <v>123</v>
      </c>
      <c r="F255" s="63">
        <f>'учет продукции'!$I255+'учет продукции'!$J255-'учет продукции'!$K255</f>
        <v>0</v>
      </c>
      <c r="G255" s="32">
        <v>600</v>
      </c>
      <c r="H255" s="32">
        <f>'учет продукции'!$F255*'учет продукции'!$G255</f>
        <v>0</v>
      </c>
      <c r="I255" s="64"/>
      <c r="J255" s="61"/>
      <c r="K255" s="61"/>
      <c r="L255" s="62">
        <v>67.476383265856995</v>
      </c>
      <c r="M255" s="62">
        <v>51.138275937562327</v>
      </c>
      <c r="N255" s="62">
        <v>16.338107328294672</v>
      </c>
      <c r="O255" s="62">
        <v>14.619883040935701</v>
      </c>
      <c r="P255" s="62">
        <v>44.984255510571302</v>
      </c>
      <c r="Q255" s="62">
        <v>5.2631578947368398</v>
      </c>
      <c r="R255" s="62"/>
      <c r="S255" s="62"/>
      <c r="T255" s="62"/>
      <c r="U255" s="62"/>
      <c r="V255" s="62"/>
      <c r="W255" s="62"/>
      <c r="X255" s="62">
        <v>2.1929824561403508E-2</v>
      </c>
      <c r="Y255" s="62">
        <v>4.3859649122807015E-2</v>
      </c>
      <c r="Z255" s="62"/>
      <c r="AA255" s="62">
        <v>2.1929824561403508E-2</v>
      </c>
      <c r="AB255" s="62"/>
      <c r="AC255" s="61" t="str">
        <f>'учет продукции'!$A255&amp;" "&amp;'учет продукции'!$B255&amp;" "&amp;'учет продукции'!$C255&amp;" "&amp;'учет продукции'!$D255&amp;" "&amp;'учет продукции'!$E255</f>
        <v>Брусчатка 4см №22 Агат оранжевый Мрамор 1 сорт</v>
      </c>
    </row>
    <row r="256" spans="1:29" ht="14.25" customHeight="1" x14ac:dyDescent="0.3">
      <c r="A256" s="35" t="str">
        <f>'вариации продукты'!$A$4</f>
        <v>Брусчатка</v>
      </c>
      <c r="B256" s="8" t="str">
        <f>'вариации продукты'!B$3</f>
        <v>4см</v>
      </c>
      <c r="C256" s="8" t="str">
        <f t="shared" si="12"/>
        <v>№23 Жёлтый агат</v>
      </c>
      <c r="D256" s="8" t="str">
        <f t="shared" si="13"/>
        <v>Мрамор</v>
      </c>
      <c r="E256" s="9" t="s">
        <v>123</v>
      </c>
      <c r="F256" s="63">
        <f>'учет продукции'!$I256+'учет продукции'!$J256-'учет продукции'!$K256</f>
        <v>0</v>
      </c>
      <c r="G256" s="32">
        <v>600</v>
      </c>
      <c r="H256" s="32">
        <f>'учет продукции'!$F256*'учет продукции'!$G256</f>
        <v>0</v>
      </c>
      <c r="I256" s="64"/>
      <c r="J256" s="61"/>
      <c r="K256" s="61"/>
      <c r="L256" s="62">
        <v>67.476383265856995</v>
      </c>
      <c r="M256" s="62">
        <v>51.138275937562327</v>
      </c>
      <c r="N256" s="62">
        <v>16.338107328294672</v>
      </c>
      <c r="O256" s="62">
        <v>14.619883040935701</v>
      </c>
      <c r="P256" s="62">
        <v>44.984255510571302</v>
      </c>
      <c r="Q256" s="62">
        <v>5.2631578947368398</v>
      </c>
      <c r="R256" s="62"/>
      <c r="S256" s="62"/>
      <c r="T256" s="62"/>
      <c r="U256" s="62"/>
      <c r="V256" s="62"/>
      <c r="W256" s="62"/>
      <c r="X256" s="62">
        <v>2.1929824561403508E-2</v>
      </c>
      <c r="Y256" s="62">
        <v>4.3859649122807015E-2</v>
      </c>
      <c r="Z256" s="62">
        <v>2.1929824561403508E-2</v>
      </c>
      <c r="AA256" s="62"/>
      <c r="AB256" s="62"/>
      <c r="AC256" s="61" t="str">
        <f>'учет продукции'!$A256&amp;" "&amp;'учет продукции'!$B256&amp;" "&amp;'учет продукции'!$C256&amp;" "&amp;'учет продукции'!$D256&amp;" "&amp;'учет продукции'!$E256</f>
        <v>Брусчатка 4см №23 Жёлтый агат Мрамор 1 сорт</v>
      </c>
    </row>
    <row r="257" spans="1:29" ht="14.25" customHeight="1" x14ac:dyDescent="0.3">
      <c r="A257" s="35" t="str">
        <f>'вариации продукты'!$A$4</f>
        <v>Брусчатка</v>
      </c>
      <c r="B257" s="8" t="str">
        <f>'вариации продукты'!B$3</f>
        <v>4см</v>
      </c>
      <c r="C257" s="8" t="str">
        <f t="shared" si="12"/>
        <v>№24 Танго</v>
      </c>
      <c r="D257" s="8" t="str">
        <f t="shared" si="13"/>
        <v>Мрамор</v>
      </c>
      <c r="E257" s="9" t="s">
        <v>123</v>
      </c>
      <c r="F257" s="63">
        <f>'учет продукции'!$I257+'учет продукции'!$J257-'учет продукции'!$K257</f>
        <v>0</v>
      </c>
      <c r="G257" s="32">
        <v>600</v>
      </c>
      <c r="H257" s="32">
        <f>'учет продукции'!$F257*'учет продукции'!$G257</f>
        <v>0</v>
      </c>
      <c r="I257" s="64"/>
      <c r="J257" s="61"/>
      <c r="K257" s="61"/>
      <c r="L257" s="62">
        <v>67.476383265856995</v>
      </c>
      <c r="M257" s="62">
        <v>51.138275937562327</v>
      </c>
      <c r="N257" s="62">
        <v>16.338107328294672</v>
      </c>
      <c r="O257" s="62">
        <v>14.619883040935701</v>
      </c>
      <c r="P257" s="62">
        <v>44.984255510571302</v>
      </c>
      <c r="Q257" s="62">
        <v>5.2631578947368398</v>
      </c>
      <c r="R257" s="62"/>
      <c r="S257" s="62"/>
      <c r="T257" s="62"/>
      <c r="U257" s="62"/>
      <c r="V257" s="62">
        <v>2.1929824561403508E-2</v>
      </c>
      <c r="W257" s="62"/>
      <c r="X257" s="62"/>
      <c r="Y257" s="62">
        <v>4.3859649122807015E-2</v>
      </c>
      <c r="Z257" s="62">
        <v>2.1929824561403508E-2</v>
      </c>
      <c r="AA257" s="62"/>
      <c r="AB257" s="62"/>
      <c r="AC257" s="61" t="str">
        <f>'учет продукции'!$A257&amp;" "&amp;'учет продукции'!$B257&amp;" "&amp;'учет продукции'!$C257&amp;" "&amp;'учет продукции'!$D257&amp;" "&amp;'учет продукции'!$E257</f>
        <v>Брусчатка 4см №24 Танго Мрамор 1 сорт</v>
      </c>
    </row>
    <row r="258" spans="1:29" ht="14.25" customHeight="1" x14ac:dyDescent="0.3">
      <c r="A258" s="35" t="str">
        <f>'вариации продукты'!$A$5</f>
        <v>Старый город</v>
      </c>
      <c r="B258" s="8" t="str">
        <f>'вариации продукты'!B$3</f>
        <v>4см</v>
      </c>
      <c r="C258" s="8" t="str">
        <f t="shared" ref="C258:C264" si="14">C226</f>
        <v>серый</v>
      </c>
      <c r="D258" s="8" t="str">
        <f t="shared" si="13"/>
        <v>гладкий</v>
      </c>
      <c r="E258" s="9" t="s">
        <v>123</v>
      </c>
      <c r="F258" s="63">
        <f>'учет продукции'!$I258+'учет продукции'!$J258-'учет продукции'!$K258</f>
        <v>0</v>
      </c>
      <c r="G258" s="32">
        <v>350</v>
      </c>
      <c r="H258" s="32">
        <f>'учет продукции'!$F258*'учет продукции'!$G258</f>
        <v>0</v>
      </c>
      <c r="I258" s="64"/>
      <c r="J258" s="61"/>
      <c r="K258" s="61"/>
      <c r="L258" s="62">
        <v>67.476383265856953</v>
      </c>
      <c r="M258" s="62">
        <v>51.138275937562291</v>
      </c>
      <c r="N258" s="62">
        <v>16.338107328294662</v>
      </c>
      <c r="O258" s="62">
        <v>14.619883040935674</v>
      </c>
      <c r="P258" s="62">
        <v>44.984255510571302</v>
      </c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1" t="str">
        <f>'учет продукции'!$A258&amp;" "&amp;'учет продукции'!$B258&amp;" "&amp;'учет продукции'!$C258&amp;" "&amp;'учет продукции'!$D258&amp;" "&amp;'учет продукции'!$E258</f>
        <v>Старый город 4см серый гладкий 1 сорт</v>
      </c>
    </row>
    <row r="259" spans="1:29" ht="14.25" customHeight="1" x14ac:dyDescent="0.3">
      <c r="A259" s="35" t="str">
        <f>'вариации продукты'!$A$5</f>
        <v>Старый город</v>
      </c>
      <c r="B259" s="8" t="str">
        <f>'вариации продукты'!B$3</f>
        <v>4см</v>
      </c>
      <c r="C259" s="8" t="str">
        <f t="shared" si="14"/>
        <v>красный</v>
      </c>
      <c r="D259" s="8" t="str">
        <f t="shared" si="13"/>
        <v>гладкий</v>
      </c>
      <c r="E259" s="9" t="s">
        <v>123</v>
      </c>
      <c r="F259" s="63">
        <f>'учет продукции'!$I259+'учет продукции'!$J259-'учет продукции'!$K259</f>
        <v>0</v>
      </c>
      <c r="G259" s="32">
        <v>400</v>
      </c>
      <c r="H259" s="32">
        <f>'учет продукции'!$F259*'учет продукции'!$G259</f>
        <v>0</v>
      </c>
      <c r="I259" s="64"/>
      <c r="J259" s="61"/>
      <c r="K259" s="61"/>
      <c r="L259" s="62">
        <v>67.476383265856953</v>
      </c>
      <c r="M259" s="62">
        <v>51.138275937562291</v>
      </c>
      <c r="N259" s="62">
        <v>16.338107328294662</v>
      </c>
      <c r="O259" s="62">
        <v>14.619883040935674</v>
      </c>
      <c r="P259" s="62">
        <v>44.984255510571302</v>
      </c>
      <c r="Q259" s="62"/>
      <c r="R259" s="62"/>
      <c r="S259" s="62"/>
      <c r="T259" s="62"/>
      <c r="U259" s="62"/>
      <c r="V259" s="62">
        <v>8.7999999999999995E-2</v>
      </c>
      <c r="W259" s="62"/>
      <c r="X259" s="62"/>
      <c r="Y259" s="62"/>
      <c r="Z259" s="62"/>
      <c r="AA259" s="62"/>
      <c r="AB259" s="62"/>
      <c r="AC259" s="61" t="str">
        <f>'учет продукции'!$A259&amp;" "&amp;'учет продукции'!$B259&amp;" "&amp;'учет продукции'!$C259&amp;" "&amp;'учет продукции'!$D259&amp;" "&amp;'учет продукции'!$E259</f>
        <v>Старый город 4см красный гладкий 1 сорт</v>
      </c>
    </row>
    <row r="260" spans="1:29" ht="14.25" customHeight="1" x14ac:dyDescent="0.3">
      <c r="A260" s="35" t="str">
        <f>'вариации продукты'!$A$5</f>
        <v>Старый город</v>
      </c>
      <c r="B260" s="8" t="str">
        <f>'вариации продукты'!B$3</f>
        <v>4см</v>
      </c>
      <c r="C260" s="8" t="str">
        <f t="shared" si="14"/>
        <v>коричневый</v>
      </c>
      <c r="D260" s="8" t="str">
        <f t="shared" si="13"/>
        <v>гладкий</v>
      </c>
      <c r="E260" s="9" t="s">
        <v>123</v>
      </c>
      <c r="F260" s="63">
        <f>'учет продукции'!$I260+'учет продукции'!$J260-'учет продукции'!$K260</f>
        <v>0</v>
      </c>
      <c r="G260" s="32">
        <v>400</v>
      </c>
      <c r="H260" s="32">
        <f>'учет продукции'!$F260*'учет продукции'!$G260</f>
        <v>0</v>
      </c>
      <c r="I260" s="64"/>
      <c r="J260" s="61"/>
      <c r="K260" s="61"/>
      <c r="L260" s="62">
        <v>67.476383265856953</v>
      </c>
      <c r="M260" s="62">
        <v>51.138275937562291</v>
      </c>
      <c r="N260" s="62">
        <v>16.338107328294662</v>
      </c>
      <c r="O260" s="62">
        <v>14.619883040935674</v>
      </c>
      <c r="P260" s="62">
        <v>44.984255510571302</v>
      </c>
      <c r="Q260" s="62"/>
      <c r="R260" s="62"/>
      <c r="S260" s="62"/>
      <c r="T260" s="62"/>
      <c r="U260" s="62"/>
      <c r="V260" s="62"/>
      <c r="W260" s="62">
        <v>8.7999999999999995E-2</v>
      </c>
      <c r="X260" s="62"/>
      <c r="Y260" s="62"/>
      <c r="Z260" s="62"/>
      <c r="AA260" s="62"/>
      <c r="AB260" s="62"/>
      <c r="AC260" s="61" t="str">
        <f>'учет продукции'!$A260&amp;" "&amp;'учет продукции'!$B260&amp;" "&amp;'учет продукции'!$C260&amp;" "&amp;'учет продукции'!$D260&amp;" "&amp;'учет продукции'!$E260</f>
        <v>Старый город 4см коричневый гладкий 1 сорт</v>
      </c>
    </row>
    <row r="261" spans="1:29" ht="14.25" customHeight="1" x14ac:dyDescent="0.3">
      <c r="A261" s="35" t="str">
        <f>'вариации продукты'!$A$5</f>
        <v>Старый город</v>
      </c>
      <c r="B261" s="8" t="str">
        <f>'вариации продукты'!B$3</f>
        <v>4см</v>
      </c>
      <c r="C261" s="8" t="str">
        <f t="shared" si="14"/>
        <v>черный</v>
      </c>
      <c r="D261" s="8" t="str">
        <f t="shared" si="13"/>
        <v>гладкий</v>
      </c>
      <c r="E261" s="9" t="s">
        <v>123</v>
      </c>
      <c r="F261" s="63">
        <f>'учет продукции'!$I261+'учет продукции'!$J261-'учет продукции'!$K261</f>
        <v>0</v>
      </c>
      <c r="G261" s="32">
        <v>400</v>
      </c>
      <c r="H261" s="32">
        <f>'учет продукции'!$F261*'учет продукции'!$G261</f>
        <v>0</v>
      </c>
      <c r="I261" s="64"/>
      <c r="J261" s="61"/>
      <c r="K261" s="61"/>
      <c r="L261" s="62">
        <v>67.476383265856953</v>
      </c>
      <c r="M261" s="62">
        <v>51.138275937562291</v>
      </c>
      <c r="N261" s="62">
        <v>16.338107328294662</v>
      </c>
      <c r="O261" s="62">
        <v>14.619883040935674</v>
      </c>
      <c r="P261" s="62">
        <v>44.984255510571302</v>
      </c>
      <c r="Q261" s="62"/>
      <c r="R261" s="62"/>
      <c r="S261" s="62"/>
      <c r="T261" s="62"/>
      <c r="U261" s="62"/>
      <c r="V261" s="62"/>
      <c r="W261" s="62"/>
      <c r="X261" s="62">
        <v>8.7999999999999995E-2</v>
      </c>
      <c r="Y261" s="62"/>
      <c r="Z261" s="62"/>
      <c r="AA261" s="62"/>
      <c r="AB261" s="62"/>
      <c r="AC261" s="61" t="str">
        <f>'учет продукции'!$A261&amp;" "&amp;'учет продукции'!$B261&amp;" "&amp;'учет продукции'!$C261&amp;" "&amp;'учет продукции'!$D261&amp;" "&amp;'учет продукции'!$E261</f>
        <v>Старый город 4см черный гладкий 1 сорт</v>
      </c>
    </row>
    <row r="262" spans="1:29" ht="14.25" customHeight="1" x14ac:dyDescent="0.3">
      <c r="A262" s="35" t="str">
        <f>'вариации продукты'!$A$5</f>
        <v>Старый город</v>
      </c>
      <c r="B262" s="8" t="str">
        <f>'вариации продукты'!B$3</f>
        <v>4см</v>
      </c>
      <c r="C262" s="8" t="str">
        <f t="shared" si="14"/>
        <v>белый</v>
      </c>
      <c r="D262" s="8" t="str">
        <f t="shared" si="13"/>
        <v>гладкий</v>
      </c>
      <c r="E262" s="9" t="s">
        <v>123</v>
      </c>
      <c r="F262" s="63">
        <f>'учет продукции'!$I262+'учет продукции'!$J262-'учет продукции'!$K262</f>
        <v>0</v>
      </c>
      <c r="G262" s="32">
        <v>420</v>
      </c>
      <c r="H262" s="32">
        <f>'учет продукции'!$F262*'учет продукции'!$G262</f>
        <v>0</v>
      </c>
      <c r="I262" s="64"/>
      <c r="J262" s="61"/>
      <c r="K262" s="61"/>
      <c r="L262" s="62">
        <v>67.476383265856953</v>
      </c>
      <c r="M262" s="62">
        <v>51.138275937562291</v>
      </c>
      <c r="N262" s="62">
        <v>16.338107328294662</v>
      </c>
      <c r="O262" s="62">
        <v>14.619883040935674</v>
      </c>
      <c r="P262" s="62">
        <v>44.984255510571302</v>
      </c>
      <c r="Q262" s="62"/>
      <c r="R262" s="62"/>
      <c r="S262" s="62"/>
      <c r="T262" s="62"/>
      <c r="U262" s="62"/>
      <c r="V262" s="62"/>
      <c r="W262" s="62"/>
      <c r="X262" s="62"/>
      <c r="Y262" s="62">
        <v>8.7999999999999995E-2</v>
      </c>
      <c r="Z262" s="62"/>
      <c r="AA262" s="62"/>
      <c r="AB262" s="62"/>
      <c r="AC262" s="61" t="str">
        <f>'учет продукции'!$A262&amp;" "&amp;'учет продукции'!$B262&amp;" "&amp;'учет продукции'!$C262&amp;" "&amp;'учет продукции'!$D262&amp;" "&amp;'учет продукции'!$E262</f>
        <v>Старый город 4см белый гладкий 1 сорт</v>
      </c>
    </row>
    <row r="263" spans="1:29" ht="14.25" customHeight="1" x14ac:dyDescent="0.3">
      <c r="A263" s="35" t="str">
        <f>'вариации продукты'!$A$5</f>
        <v>Старый город</v>
      </c>
      <c r="B263" s="8" t="str">
        <f>'вариации продукты'!B$3</f>
        <v>4см</v>
      </c>
      <c r="C263" s="8" t="str">
        <f t="shared" si="14"/>
        <v>желтый</v>
      </c>
      <c r="D263" s="8" t="str">
        <f t="shared" si="13"/>
        <v>гладкий</v>
      </c>
      <c r="E263" s="9" t="s">
        <v>123</v>
      </c>
      <c r="F263" s="63">
        <f>'учет продукции'!$I263+'учет продукции'!$J263-'учет продукции'!$K263</f>
        <v>0</v>
      </c>
      <c r="G263" s="32">
        <v>420</v>
      </c>
      <c r="H263" s="32">
        <f>'учет продукции'!$F263*'учет продукции'!$G263</f>
        <v>0</v>
      </c>
      <c r="I263" s="64"/>
      <c r="J263" s="61"/>
      <c r="K263" s="61"/>
      <c r="L263" s="62">
        <v>67.476383265856953</v>
      </c>
      <c r="M263" s="62">
        <v>51.138275937562291</v>
      </c>
      <c r="N263" s="62">
        <v>16.338107328294662</v>
      </c>
      <c r="O263" s="62">
        <v>14.619883040935674</v>
      </c>
      <c r="P263" s="62">
        <v>44.984255510571302</v>
      </c>
      <c r="Q263" s="62"/>
      <c r="R263" s="62"/>
      <c r="S263" s="62"/>
      <c r="T263" s="62"/>
      <c r="U263" s="62"/>
      <c r="V263" s="62"/>
      <c r="W263" s="62"/>
      <c r="X263" s="62"/>
      <c r="Y263" s="62"/>
      <c r="Z263" s="62">
        <v>8.7999999999999995E-2</v>
      </c>
      <c r="AA263" s="62"/>
      <c r="AB263" s="62"/>
      <c r="AC263" s="61" t="str">
        <f>'учет продукции'!$A263&amp;" "&amp;'учет продукции'!$B263&amp;" "&amp;'учет продукции'!$C263&amp;" "&amp;'учет продукции'!$D263&amp;" "&amp;'учет продукции'!$E263</f>
        <v>Старый город 4см желтый гладкий 1 сорт</v>
      </c>
    </row>
    <row r="264" spans="1:29" ht="14.25" customHeight="1" x14ac:dyDescent="0.3">
      <c r="A264" s="35" t="str">
        <f>'вариации продукты'!$A$5</f>
        <v>Старый город</v>
      </c>
      <c r="B264" s="8" t="str">
        <f>'вариации продукты'!B$3</f>
        <v>4см</v>
      </c>
      <c r="C264" s="8" t="str">
        <f t="shared" si="14"/>
        <v>оранжевый</v>
      </c>
      <c r="D264" s="8" t="str">
        <f t="shared" si="13"/>
        <v>гладкий</v>
      </c>
      <c r="E264" s="9" t="s">
        <v>123</v>
      </c>
      <c r="F264" s="63">
        <f>'учет продукции'!$I264+'учет продукции'!$J264-'учет продукции'!$K264</f>
        <v>0</v>
      </c>
      <c r="G264" s="32">
        <v>420</v>
      </c>
      <c r="H264" s="32">
        <f>'учет продукции'!$F264*'учет продукции'!$G264</f>
        <v>0</v>
      </c>
      <c r="I264" s="64"/>
      <c r="J264" s="61"/>
      <c r="K264" s="61"/>
      <c r="L264" s="62">
        <v>67.476383265856953</v>
      </c>
      <c r="M264" s="62">
        <v>51.138275937562291</v>
      </c>
      <c r="N264" s="62">
        <v>16.338107328294662</v>
      </c>
      <c r="O264" s="62">
        <v>14.619883040935674</v>
      </c>
      <c r="P264" s="62">
        <v>44.984255510571302</v>
      </c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>
        <v>8.7999999999999995E-2</v>
      </c>
      <c r="AB264" s="62"/>
      <c r="AC264" s="61" t="str">
        <f>'учет продукции'!$A264&amp;" "&amp;'учет продукции'!$B264&amp;" "&amp;'учет продукции'!$C264&amp;" "&amp;'учет продукции'!$D264&amp;" "&amp;'учет продукции'!$E264</f>
        <v>Старый город 4см оранжевый гладкий 1 сорт</v>
      </c>
    </row>
    <row r="265" spans="1:29" ht="14.25" customHeight="1" x14ac:dyDescent="0.3">
      <c r="A265" s="35" t="s">
        <v>157</v>
      </c>
      <c r="B265" s="8" t="s">
        <v>125</v>
      </c>
      <c r="C265" s="8" t="s">
        <v>126</v>
      </c>
      <c r="D265" s="8" t="s">
        <v>127</v>
      </c>
      <c r="E265" s="8" t="s">
        <v>123</v>
      </c>
      <c r="F265" s="66">
        <v>0</v>
      </c>
      <c r="G265" s="32">
        <v>400</v>
      </c>
      <c r="H265" s="32">
        <v>0</v>
      </c>
      <c r="I265" s="67"/>
      <c r="J265" s="61"/>
      <c r="K265" s="61"/>
      <c r="L265" s="62">
        <v>67.476383265856953</v>
      </c>
      <c r="M265" s="62">
        <v>51.138275937562291</v>
      </c>
      <c r="N265" s="62">
        <v>16.338107328294662</v>
      </c>
      <c r="O265" s="62">
        <v>14.619883040935674</v>
      </c>
      <c r="P265" s="62">
        <v>44.984255510571302</v>
      </c>
      <c r="Q265" s="62"/>
      <c r="R265" s="62"/>
      <c r="S265" s="62"/>
      <c r="T265" s="62"/>
      <c r="U265" s="62"/>
      <c r="V265" s="62"/>
      <c r="W265" s="62">
        <v>8.7999999999999995E-2</v>
      </c>
      <c r="X265" s="62"/>
      <c r="Y265" s="62"/>
      <c r="Z265" s="62"/>
      <c r="AA265" s="62"/>
      <c r="AB265" s="62"/>
      <c r="AC265" s="61" t="str">
        <f>'учет продукции'!$A265&amp;" "&amp;'учет продукции'!$B265&amp;" "&amp;'учет продукции'!$C265&amp;" "&amp;'учет продукции'!$D265&amp;" "&amp;'учет продукции'!$E265</f>
        <v>старый город 4см Мокко гладкий 1 сорт</v>
      </c>
    </row>
    <row r="266" spans="1:29" ht="14.25" customHeight="1" x14ac:dyDescent="0.3">
      <c r="A266" s="35" t="str">
        <f>'вариации продукты'!$A$5</f>
        <v>Старый город</v>
      </c>
      <c r="B266" s="8" t="str">
        <f>'вариации продукты'!B$3</f>
        <v>4см</v>
      </c>
      <c r="C266" s="8" t="str">
        <f t="shared" ref="C266:C296" si="15">C234</f>
        <v>№1 Каир</v>
      </c>
      <c r="D266" s="8" t="str">
        <f t="shared" ref="D266:D296" si="16">D138</f>
        <v>гладкий</v>
      </c>
      <c r="E266" s="9" t="s">
        <v>123</v>
      </c>
      <c r="F266" s="63">
        <f>'учет продукции'!$I266+'учет продукции'!$J266-'учет продукции'!$K266</f>
        <v>0</v>
      </c>
      <c r="G266" s="32">
        <v>480</v>
      </c>
      <c r="H266" s="32">
        <f>'учет продукции'!$F266*'учет продукции'!$G266</f>
        <v>0</v>
      </c>
      <c r="I266" s="64"/>
      <c r="J266" s="61"/>
      <c r="K266" s="61"/>
      <c r="L266" s="62">
        <v>67.476383265856953</v>
      </c>
      <c r="M266" s="62">
        <v>51.138275937562291</v>
      </c>
      <c r="N266" s="62">
        <v>16.338107328294662</v>
      </c>
      <c r="O266" s="62">
        <v>14.619883040935674</v>
      </c>
      <c r="P266" s="62">
        <v>44.984255510571302</v>
      </c>
      <c r="Q266" s="62"/>
      <c r="R266" s="62"/>
      <c r="S266" s="62"/>
      <c r="T266" s="62"/>
      <c r="U266" s="62"/>
      <c r="V266" s="62">
        <v>2.1929824561403508E-2</v>
      </c>
      <c r="W266" s="62"/>
      <c r="X266" s="62"/>
      <c r="Y266" s="62"/>
      <c r="Z266" s="62">
        <v>4.3859649122807015E-2</v>
      </c>
      <c r="AA266" s="62">
        <v>2.1929824561403508E-2</v>
      </c>
      <c r="AB266" s="62"/>
      <c r="AC266" s="61" t="str">
        <f>'учет продукции'!$A266&amp;" "&amp;'учет продукции'!$B266&amp;" "&amp;'учет продукции'!$C266&amp;" "&amp;'учет продукции'!$D266&amp;" "&amp;'учет продукции'!$E266</f>
        <v>Старый город 4см №1 Каир гладкий 1 сорт</v>
      </c>
    </row>
    <row r="267" spans="1:29" ht="14.25" customHeight="1" x14ac:dyDescent="0.3">
      <c r="A267" s="35" t="str">
        <f>'вариации продукты'!$A$5</f>
        <v>Старый город</v>
      </c>
      <c r="B267" s="8" t="str">
        <f>'вариации продукты'!B$3</f>
        <v>4см</v>
      </c>
      <c r="C267" s="8" t="str">
        <f t="shared" si="15"/>
        <v>№2 Янтарь</v>
      </c>
      <c r="D267" s="8" t="str">
        <f t="shared" si="16"/>
        <v>гладкий</v>
      </c>
      <c r="E267" s="9" t="s">
        <v>123</v>
      </c>
      <c r="F267" s="63">
        <f>'учет продукции'!$I267+'учет продукции'!$J267-'учет продукции'!$K267</f>
        <v>0</v>
      </c>
      <c r="G267" s="32">
        <v>480</v>
      </c>
      <c r="H267" s="32">
        <f>'учет продукции'!$F267*'учет продукции'!$G267</f>
        <v>0</v>
      </c>
      <c r="I267" s="64"/>
      <c r="J267" s="61"/>
      <c r="K267" s="61"/>
      <c r="L267" s="62">
        <v>67.476383265856953</v>
      </c>
      <c r="M267" s="62">
        <v>51.138275937562291</v>
      </c>
      <c r="N267" s="62">
        <v>16.338107328294662</v>
      </c>
      <c r="O267" s="62">
        <v>14.619883040935674</v>
      </c>
      <c r="P267" s="62">
        <v>44.984255510571302</v>
      </c>
      <c r="Q267" s="62"/>
      <c r="R267" s="62"/>
      <c r="S267" s="62"/>
      <c r="T267" s="62"/>
      <c r="U267" s="62"/>
      <c r="V267" s="62"/>
      <c r="W267" s="62">
        <v>4.3859649122807015E-2</v>
      </c>
      <c r="X267" s="62"/>
      <c r="Y267" s="62"/>
      <c r="Z267" s="62">
        <v>4.3859649122807001E-2</v>
      </c>
      <c r="AA267" s="62"/>
      <c r="AB267" s="62"/>
      <c r="AC267" s="61" t="str">
        <f>'учет продукции'!$A267&amp;" "&amp;'учет продукции'!$B267&amp;" "&amp;'учет продукции'!$C267&amp;" "&amp;'учет продукции'!$D267&amp;" "&amp;'учет продукции'!$E267</f>
        <v>Старый город 4см №2 Янтарь гладкий 1 сорт</v>
      </c>
    </row>
    <row r="268" spans="1:29" ht="14.25" customHeight="1" x14ac:dyDescent="0.3">
      <c r="A268" s="35" t="str">
        <f>'вариации продукты'!$A$5</f>
        <v>Старый город</v>
      </c>
      <c r="B268" s="8" t="str">
        <f>'вариации продукты'!B$3</f>
        <v>4см</v>
      </c>
      <c r="C268" s="8" t="str">
        <f t="shared" si="15"/>
        <v>№3 Серо-белый</v>
      </c>
      <c r="D268" s="8" t="str">
        <f t="shared" si="16"/>
        <v>гладкий</v>
      </c>
      <c r="E268" s="9" t="s">
        <v>123</v>
      </c>
      <c r="F268" s="63">
        <f>'учет продукции'!$I268+'учет продукции'!$J268-'учет продукции'!$K268</f>
        <v>0</v>
      </c>
      <c r="G268" s="32">
        <v>480</v>
      </c>
      <c r="H268" s="32">
        <f>'учет продукции'!$F268*'учет продукции'!$G268</f>
        <v>0</v>
      </c>
      <c r="I268" s="64"/>
      <c r="J268" s="61"/>
      <c r="K268" s="61"/>
      <c r="L268" s="62">
        <v>67.476383265856953</v>
      </c>
      <c r="M268" s="62">
        <v>51.138275937562291</v>
      </c>
      <c r="N268" s="62">
        <v>16.338107328294662</v>
      </c>
      <c r="O268" s="62">
        <v>14.619883040935674</v>
      </c>
      <c r="P268" s="62">
        <v>44.984255510571302</v>
      </c>
      <c r="Q268" s="62"/>
      <c r="R268" s="62"/>
      <c r="S268" s="62"/>
      <c r="T268" s="62"/>
      <c r="U268" s="62"/>
      <c r="V268" s="62"/>
      <c r="W268" s="62"/>
      <c r="X268" s="62"/>
      <c r="Y268" s="62">
        <v>4.3859649122807015E-2</v>
      </c>
      <c r="Z268" s="62"/>
      <c r="AA268" s="62"/>
      <c r="AB268" s="62"/>
      <c r="AC268" s="61" t="str">
        <f>'учет продукции'!$A268&amp;" "&amp;'учет продукции'!$B268&amp;" "&amp;'учет продукции'!$C268&amp;" "&amp;'учет продукции'!$D268&amp;" "&amp;'учет продукции'!$E268</f>
        <v>Старый город 4см №3 Серо-белый гладкий 1 сорт</v>
      </c>
    </row>
    <row r="269" spans="1:29" ht="14.25" customHeight="1" x14ac:dyDescent="0.3">
      <c r="A269" s="35" t="str">
        <f>'вариации продукты'!$A$5</f>
        <v>Старый город</v>
      </c>
      <c r="B269" s="8" t="str">
        <f>'вариации продукты'!B$3</f>
        <v>4см</v>
      </c>
      <c r="C269" s="8" t="str">
        <f t="shared" si="15"/>
        <v>№4 Степь</v>
      </c>
      <c r="D269" s="8" t="str">
        <f t="shared" si="16"/>
        <v>гладкий</v>
      </c>
      <c r="E269" s="9" t="s">
        <v>123</v>
      </c>
      <c r="F269" s="63">
        <f>'учет продукции'!$I269+'учет продукции'!$J269-'учет продукции'!$K269</f>
        <v>0</v>
      </c>
      <c r="G269" s="32">
        <v>480</v>
      </c>
      <c r="H269" s="32">
        <f>'учет продукции'!$F269*'учет продукции'!$G269</f>
        <v>0</v>
      </c>
      <c r="I269" s="64"/>
      <c r="J269" s="61"/>
      <c r="K269" s="61"/>
      <c r="L269" s="62">
        <v>67.476383265856953</v>
      </c>
      <c r="M269" s="62">
        <v>51.138275937562291</v>
      </c>
      <c r="N269" s="62">
        <v>16.338107328294662</v>
      </c>
      <c r="O269" s="62">
        <v>14.619883040935674</v>
      </c>
      <c r="P269" s="62">
        <v>44.984255510571302</v>
      </c>
      <c r="Q269" s="62"/>
      <c r="R269" s="62"/>
      <c r="S269" s="62"/>
      <c r="T269" s="62"/>
      <c r="U269" s="62"/>
      <c r="V269" s="62"/>
      <c r="W269" s="62">
        <v>2.1999999999999999E-2</v>
      </c>
      <c r="X269" s="62"/>
      <c r="Y269" s="62">
        <v>4.3859649122807015E-2</v>
      </c>
      <c r="Z269" s="62">
        <v>2.1999999999999999E-2</v>
      </c>
      <c r="AA269" s="62"/>
      <c r="AB269" s="62"/>
      <c r="AC269" s="61" t="str">
        <f>'учет продукции'!$A269&amp;" "&amp;'учет продукции'!$B269&amp;" "&amp;'учет продукции'!$C269&amp;" "&amp;'учет продукции'!$D269&amp;" "&amp;'учет продукции'!$E269</f>
        <v>Старый город 4см №4 Степь гладкий 1 сорт</v>
      </c>
    </row>
    <row r="270" spans="1:29" ht="14.25" customHeight="1" x14ac:dyDescent="0.3">
      <c r="A270" s="35" t="str">
        <f>'вариации продукты'!$A$5</f>
        <v>Старый город</v>
      </c>
      <c r="B270" s="8" t="str">
        <f>'вариации продукты'!B$3</f>
        <v>4см</v>
      </c>
      <c r="C270" s="8" t="str">
        <f t="shared" si="15"/>
        <v>№5 Клинкер</v>
      </c>
      <c r="D270" s="8" t="str">
        <f t="shared" si="16"/>
        <v>гладкий</v>
      </c>
      <c r="E270" s="9" t="s">
        <v>123</v>
      </c>
      <c r="F270" s="63">
        <f>'учет продукции'!$I270+'учет продукции'!$J270-'учет продукции'!$K270</f>
        <v>0</v>
      </c>
      <c r="G270" s="32">
        <v>480</v>
      </c>
      <c r="H270" s="32">
        <f>'учет продукции'!$F270*'учет продукции'!$G270</f>
        <v>0</v>
      </c>
      <c r="I270" s="64"/>
      <c r="J270" s="61"/>
      <c r="K270" s="61"/>
      <c r="L270" s="62">
        <v>67.476383265856953</v>
      </c>
      <c r="M270" s="62">
        <v>51.138275937562291</v>
      </c>
      <c r="N270" s="62">
        <v>16.338107328294662</v>
      </c>
      <c r="O270" s="62">
        <v>14.619883040935674</v>
      </c>
      <c r="P270" s="62">
        <v>44.984255510571302</v>
      </c>
      <c r="Q270" s="62"/>
      <c r="R270" s="62"/>
      <c r="S270" s="62"/>
      <c r="T270" s="62"/>
      <c r="U270" s="62"/>
      <c r="V270" s="62">
        <v>5.7000000000000002E-2</v>
      </c>
      <c r="W270" s="62">
        <v>2.9000000000000001E-2</v>
      </c>
      <c r="X270" s="62"/>
      <c r="Y270" s="62"/>
      <c r="Z270" s="62"/>
      <c r="AA270" s="62"/>
      <c r="AB270" s="62"/>
      <c r="AC270" s="61" t="str">
        <f>'учет продукции'!$A270&amp;" "&amp;'учет продукции'!$B270&amp;" "&amp;'учет продукции'!$C270&amp;" "&amp;'учет продукции'!$D270&amp;" "&amp;'учет продукции'!$E270</f>
        <v>Старый город 4см №5 Клинкер гладкий 1 сорт</v>
      </c>
    </row>
    <row r="271" spans="1:29" ht="14.25" customHeight="1" x14ac:dyDescent="0.3">
      <c r="A271" s="35" t="str">
        <f>'вариации продукты'!$A$5</f>
        <v>Старый город</v>
      </c>
      <c r="B271" s="8" t="str">
        <f>'вариации продукты'!B$3</f>
        <v>4см</v>
      </c>
      <c r="C271" s="8" t="str">
        <f t="shared" si="15"/>
        <v>№6 Осень</v>
      </c>
      <c r="D271" s="8" t="str">
        <f t="shared" si="16"/>
        <v>гладкий</v>
      </c>
      <c r="E271" s="9" t="s">
        <v>123</v>
      </c>
      <c r="F271" s="63">
        <f>'учет продукции'!$I271+'учет продукции'!$J271-'учет продукции'!$K271</f>
        <v>0</v>
      </c>
      <c r="G271" s="32">
        <v>480</v>
      </c>
      <c r="H271" s="32">
        <f>'учет продукции'!$F271*'учет продукции'!$G271</f>
        <v>0</v>
      </c>
      <c r="I271" s="64"/>
      <c r="J271" s="61"/>
      <c r="K271" s="61"/>
      <c r="L271" s="62">
        <v>67.476383265856953</v>
      </c>
      <c r="M271" s="62">
        <v>51.138275937562291</v>
      </c>
      <c r="N271" s="62">
        <v>16.338107328294662</v>
      </c>
      <c r="O271" s="62">
        <v>14.619883040935674</v>
      </c>
      <c r="P271" s="62">
        <v>44.984255510571302</v>
      </c>
      <c r="Q271" s="62"/>
      <c r="R271" s="62"/>
      <c r="S271" s="62"/>
      <c r="T271" s="62"/>
      <c r="U271" s="62"/>
      <c r="V271" s="62">
        <v>2.1929824561403508E-2</v>
      </c>
      <c r="W271" s="62">
        <v>2.1929824561403508E-2</v>
      </c>
      <c r="X271" s="62"/>
      <c r="Y271" s="62"/>
      <c r="Z271" s="62">
        <v>4.3859649122807015E-2</v>
      </c>
      <c r="AA271" s="62"/>
      <c r="AB271" s="62"/>
      <c r="AC271" s="61" t="str">
        <f>'учет продукции'!$A271&amp;" "&amp;'учет продукции'!$B271&amp;" "&amp;'учет продукции'!$C271&amp;" "&amp;'учет продукции'!$D271&amp;" "&amp;'учет продукции'!$E271</f>
        <v>Старый город 4см №6 Осень гладкий 1 сорт</v>
      </c>
    </row>
    <row r="272" spans="1:29" ht="14.25" customHeight="1" x14ac:dyDescent="0.3">
      <c r="A272" s="35" t="str">
        <f>'вариации продукты'!$A$5</f>
        <v>Старый город</v>
      </c>
      <c r="B272" s="8" t="str">
        <f>'вариации продукты'!B$3</f>
        <v>4см</v>
      </c>
      <c r="C272" s="8" t="str">
        <f t="shared" si="15"/>
        <v>№7 Меланж</v>
      </c>
      <c r="D272" s="8" t="str">
        <f t="shared" si="16"/>
        <v>гладкий</v>
      </c>
      <c r="E272" s="9" t="s">
        <v>123</v>
      </c>
      <c r="F272" s="63">
        <f>'учет продукции'!$I272+'учет продукции'!$J272-'учет продукции'!$K272</f>
        <v>0</v>
      </c>
      <c r="G272" s="32">
        <v>480</v>
      </c>
      <c r="H272" s="32">
        <f>'учет продукции'!$F272*'учет продукции'!$G272</f>
        <v>0</v>
      </c>
      <c r="I272" s="64"/>
      <c r="J272" s="61"/>
      <c r="K272" s="61"/>
      <c r="L272" s="62">
        <v>67.476383265856953</v>
      </c>
      <c r="M272" s="62">
        <v>51.138275937562291</v>
      </c>
      <c r="N272" s="62">
        <v>16.338107328294662</v>
      </c>
      <c r="O272" s="62">
        <v>14.619883040935674</v>
      </c>
      <c r="P272" s="62">
        <v>44.984255510571302</v>
      </c>
      <c r="Q272" s="62"/>
      <c r="R272" s="62"/>
      <c r="S272" s="62"/>
      <c r="T272" s="62"/>
      <c r="U272" s="62"/>
      <c r="V272" s="62"/>
      <c r="W272" s="62"/>
      <c r="X272" s="62"/>
      <c r="Y272" s="62">
        <v>4.3859649122807015E-2</v>
      </c>
      <c r="Z272" s="62">
        <v>4.3859649122807015E-2</v>
      </c>
      <c r="AA272" s="62"/>
      <c r="AB272" s="62"/>
      <c r="AC272" s="61" t="str">
        <f>'учет продукции'!$A272&amp;" "&amp;'учет продукции'!$B272&amp;" "&amp;'учет продукции'!$C272&amp;" "&amp;'учет продукции'!$D272&amp;" "&amp;'учет продукции'!$E272</f>
        <v>Старый город 4см №7 Меланж гладкий 1 сорт</v>
      </c>
    </row>
    <row r="273" spans="1:29" ht="14.25" customHeight="1" x14ac:dyDescent="0.3">
      <c r="A273" s="35" t="str">
        <f>'вариации продукты'!$A$5</f>
        <v>Старый город</v>
      </c>
      <c r="B273" s="8" t="str">
        <f>'вариации продукты'!B$3</f>
        <v>4см</v>
      </c>
      <c r="C273" s="8" t="str">
        <f t="shared" si="15"/>
        <v>№8 Аляска</v>
      </c>
      <c r="D273" s="8" t="str">
        <f t="shared" si="16"/>
        <v>гладкий</v>
      </c>
      <c r="E273" s="9" t="s">
        <v>123</v>
      </c>
      <c r="F273" s="63">
        <f>'учет продукции'!$I273+'учет продукции'!$J273-'учет продукции'!$K273</f>
        <v>0</v>
      </c>
      <c r="G273" s="32">
        <v>480</v>
      </c>
      <c r="H273" s="32">
        <f>'учет продукции'!$F273*'учет продукции'!$G273</f>
        <v>0</v>
      </c>
      <c r="I273" s="64"/>
      <c r="J273" s="61"/>
      <c r="K273" s="61"/>
      <c r="L273" s="62">
        <v>67.476383265856953</v>
      </c>
      <c r="M273" s="62">
        <v>51.138275937562291</v>
      </c>
      <c r="N273" s="62">
        <v>16.338107328294662</v>
      </c>
      <c r="O273" s="62">
        <v>14.619883040935674</v>
      </c>
      <c r="P273" s="62">
        <v>44.984255510571302</v>
      </c>
      <c r="Q273" s="62"/>
      <c r="R273" s="62"/>
      <c r="S273" s="62"/>
      <c r="T273" s="62"/>
      <c r="U273" s="62"/>
      <c r="V273" s="62"/>
      <c r="W273" s="62"/>
      <c r="X273" s="62">
        <v>2.1999999999999999E-2</v>
      </c>
      <c r="Y273" s="62">
        <v>6.6000000000000003E-2</v>
      </c>
      <c r="Z273" s="62"/>
      <c r="AA273" s="62"/>
      <c r="AB273" s="62"/>
      <c r="AC273" s="61" t="str">
        <f>'учет продукции'!$A273&amp;" "&amp;'учет продукции'!$B273&amp;" "&amp;'учет продукции'!$C273&amp;" "&amp;'учет продукции'!$D273&amp;" "&amp;'учет продукции'!$E273</f>
        <v>Старый город 4см №8 Аляска гладкий 1 сорт</v>
      </c>
    </row>
    <row r="274" spans="1:29" ht="14.25" customHeight="1" x14ac:dyDescent="0.3">
      <c r="A274" s="35" t="str">
        <f>'вариации продукты'!$A$5</f>
        <v>Старый город</v>
      </c>
      <c r="B274" s="8" t="str">
        <f>'вариации продукты'!B$3</f>
        <v>4см</v>
      </c>
      <c r="C274" s="8" t="str">
        <f t="shared" si="15"/>
        <v>№9 Арабская ночь</v>
      </c>
      <c r="D274" s="8" t="str">
        <f t="shared" si="16"/>
        <v>гладкий</v>
      </c>
      <c r="E274" s="9" t="s">
        <v>123</v>
      </c>
      <c r="F274" s="63">
        <f>'учет продукции'!$I274+'учет продукции'!$J274-'учет продукции'!$K274</f>
        <v>0</v>
      </c>
      <c r="G274" s="32">
        <v>480</v>
      </c>
      <c r="H274" s="32">
        <f>'учет продукции'!$F274*'учет продукции'!$G274</f>
        <v>0</v>
      </c>
      <c r="I274" s="64"/>
      <c r="J274" s="61"/>
      <c r="K274" s="61"/>
      <c r="L274" s="62">
        <v>67.476383265856953</v>
      </c>
      <c r="M274" s="62">
        <v>51.138275937562291</v>
      </c>
      <c r="N274" s="62">
        <v>16.338107328294662</v>
      </c>
      <c r="O274" s="62">
        <v>14.619883040935674</v>
      </c>
      <c r="P274" s="62">
        <v>44.984255510571302</v>
      </c>
      <c r="Q274" s="62"/>
      <c r="R274" s="62"/>
      <c r="S274" s="62"/>
      <c r="T274" s="62"/>
      <c r="U274" s="62"/>
      <c r="V274" s="62">
        <v>2.9000000000000001E-2</v>
      </c>
      <c r="W274" s="62"/>
      <c r="X274" s="62">
        <v>2.9000000000000001E-2</v>
      </c>
      <c r="Y274" s="62"/>
      <c r="Z274" s="62">
        <v>2.9000000000000001E-2</v>
      </c>
      <c r="AA274" s="62"/>
      <c r="AB274" s="62"/>
      <c r="AC274" s="61" t="str">
        <f>'учет продукции'!$A274&amp;" "&amp;'учет продукции'!$B274&amp;" "&amp;'учет продукции'!$C274&amp;" "&amp;'учет продукции'!$D274&amp;" "&amp;'учет продукции'!$E274</f>
        <v>Старый город 4см №9 Арабская ночь гладкий 1 сорт</v>
      </c>
    </row>
    <row r="275" spans="1:29" ht="14.25" customHeight="1" x14ac:dyDescent="0.3">
      <c r="A275" s="35" t="str">
        <f>'вариации продукты'!$A$5</f>
        <v>Старый город</v>
      </c>
      <c r="B275" s="8" t="str">
        <f>'вариации продукты'!B$3</f>
        <v>4см</v>
      </c>
      <c r="C275" s="8" t="str">
        <f t="shared" si="15"/>
        <v>№10 Джафар</v>
      </c>
      <c r="D275" s="8" t="str">
        <f t="shared" si="16"/>
        <v>гладкий</v>
      </c>
      <c r="E275" s="9" t="s">
        <v>123</v>
      </c>
      <c r="F275" s="63">
        <f>'учет продукции'!$I275+'учет продукции'!$J275-'учет продукции'!$K275</f>
        <v>0</v>
      </c>
      <c r="G275" s="32">
        <v>480</v>
      </c>
      <c r="H275" s="32">
        <f>'учет продукции'!$F275*'учет продукции'!$G275</f>
        <v>0</v>
      </c>
      <c r="I275" s="64"/>
      <c r="J275" s="61"/>
      <c r="K275" s="61"/>
      <c r="L275" s="62">
        <v>67.476383265856953</v>
      </c>
      <c r="M275" s="62">
        <v>51.138275937562291</v>
      </c>
      <c r="N275" s="62">
        <v>16.338107328294662</v>
      </c>
      <c r="O275" s="62">
        <v>14.619883040935674</v>
      </c>
      <c r="P275" s="62">
        <v>44.984255510571302</v>
      </c>
      <c r="Q275" s="62"/>
      <c r="R275" s="62"/>
      <c r="S275" s="62"/>
      <c r="T275" s="62"/>
      <c r="U275" s="62"/>
      <c r="V275" s="62"/>
      <c r="W275" s="62">
        <v>2.1929824561403508E-2</v>
      </c>
      <c r="X275" s="62"/>
      <c r="Y275" s="62"/>
      <c r="Z275" s="62">
        <v>4.3859649122807015E-2</v>
      </c>
      <c r="AA275" s="62">
        <v>2.1929824561403508E-2</v>
      </c>
      <c r="AB275" s="62"/>
      <c r="AC275" s="61" t="str">
        <f>'учет продукции'!$A275&amp;" "&amp;'учет продукции'!$B275&amp;" "&amp;'учет продукции'!$C275&amp;" "&amp;'учет продукции'!$D275&amp;" "&amp;'учет продукции'!$E275</f>
        <v>Старый город 4см №10 Джафар гладкий 1 сорт</v>
      </c>
    </row>
    <row r="276" spans="1:29" ht="14.25" customHeight="1" x14ac:dyDescent="0.3">
      <c r="A276" s="35" t="str">
        <f>'вариации продукты'!$A$5</f>
        <v>Старый город</v>
      </c>
      <c r="B276" s="8" t="str">
        <f>'вариации продукты'!B$3</f>
        <v>4см</v>
      </c>
      <c r="C276" s="8" t="str">
        <f t="shared" si="15"/>
        <v>№11 Джамбулани</v>
      </c>
      <c r="D276" s="8" t="str">
        <f t="shared" si="16"/>
        <v>гладкий</v>
      </c>
      <c r="E276" s="9" t="s">
        <v>123</v>
      </c>
      <c r="F276" s="63">
        <f>'учет продукции'!$I276+'учет продукции'!$J276-'учет продукции'!$K276</f>
        <v>0</v>
      </c>
      <c r="G276" s="32">
        <v>480</v>
      </c>
      <c r="H276" s="32">
        <f>'учет продукции'!$F276*'учет продукции'!$G276</f>
        <v>0</v>
      </c>
      <c r="I276" s="64"/>
      <c r="J276" s="61"/>
      <c r="K276" s="61"/>
      <c r="L276" s="62">
        <v>67.476383265856953</v>
      </c>
      <c r="M276" s="62">
        <v>51.138275937562291</v>
      </c>
      <c r="N276" s="62">
        <v>16.338107328294662</v>
      </c>
      <c r="O276" s="62">
        <v>14.619883040935674</v>
      </c>
      <c r="P276" s="62">
        <v>44.984255510571302</v>
      </c>
      <c r="Q276" s="62"/>
      <c r="R276" s="62"/>
      <c r="S276" s="62"/>
      <c r="T276" s="62"/>
      <c r="U276" s="62"/>
      <c r="V276" s="62"/>
      <c r="W276" s="62">
        <v>4.3859649122807015E-2</v>
      </c>
      <c r="X276" s="62"/>
      <c r="Y276" s="62">
        <v>4.3859649122807015E-2</v>
      </c>
      <c r="Z276" s="62"/>
      <c r="AA276" s="62"/>
      <c r="AB276" s="62"/>
      <c r="AC276" s="61" t="str">
        <f>'учет продукции'!$A276&amp;" "&amp;'учет продукции'!$B276&amp;" "&amp;'учет продукции'!$C276&amp;" "&amp;'учет продукции'!$D276&amp;" "&amp;'учет продукции'!$E276</f>
        <v>Старый город 4см №11 Джамбулани гладкий 1 сорт</v>
      </c>
    </row>
    <row r="277" spans="1:29" ht="14.25" customHeight="1" x14ac:dyDescent="0.3">
      <c r="A277" s="35" t="str">
        <f>'вариации продукты'!$A$5</f>
        <v>Старый город</v>
      </c>
      <c r="B277" s="8" t="str">
        <f>'вариации продукты'!B$3</f>
        <v>4см</v>
      </c>
      <c r="C277" s="8" t="str">
        <f t="shared" si="15"/>
        <v>№12 Яшма</v>
      </c>
      <c r="D277" s="8" t="str">
        <f t="shared" si="16"/>
        <v>гладкий</v>
      </c>
      <c r="E277" s="9" t="s">
        <v>123</v>
      </c>
      <c r="F277" s="63">
        <f>'учет продукции'!$I277+'учет продукции'!$J277-'учет продукции'!$K277</f>
        <v>0</v>
      </c>
      <c r="G277" s="32">
        <v>480</v>
      </c>
      <c r="H277" s="32">
        <f>'учет продукции'!$F277*'учет продукции'!$G277</f>
        <v>0</v>
      </c>
      <c r="I277" s="64"/>
      <c r="J277" s="61"/>
      <c r="K277" s="61"/>
      <c r="L277" s="62">
        <v>67.476383265856953</v>
      </c>
      <c r="M277" s="62">
        <v>51.138275937562291</v>
      </c>
      <c r="N277" s="62">
        <v>16.338107328294662</v>
      </c>
      <c r="O277" s="62">
        <v>14.619883040935674</v>
      </c>
      <c r="P277" s="62">
        <v>44.984255510571302</v>
      </c>
      <c r="Q277" s="62"/>
      <c r="R277" s="62"/>
      <c r="S277" s="62"/>
      <c r="T277" s="62"/>
      <c r="U277" s="62"/>
      <c r="V277" s="62"/>
      <c r="W277" s="62">
        <v>2.1929824561403501E-2</v>
      </c>
      <c r="X277" s="62"/>
      <c r="Y277" s="62">
        <v>4.3859649122807015E-2</v>
      </c>
      <c r="Z277" s="62"/>
      <c r="AA277" s="62">
        <v>2.1929824561403508E-2</v>
      </c>
      <c r="AB277" s="62"/>
      <c r="AC277" s="61" t="str">
        <f>'учет продукции'!$A277&amp;" "&amp;'учет продукции'!$B277&amp;" "&amp;'учет продукции'!$C277&amp;" "&amp;'учет продукции'!$D277&amp;" "&amp;'учет продукции'!$E277</f>
        <v>Старый город 4см №12 Яшма гладкий 1 сорт</v>
      </c>
    </row>
    <row r="278" spans="1:29" ht="14.25" customHeight="1" x14ac:dyDescent="0.3">
      <c r="A278" s="35" t="str">
        <f>'вариации продукты'!$A$5</f>
        <v>Старый город</v>
      </c>
      <c r="B278" s="8" t="str">
        <f>'вариации продукты'!B$3</f>
        <v>4см</v>
      </c>
      <c r="C278" s="8" t="str">
        <f t="shared" si="15"/>
        <v>№13 Сорренто</v>
      </c>
      <c r="D278" s="8" t="str">
        <f t="shared" si="16"/>
        <v>гладкий</v>
      </c>
      <c r="E278" s="9" t="s">
        <v>123</v>
      </c>
      <c r="F278" s="63">
        <f>'учет продукции'!$I278+'учет продукции'!$J278-'учет продукции'!$K278</f>
        <v>0</v>
      </c>
      <c r="G278" s="32">
        <v>480</v>
      </c>
      <c r="H278" s="32">
        <f>'учет продукции'!$F278*'учет продукции'!$G278</f>
        <v>0</v>
      </c>
      <c r="I278" s="64"/>
      <c r="J278" s="61"/>
      <c r="K278" s="61"/>
      <c r="L278" s="62">
        <v>67.476383265856953</v>
      </c>
      <c r="M278" s="62">
        <v>51.138275937562291</v>
      </c>
      <c r="N278" s="62">
        <v>16.338107328294662</v>
      </c>
      <c r="O278" s="62">
        <v>14.619883040935674</v>
      </c>
      <c r="P278" s="62">
        <v>44.984255510571302</v>
      </c>
      <c r="Q278" s="62"/>
      <c r="R278" s="62"/>
      <c r="S278" s="62"/>
      <c r="T278" s="62"/>
      <c r="U278" s="62"/>
      <c r="V278" s="62">
        <v>2.9000000000000001E-2</v>
      </c>
      <c r="W278" s="62">
        <v>2.9000000000000001E-2</v>
      </c>
      <c r="X278" s="62"/>
      <c r="Y278" s="62"/>
      <c r="Z278" s="62"/>
      <c r="AA278" s="62">
        <v>2.9000000000000001E-2</v>
      </c>
      <c r="AB278" s="62"/>
      <c r="AC278" s="61" t="str">
        <f>'учет продукции'!$A278&amp;" "&amp;'учет продукции'!$B278&amp;" "&amp;'учет продукции'!$C278&amp;" "&amp;'учет продукции'!$D278&amp;" "&amp;'учет продукции'!$E278</f>
        <v>Старый город 4см №13 Сорренто гладкий 1 сорт</v>
      </c>
    </row>
    <row r="279" spans="1:29" ht="14.25" customHeight="1" x14ac:dyDescent="0.3">
      <c r="A279" s="35" t="str">
        <f>'вариации продукты'!$A$5</f>
        <v>Старый город</v>
      </c>
      <c r="B279" s="8" t="str">
        <f>'вариации продукты'!B$3</f>
        <v>4см</v>
      </c>
      <c r="C279" s="8" t="str">
        <f t="shared" si="15"/>
        <v>№14 Красный агат</v>
      </c>
      <c r="D279" s="8" t="str">
        <f t="shared" si="16"/>
        <v>гладкий</v>
      </c>
      <c r="E279" s="9" t="s">
        <v>123</v>
      </c>
      <c r="F279" s="63">
        <f>'учет продукции'!$I279+'учет продукции'!$J279-'учет продукции'!$K279</f>
        <v>0</v>
      </c>
      <c r="G279" s="32">
        <v>480</v>
      </c>
      <c r="H279" s="32">
        <f>'учет продукции'!$F279*'учет продукции'!$G279</f>
        <v>0</v>
      </c>
      <c r="I279" s="64"/>
      <c r="J279" s="61"/>
      <c r="K279" s="61"/>
      <c r="L279" s="62">
        <v>67.476383265856953</v>
      </c>
      <c r="M279" s="62">
        <v>51.138275937562291</v>
      </c>
      <c r="N279" s="62">
        <v>16.338107328294662</v>
      </c>
      <c r="O279" s="62">
        <v>14.619883040935674</v>
      </c>
      <c r="P279" s="62">
        <v>44.984255510571302</v>
      </c>
      <c r="Q279" s="62"/>
      <c r="R279" s="62"/>
      <c r="S279" s="62"/>
      <c r="T279" s="62"/>
      <c r="U279" s="62"/>
      <c r="V279" s="62">
        <v>2.1929824561403508E-2</v>
      </c>
      <c r="W279" s="62"/>
      <c r="X279" s="62">
        <v>2.1929824561403508E-2</v>
      </c>
      <c r="Y279" s="62">
        <v>4.3859649122807015E-2</v>
      </c>
      <c r="Z279" s="62"/>
      <c r="AA279" s="62"/>
      <c r="AB279" s="62"/>
      <c r="AC279" s="61" t="str">
        <f>'учет продукции'!$A279&amp;" "&amp;'учет продукции'!$B279&amp;" "&amp;'учет продукции'!$C279&amp;" "&amp;'учет продукции'!$D279&amp;" "&amp;'учет продукции'!$E279</f>
        <v>Старый город 4см №14 Красный агат гладкий 1 сорт</v>
      </c>
    </row>
    <row r="280" spans="1:29" ht="14.25" customHeight="1" x14ac:dyDescent="0.3">
      <c r="A280" s="35" t="str">
        <f>'вариации продукты'!$A$5</f>
        <v>Старый город</v>
      </c>
      <c r="B280" s="8" t="str">
        <f>'вариации продукты'!B$3</f>
        <v>4см</v>
      </c>
      <c r="C280" s="8" t="str">
        <f t="shared" si="15"/>
        <v>№15 Антрацит</v>
      </c>
      <c r="D280" s="8" t="str">
        <f t="shared" si="16"/>
        <v>гладкий</v>
      </c>
      <c r="E280" s="9" t="s">
        <v>123</v>
      </c>
      <c r="F280" s="63">
        <f>'учет продукции'!$I280+'учет продукции'!$J280-'учет продукции'!$K280</f>
        <v>0</v>
      </c>
      <c r="G280" s="32">
        <v>480</v>
      </c>
      <c r="H280" s="32">
        <f>'учет продукции'!$F280*'учет продукции'!$G280</f>
        <v>0</v>
      </c>
      <c r="I280" s="64"/>
      <c r="J280" s="61"/>
      <c r="K280" s="61"/>
      <c r="L280" s="62">
        <v>67.476383265856953</v>
      </c>
      <c r="M280" s="62">
        <v>51.138275937562291</v>
      </c>
      <c r="N280" s="62">
        <v>16.338107328294662</v>
      </c>
      <c r="O280" s="62">
        <v>14.619883040935674</v>
      </c>
      <c r="P280" s="62">
        <v>44.984255510571302</v>
      </c>
      <c r="Q280" s="62"/>
      <c r="R280" s="62"/>
      <c r="S280" s="62"/>
      <c r="T280" s="62"/>
      <c r="U280" s="62"/>
      <c r="V280" s="62"/>
      <c r="W280" s="62"/>
      <c r="X280" s="62">
        <v>1.4999999999999999E-2</v>
      </c>
      <c r="Y280" s="62">
        <v>0.44</v>
      </c>
      <c r="Z280" s="62"/>
      <c r="AA280" s="62"/>
      <c r="AB280" s="62"/>
      <c r="AC280" s="61" t="str">
        <f>'учет продукции'!$A280&amp;" "&amp;'учет продукции'!$B280&amp;" "&amp;'учет продукции'!$C280&amp;" "&amp;'учет продукции'!$D280&amp;" "&amp;'учет продукции'!$E280</f>
        <v>Старый город 4см №15 Антрацит гладкий 1 сорт</v>
      </c>
    </row>
    <row r="281" spans="1:29" ht="14.25" customHeight="1" x14ac:dyDescent="0.3">
      <c r="A281" s="35" t="str">
        <f>'вариации продукты'!$A$5</f>
        <v>Старый город</v>
      </c>
      <c r="B281" s="8" t="str">
        <f>'вариации продукты'!B$3</f>
        <v>4см</v>
      </c>
      <c r="C281" s="8" t="str">
        <f t="shared" si="15"/>
        <v>№16 Хаски</v>
      </c>
      <c r="D281" s="8" t="str">
        <f t="shared" si="16"/>
        <v>гладкий</v>
      </c>
      <c r="E281" s="9" t="s">
        <v>123</v>
      </c>
      <c r="F281" s="63">
        <f>'учет продукции'!$I281+'учет продукции'!$J281-'учет продукции'!$K281</f>
        <v>0</v>
      </c>
      <c r="G281" s="32">
        <v>480</v>
      </c>
      <c r="H281" s="32">
        <f>'учет продукции'!$F281*'учет продукции'!$G281</f>
        <v>0</v>
      </c>
      <c r="I281" s="64"/>
      <c r="J281" s="61"/>
      <c r="K281" s="61"/>
      <c r="L281" s="62">
        <v>67.476383265856995</v>
      </c>
      <c r="M281" s="62">
        <v>51.138275937562327</v>
      </c>
      <c r="N281" s="62">
        <v>16.338107328294672</v>
      </c>
      <c r="O281" s="62">
        <v>14.619883040935701</v>
      </c>
      <c r="P281" s="62">
        <v>44.984255510571302</v>
      </c>
      <c r="Q281" s="62"/>
      <c r="R281" s="62"/>
      <c r="S281" s="62"/>
      <c r="T281" s="62"/>
      <c r="U281" s="62"/>
      <c r="V281" s="62"/>
      <c r="W281" s="62">
        <v>2.1929824561403508E-2</v>
      </c>
      <c r="X281" s="62"/>
      <c r="Y281" s="62">
        <v>2.1929824561403508E-2</v>
      </c>
      <c r="Z281" s="62"/>
      <c r="AA281" s="62">
        <v>2.1929824561403508E-2</v>
      </c>
      <c r="AB281" s="62"/>
      <c r="AC281" s="61" t="str">
        <f>'учет продукции'!$A281&amp;" "&amp;'учет продукции'!$B281&amp;" "&amp;'учет продукции'!$C281&amp;" "&amp;'учет продукции'!$D281&amp;" "&amp;'учет продукции'!$E281</f>
        <v>Старый город 4см №16 Хаски гладкий 1 сорт</v>
      </c>
    </row>
    <row r="282" spans="1:29" ht="14.25" customHeight="1" x14ac:dyDescent="0.3">
      <c r="A282" s="35" t="str">
        <f>'вариации продукты'!$A$5</f>
        <v>Старый город</v>
      </c>
      <c r="B282" s="8" t="str">
        <f>'вариации продукты'!B$3</f>
        <v>4см</v>
      </c>
      <c r="C282" s="8" t="str">
        <f t="shared" si="15"/>
        <v>№17 Черная ночь</v>
      </c>
      <c r="D282" s="8" t="str">
        <f t="shared" si="16"/>
        <v>гладкий</v>
      </c>
      <c r="E282" s="9" t="s">
        <v>123</v>
      </c>
      <c r="F282" s="63">
        <f>'учет продукции'!$I282+'учет продукции'!$J282-'учет продукции'!$K282</f>
        <v>0</v>
      </c>
      <c r="G282" s="32">
        <v>480</v>
      </c>
      <c r="H282" s="32">
        <f>'учет продукции'!$F282*'учет продукции'!$G282</f>
        <v>0</v>
      </c>
      <c r="I282" s="64"/>
      <c r="J282" s="61"/>
      <c r="K282" s="61"/>
      <c r="L282" s="62">
        <v>67.476383265856995</v>
      </c>
      <c r="M282" s="62">
        <v>51.138275937562327</v>
      </c>
      <c r="N282" s="62">
        <v>16.338107328294672</v>
      </c>
      <c r="O282" s="62">
        <v>14.619883040935701</v>
      </c>
      <c r="P282" s="62">
        <v>44.984255510571302</v>
      </c>
      <c r="Q282" s="62"/>
      <c r="R282" s="62"/>
      <c r="S282" s="62"/>
      <c r="T282" s="62"/>
      <c r="U282" s="62"/>
      <c r="V282" s="62"/>
      <c r="W282" s="62"/>
      <c r="X282" s="62">
        <v>6.6000000000000003E-2</v>
      </c>
      <c r="Y282" s="62">
        <v>2.1999999999999999E-2</v>
      </c>
      <c r="Z282" s="62"/>
      <c r="AA282" s="62"/>
      <c r="AB282" s="62"/>
      <c r="AC282" s="61" t="str">
        <f>'учет продукции'!$A282&amp;" "&amp;'учет продукции'!$B282&amp;" "&amp;'учет продукции'!$C282&amp;" "&amp;'учет продукции'!$D282&amp;" "&amp;'учет продукции'!$E282</f>
        <v>Старый город 4см №17 Черная ночь гладкий 1 сорт</v>
      </c>
    </row>
    <row r="283" spans="1:29" ht="14.25" customHeight="1" x14ac:dyDescent="0.3">
      <c r="A283" s="35" t="str">
        <f>'вариации продукты'!$A$5</f>
        <v>Старый город</v>
      </c>
      <c r="B283" s="8" t="str">
        <f>'вариации продукты'!B$3</f>
        <v>4см</v>
      </c>
      <c r="C283" s="8" t="str">
        <f t="shared" si="15"/>
        <v>№18 Мустанг</v>
      </c>
      <c r="D283" s="8" t="str">
        <f t="shared" si="16"/>
        <v>гладкий</v>
      </c>
      <c r="E283" s="9" t="s">
        <v>123</v>
      </c>
      <c r="F283" s="63">
        <f>'учет продукции'!$I283+'учет продукции'!$J283-'учет продукции'!$K283</f>
        <v>0</v>
      </c>
      <c r="G283" s="32">
        <v>480</v>
      </c>
      <c r="H283" s="32">
        <f>'учет продукции'!$F283*'учет продукции'!$G283</f>
        <v>0</v>
      </c>
      <c r="I283" s="64"/>
      <c r="J283" s="61"/>
      <c r="K283" s="61"/>
      <c r="L283" s="62">
        <v>67.476383265856995</v>
      </c>
      <c r="M283" s="62">
        <v>51.138275937562327</v>
      </c>
      <c r="N283" s="62">
        <v>16.338107328294672</v>
      </c>
      <c r="O283" s="62">
        <v>14.619883040935701</v>
      </c>
      <c r="P283" s="62">
        <v>44.984255510571302</v>
      </c>
      <c r="Q283" s="62"/>
      <c r="R283" s="62"/>
      <c r="S283" s="62"/>
      <c r="T283" s="62"/>
      <c r="U283" s="62"/>
      <c r="V283" s="62"/>
      <c r="W283" s="62">
        <v>4.3859649122807015E-2</v>
      </c>
      <c r="X283" s="62"/>
      <c r="Y283" s="62"/>
      <c r="Z283" s="62"/>
      <c r="AA283" s="62">
        <v>4.3859649122807015E-2</v>
      </c>
      <c r="AB283" s="62"/>
      <c r="AC283" s="61" t="str">
        <f>'учет продукции'!$A283&amp;" "&amp;'учет продукции'!$B283&amp;" "&amp;'учет продукции'!$C283&amp;" "&amp;'учет продукции'!$D283&amp;" "&amp;'учет продукции'!$E283</f>
        <v>Старый город 4см №18 Мустанг гладкий 1 сорт</v>
      </c>
    </row>
    <row r="284" spans="1:29" ht="14.25" customHeight="1" x14ac:dyDescent="0.3">
      <c r="A284" s="35" t="str">
        <f>'вариации продукты'!$A$5</f>
        <v>Старый город</v>
      </c>
      <c r="B284" s="8" t="str">
        <f>'вариации продукты'!B$3</f>
        <v>4см</v>
      </c>
      <c r="C284" s="8" t="str">
        <f t="shared" si="15"/>
        <v>№19 Гончар</v>
      </c>
      <c r="D284" s="8" t="str">
        <f t="shared" si="16"/>
        <v>гладкий</v>
      </c>
      <c r="E284" s="9" t="s">
        <v>123</v>
      </c>
      <c r="F284" s="63">
        <f>'учет продукции'!$I284+'учет продукции'!$J284-'учет продукции'!$K284</f>
        <v>0</v>
      </c>
      <c r="G284" s="32">
        <v>480</v>
      </c>
      <c r="H284" s="32">
        <f>'учет продукции'!$F284*'учет продукции'!$G284</f>
        <v>0</v>
      </c>
      <c r="I284" s="64"/>
      <c r="J284" s="61"/>
      <c r="K284" s="61"/>
      <c r="L284" s="62">
        <v>67.476383265856995</v>
      </c>
      <c r="M284" s="62">
        <v>51.138275937562327</v>
      </c>
      <c r="N284" s="62">
        <v>16.338107328294672</v>
      </c>
      <c r="O284" s="62">
        <v>14.619883040935701</v>
      </c>
      <c r="P284" s="62">
        <v>44.984255510571302</v>
      </c>
      <c r="Q284" s="62"/>
      <c r="R284" s="62"/>
      <c r="S284" s="62"/>
      <c r="T284" s="62"/>
      <c r="U284" s="62"/>
      <c r="V284" s="62"/>
      <c r="W284" s="62">
        <v>4.3859649122807015E-2</v>
      </c>
      <c r="X284" s="62"/>
      <c r="Y284" s="62"/>
      <c r="Z284" s="62"/>
      <c r="AA284" s="62">
        <v>4.3859649122807015E-2</v>
      </c>
      <c r="AB284" s="62"/>
      <c r="AC284" s="61" t="str">
        <f>'учет продукции'!$A284&amp;" "&amp;'учет продукции'!$B284&amp;" "&amp;'учет продукции'!$C284&amp;" "&amp;'учет продукции'!$D284&amp;" "&amp;'учет продукции'!$E284</f>
        <v>Старый город 4см №19 Гончар гладкий 1 сорт</v>
      </c>
    </row>
    <row r="285" spans="1:29" ht="14.25" customHeight="1" x14ac:dyDescent="0.3">
      <c r="A285" s="35" t="str">
        <f>'вариации продукты'!$A$5</f>
        <v>Старый город</v>
      </c>
      <c r="B285" s="8" t="str">
        <f>'вариации продукты'!B$3</f>
        <v>4см</v>
      </c>
      <c r="C285" s="8" t="str">
        <f t="shared" si="15"/>
        <v>№20 Кармен</v>
      </c>
      <c r="D285" s="8" t="str">
        <f t="shared" si="16"/>
        <v>гладкий</v>
      </c>
      <c r="E285" s="9" t="s">
        <v>123</v>
      </c>
      <c r="F285" s="63">
        <f>'учет продукции'!$I285+'учет продукции'!$J285-'учет продукции'!$K285</f>
        <v>0</v>
      </c>
      <c r="G285" s="32">
        <v>480</v>
      </c>
      <c r="H285" s="32">
        <f>'учет продукции'!$F285*'учет продукции'!$G285</f>
        <v>0</v>
      </c>
      <c r="I285" s="64"/>
      <c r="J285" s="61"/>
      <c r="K285" s="61"/>
      <c r="L285" s="62">
        <v>67.476383265856995</v>
      </c>
      <c r="M285" s="62">
        <v>51.138275937562327</v>
      </c>
      <c r="N285" s="62">
        <v>16.338107328294672</v>
      </c>
      <c r="O285" s="62">
        <v>14.619883040935701</v>
      </c>
      <c r="P285" s="62">
        <v>44.984255510571302</v>
      </c>
      <c r="Q285" s="62"/>
      <c r="R285" s="62"/>
      <c r="S285" s="62"/>
      <c r="T285" s="62"/>
      <c r="U285" s="62"/>
      <c r="V285" s="62">
        <v>5.7000000000000002E-2</v>
      </c>
      <c r="W285" s="62"/>
      <c r="X285" s="62">
        <v>3.9E-2</v>
      </c>
      <c r="Y285" s="62"/>
      <c r="Z285" s="62"/>
      <c r="AA285" s="62"/>
      <c r="AB285" s="62"/>
      <c r="AC285" s="61" t="str">
        <f>'учет продукции'!$A285&amp;" "&amp;'учет продукции'!$B285&amp;" "&amp;'учет продукции'!$C285&amp;" "&amp;'учет продукции'!$D285&amp;" "&amp;'учет продукции'!$E285</f>
        <v>Старый город 4см №20 Кармен гладкий 1 сорт</v>
      </c>
    </row>
    <row r="286" spans="1:29" ht="14.25" customHeight="1" x14ac:dyDescent="0.3">
      <c r="A286" s="35" t="str">
        <f>'вариации продукты'!$A$5</f>
        <v>Старый город</v>
      </c>
      <c r="B286" s="8" t="str">
        <f>'вариации продукты'!B$3</f>
        <v>4см</v>
      </c>
      <c r="C286" s="8" t="str">
        <f t="shared" si="15"/>
        <v>№21 Агат коричневый</v>
      </c>
      <c r="D286" s="8" t="str">
        <f t="shared" si="16"/>
        <v>гладкий</v>
      </c>
      <c r="E286" s="9" t="s">
        <v>123</v>
      </c>
      <c r="F286" s="63">
        <f>'учет продукции'!$I286+'учет продукции'!$J286-'учет продукции'!$K286</f>
        <v>0</v>
      </c>
      <c r="G286" s="32">
        <v>480</v>
      </c>
      <c r="H286" s="32">
        <f>'учет продукции'!$F286*'учет продукции'!$G286</f>
        <v>0</v>
      </c>
      <c r="I286" s="64"/>
      <c r="J286" s="61"/>
      <c r="K286" s="61"/>
      <c r="L286" s="62">
        <v>67.476383265856995</v>
      </c>
      <c r="M286" s="62">
        <v>51.138275937562327</v>
      </c>
      <c r="N286" s="62">
        <v>16.338107328294672</v>
      </c>
      <c r="O286" s="62">
        <v>14.619883040935701</v>
      </c>
      <c r="P286" s="62">
        <v>44.984255510571302</v>
      </c>
      <c r="Q286" s="62"/>
      <c r="R286" s="62"/>
      <c r="S286" s="62"/>
      <c r="T286" s="62"/>
      <c r="U286" s="62"/>
      <c r="V286" s="62"/>
      <c r="W286" s="62">
        <v>2.1929824561403508E-2</v>
      </c>
      <c r="X286" s="62">
        <v>2.1929824561403508E-2</v>
      </c>
      <c r="Y286" s="62">
        <v>4.3859649122807015E-2</v>
      </c>
      <c r="Z286" s="62"/>
      <c r="AA286" s="62"/>
      <c r="AB286" s="62"/>
      <c r="AC286" s="61" t="str">
        <f>'учет продукции'!$A286&amp;" "&amp;'учет продукции'!$B286&amp;" "&amp;'учет продукции'!$C286&amp;" "&amp;'учет продукции'!$D286&amp;" "&amp;'учет продукции'!$E286</f>
        <v>Старый город 4см №21 Агат коричневый гладкий 1 сорт</v>
      </c>
    </row>
    <row r="287" spans="1:29" ht="14.25" customHeight="1" x14ac:dyDescent="0.3">
      <c r="A287" s="35" t="str">
        <f>'вариации продукты'!$A$5</f>
        <v>Старый город</v>
      </c>
      <c r="B287" s="8" t="str">
        <f>'вариации продукты'!B$3</f>
        <v>4см</v>
      </c>
      <c r="C287" s="8" t="str">
        <f t="shared" si="15"/>
        <v>№22 Агат оранжевый</v>
      </c>
      <c r="D287" s="8" t="str">
        <f t="shared" si="16"/>
        <v>гладкий</v>
      </c>
      <c r="E287" s="9" t="s">
        <v>123</v>
      </c>
      <c r="F287" s="63">
        <f>'учет продукции'!$I287+'учет продукции'!$J287-'учет продукции'!$K287</f>
        <v>0</v>
      </c>
      <c r="G287" s="32">
        <v>480</v>
      </c>
      <c r="H287" s="32">
        <f>'учет продукции'!$F287*'учет продукции'!$G287</f>
        <v>0</v>
      </c>
      <c r="I287" s="64"/>
      <c r="J287" s="61"/>
      <c r="K287" s="61"/>
      <c r="L287" s="62">
        <v>67.476383265856995</v>
      </c>
      <c r="M287" s="62">
        <v>51.138275937562327</v>
      </c>
      <c r="N287" s="62">
        <v>16.338107328294672</v>
      </c>
      <c r="O287" s="62">
        <v>14.619883040935701</v>
      </c>
      <c r="P287" s="62">
        <v>44.984255510571302</v>
      </c>
      <c r="Q287" s="62"/>
      <c r="R287" s="62"/>
      <c r="S287" s="62"/>
      <c r="T287" s="62"/>
      <c r="U287" s="62"/>
      <c r="V287" s="62"/>
      <c r="W287" s="62"/>
      <c r="X287" s="62">
        <v>2.1929824561403508E-2</v>
      </c>
      <c r="Y287" s="62">
        <v>4.3859649122807015E-2</v>
      </c>
      <c r="Z287" s="62"/>
      <c r="AA287" s="62">
        <v>2.1929824561403508E-2</v>
      </c>
      <c r="AB287" s="62"/>
      <c r="AC287" s="61" t="str">
        <f>'учет продукции'!$A287&amp;" "&amp;'учет продукции'!$B287&amp;" "&amp;'учет продукции'!$C287&amp;" "&amp;'учет продукции'!$D287&amp;" "&amp;'учет продукции'!$E287</f>
        <v>Старый город 4см №22 Агат оранжевый гладкий 1 сорт</v>
      </c>
    </row>
    <row r="288" spans="1:29" ht="14.25" customHeight="1" x14ac:dyDescent="0.3">
      <c r="A288" s="35" t="str">
        <f>'вариации продукты'!$A$5</f>
        <v>Старый город</v>
      </c>
      <c r="B288" s="8" t="str">
        <f>'вариации продукты'!B$3</f>
        <v>4см</v>
      </c>
      <c r="C288" s="8" t="str">
        <f t="shared" si="15"/>
        <v>№23 Жёлтый агат</v>
      </c>
      <c r="D288" s="8" t="str">
        <f t="shared" si="16"/>
        <v>гладкий</v>
      </c>
      <c r="E288" s="9" t="s">
        <v>123</v>
      </c>
      <c r="F288" s="63">
        <f>'учет продукции'!$I288+'учет продукции'!$J288-'учет продукции'!$K288</f>
        <v>0</v>
      </c>
      <c r="G288" s="32">
        <v>480</v>
      </c>
      <c r="H288" s="32">
        <f>'учет продукции'!$F288*'учет продукции'!$G288</f>
        <v>0</v>
      </c>
      <c r="I288" s="64"/>
      <c r="J288" s="61"/>
      <c r="K288" s="61"/>
      <c r="L288" s="62">
        <v>67.476383265856995</v>
      </c>
      <c r="M288" s="62">
        <v>51.138275937562327</v>
      </c>
      <c r="N288" s="62">
        <v>16.338107328294672</v>
      </c>
      <c r="O288" s="62">
        <v>14.619883040935701</v>
      </c>
      <c r="P288" s="62">
        <v>44.984255510571302</v>
      </c>
      <c r="Q288" s="62"/>
      <c r="R288" s="62"/>
      <c r="S288" s="62"/>
      <c r="T288" s="62"/>
      <c r="U288" s="62"/>
      <c r="V288" s="62"/>
      <c r="W288" s="62"/>
      <c r="X288" s="62">
        <v>2.1929824561403508E-2</v>
      </c>
      <c r="Y288" s="62">
        <v>4.3859649122807015E-2</v>
      </c>
      <c r="Z288" s="62">
        <v>2.1929824561403508E-2</v>
      </c>
      <c r="AA288" s="62"/>
      <c r="AB288" s="62"/>
      <c r="AC288" s="61" t="str">
        <f>'учет продукции'!$A288&amp;" "&amp;'учет продукции'!$B288&amp;" "&amp;'учет продукции'!$C288&amp;" "&amp;'учет продукции'!$D288&amp;" "&amp;'учет продукции'!$E288</f>
        <v>Старый город 4см №23 Жёлтый агат гладкий 1 сорт</v>
      </c>
    </row>
    <row r="289" spans="1:29" ht="14.25" customHeight="1" x14ac:dyDescent="0.3">
      <c r="A289" s="35" t="str">
        <f>'вариации продукты'!$A$5</f>
        <v>Старый город</v>
      </c>
      <c r="B289" s="8" t="str">
        <f>'вариации продукты'!B$3</f>
        <v>4см</v>
      </c>
      <c r="C289" s="8" t="str">
        <f t="shared" si="15"/>
        <v>№24 Танго</v>
      </c>
      <c r="D289" s="8" t="str">
        <f t="shared" si="16"/>
        <v>гладкий</v>
      </c>
      <c r="E289" s="9" t="s">
        <v>123</v>
      </c>
      <c r="F289" s="63">
        <f>'учет продукции'!$I289+'учет продукции'!$J289-'учет продукции'!$K289</f>
        <v>0</v>
      </c>
      <c r="G289" s="32">
        <v>480</v>
      </c>
      <c r="H289" s="32">
        <f>'учет продукции'!$F289*'учет продукции'!$G289</f>
        <v>0</v>
      </c>
      <c r="I289" s="64"/>
      <c r="J289" s="61"/>
      <c r="K289" s="61"/>
      <c r="L289" s="62">
        <v>67.476383265856995</v>
      </c>
      <c r="M289" s="62">
        <v>51.138275937562327</v>
      </c>
      <c r="N289" s="62">
        <v>16.338107328294672</v>
      </c>
      <c r="O289" s="62">
        <v>14.619883040935701</v>
      </c>
      <c r="P289" s="62">
        <v>44.984255510571302</v>
      </c>
      <c r="Q289" s="62"/>
      <c r="R289" s="62"/>
      <c r="S289" s="62"/>
      <c r="T289" s="62"/>
      <c r="U289" s="62"/>
      <c r="V289" s="62">
        <v>2.1929824561403508E-2</v>
      </c>
      <c r="W289" s="62"/>
      <c r="X289" s="62"/>
      <c r="Y289" s="62">
        <v>4.3859649122807015E-2</v>
      </c>
      <c r="Z289" s="62">
        <v>2.1929824561403508E-2</v>
      </c>
      <c r="AA289" s="62"/>
      <c r="AB289" s="62"/>
      <c r="AC289" s="61" t="str">
        <f>'учет продукции'!$A289&amp;" "&amp;'учет продукции'!$B289&amp;" "&amp;'учет продукции'!$C289&amp;" "&amp;'учет продукции'!$D289&amp;" "&amp;'учет продукции'!$E289</f>
        <v>Старый город 4см №24 Танго гладкий 1 сорт</v>
      </c>
    </row>
    <row r="290" spans="1:29" ht="14.25" customHeight="1" x14ac:dyDescent="0.3">
      <c r="A290" s="35" t="str">
        <f>'вариации продукты'!$A$5</f>
        <v>Старый город</v>
      </c>
      <c r="B290" s="8" t="str">
        <f>'вариации продукты'!B$3</f>
        <v>4см</v>
      </c>
      <c r="C290" s="8" t="str">
        <f t="shared" si="15"/>
        <v>серый</v>
      </c>
      <c r="D290" s="8" t="str">
        <f t="shared" si="16"/>
        <v>Фактура 0-3</v>
      </c>
      <c r="E290" s="9" t="s">
        <v>123</v>
      </c>
      <c r="F290" s="63">
        <f>'учет продукции'!$I290+'учет продукции'!$J290-'учет продукции'!$K290</f>
        <v>0</v>
      </c>
      <c r="G290" s="32">
        <v>350</v>
      </c>
      <c r="H290" s="32">
        <f>'учет продукции'!$F290*'учет продукции'!$G290</f>
        <v>0</v>
      </c>
      <c r="I290" s="64"/>
      <c r="J290" s="61"/>
      <c r="K290" s="61"/>
      <c r="L290" s="62">
        <v>67.476383265856953</v>
      </c>
      <c r="M290" s="62">
        <v>51.138275937562291</v>
      </c>
      <c r="N290" s="62">
        <v>16.338107328294662</v>
      </c>
      <c r="O290" s="62">
        <v>14.619883040935674</v>
      </c>
      <c r="P290" s="62">
        <v>44.984255510571302</v>
      </c>
      <c r="Q290" s="62">
        <v>5.2631578947368416</v>
      </c>
      <c r="R290" s="62"/>
      <c r="S290" s="62">
        <v>1.64</v>
      </c>
      <c r="T290" s="62"/>
      <c r="U290" s="62">
        <v>0.58479532163742687</v>
      </c>
      <c r="V290" s="62"/>
      <c r="W290" s="62"/>
      <c r="X290" s="62"/>
      <c r="Y290" s="62"/>
      <c r="Z290" s="62"/>
      <c r="AA290" s="62"/>
      <c r="AB290" s="62"/>
      <c r="AC290" s="61" t="str">
        <f>'учет продукции'!$A290&amp;" "&amp;'учет продукции'!$B290&amp;" "&amp;'учет продукции'!$C290&amp;" "&amp;'учет продукции'!$D290&amp;" "&amp;'учет продукции'!$E290</f>
        <v>Старый город 4см серый Фактура 0-3 1 сорт</v>
      </c>
    </row>
    <row r="291" spans="1:29" ht="14.25" customHeight="1" x14ac:dyDescent="0.3">
      <c r="A291" s="35" t="str">
        <f>'вариации продукты'!$A$5</f>
        <v>Старый город</v>
      </c>
      <c r="B291" s="8" t="str">
        <f>'вариации продукты'!B$3</f>
        <v>4см</v>
      </c>
      <c r="C291" s="8" t="str">
        <f t="shared" si="15"/>
        <v>красный</v>
      </c>
      <c r="D291" s="8" t="str">
        <f t="shared" si="16"/>
        <v>Фактура 0-3</v>
      </c>
      <c r="E291" s="9" t="s">
        <v>123</v>
      </c>
      <c r="F291" s="63">
        <f>'учет продукции'!$I291+'учет продукции'!$J291-'учет продукции'!$K291</f>
        <v>0</v>
      </c>
      <c r="G291" s="32">
        <v>400</v>
      </c>
      <c r="H291" s="32">
        <f>'учет продукции'!$F291*'учет продукции'!$G291</f>
        <v>0</v>
      </c>
      <c r="I291" s="64"/>
      <c r="J291" s="61"/>
      <c r="K291" s="61"/>
      <c r="L291" s="62">
        <v>67.476383265856953</v>
      </c>
      <c r="M291" s="62">
        <v>51.138275937562291</v>
      </c>
      <c r="N291" s="62">
        <v>16.338107328294662</v>
      </c>
      <c r="O291" s="62">
        <v>14.619883040935674</v>
      </c>
      <c r="P291" s="62">
        <v>44.984255510571302</v>
      </c>
      <c r="Q291" s="62">
        <v>5.2631578947368416</v>
      </c>
      <c r="R291" s="62"/>
      <c r="S291" s="62">
        <v>1.64</v>
      </c>
      <c r="T291" s="62"/>
      <c r="U291" s="62">
        <v>0.58479532163742687</v>
      </c>
      <c r="V291" s="62">
        <v>8.7999999999999995E-2</v>
      </c>
      <c r="W291" s="62"/>
      <c r="X291" s="62"/>
      <c r="Y291" s="62"/>
      <c r="Z291" s="62"/>
      <c r="AA291" s="62"/>
      <c r="AB291" s="62"/>
      <c r="AC291" s="61" t="str">
        <f>'учет продукции'!$A291&amp;" "&amp;'учет продукции'!$B291&amp;" "&amp;'учет продукции'!$C291&amp;" "&amp;'учет продукции'!$D291&amp;" "&amp;'учет продукции'!$E291</f>
        <v>Старый город 4см красный Фактура 0-3 1 сорт</v>
      </c>
    </row>
    <row r="292" spans="1:29" ht="14.25" customHeight="1" x14ac:dyDescent="0.3">
      <c r="A292" s="35" t="str">
        <f>'вариации продукты'!$A$5</f>
        <v>Старый город</v>
      </c>
      <c r="B292" s="8" t="str">
        <f>'вариации продукты'!B$3</f>
        <v>4см</v>
      </c>
      <c r="C292" s="8" t="str">
        <f t="shared" si="15"/>
        <v>коричневый</v>
      </c>
      <c r="D292" s="8" t="str">
        <f t="shared" si="16"/>
        <v>Фактура 0-3</v>
      </c>
      <c r="E292" s="9" t="s">
        <v>123</v>
      </c>
      <c r="F292" s="63">
        <f>'учет продукции'!$I292+'учет продукции'!$J292-'учет продукции'!$K292</f>
        <v>0</v>
      </c>
      <c r="G292" s="32">
        <v>400</v>
      </c>
      <c r="H292" s="32">
        <f>'учет продукции'!$F292*'учет продукции'!$G292</f>
        <v>0</v>
      </c>
      <c r="I292" s="64"/>
      <c r="J292" s="61"/>
      <c r="K292" s="61"/>
      <c r="L292" s="62">
        <v>67.476383265856953</v>
      </c>
      <c r="M292" s="62">
        <v>51.138275937562291</v>
      </c>
      <c r="N292" s="62">
        <v>16.338107328294662</v>
      </c>
      <c r="O292" s="62">
        <v>14.619883040935674</v>
      </c>
      <c r="P292" s="62">
        <v>44.984255510571302</v>
      </c>
      <c r="Q292" s="62">
        <v>5.2631578947368416</v>
      </c>
      <c r="R292" s="62"/>
      <c r="S292" s="62">
        <v>1.64</v>
      </c>
      <c r="T292" s="62"/>
      <c r="U292" s="62">
        <v>0.58479532163742687</v>
      </c>
      <c r="V292" s="62"/>
      <c r="W292" s="62">
        <v>8.7999999999999995E-2</v>
      </c>
      <c r="X292" s="62"/>
      <c r="Y292" s="62"/>
      <c r="Z292" s="62"/>
      <c r="AA292" s="62"/>
      <c r="AB292" s="62"/>
      <c r="AC292" s="61" t="str">
        <f>'учет продукции'!$A292&amp;" "&amp;'учет продукции'!$B292&amp;" "&amp;'учет продукции'!$C292&amp;" "&amp;'учет продукции'!$D292&amp;" "&amp;'учет продукции'!$E292</f>
        <v>Старый город 4см коричневый Фактура 0-3 1 сорт</v>
      </c>
    </row>
    <row r="293" spans="1:29" ht="14.25" customHeight="1" x14ac:dyDescent="0.3">
      <c r="A293" s="35" t="str">
        <f>'вариации продукты'!$A$5</f>
        <v>Старый город</v>
      </c>
      <c r="B293" s="8" t="str">
        <f>'вариации продукты'!B$3</f>
        <v>4см</v>
      </c>
      <c r="C293" s="8" t="str">
        <f t="shared" si="15"/>
        <v>черный</v>
      </c>
      <c r="D293" s="8" t="str">
        <f t="shared" si="16"/>
        <v>Фактура 0-3</v>
      </c>
      <c r="E293" s="9" t="s">
        <v>123</v>
      </c>
      <c r="F293" s="63">
        <f>'учет продукции'!$I293+'учет продукции'!$J293-'учет продукции'!$K293</f>
        <v>0</v>
      </c>
      <c r="G293" s="32">
        <v>400</v>
      </c>
      <c r="H293" s="32">
        <f>'учет продукции'!$F293*'учет продукции'!$G293</f>
        <v>0</v>
      </c>
      <c r="I293" s="64"/>
      <c r="J293" s="61"/>
      <c r="K293" s="61"/>
      <c r="L293" s="62">
        <v>67.476383265856953</v>
      </c>
      <c r="M293" s="62">
        <v>51.138275937562291</v>
      </c>
      <c r="N293" s="62">
        <v>16.338107328294662</v>
      </c>
      <c r="O293" s="62">
        <v>14.619883040935674</v>
      </c>
      <c r="P293" s="62">
        <v>44.984255510571302</v>
      </c>
      <c r="Q293" s="62">
        <v>5.2631578947368416</v>
      </c>
      <c r="R293" s="62"/>
      <c r="S293" s="62">
        <v>1.64</v>
      </c>
      <c r="T293" s="62"/>
      <c r="U293" s="62">
        <v>0.58479532163742687</v>
      </c>
      <c r="V293" s="62"/>
      <c r="W293" s="62"/>
      <c r="X293" s="62">
        <v>8.7999999999999995E-2</v>
      </c>
      <c r="Y293" s="62"/>
      <c r="Z293" s="62"/>
      <c r="AA293" s="62"/>
      <c r="AB293" s="62"/>
      <c r="AC293" s="61" t="str">
        <f>'учет продукции'!$A293&amp;" "&amp;'учет продукции'!$B293&amp;" "&amp;'учет продукции'!$C293&amp;" "&amp;'учет продукции'!$D293&amp;" "&amp;'учет продукции'!$E293</f>
        <v>Старый город 4см черный Фактура 0-3 1 сорт</v>
      </c>
    </row>
    <row r="294" spans="1:29" ht="14.25" customHeight="1" x14ac:dyDescent="0.3">
      <c r="A294" s="35" t="str">
        <f>'вариации продукты'!$A$5</f>
        <v>Старый город</v>
      </c>
      <c r="B294" s="8" t="str">
        <f>'вариации продукты'!B$3</f>
        <v>4см</v>
      </c>
      <c r="C294" s="8" t="str">
        <f t="shared" si="15"/>
        <v>белый</v>
      </c>
      <c r="D294" s="8" t="str">
        <f t="shared" si="16"/>
        <v>Фактура 0-3</v>
      </c>
      <c r="E294" s="9" t="s">
        <v>123</v>
      </c>
      <c r="F294" s="63">
        <f>'учет продукции'!$I294+'учет продукции'!$J294-'учет продукции'!$K294</f>
        <v>0</v>
      </c>
      <c r="G294" s="32">
        <v>420</v>
      </c>
      <c r="H294" s="32">
        <f>'учет продукции'!$F294*'учет продукции'!$G294</f>
        <v>0</v>
      </c>
      <c r="I294" s="64"/>
      <c r="J294" s="61"/>
      <c r="K294" s="61"/>
      <c r="L294" s="62">
        <v>67.476383265856953</v>
      </c>
      <c r="M294" s="62">
        <v>51.138275937562291</v>
      </c>
      <c r="N294" s="62">
        <v>16.338107328294662</v>
      </c>
      <c r="O294" s="62">
        <v>14.619883040935674</v>
      </c>
      <c r="P294" s="62">
        <v>44.984255510571302</v>
      </c>
      <c r="Q294" s="62">
        <v>5.2631578947368416</v>
      </c>
      <c r="R294" s="62"/>
      <c r="S294" s="62"/>
      <c r="T294" s="62">
        <v>1.58</v>
      </c>
      <c r="U294" s="62">
        <v>0.58479532163742687</v>
      </c>
      <c r="V294" s="62"/>
      <c r="W294" s="62"/>
      <c r="X294" s="62"/>
      <c r="Y294" s="62">
        <v>8.7999999999999995E-2</v>
      </c>
      <c r="Z294" s="62"/>
      <c r="AA294" s="62"/>
      <c r="AB294" s="62"/>
      <c r="AC294" s="61" t="str">
        <f>'учет продукции'!$A294&amp;" "&amp;'учет продукции'!$B294&amp;" "&amp;'учет продукции'!$C294&amp;" "&amp;'учет продукции'!$D294&amp;" "&amp;'учет продукции'!$E294</f>
        <v>Старый город 4см белый Фактура 0-3 1 сорт</v>
      </c>
    </row>
    <row r="295" spans="1:29" ht="14.25" customHeight="1" x14ac:dyDescent="0.3">
      <c r="A295" s="35" t="str">
        <f>'вариации продукты'!$A$5</f>
        <v>Старый город</v>
      </c>
      <c r="B295" s="8" t="str">
        <f>'вариации продукты'!B$3</f>
        <v>4см</v>
      </c>
      <c r="C295" s="8" t="str">
        <f t="shared" si="15"/>
        <v>желтый</v>
      </c>
      <c r="D295" s="8" t="str">
        <f t="shared" si="16"/>
        <v>Фактура 0-3</v>
      </c>
      <c r="E295" s="9" t="s">
        <v>123</v>
      </c>
      <c r="F295" s="63">
        <f>'учет продукции'!$I295+'учет продукции'!$J295-'учет продукции'!$K295</f>
        <v>0</v>
      </c>
      <c r="G295" s="32">
        <v>420</v>
      </c>
      <c r="H295" s="32">
        <f>'учет продукции'!$F295*'учет продукции'!$G295</f>
        <v>0</v>
      </c>
      <c r="I295" s="64"/>
      <c r="J295" s="61"/>
      <c r="K295" s="61"/>
      <c r="L295" s="62">
        <v>67.476383265856953</v>
      </c>
      <c r="M295" s="62">
        <v>51.138275937562291</v>
      </c>
      <c r="N295" s="62">
        <v>16.338107328294662</v>
      </c>
      <c r="O295" s="62">
        <v>14.619883040935674</v>
      </c>
      <c r="P295" s="62">
        <v>44.984255510571302</v>
      </c>
      <c r="Q295" s="62">
        <v>5.2631578947368416</v>
      </c>
      <c r="R295" s="62"/>
      <c r="S295" s="62"/>
      <c r="T295" s="62">
        <v>1.58</v>
      </c>
      <c r="U295" s="62">
        <v>0.58479532163742687</v>
      </c>
      <c r="V295" s="62"/>
      <c r="W295" s="62"/>
      <c r="X295" s="62"/>
      <c r="Y295" s="62"/>
      <c r="Z295" s="62">
        <v>8.7999999999999995E-2</v>
      </c>
      <c r="AA295" s="62"/>
      <c r="AB295" s="62"/>
      <c r="AC295" s="61" t="str">
        <f>'учет продукции'!$A295&amp;" "&amp;'учет продукции'!$B295&amp;" "&amp;'учет продукции'!$C295&amp;" "&amp;'учет продукции'!$D295&amp;" "&amp;'учет продукции'!$E295</f>
        <v>Старый город 4см желтый Фактура 0-3 1 сорт</v>
      </c>
    </row>
    <row r="296" spans="1:29" ht="14.25" customHeight="1" x14ac:dyDescent="0.3">
      <c r="A296" s="35" t="str">
        <f>'вариации продукты'!$A$5</f>
        <v>Старый город</v>
      </c>
      <c r="B296" s="8" t="str">
        <f>'вариации продукты'!B$3</f>
        <v>4см</v>
      </c>
      <c r="C296" s="8" t="str">
        <f t="shared" si="15"/>
        <v>оранжевый</v>
      </c>
      <c r="D296" s="8" t="str">
        <f t="shared" si="16"/>
        <v>Фактура 0-3</v>
      </c>
      <c r="E296" s="9" t="s">
        <v>123</v>
      </c>
      <c r="F296" s="63">
        <f>'учет продукции'!$I296+'учет продукции'!$J296-'учет продукции'!$K296</f>
        <v>0</v>
      </c>
      <c r="G296" s="32">
        <v>420</v>
      </c>
      <c r="H296" s="32">
        <f>'учет продукции'!$F296*'учет продукции'!$G296</f>
        <v>0</v>
      </c>
      <c r="I296" s="64"/>
      <c r="J296" s="61"/>
      <c r="K296" s="61"/>
      <c r="L296" s="62">
        <v>67.476383265856953</v>
      </c>
      <c r="M296" s="62">
        <v>51.138275937562291</v>
      </c>
      <c r="N296" s="62">
        <v>16.338107328294662</v>
      </c>
      <c r="O296" s="62">
        <v>14.619883040935674</v>
      </c>
      <c r="P296" s="62">
        <v>44.984255510571302</v>
      </c>
      <c r="Q296" s="62">
        <v>5.2631578947368416</v>
      </c>
      <c r="R296" s="62"/>
      <c r="S296" s="62"/>
      <c r="T296" s="62">
        <v>1.58</v>
      </c>
      <c r="U296" s="62">
        <v>0.58479532163742687</v>
      </c>
      <c r="V296" s="62"/>
      <c r="W296" s="62"/>
      <c r="X296" s="62"/>
      <c r="Y296" s="62"/>
      <c r="Z296" s="62"/>
      <c r="AA296" s="62">
        <v>8.7999999999999995E-2</v>
      </c>
      <c r="AB296" s="62"/>
      <c r="AC296" s="61" t="str">
        <f>'учет продукции'!$A296&amp;" "&amp;'учет продукции'!$B296&amp;" "&amp;'учет продукции'!$C296&amp;" "&amp;'учет продукции'!$D296&amp;" "&amp;'учет продукции'!$E296</f>
        <v>Старый город 4см оранжевый Фактура 0-3 1 сорт</v>
      </c>
    </row>
    <row r="297" spans="1:29" ht="14.25" customHeight="1" x14ac:dyDescent="0.3">
      <c r="A297" s="35" t="s">
        <v>157</v>
      </c>
      <c r="B297" s="8" t="s">
        <v>125</v>
      </c>
      <c r="C297" s="8" t="s">
        <v>126</v>
      </c>
      <c r="D297" s="8" t="s">
        <v>128</v>
      </c>
      <c r="E297" s="8" t="s">
        <v>123</v>
      </c>
      <c r="F297" s="66">
        <v>0</v>
      </c>
      <c r="G297" s="32">
        <v>400</v>
      </c>
      <c r="H297" s="32">
        <v>0</v>
      </c>
      <c r="I297" s="67"/>
      <c r="J297" s="61"/>
      <c r="K297" s="61"/>
      <c r="L297" s="62">
        <v>67.476383265856953</v>
      </c>
      <c r="M297" s="62">
        <v>51.138275937562291</v>
      </c>
      <c r="N297" s="62">
        <v>16.338107328294662</v>
      </c>
      <c r="O297" s="62">
        <v>14.619883040935674</v>
      </c>
      <c r="P297" s="62">
        <v>44.984255510571302</v>
      </c>
      <c r="Q297" s="62">
        <v>5.2631578947368416</v>
      </c>
      <c r="R297" s="62"/>
      <c r="S297" s="62"/>
      <c r="T297" s="62">
        <v>1.58</v>
      </c>
      <c r="U297" s="62">
        <v>0.58479532163742687</v>
      </c>
      <c r="V297" s="62"/>
      <c r="W297" s="62">
        <v>8.7999999999999995E-2</v>
      </c>
      <c r="X297" s="62"/>
      <c r="Y297" s="62"/>
      <c r="Z297" s="62"/>
      <c r="AA297" s="62"/>
      <c r="AB297" s="62"/>
      <c r="AC297" s="61" t="str">
        <f>'учет продукции'!$A297&amp;" "&amp;'учет продукции'!$B297&amp;" "&amp;'учет продукции'!$C297&amp;" "&amp;'учет продукции'!$D297&amp;" "&amp;'учет продукции'!$E297</f>
        <v>старый город 4см Мокко Фактура 0-3 1 сорт</v>
      </c>
    </row>
    <row r="298" spans="1:29" ht="14.25" customHeight="1" x14ac:dyDescent="0.3">
      <c r="A298" s="35" t="str">
        <f>'вариации продукты'!$A$5</f>
        <v>Старый город</v>
      </c>
      <c r="B298" s="8" t="str">
        <f>'вариации продукты'!B$3</f>
        <v>4см</v>
      </c>
      <c r="C298" s="8" t="str">
        <f t="shared" ref="C298:C321" si="17">C266</f>
        <v>№1 Каир</v>
      </c>
      <c r="D298" s="8" t="str">
        <f t="shared" ref="D298:D321" si="18">D170</f>
        <v>Фактура 0-3</v>
      </c>
      <c r="E298" s="9" t="s">
        <v>123</v>
      </c>
      <c r="F298" s="63">
        <f>'учет продукции'!$I298+'учет продукции'!$J298-'учет продукции'!$K298</f>
        <v>0</v>
      </c>
      <c r="G298" s="32">
        <v>480</v>
      </c>
      <c r="H298" s="32">
        <f>'учет продукции'!$F298*'учет продукции'!$G298</f>
        <v>0</v>
      </c>
      <c r="I298" s="64"/>
      <c r="J298" s="61"/>
      <c r="K298" s="61"/>
      <c r="L298" s="62">
        <v>67.476383265856953</v>
      </c>
      <c r="M298" s="62">
        <v>51.138275937562291</v>
      </c>
      <c r="N298" s="62">
        <v>16.338107328294662</v>
      </c>
      <c r="O298" s="62">
        <v>14.619883040935674</v>
      </c>
      <c r="P298" s="62">
        <v>44.984255510571302</v>
      </c>
      <c r="Q298" s="62">
        <v>5.2631578947368416</v>
      </c>
      <c r="R298" s="62"/>
      <c r="S298" s="62">
        <v>0.41</v>
      </c>
      <c r="T298" s="62">
        <v>1.1842105263157894</v>
      </c>
      <c r="U298" s="62">
        <v>0.58479532163742687</v>
      </c>
      <c r="V298" s="62">
        <v>2.1929824561403508E-2</v>
      </c>
      <c r="W298" s="62"/>
      <c r="X298" s="62"/>
      <c r="Y298" s="62"/>
      <c r="Z298" s="62">
        <v>4.3859649122807015E-2</v>
      </c>
      <c r="AA298" s="62">
        <v>2.1929824561403508E-2</v>
      </c>
      <c r="AB298" s="62"/>
      <c r="AC298" s="61" t="str">
        <f>'учет продукции'!$A298&amp;" "&amp;'учет продукции'!$B298&amp;" "&amp;'учет продукции'!$C298&amp;" "&amp;'учет продукции'!$D298&amp;" "&amp;'учет продукции'!$E298</f>
        <v>Старый город 4см №1 Каир Фактура 0-3 1 сорт</v>
      </c>
    </row>
    <row r="299" spans="1:29" ht="14.25" customHeight="1" x14ac:dyDescent="0.3">
      <c r="A299" s="35" t="str">
        <f>'вариации продукты'!$A$5</f>
        <v>Старый город</v>
      </c>
      <c r="B299" s="8" t="str">
        <f>'вариации продукты'!B$3</f>
        <v>4см</v>
      </c>
      <c r="C299" s="8" t="str">
        <f t="shared" si="17"/>
        <v>№2 Янтарь</v>
      </c>
      <c r="D299" s="8" t="str">
        <f t="shared" si="18"/>
        <v>Фактура 0-3</v>
      </c>
      <c r="E299" s="9" t="s">
        <v>123</v>
      </c>
      <c r="F299" s="63">
        <f>'учет продукции'!$I299+'учет продукции'!$J299-'учет продукции'!$K299</f>
        <v>0</v>
      </c>
      <c r="G299" s="32">
        <v>480</v>
      </c>
      <c r="H299" s="32">
        <f>'учет продукции'!$F299*'учет продукции'!$G299</f>
        <v>0</v>
      </c>
      <c r="I299" s="64"/>
      <c r="J299" s="61"/>
      <c r="K299" s="61"/>
      <c r="L299" s="62">
        <v>67.476383265856953</v>
      </c>
      <c r="M299" s="62">
        <v>51.138275937562291</v>
      </c>
      <c r="N299" s="62">
        <v>16.338107328294662</v>
      </c>
      <c r="O299" s="62">
        <v>14.619883040935674</v>
      </c>
      <c r="P299" s="62">
        <v>44.984255510571302</v>
      </c>
      <c r="Q299" s="62">
        <v>5.2631578947368416</v>
      </c>
      <c r="R299" s="62"/>
      <c r="S299" s="62">
        <v>0.81871345029239762</v>
      </c>
      <c r="T299" s="62">
        <v>0.78947368421052622</v>
      </c>
      <c r="U299" s="62">
        <v>0.58479532163742687</v>
      </c>
      <c r="V299" s="62"/>
      <c r="W299" s="62">
        <v>4.3859649122807015E-2</v>
      </c>
      <c r="X299" s="62"/>
      <c r="Y299" s="62"/>
      <c r="Z299" s="62">
        <v>4.3859649122807001E-2</v>
      </c>
      <c r="AA299" s="62"/>
      <c r="AB299" s="62"/>
      <c r="AC299" s="61" t="str">
        <f>'учет продукции'!$A299&amp;" "&amp;'учет продукции'!$B299&amp;" "&amp;'учет продукции'!$C299&amp;" "&amp;'учет продукции'!$D299&amp;" "&amp;'учет продукции'!$E299</f>
        <v>Старый город 4см №2 Янтарь Фактура 0-3 1 сорт</v>
      </c>
    </row>
    <row r="300" spans="1:29" ht="14.25" customHeight="1" x14ac:dyDescent="0.3">
      <c r="A300" s="35" t="str">
        <f>'вариации продукты'!$A$5</f>
        <v>Старый город</v>
      </c>
      <c r="B300" s="8" t="str">
        <f>'вариации продукты'!B$3</f>
        <v>4см</v>
      </c>
      <c r="C300" s="8" t="str">
        <f t="shared" si="17"/>
        <v>№3 Серо-белый</v>
      </c>
      <c r="D300" s="8" t="str">
        <f t="shared" si="18"/>
        <v>Фактура 0-3</v>
      </c>
      <c r="E300" s="9" t="s">
        <v>123</v>
      </c>
      <c r="F300" s="63">
        <f>'учет продукции'!$I300+'учет продукции'!$J300-'учет продукции'!$K300</f>
        <v>0</v>
      </c>
      <c r="G300" s="32">
        <v>480</v>
      </c>
      <c r="H300" s="32">
        <f>'учет продукции'!$F300*'учет продукции'!$G300</f>
        <v>0</v>
      </c>
      <c r="I300" s="64"/>
      <c r="J300" s="61"/>
      <c r="K300" s="61"/>
      <c r="L300" s="62">
        <v>67.476383265856953</v>
      </c>
      <c r="M300" s="62">
        <v>51.138275937562291</v>
      </c>
      <c r="N300" s="62">
        <v>16.338107328294662</v>
      </c>
      <c r="O300" s="62">
        <v>14.619883040935674</v>
      </c>
      <c r="P300" s="62">
        <v>44.984255510571302</v>
      </c>
      <c r="Q300" s="62">
        <v>5.2631578947368416</v>
      </c>
      <c r="R300" s="62"/>
      <c r="S300" s="62">
        <v>0.54035087719298247</v>
      </c>
      <c r="T300" s="62">
        <v>1.0499999999999996</v>
      </c>
      <c r="U300" s="62">
        <v>0.58479532163742687</v>
      </c>
      <c r="V300" s="62"/>
      <c r="W300" s="62"/>
      <c r="X300" s="62"/>
      <c r="Y300" s="62">
        <v>4.3859649122807015E-2</v>
      </c>
      <c r="Z300" s="62"/>
      <c r="AA300" s="62"/>
      <c r="AB300" s="62"/>
      <c r="AC300" s="61" t="str">
        <f>'учет продукции'!$A300&amp;" "&amp;'учет продукции'!$B300&amp;" "&amp;'учет продукции'!$C300&amp;" "&amp;'учет продукции'!$D300&amp;" "&amp;'учет продукции'!$E300</f>
        <v>Старый город 4см №3 Серо-белый Фактура 0-3 1 сорт</v>
      </c>
    </row>
    <row r="301" spans="1:29" ht="14.25" customHeight="1" x14ac:dyDescent="0.3">
      <c r="A301" s="35" t="str">
        <f>'вариации продукты'!$A$5</f>
        <v>Старый город</v>
      </c>
      <c r="B301" s="8" t="str">
        <f>'вариации продукты'!B$3</f>
        <v>4см</v>
      </c>
      <c r="C301" s="8" t="str">
        <f t="shared" si="17"/>
        <v>№4 Степь</v>
      </c>
      <c r="D301" s="8" t="str">
        <f t="shared" si="18"/>
        <v>Фактура 0-3</v>
      </c>
      <c r="E301" s="9" t="s">
        <v>123</v>
      </c>
      <c r="F301" s="63">
        <f>'учет продукции'!$I301+'учет продукции'!$J301-'учет продукции'!$K301</f>
        <v>0</v>
      </c>
      <c r="G301" s="32">
        <v>480</v>
      </c>
      <c r="H301" s="32">
        <f>'учет продукции'!$F301*'учет продукции'!$G301</f>
        <v>0</v>
      </c>
      <c r="I301" s="64"/>
      <c r="J301" s="61"/>
      <c r="K301" s="61"/>
      <c r="L301" s="62">
        <v>67.476383265856953</v>
      </c>
      <c r="M301" s="62">
        <v>51.138275937562291</v>
      </c>
      <c r="N301" s="62">
        <v>16.338107328294662</v>
      </c>
      <c r="O301" s="62">
        <v>14.619883040935674</v>
      </c>
      <c r="P301" s="62">
        <v>44.984255510571302</v>
      </c>
      <c r="Q301" s="62">
        <v>5.2631578947368416</v>
      </c>
      <c r="R301" s="62"/>
      <c r="S301" s="62">
        <v>0.41</v>
      </c>
      <c r="T301" s="62">
        <v>1.1842105263157894</v>
      </c>
      <c r="U301" s="62">
        <v>0.58479532163742687</v>
      </c>
      <c r="V301" s="62"/>
      <c r="W301" s="62">
        <v>2.1999999999999999E-2</v>
      </c>
      <c r="X301" s="62"/>
      <c r="Y301" s="62">
        <v>4.3859649122807015E-2</v>
      </c>
      <c r="Z301" s="62">
        <v>2.1999999999999999E-2</v>
      </c>
      <c r="AA301" s="62"/>
      <c r="AB301" s="62"/>
      <c r="AC301" s="61" t="str">
        <f>'учет продукции'!$A301&amp;" "&amp;'учет продукции'!$B301&amp;" "&amp;'учет продукции'!$C301&amp;" "&amp;'учет продукции'!$D301&amp;" "&amp;'учет продукции'!$E301</f>
        <v>Старый город 4см №4 Степь Фактура 0-3 1 сорт</v>
      </c>
    </row>
    <row r="302" spans="1:29" ht="14.25" customHeight="1" x14ac:dyDescent="0.3">
      <c r="A302" s="35" t="str">
        <f>'вариации продукты'!$A$5</f>
        <v>Старый город</v>
      </c>
      <c r="B302" s="8" t="str">
        <f>'вариации продукты'!B$3</f>
        <v>4см</v>
      </c>
      <c r="C302" s="8" t="str">
        <f t="shared" si="17"/>
        <v>№5 Клинкер</v>
      </c>
      <c r="D302" s="8" t="str">
        <f t="shared" si="18"/>
        <v>Фактура 0-3</v>
      </c>
      <c r="E302" s="9" t="s">
        <v>123</v>
      </c>
      <c r="F302" s="63">
        <f>'учет продукции'!$I302+'учет продукции'!$J302-'учет продукции'!$K302</f>
        <v>0</v>
      </c>
      <c r="G302" s="32">
        <v>480</v>
      </c>
      <c r="H302" s="32">
        <f>'учет продукции'!$F302*'учет продукции'!$G302</f>
        <v>0</v>
      </c>
      <c r="I302" s="64"/>
      <c r="J302" s="61"/>
      <c r="K302" s="61"/>
      <c r="L302" s="62">
        <v>67.476383265856953</v>
      </c>
      <c r="M302" s="62">
        <v>51.138275937562291</v>
      </c>
      <c r="N302" s="62">
        <v>16.338107328294662</v>
      </c>
      <c r="O302" s="62">
        <v>14.619883040935674</v>
      </c>
      <c r="P302" s="62">
        <v>44.984255510571302</v>
      </c>
      <c r="Q302" s="62">
        <v>5.2631578947368416</v>
      </c>
      <c r="R302" s="62"/>
      <c r="S302" s="62">
        <v>1.64</v>
      </c>
      <c r="T302" s="62"/>
      <c r="U302" s="62">
        <v>0.58479532163742687</v>
      </c>
      <c r="V302" s="62">
        <v>5.7000000000000002E-2</v>
      </c>
      <c r="W302" s="62">
        <v>2.9000000000000001E-2</v>
      </c>
      <c r="X302" s="62"/>
      <c r="Y302" s="62"/>
      <c r="Z302" s="62"/>
      <c r="AA302" s="62"/>
      <c r="AB302" s="62"/>
      <c r="AC302" s="61" t="str">
        <f>'учет продукции'!$A302&amp;" "&amp;'учет продукции'!$B302&amp;" "&amp;'учет продукции'!$C302&amp;" "&amp;'учет продукции'!$D302&amp;" "&amp;'учет продукции'!$E302</f>
        <v>Старый город 4см №5 Клинкер Фактура 0-3 1 сорт</v>
      </c>
    </row>
    <row r="303" spans="1:29" ht="14.25" customHeight="1" x14ac:dyDescent="0.3">
      <c r="A303" s="35" t="str">
        <f>'вариации продукты'!$A$5</f>
        <v>Старый город</v>
      </c>
      <c r="B303" s="8" t="str">
        <f>'вариации продукты'!B$3</f>
        <v>4см</v>
      </c>
      <c r="C303" s="8" t="str">
        <f t="shared" si="17"/>
        <v>№6 Осень</v>
      </c>
      <c r="D303" s="8" t="str">
        <f t="shared" si="18"/>
        <v>Фактура 0-3</v>
      </c>
      <c r="E303" s="9" t="s">
        <v>123</v>
      </c>
      <c r="F303" s="63">
        <f>'учет продукции'!$I303+'учет продукции'!$J303-'учет продукции'!$K303</f>
        <v>0</v>
      </c>
      <c r="G303" s="32">
        <v>480</v>
      </c>
      <c r="H303" s="32">
        <f>'учет продукции'!$F303*'учет продукции'!$G303</f>
        <v>0</v>
      </c>
      <c r="I303" s="64"/>
      <c r="J303" s="61"/>
      <c r="K303" s="61"/>
      <c r="L303" s="62">
        <v>67.476383265856953</v>
      </c>
      <c r="M303" s="62">
        <v>51.138275937562291</v>
      </c>
      <c r="N303" s="62">
        <v>16.338107328294662</v>
      </c>
      <c r="O303" s="62">
        <v>14.619883040935674</v>
      </c>
      <c r="P303" s="62">
        <v>44.984255510571302</v>
      </c>
      <c r="Q303" s="62">
        <v>5.2631578947368416</v>
      </c>
      <c r="R303" s="62"/>
      <c r="S303" s="62">
        <v>0.81871345029239762</v>
      </c>
      <c r="T303" s="62">
        <v>0.78947368421052622</v>
      </c>
      <c r="U303" s="62">
        <v>0.58479532163742687</v>
      </c>
      <c r="V303" s="62">
        <v>2.1929824561403508E-2</v>
      </c>
      <c r="W303" s="62">
        <v>2.1929824561403508E-2</v>
      </c>
      <c r="X303" s="62"/>
      <c r="Y303" s="62"/>
      <c r="Z303" s="62">
        <v>4.3859649122807015E-2</v>
      </c>
      <c r="AA303" s="62"/>
      <c r="AB303" s="62"/>
      <c r="AC303" s="61" t="str">
        <f>'учет продукции'!$A303&amp;" "&amp;'учет продукции'!$B303&amp;" "&amp;'учет продукции'!$C303&amp;" "&amp;'учет продукции'!$D303&amp;" "&amp;'учет продукции'!$E303</f>
        <v>Старый город 4см №6 Осень Фактура 0-3 1 сорт</v>
      </c>
    </row>
    <row r="304" spans="1:29" ht="14.25" customHeight="1" x14ac:dyDescent="0.3">
      <c r="A304" s="35" t="str">
        <f>'вариации продукты'!$A$5</f>
        <v>Старый город</v>
      </c>
      <c r="B304" s="8" t="str">
        <f>'вариации продукты'!B$3</f>
        <v>4см</v>
      </c>
      <c r="C304" s="8" t="str">
        <f t="shared" si="17"/>
        <v>№7 Меланж</v>
      </c>
      <c r="D304" s="8" t="str">
        <f t="shared" si="18"/>
        <v>Фактура 0-3</v>
      </c>
      <c r="E304" s="9" t="s">
        <v>123</v>
      </c>
      <c r="F304" s="63">
        <f>'учет продукции'!$I304+'учет продукции'!$J304-'учет продукции'!$K304</f>
        <v>0</v>
      </c>
      <c r="G304" s="32">
        <v>480</v>
      </c>
      <c r="H304" s="32">
        <f>'учет продукции'!$F304*'учет продукции'!$G304</f>
        <v>0</v>
      </c>
      <c r="I304" s="64"/>
      <c r="J304" s="61"/>
      <c r="K304" s="61"/>
      <c r="L304" s="62">
        <v>67.476383265856953</v>
      </c>
      <c r="M304" s="62">
        <v>51.138275937562291</v>
      </c>
      <c r="N304" s="62">
        <v>16.338107328294662</v>
      </c>
      <c r="O304" s="62">
        <v>14.619883040935674</v>
      </c>
      <c r="P304" s="62">
        <v>44.984255510571302</v>
      </c>
      <c r="Q304" s="62">
        <v>5.2631578947368416</v>
      </c>
      <c r="R304" s="62"/>
      <c r="S304" s="62"/>
      <c r="T304" s="62">
        <v>1.58</v>
      </c>
      <c r="U304" s="62">
        <v>0.58479532163742687</v>
      </c>
      <c r="V304" s="62"/>
      <c r="W304" s="62"/>
      <c r="X304" s="62"/>
      <c r="Y304" s="62">
        <v>4.3859649122807015E-2</v>
      </c>
      <c r="Z304" s="62">
        <v>4.3859649122807015E-2</v>
      </c>
      <c r="AA304" s="62"/>
      <c r="AB304" s="62"/>
      <c r="AC304" s="61" t="str">
        <f>'учет продукции'!$A304&amp;" "&amp;'учет продукции'!$B304&amp;" "&amp;'учет продукции'!$C304&amp;" "&amp;'учет продукции'!$D304&amp;" "&amp;'учет продукции'!$E304</f>
        <v>Старый город 4см №7 Меланж Фактура 0-3 1 сорт</v>
      </c>
    </row>
    <row r="305" spans="1:29" ht="14.25" customHeight="1" x14ac:dyDescent="0.3">
      <c r="A305" s="35" t="str">
        <f>'вариации продукты'!$A$5</f>
        <v>Старый город</v>
      </c>
      <c r="B305" s="8" t="str">
        <f>'вариации продукты'!B$3</f>
        <v>4см</v>
      </c>
      <c r="C305" s="8" t="str">
        <f t="shared" si="17"/>
        <v>№8 Аляска</v>
      </c>
      <c r="D305" s="8" t="str">
        <f t="shared" si="18"/>
        <v>Фактура 0-3</v>
      </c>
      <c r="E305" s="9" t="s">
        <v>123</v>
      </c>
      <c r="F305" s="63">
        <f>'учет продукции'!$I305+'учет продукции'!$J305-'учет продукции'!$K305</f>
        <v>0</v>
      </c>
      <c r="G305" s="32">
        <v>480</v>
      </c>
      <c r="H305" s="32">
        <f>'учет продукции'!$F305*'учет продукции'!$G305</f>
        <v>0</v>
      </c>
      <c r="I305" s="64"/>
      <c r="J305" s="61"/>
      <c r="K305" s="61"/>
      <c r="L305" s="62">
        <v>67.476383265856953</v>
      </c>
      <c r="M305" s="62">
        <v>51.138275937562291</v>
      </c>
      <c r="N305" s="62">
        <v>16.338107328294662</v>
      </c>
      <c r="O305" s="62">
        <v>14.619883040935674</v>
      </c>
      <c r="P305" s="62">
        <v>44.984255510571302</v>
      </c>
      <c r="Q305" s="62">
        <v>5.2631578947368416</v>
      </c>
      <c r="R305" s="62"/>
      <c r="S305" s="62">
        <v>0.41</v>
      </c>
      <c r="T305" s="62">
        <v>1.1850000000000001</v>
      </c>
      <c r="U305" s="62">
        <v>0.58479532163742687</v>
      </c>
      <c r="V305" s="62"/>
      <c r="W305" s="62"/>
      <c r="X305" s="62">
        <v>2.1999999999999999E-2</v>
      </c>
      <c r="Y305" s="62">
        <v>6.6000000000000003E-2</v>
      </c>
      <c r="Z305" s="62"/>
      <c r="AA305" s="62"/>
      <c r="AB305" s="62"/>
      <c r="AC305" s="61" t="str">
        <f>'учет продукции'!$A305&amp;" "&amp;'учет продукции'!$B305&amp;" "&amp;'учет продукции'!$C305&amp;" "&amp;'учет продукции'!$D305&amp;" "&amp;'учет продукции'!$E305</f>
        <v>Старый город 4см №8 Аляска Фактура 0-3 1 сорт</v>
      </c>
    </row>
    <row r="306" spans="1:29" ht="14.25" customHeight="1" x14ac:dyDescent="0.3">
      <c r="A306" s="35" t="str">
        <f>'вариации продукты'!$A$5</f>
        <v>Старый город</v>
      </c>
      <c r="B306" s="8" t="str">
        <f>'вариации продукты'!B$3</f>
        <v>4см</v>
      </c>
      <c r="C306" s="8" t="str">
        <f t="shared" si="17"/>
        <v>№9 Арабская ночь</v>
      </c>
      <c r="D306" s="8" t="str">
        <f t="shared" si="18"/>
        <v>Фактура 0-3</v>
      </c>
      <c r="E306" s="9" t="s">
        <v>123</v>
      </c>
      <c r="F306" s="63">
        <f>'учет продукции'!$I306+'учет продукции'!$J306-'учет продукции'!$K306</f>
        <v>0</v>
      </c>
      <c r="G306" s="32">
        <v>480</v>
      </c>
      <c r="H306" s="32">
        <f>'учет продукции'!$F306*'учет продукции'!$G306</f>
        <v>0</v>
      </c>
      <c r="I306" s="64"/>
      <c r="J306" s="61"/>
      <c r="K306" s="61"/>
      <c r="L306" s="62">
        <v>67.476383265856953</v>
      </c>
      <c r="M306" s="62">
        <v>51.138275937562291</v>
      </c>
      <c r="N306" s="62">
        <v>16.338107328294662</v>
      </c>
      <c r="O306" s="62">
        <v>14.619883040935674</v>
      </c>
      <c r="P306" s="62">
        <v>44.984255510571302</v>
      </c>
      <c r="Q306" s="62">
        <v>5.2631578947368416</v>
      </c>
      <c r="R306" s="62"/>
      <c r="S306" s="62">
        <v>1.08</v>
      </c>
      <c r="T306" s="62">
        <v>0.52</v>
      </c>
      <c r="U306" s="62">
        <v>0.58479532163742687</v>
      </c>
      <c r="V306" s="62">
        <v>2.9000000000000001E-2</v>
      </c>
      <c r="W306" s="62"/>
      <c r="X306" s="62">
        <v>2.9000000000000001E-2</v>
      </c>
      <c r="Y306" s="62"/>
      <c r="Z306" s="62">
        <v>2.9000000000000001E-2</v>
      </c>
      <c r="AA306" s="62"/>
      <c r="AB306" s="62"/>
      <c r="AC306" s="61" t="str">
        <f>'учет продукции'!$A306&amp;" "&amp;'учет продукции'!$B306&amp;" "&amp;'учет продукции'!$C306&amp;" "&amp;'учет продукции'!$D306&amp;" "&amp;'учет продукции'!$E306</f>
        <v>Старый город 4см №9 Арабская ночь Фактура 0-3 1 сорт</v>
      </c>
    </row>
    <row r="307" spans="1:29" ht="14.25" customHeight="1" x14ac:dyDescent="0.3">
      <c r="A307" s="35" t="str">
        <f>'вариации продукты'!$A$5</f>
        <v>Старый город</v>
      </c>
      <c r="B307" s="8" t="str">
        <f>'вариации продукты'!B$3</f>
        <v>4см</v>
      </c>
      <c r="C307" s="8" t="str">
        <f t="shared" si="17"/>
        <v>№10 Джафар</v>
      </c>
      <c r="D307" s="8" t="str">
        <f t="shared" si="18"/>
        <v>Фактура 0-3</v>
      </c>
      <c r="E307" s="9" t="s">
        <v>123</v>
      </c>
      <c r="F307" s="63">
        <f>'учет продукции'!$I307+'учет продукции'!$J307-'учет продукции'!$K307</f>
        <v>0</v>
      </c>
      <c r="G307" s="32">
        <v>480</v>
      </c>
      <c r="H307" s="32">
        <f>'учет продукции'!$F307*'учет продукции'!$G307</f>
        <v>0</v>
      </c>
      <c r="I307" s="64"/>
      <c r="J307" s="61"/>
      <c r="K307" s="61"/>
      <c r="L307" s="62">
        <v>67.476383265856953</v>
      </c>
      <c r="M307" s="62">
        <v>51.138275937562291</v>
      </c>
      <c r="N307" s="62">
        <v>16.338107328294662</v>
      </c>
      <c r="O307" s="62">
        <v>14.619883040935674</v>
      </c>
      <c r="P307" s="62">
        <v>44.984255510571302</v>
      </c>
      <c r="Q307" s="62">
        <v>5.2631578947368416</v>
      </c>
      <c r="R307" s="62"/>
      <c r="S307" s="62">
        <v>0.81871345029239762</v>
      </c>
      <c r="T307" s="62">
        <v>0.78947368421052622</v>
      </c>
      <c r="U307" s="62">
        <v>0.58479532163742687</v>
      </c>
      <c r="V307" s="62"/>
      <c r="W307" s="62">
        <v>2.1929824561403508E-2</v>
      </c>
      <c r="X307" s="62"/>
      <c r="Y307" s="62"/>
      <c r="Z307" s="62">
        <v>4.3859649122807015E-2</v>
      </c>
      <c r="AA307" s="62">
        <v>2.1929824561403508E-2</v>
      </c>
      <c r="AB307" s="62"/>
      <c r="AC307" s="61" t="str">
        <f>'учет продукции'!$A307&amp;" "&amp;'учет продукции'!$B307&amp;" "&amp;'учет продукции'!$C307&amp;" "&amp;'учет продукции'!$D307&amp;" "&amp;'учет продукции'!$E307</f>
        <v>Старый город 4см №10 Джафар Фактура 0-3 1 сорт</v>
      </c>
    </row>
    <row r="308" spans="1:29" ht="14.25" customHeight="1" x14ac:dyDescent="0.3">
      <c r="A308" s="35" t="str">
        <f>'вариации продукты'!$A$5</f>
        <v>Старый город</v>
      </c>
      <c r="B308" s="8" t="str">
        <f>'вариации продукты'!B$3</f>
        <v>4см</v>
      </c>
      <c r="C308" s="8" t="str">
        <f t="shared" si="17"/>
        <v>№11 Джамбулани</v>
      </c>
      <c r="D308" s="8" t="str">
        <f t="shared" si="18"/>
        <v>Фактура 0-3</v>
      </c>
      <c r="E308" s="9" t="s">
        <v>123</v>
      </c>
      <c r="F308" s="63">
        <f>'учет продукции'!$I308+'учет продукции'!$J308-'учет продукции'!$K308</f>
        <v>0</v>
      </c>
      <c r="G308" s="32">
        <v>480</v>
      </c>
      <c r="H308" s="32">
        <f>'учет продукции'!$F308*'учет продукции'!$G308</f>
        <v>0</v>
      </c>
      <c r="I308" s="64"/>
      <c r="J308" s="61"/>
      <c r="K308" s="61"/>
      <c r="L308" s="62">
        <v>67.476383265856953</v>
      </c>
      <c r="M308" s="62">
        <v>51.138275937562291</v>
      </c>
      <c r="N308" s="62">
        <v>16.338107328294662</v>
      </c>
      <c r="O308" s="62">
        <v>14.619883040935674</v>
      </c>
      <c r="P308" s="62">
        <v>44.984255510571302</v>
      </c>
      <c r="Q308" s="62">
        <v>5.2631578947368416</v>
      </c>
      <c r="R308" s="62"/>
      <c r="S308" s="62">
        <v>0.81871345029239762</v>
      </c>
      <c r="T308" s="62">
        <v>0.78947368421052622</v>
      </c>
      <c r="U308" s="62">
        <v>0.58479532163742687</v>
      </c>
      <c r="V308" s="62"/>
      <c r="W308" s="62">
        <v>4.3859649122807015E-2</v>
      </c>
      <c r="X308" s="62"/>
      <c r="Y308" s="62">
        <v>4.3859649122807015E-2</v>
      </c>
      <c r="Z308" s="62"/>
      <c r="AA308" s="62"/>
      <c r="AB308" s="62"/>
      <c r="AC308" s="61" t="str">
        <f>'учет продукции'!$A308&amp;" "&amp;'учет продукции'!$B308&amp;" "&amp;'учет продукции'!$C308&amp;" "&amp;'учет продукции'!$D308&amp;" "&amp;'учет продукции'!$E308</f>
        <v>Старый город 4см №11 Джамбулани Фактура 0-3 1 сорт</v>
      </c>
    </row>
    <row r="309" spans="1:29" ht="14.25" customHeight="1" x14ac:dyDescent="0.3">
      <c r="A309" s="35" t="str">
        <f>'вариации продукты'!$A$5</f>
        <v>Старый город</v>
      </c>
      <c r="B309" s="8" t="str">
        <f>'вариации продукты'!B$3</f>
        <v>4см</v>
      </c>
      <c r="C309" s="8" t="str">
        <f t="shared" si="17"/>
        <v>№12 Яшма</v>
      </c>
      <c r="D309" s="8" t="str">
        <f t="shared" si="18"/>
        <v>Фактура 0-3</v>
      </c>
      <c r="E309" s="9" t="s">
        <v>123</v>
      </c>
      <c r="F309" s="63">
        <f>'учет продукции'!$I309+'учет продукции'!$J309-'учет продукции'!$K309</f>
        <v>0</v>
      </c>
      <c r="G309" s="32">
        <v>480</v>
      </c>
      <c r="H309" s="32">
        <f>'учет продукции'!$F309*'учет продукции'!$G309</f>
        <v>0</v>
      </c>
      <c r="I309" s="64"/>
      <c r="J309" s="61"/>
      <c r="K309" s="61"/>
      <c r="L309" s="62">
        <v>67.476383265856953</v>
      </c>
      <c r="M309" s="62">
        <v>51.138275937562291</v>
      </c>
      <c r="N309" s="62">
        <v>16.338107328294662</v>
      </c>
      <c r="O309" s="62">
        <v>14.619883040935674</v>
      </c>
      <c r="P309" s="62">
        <v>44.984255510571302</v>
      </c>
      <c r="Q309" s="62">
        <v>5.2631578947368416</v>
      </c>
      <c r="R309" s="62"/>
      <c r="S309" s="62">
        <v>0.41</v>
      </c>
      <c r="T309" s="62">
        <v>1.1842105263157894</v>
      </c>
      <c r="U309" s="62">
        <v>0.58479532163742687</v>
      </c>
      <c r="V309" s="62"/>
      <c r="W309" s="62">
        <v>2.1929824561403501E-2</v>
      </c>
      <c r="X309" s="62"/>
      <c r="Y309" s="62">
        <v>4.3859649122807015E-2</v>
      </c>
      <c r="Z309" s="62"/>
      <c r="AA309" s="62">
        <v>2.1929824561403508E-2</v>
      </c>
      <c r="AB309" s="62"/>
      <c r="AC309" s="61" t="str">
        <f>'учет продукции'!$A309&amp;" "&amp;'учет продукции'!$B309&amp;" "&amp;'учет продукции'!$C309&amp;" "&amp;'учет продукции'!$D309&amp;" "&amp;'учет продукции'!$E309</f>
        <v>Старый город 4см №12 Яшма Фактура 0-3 1 сорт</v>
      </c>
    </row>
    <row r="310" spans="1:29" ht="14.25" customHeight="1" x14ac:dyDescent="0.3">
      <c r="A310" s="35" t="str">
        <f>'вариации продукты'!$A$5</f>
        <v>Старый город</v>
      </c>
      <c r="B310" s="8" t="str">
        <f>'вариации продукты'!B$3</f>
        <v>4см</v>
      </c>
      <c r="C310" s="8" t="str">
        <f t="shared" si="17"/>
        <v>№13 Сорренто</v>
      </c>
      <c r="D310" s="8" t="str">
        <f t="shared" si="18"/>
        <v>Фактура 0-3</v>
      </c>
      <c r="E310" s="9" t="s">
        <v>123</v>
      </c>
      <c r="F310" s="63">
        <f>'учет продукции'!$I310+'учет продукции'!$J310-'учет продукции'!$K310</f>
        <v>0</v>
      </c>
      <c r="G310" s="32">
        <v>480</v>
      </c>
      <c r="H310" s="32">
        <f>'учет продукции'!$F310*'учет продукции'!$G310</f>
        <v>0</v>
      </c>
      <c r="I310" s="64"/>
      <c r="J310" s="61"/>
      <c r="K310" s="61"/>
      <c r="L310" s="62">
        <v>67.476383265856953</v>
      </c>
      <c r="M310" s="62">
        <v>51.138275937562291</v>
      </c>
      <c r="N310" s="62">
        <v>16.338107328294662</v>
      </c>
      <c r="O310" s="62">
        <v>14.619883040935674</v>
      </c>
      <c r="P310" s="62">
        <v>44.984255510571302</v>
      </c>
      <c r="Q310" s="62">
        <v>5.2631578947368416</v>
      </c>
      <c r="R310" s="62"/>
      <c r="S310" s="62">
        <v>1.08</v>
      </c>
      <c r="T310" s="62">
        <v>0.52</v>
      </c>
      <c r="U310" s="62">
        <v>0.58479532163742687</v>
      </c>
      <c r="V310" s="62">
        <v>2.9000000000000001E-2</v>
      </c>
      <c r="W310" s="62">
        <v>2.9000000000000001E-2</v>
      </c>
      <c r="X310" s="62"/>
      <c r="Y310" s="62"/>
      <c r="Z310" s="62"/>
      <c r="AA310" s="62">
        <v>2.9000000000000001E-2</v>
      </c>
      <c r="AB310" s="62"/>
      <c r="AC310" s="61" t="str">
        <f>'учет продукции'!$A310&amp;" "&amp;'учет продукции'!$B310&amp;" "&amp;'учет продукции'!$C310&amp;" "&amp;'учет продукции'!$D310&amp;" "&amp;'учет продукции'!$E310</f>
        <v>Старый город 4см №13 Сорренто Фактура 0-3 1 сорт</v>
      </c>
    </row>
    <row r="311" spans="1:29" ht="14.25" customHeight="1" x14ac:dyDescent="0.3">
      <c r="A311" s="35" t="str">
        <f>'вариации продукты'!$A$5</f>
        <v>Старый город</v>
      </c>
      <c r="B311" s="8" t="str">
        <f>'вариации продукты'!B$3</f>
        <v>4см</v>
      </c>
      <c r="C311" s="8" t="str">
        <f t="shared" si="17"/>
        <v>№14 Красный агат</v>
      </c>
      <c r="D311" s="8" t="str">
        <f t="shared" si="18"/>
        <v>Фактура 0-3</v>
      </c>
      <c r="E311" s="9" t="s">
        <v>123</v>
      </c>
      <c r="F311" s="63">
        <f>'учет продукции'!$I311+'учет продукции'!$J311-'учет продукции'!$K311</f>
        <v>0</v>
      </c>
      <c r="G311" s="32">
        <v>480</v>
      </c>
      <c r="H311" s="32">
        <f>'учет продукции'!$F311*'учет продукции'!$G311</f>
        <v>0</v>
      </c>
      <c r="I311" s="64"/>
      <c r="J311" s="61"/>
      <c r="K311" s="61"/>
      <c r="L311" s="62">
        <v>67.476383265856953</v>
      </c>
      <c r="M311" s="62">
        <v>51.138275937562291</v>
      </c>
      <c r="N311" s="62">
        <v>16.338107328294662</v>
      </c>
      <c r="O311" s="62">
        <v>14.619883040935674</v>
      </c>
      <c r="P311" s="62">
        <v>44.984255510571302</v>
      </c>
      <c r="Q311" s="62">
        <v>5.2631578947368416</v>
      </c>
      <c r="R311" s="62"/>
      <c r="S311" s="62">
        <v>0.41</v>
      </c>
      <c r="T311" s="62">
        <v>1.1842105263157894</v>
      </c>
      <c r="U311" s="62">
        <v>0.58479532163742687</v>
      </c>
      <c r="V311" s="62">
        <v>2.1929824561403508E-2</v>
      </c>
      <c r="W311" s="62"/>
      <c r="X311" s="62">
        <v>2.1929824561403508E-2</v>
      </c>
      <c r="Y311" s="62">
        <v>4.3859649122807015E-2</v>
      </c>
      <c r="Z311" s="62"/>
      <c r="AA311" s="62"/>
      <c r="AB311" s="62"/>
      <c r="AC311" s="61" t="str">
        <f>'учет продукции'!$A311&amp;" "&amp;'учет продукции'!$B311&amp;" "&amp;'учет продукции'!$C311&amp;" "&amp;'учет продукции'!$D311&amp;" "&amp;'учет продукции'!$E311</f>
        <v>Старый город 4см №14 Красный агат Фактура 0-3 1 сорт</v>
      </c>
    </row>
    <row r="312" spans="1:29" ht="14.25" customHeight="1" x14ac:dyDescent="0.3">
      <c r="A312" s="35" t="str">
        <f>'вариации продукты'!$A$5</f>
        <v>Старый город</v>
      </c>
      <c r="B312" s="8" t="str">
        <f>'вариации продукты'!B$3</f>
        <v>4см</v>
      </c>
      <c r="C312" s="8" t="str">
        <f t="shared" si="17"/>
        <v>№15 Антрацит</v>
      </c>
      <c r="D312" s="8" t="str">
        <f t="shared" si="18"/>
        <v>Фактура 0-3</v>
      </c>
      <c r="E312" s="9" t="s">
        <v>123</v>
      </c>
      <c r="F312" s="63">
        <f>'учет продукции'!$I312+'учет продукции'!$J312-'учет продукции'!$K312</f>
        <v>0</v>
      </c>
      <c r="G312" s="32">
        <v>480</v>
      </c>
      <c r="H312" s="32">
        <f>'учет продукции'!$F312*'учет продукции'!$G312</f>
        <v>0</v>
      </c>
      <c r="I312" s="64"/>
      <c r="J312" s="61"/>
      <c r="K312" s="61"/>
      <c r="L312" s="62">
        <v>67.476383265856953</v>
      </c>
      <c r="M312" s="62">
        <v>51.138275937562291</v>
      </c>
      <c r="N312" s="62">
        <v>16.338107328294662</v>
      </c>
      <c r="O312" s="62">
        <v>14.619883040935674</v>
      </c>
      <c r="P312" s="62">
        <v>44.984255510571302</v>
      </c>
      <c r="Q312" s="62">
        <v>5.2631578947368416</v>
      </c>
      <c r="R312" s="62"/>
      <c r="S312" s="62">
        <v>0.81871345029239762</v>
      </c>
      <c r="T312" s="62">
        <v>0.78947368421052622</v>
      </c>
      <c r="U312" s="62">
        <v>0.58479532163742698</v>
      </c>
      <c r="V312" s="62"/>
      <c r="W312" s="62"/>
      <c r="X312" s="62">
        <v>1.4999999999999999E-2</v>
      </c>
      <c r="Y312" s="62">
        <v>0.44</v>
      </c>
      <c r="Z312" s="62"/>
      <c r="AA312" s="62"/>
      <c r="AB312" s="62"/>
      <c r="AC312" s="61" t="str">
        <f>'учет продукции'!$A312&amp;" "&amp;'учет продукции'!$B312&amp;" "&amp;'учет продукции'!$C312&amp;" "&amp;'учет продукции'!$D312&amp;" "&amp;'учет продукции'!$E312</f>
        <v>Старый город 4см №15 Антрацит Фактура 0-3 1 сорт</v>
      </c>
    </row>
    <row r="313" spans="1:29" ht="14.25" customHeight="1" x14ac:dyDescent="0.3">
      <c r="A313" s="35" t="str">
        <f>'вариации продукты'!$A$5</f>
        <v>Старый город</v>
      </c>
      <c r="B313" s="8" t="str">
        <f>'вариации продукты'!B$3</f>
        <v>4см</v>
      </c>
      <c r="C313" s="8" t="str">
        <f t="shared" si="17"/>
        <v>№16 Хаски</v>
      </c>
      <c r="D313" s="8" t="str">
        <f t="shared" si="18"/>
        <v>Фактура 0-3</v>
      </c>
      <c r="E313" s="9" t="s">
        <v>123</v>
      </c>
      <c r="F313" s="63">
        <f>'учет продукции'!$I313+'учет продукции'!$J313-'учет продукции'!$K313</f>
        <v>0</v>
      </c>
      <c r="G313" s="32">
        <v>480</v>
      </c>
      <c r="H313" s="32">
        <f>'учет продукции'!$F313*'учет продукции'!$G313</f>
        <v>0</v>
      </c>
      <c r="I313" s="64"/>
      <c r="J313" s="61"/>
      <c r="K313" s="61"/>
      <c r="L313" s="62">
        <v>67.476383265856995</v>
      </c>
      <c r="M313" s="62">
        <v>51.138275937562327</v>
      </c>
      <c r="N313" s="62">
        <v>16.338107328294672</v>
      </c>
      <c r="O313" s="62">
        <v>14.619883040935701</v>
      </c>
      <c r="P313" s="62">
        <v>44.984255510571302</v>
      </c>
      <c r="Q313" s="62">
        <v>5.2631578947368398</v>
      </c>
      <c r="R313" s="62"/>
      <c r="S313" s="62">
        <v>1.08</v>
      </c>
      <c r="T313" s="62">
        <v>0.52</v>
      </c>
      <c r="U313" s="62">
        <v>0.58479532163742698</v>
      </c>
      <c r="V313" s="62"/>
      <c r="W313" s="62">
        <v>2.1929824561403508E-2</v>
      </c>
      <c r="X313" s="62"/>
      <c r="Y313" s="62">
        <v>2.1929824561403508E-2</v>
      </c>
      <c r="Z313" s="62"/>
      <c r="AA313" s="62">
        <v>2.1929824561403508E-2</v>
      </c>
      <c r="AB313" s="62"/>
      <c r="AC313" s="61" t="str">
        <f>'учет продукции'!$A313&amp;" "&amp;'учет продукции'!$B313&amp;" "&amp;'учет продукции'!$C313&amp;" "&amp;'учет продукции'!$D313&amp;" "&amp;'учет продукции'!$E313</f>
        <v>Старый город 4см №16 Хаски Фактура 0-3 1 сорт</v>
      </c>
    </row>
    <row r="314" spans="1:29" ht="14.25" customHeight="1" x14ac:dyDescent="0.3">
      <c r="A314" s="35" t="str">
        <f>'вариации продукты'!$A$5</f>
        <v>Старый город</v>
      </c>
      <c r="B314" s="8" t="str">
        <f>'вариации продукты'!B$3</f>
        <v>4см</v>
      </c>
      <c r="C314" s="8" t="str">
        <f t="shared" si="17"/>
        <v>№17 Черная ночь</v>
      </c>
      <c r="D314" s="8" t="str">
        <f t="shared" si="18"/>
        <v>Фактура 0-3</v>
      </c>
      <c r="E314" s="9" t="s">
        <v>123</v>
      </c>
      <c r="F314" s="63">
        <f>'учет продукции'!$I314+'учет продукции'!$J314-'учет продукции'!$K314</f>
        <v>0</v>
      </c>
      <c r="G314" s="32">
        <v>480</v>
      </c>
      <c r="H314" s="32">
        <f>'учет продукции'!$F314*'учет продукции'!$G314</f>
        <v>0</v>
      </c>
      <c r="I314" s="64"/>
      <c r="J314" s="61"/>
      <c r="K314" s="61"/>
      <c r="L314" s="62">
        <v>67.476383265856995</v>
      </c>
      <c r="M314" s="62">
        <v>51.138275937562327</v>
      </c>
      <c r="N314" s="62">
        <v>16.338107328294672</v>
      </c>
      <c r="O314" s="62">
        <v>14.619883040935701</v>
      </c>
      <c r="P314" s="62">
        <v>44.984255510571302</v>
      </c>
      <c r="Q314" s="62">
        <v>5.2631578947368398</v>
      </c>
      <c r="R314" s="62"/>
      <c r="S314" s="62">
        <v>1.23</v>
      </c>
      <c r="T314" s="62">
        <v>0.39500000000000002</v>
      </c>
      <c r="U314" s="62">
        <v>0.58479532163742698</v>
      </c>
      <c r="V314" s="62"/>
      <c r="W314" s="62"/>
      <c r="X314" s="62">
        <v>6.6000000000000003E-2</v>
      </c>
      <c r="Y314" s="62">
        <v>2.1999999999999999E-2</v>
      </c>
      <c r="Z314" s="62"/>
      <c r="AA314" s="62"/>
      <c r="AB314" s="62"/>
      <c r="AC314" s="61" t="str">
        <f>'учет продукции'!$A314&amp;" "&amp;'учет продукции'!$B314&amp;" "&amp;'учет продукции'!$C314&amp;" "&amp;'учет продукции'!$D314&amp;" "&amp;'учет продукции'!$E314</f>
        <v>Старый город 4см №17 Черная ночь Фактура 0-3 1 сорт</v>
      </c>
    </row>
    <row r="315" spans="1:29" ht="14.25" customHeight="1" x14ac:dyDescent="0.3">
      <c r="A315" s="35" t="str">
        <f>'вариации продукты'!$A$5</f>
        <v>Старый город</v>
      </c>
      <c r="B315" s="8" t="str">
        <f>'вариации продукты'!B$3</f>
        <v>4см</v>
      </c>
      <c r="C315" s="8" t="str">
        <f t="shared" si="17"/>
        <v>№18 Мустанг</v>
      </c>
      <c r="D315" s="8" t="str">
        <f t="shared" si="18"/>
        <v>Фактура 0-3</v>
      </c>
      <c r="E315" s="9" t="s">
        <v>123</v>
      </c>
      <c r="F315" s="63">
        <f>'учет продукции'!$I315+'учет продукции'!$J315-'учет продукции'!$K315</f>
        <v>0</v>
      </c>
      <c r="G315" s="32">
        <v>480</v>
      </c>
      <c r="H315" s="32">
        <f>'учет продукции'!$F315*'учет продукции'!$G315</f>
        <v>0</v>
      </c>
      <c r="I315" s="64"/>
      <c r="J315" s="61"/>
      <c r="K315" s="61"/>
      <c r="L315" s="62">
        <v>67.476383265856995</v>
      </c>
      <c r="M315" s="62">
        <v>51.138275937562327</v>
      </c>
      <c r="N315" s="62">
        <v>16.338107328294672</v>
      </c>
      <c r="O315" s="62">
        <v>14.619883040935701</v>
      </c>
      <c r="P315" s="62">
        <v>44.984255510571302</v>
      </c>
      <c r="Q315" s="62">
        <v>5.2631578947368398</v>
      </c>
      <c r="R315" s="62"/>
      <c r="S315" s="62">
        <v>1.64</v>
      </c>
      <c r="T315" s="62"/>
      <c r="U315" s="62">
        <v>0.58479532163742698</v>
      </c>
      <c r="V315" s="62"/>
      <c r="W315" s="62">
        <v>4.3859649122807015E-2</v>
      </c>
      <c r="X315" s="62"/>
      <c r="Y315" s="62"/>
      <c r="Z315" s="62"/>
      <c r="AA315" s="62">
        <v>4.3859649122807015E-2</v>
      </c>
      <c r="AB315" s="62"/>
      <c r="AC315" s="61" t="str">
        <f>'учет продукции'!$A315&amp;" "&amp;'учет продукции'!$B315&amp;" "&amp;'учет продукции'!$C315&amp;" "&amp;'учет продукции'!$D315&amp;" "&amp;'учет продукции'!$E315</f>
        <v>Старый город 4см №18 Мустанг Фактура 0-3 1 сорт</v>
      </c>
    </row>
    <row r="316" spans="1:29" ht="14.25" customHeight="1" x14ac:dyDescent="0.3">
      <c r="A316" s="35" t="str">
        <f>'вариации продукты'!$A$5</f>
        <v>Старый город</v>
      </c>
      <c r="B316" s="8" t="str">
        <f>'вариации продукты'!B$3</f>
        <v>4см</v>
      </c>
      <c r="C316" s="8" t="str">
        <f t="shared" si="17"/>
        <v>№19 Гончар</v>
      </c>
      <c r="D316" s="8" t="str">
        <f t="shared" si="18"/>
        <v>Фактура 0-3</v>
      </c>
      <c r="E316" s="9" t="s">
        <v>123</v>
      </c>
      <c r="F316" s="63">
        <f>'учет продукции'!$I316+'учет продукции'!$J316-'учет продукции'!$K316</f>
        <v>0</v>
      </c>
      <c r="G316" s="32">
        <v>480</v>
      </c>
      <c r="H316" s="32">
        <f>'учет продукции'!$F316*'учет продукции'!$G316</f>
        <v>0</v>
      </c>
      <c r="I316" s="64"/>
      <c r="J316" s="61"/>
      <c r="K316" s="61"/>
      <c r="L316" s="62">
        <v>67.476383265856995</v>
      </c>
      <c r="M316" s="62">
        <v>51.138275937562327</v>
      </c>
      <c r="N316" s="62">
        <v>16.338107328294672</v>
      </c>
      <c r="O316" s="62">
        <v>14.619883040935701</v>
      </c>
      <c r="P316" s="62">
        <v>44.984255510571302</v>
      </c>
      <c r="Q316" s="62">
        <v>5.2631578947368398</v>
      </c>
      <c r="R316" s="62"/>
      <c r="S316" s="62">
        <v>0.81871345029239762</v>
      </c>
      <c r="T316" s="62">
        <v>0.78947368421052622</v>
      </c>
      <c r="U316" s="62">
        <v>0.58479532163742698</v>
      </c>
      <c r="V316" s="62"/>
      <c r="W316" s="62">
        <v>4.3859649122807015E-2</v>
      </c>
      <c r="X316" s="62"/>
      <c r="Y316" s="62"/>
      <c r="Z316" s="62"/>
      <c r="AA316" s="62">
        <v>4.3859649122807015E-2</v>
      </c>
      <c r="AB316" s="62"/>
      <c r="AC316" s="61" t="str">
        <f>'учет продукции'!$A316&amp;" "&amp;'учет продукции'!$B316&amp;" "&amp;'учет продукции'!$C316&amp;" "&amp;'учет продукции'!$D316&amp;" "&amp;'учет продукции'!$E316</f>
        <v>Старый город 4см №19 Гончар Фактура 0-3 1 сорт</v>
      </c>
    </row>
    <row r="317" spans="1:29" ht="14.25" customHeight="1" x14ac:dyDescent="0.3">
      <c r="A317" s="35" t="str">
        <f>'вариации продукты'!$A$5</f>
        <v>Старый город</v>
      </c>
      <c r="B317" s="8" t="str">
        <f>'вариации продукты'!B$3</f>
        <v>4см</v>
      </c>
      <c r="C317" s="8" t="str">
        <f t="shared" si="17"/>
        <v>№20 Кармен</v>
      </c>
      <c r="D317" s="8" t="str">
        <f t="shared" si="18"/>
        <v>Фактура 0-3</v>
      </c>
      <c r="E317" s="9" t="s">
        <v>123</v>
      </c>
      <c r="F317" s="63">
        <f>'учет продукции'!$I317+'учет продукции'!$J317-'учет продукции'!$K317</f>
        <v>0</v>
      </c>
      <c r="G317" s="32">
        <v>480</v>
      </c>
      <c r="H317" s="32">
        <f>'учет продукции'!$F317*'учет продукции'!$G317</f>
        <v>0</v>
      </c>
      <c r="I317" s="64"/>
      <c r="J317" s="61"/>
      <c r="K317" s="61"/>
      <c r="L317" s="62">
        <v>67.476383265856995</v>
      </c>
      <c r="M317" s="62">
        <v>51.138275937562327</v>
      </c>
      <c r="N317" s="62">
        <v>16.338107328294672</v>
      </c>
      <c r="O317" s="62">
        <v>14.619883040935701</v>
      </c>
      <c r="P317" s="62">
        <v>44.984255510571302</v>
      </c>
      <c r="Q317" s="62">
        <v>5.2631578947368398</v>
      </c>
      <c r="R317" s="62"/>
      <c r="S317" s="62">
        <v>1.64</v>
      </c>
      <c r="T317" s="62"/>
      <c r="U317" s="62">
        <v>0.58479532163742698</v>
      </c>
      <c r="V317" s="62">
        <v>5.7000000000000002E-2</v>
      </c>
      <c r="W317" s="62"/>
      <c r="X317" s="62">
        <v>3.9E-2</v>
      </c>
      <c r="Y317" s="62"/>
      <c r="Z317" s="62"/>
      <c r="AA317" s="62"/>
      <c r="AB317" s="62"/>
      <c r="AC317" s="61" t="str">
        <f>'учет продукции'!$A317&amp;" "&amp;'учет продукции'!$B317&amp;" "&amp;'учет продукции'!$C317&amp;" "&amp;'учет продукции'!$D317&amp;" "&amp;'учет продукции'!$E317</f>
        <v>Старый город 4см №20 Кармен Фактура 0-3 1 сорт</v>
      </c>
    </row>
    <row r="318" spans="1:29" ht="14.25" customHeight="1" x14ac:dyDescent="0.3">
      <c r="A318" s="35" t="str">
        <f>'вариации продукты'!$A$5</f>
        <v>Старый город</v>
      </c>
      <c r="B318" s="8" t="str">
        <f>'вариации продукты'!B$3</f>
        <v>4см</v>
      </c>
      <c r="C318" s="8" t="str">
        <f t="shared" si="17"/>
        <v>№21 Агат коричневый</v>
      </c>
      <c r="D318" s="8" t="str">
        <f t="shared" si="18"/>
        <v>Фактура 0-3</v>
      </c>
      <c r="E318" s="9" t="s">
        <v>123</v>
      </c>
      <c r="F318" s="63">
        <f>'учет продукции'!$I318+'учет продукции'!$J318-'учет продукции'!$K318</f>
        <v>0</v>
      </c>
      <c r="G318" s="32">
        <v>480</v>
      </c>
      <c r="H318" s="32">
        <f>'учет продукции'!$F318*'учет продукции'!$G318</f>
        <v>0</v>
      </c>
      <c r="I318" s="64"/>
      <c r="J318" s="61"/>
      <c r="K318" s="61"/>
      <c r="L318" s="62">
        <v>67.476383265856995</v>
      </c>
      <c r="M318" s="62">
        <v>51.138275937562327</v>
      </c>
      <c r="N318" s="62">
        <v>16.338107328294672</v>
      </c>
      <c r="O318" s="62">
        <v>14.619883040935701</v>
      </c>
      <c r="P318" s="62">
        <v>44.984255510571302</v>
      </c>
      <c r="Q318" s="62">
        <v>5.2631578947368398</v>
      </c>
      <c r="R318" s="62"/>
      <c r="S318" s="62">
        <v>0.81871345029239762</v>
      </c>
      <c r="T318" s="62">
        <v>0.78947368421052622</v>
      </c>
      <c r="U318" s="62">
        <v>0.58479532163742687</v>
      </c>
      <c r="V318" s="62"/>
      <c r="W318" s="62">
        <v>2.1929824561403508E-2</v>
      </c>
      <c r="X318" s="62">
        <v>2.1929824561403508E-2</v>
      </c>
      <c r="Y318" s="62">
        <v>4.3859649122807015E-2</v>
      </c>
      <c r="Z318" s="62"/>
      <c r="AA318" s="62"/>
      <c r="AB318" s="62"/>
      <c r="AC318" s="61" t="str">
        <f>'учет продукции'!$A318&amp;" "&amp;'учет продукции'!$B318&amp;" "&amp;'учет продукции'!$C318&amp;" "&amp;'учет продукции'!$D318&amp;" "&amp;'учет продукции'!$E318</f>
        <v>Старый город 4см №21 Агат коричневый Фактура 0-3 1 сорт</v>
      </c>
    </row>
    <row r="319" spans="1:29" ht="14.25" customHeight="1" x14ac:dyDescent="0.3">
      <c r="A319" s="35" t="str">
        <f>'вариации продукты'!$A$5</f>
        <v>Старый город</v>
      </c>
      <c r="B319" s="8" t="str">
        <f>'вариации продукты'!B$3</f>
        <v>4см</v>
      </c>
      <c r="C319" s="8" t="str">
        <f t="shared" si="17"/>
        <v>№22 Агат оранжевый</v>
      </c>
      <c r="D319" s="8" t="str">
        <f t="shared" si="18"/>
        <v>Фактура 0-3</v>
      </c>
      <c r="E319" s="9" t="s">
        <v>123</v>
      </c>
      <c r="F319" s="63">
        <f>'учет продукции'!$I319+'учет продукции'!$J319-'учет продукции'!$K319</f>
        <v>0</v>
      </c>
      <c r="G319" s="32">
        <v>480</v>
      </c>
      <c r="H319" s="32">
        <f>'учет продукции'!$F319*'учет продукции'!$G319</f>
        <v>0</v>
      </c>
      <c r="I319" s="64"/>
      <c r="J319" s="61"/>
      <c r="K319" s="61"/>
      <c r="L319" s="62">
        <v>67.476383265856995</v>
      </c>
      <c r="M319" s="62">
        <v>51.138275937562327</v>
      </c>
      <c r="N319" s="62">
        <v>16.338107328294672</v>
      </c>
      <c r="O319" s="62">
        <v>14.619883040935701</v>
      </c>
      <c r="P319" s="62">
        <v>44.984255510571302</v>
      </c>
      <c r="Q319" s="62">
        <v>5.2631578947368398</v>
      </c>
      <c r="R319" s="62"/>
      <c r="S319" s="62">
        <v>0.41</v>
      </c>
      <c r="T319" s="62">
        <v>1.1842105263157894</v>
      </c>
      <c r="U319" s="62">
        <v>0.58479532163742687</v>
      </c>
      <c r="V319" s="62"/>
      <c r="W319" s="62"/>
      <c r="X319" s="62">
        <v>2.1929824561403508E-2</v>
      </c>
      <c r="Y319" s="62">
        <v>4.3859649122807015E-2</v>
      </c>
      <c r="Z319" s="62"/>
      <c r="AA319" s="62">
        <v>2.1929824561403508E-2</v>
      </c>
      <c r="AB319" s="62"/>
      <c r="AC319" s="61" t="str">
        <f>'учет продукции'!$A319&amp;" "&amp;'учет продукции'!$B319&amp;" "&amp;'учет продукции'!$C319&amp;" "&amp;'учет продукции'!$D319&amp;" "&amp;'учет продукции'!$E319</f>
        <v>Старый город 4см №22 Агат оранжевый Фактура 0-3 1 сорт</v>
      </c>
    </row>
    <row r="320" spans="1:29" ht="14.25" customHeight="1" x14ac:dyDescent="0.3">
      <c r="A320" s="35" t="str">
        <f>'вариации продукты'!$A$5</f>
        <v>Старый город</v>
      </c>
      <c r="B320" s="8" t="str">
        <f>'вариации продукты'!B$3</f>
        <v>4см</v>
      </c>
      <c r="C320" s="8" t="str">
        <f t="shared" si="17"/>
        <v>№23 Жёлтый агат</v>
      </c>
      <c r="D320" s="8" t="str">
        <f t="shared" si="18"/>
        <v>Фактура 0-3</v>
      </c>
      <c r="E320" s="9" t="s">
        <v>123</v>
      </c>
      <c r="F320" s="63">
        <f>'учет продукции'!$I320+'учет продукции'!$J320-'учет продукции'!$K320</f>
        <v>0</v>
      </c>
      <c r="G320" s="32">
        <v>480</v>
      </c>
      <c r="H320" s="32">
        <f>'учет продукции'!$F320*'учет продукции'!$G320</f>
        <v>0</v>
      </c>
      <c r="I320" s="64"/>
      <c r="J320" s="61"/>
      <c r="K320" s="61"/>
      <c r="L320" s="62">
        <v>67.476383265856995</v>
      </c>
      <c r="M320" s="62">
        <v>51.138275937562327</v>
      </c>
      <c r="N320" s="62">
        <v>16.338107328294672</v>
      </c>
      <c r="O320" s="62">
        <v>14.619883040935701</v>
      </c>
      <c r="P320" s="62">
        <v>44.984255510571302</v>
      </c>
      <c r="Q320" s="62">
        <v>5.2631578947368398</v>
      </c>
      <c r="R320" s="62"/>
      <c r="S320" s="62">
        <v>0.41</v>
      </c>
      <c r="T320" s="62">
        <v>1.1842105263157894</v>
      </c>
      <c r="U320" s="62">
        <v>0.58479532163742687</v>
      </c>
      <c r="V320" s="62"/>
      <c r="W320" s="62"/>
      <c r="X320" s="62">
        <v>2.1929824561403508E-2</v>
      </c>
      <c r="Y320" s="62">
        <v>4.3859649122807015E-2</v>
      </c>
      <c r="Z320" s="62">
        <v>2.1929824561403508E-2</v>
      </c>
      <c r="AA320" s="62"/>
      <c r="AB320" s="62"/>
      <c r="AC320" s="61" t="str">
        <f>'учет продукции'!$A320&amp;" "&amp;'учет продукции'!$B320&amp;" "&amp;'учет продукции'!$C320&amp;" "&amp;'учет продукции'!$D320&amp;" "&amp;'учет продукции'!$E320</f>
        <v>Старый город 4см №23 Жёлтый агат Фактура 0-3 1 сорт</v>
      </c>
    </row>
    <row r="321" spans="1:29" ht="14.25" customHeight="1" x14ac:dyDescent="0.3">
      <c r="A321" s="35" t="str">
        <f>'вариации продукты'!$A$5</f>
        <v>Старый город</v>
      </c>
      <c r="B321" s="8" t="str">
        <f>'вариации продукты'!B$3</f>
        <v>4см</v>
      </c>
      <c r="C321" s="8" t="str">
        <f t="shared" si="17"/>
        <v>№24 Танго</v>
      </c>
      <c r="D321" s="8" t="str">
        <f t="shared" si="18"/>
        <v>Фактура 0-3</v>
      </c>
      <c r="E321" s="9" t="s">
        <v>123</v>
      </c>
      <c r="F321" s="63">
        <f>'учет продукции'!$I321+'учет продукции'!$J321-'учет продукции'!$K321</f>
        <v>0</v>
      </c>
      <c r="G321" s="32">
        <v>480</v>
      </c>
      <c r="H321" s="32">
        <f>'учет продукции'!$F321*'учет продукции'!$G321</f>
        <v>0</v>
      </c>
      <c r="I321" s="64"/>
      <c r="J321" s="61"/>
      <c r="K321" s="61"/>
      <c r="L321" s="62">
        <v>67.476383265856995</v>
      </c>
      <c r="M321" s="62">
        <v>51.138275937562327</v>
      </c>
      <c r="N321" s="62">
        <v>16.338107328294672</v>
      </c>
      <c r="O321" s="62">
        <v>14.619883040935701</v>
      </c>
      <c r="P321" s="62">
        <v>44.984255510571302</v>
      </c>
      <c r="Q321" s="62">
        <v>5.2631578947368398</v>
      </c>
      <c r="R321" s="62"/>
      <c r="S321" s="62">
        <v>0.41</v>
      </c>
      <c r="T321" s="62">
        <v>1.1842105263157894</v>
      </c>
      <c r="U321" s="62">
        <v>0.58479532163742687</v>
      </c>
      <c r="V321" s="62">
        <v>2.1929824561403508E-2</v>
      </c>
      <c r="W321" s="62"/>
      <c r="X321" s="62"/>
      <c r="Y321" s="62">
        <v>4.3859649122807015E-2</v>
      </c>
      <c r="Z321" s="62">
        <v>2.1929824561403508E-2</v>
      </c>
      <c r="AA321" s="62"/>
      <c r="AB321" s="62"/>
      <c r="AC321" s="61" t="str">
        <f>'учет продукции'!$A321&amp;" "&amp;'учет продукции'!$B321&amp;" "&amp;'учет продукции'!$C321&amp;" "&amp;'учет продукции'!$D321&amp;" "&amp;'учет продукции'!$E321</f>
        <v>Старый город 4см №24 Танго Фактура 0-3 1 сорт</v>
      </c>
    </row>
    <row r="322" spans="1:29" ht="14.25" customHeight="1" x14ac:dyDescent="0.3">
      <c r="A322" s="35" t="s">
        <v>157</v>
      </c>
      <c r="B322" s="8" t="s">
        <v>125</v>
      </c>
      <c r="C322" s="8" t="s">
        <v>129</v>
      </c>
      <c r="D322" s="8" t="s">
        <v>130</v>
      </c>
      <c r="E322" s="8" t="s">
        <v>123</v>
      </c>
      <c r="F322" s="66">
        <v>0</v>
      </c>
      <c r="G322" s="32">
        <v>350</v>
      </c>
      <c r="H322" s="32">
        <v>0</v>
      </c>
      <c r="I322" s="67"/>
      <c r="J322" s="61"/>
      <c r="K322" s="61"/>
      <c r="L322" s="62">
        <v>67.476383265856995</v>
      </c>
      <c r="M322" s="62">
        <v>51.138275937562298</v>
      </c>
      <c r="N322" s="62">
        <v>16.338107328294701</v>
      </c>
      <c r="O322" s="62">
        <v>14.619883040935701</v>
      </c>
      <c r="P322" s="62">
        <v>44.984255510571302</v>
      </c>
      <c r="Q322" s="62">
        <v>5.2631578947368398</v>
      </c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1" t="str">
        <f>'учет продукции'!$A322&amp;" "&amp;'учет продукции'!$B322&amp;" "&amp;'учет продукции'!$C322&amp;" "&amp;'учет продукции'!$D322&amp;" "&amp;'учет продукции'!$E322</f>
        <v>старый город 4см серый Фактура 3-5 1 сорт</v>
      </c>
    </row>
    <row r="323" spans="1:29" ht="14.25" customHeight="1" x14ac:dyDescent="0.3">
      <c r="A323" s="35" t="s">
        <v>157</v>
      </c>
      <c r="B323" s="8" t="s">
        <v>125</v>
      </c>
      <c r="C323" s="8" t="s">
        <v>71</v>
      </c>
      <c r="D323" s="8" t="s">
        <v>130</v>
      </c>
      <c r="E323" s="8" t="s">
        <v>123</v>
      </c>
      <c r="F323" s="66">
        <v>0</v>
      </c>
      <c r="G323" s="32">
        <v>400</v>
      </c>
      <c r="H323" s="32">
        <v>0</v>
      </c>
      <c r="I323" s="67"/>
      <c r="J323" s="61"/>
      <c r="K323" s="61"/>
      <c r="L323" s="62">
        <v>67.476383265856995</v>
      </c>
      <c r="M323" s="62">
        <v>51.138275937562298</v>
      </c>
      <c r="N323" s="62">
        <v>16.338107328294701</v>
      </c>
      <c r="O323" s="62">
        <v>14.619883040935701</v>
      </c>
      <c r="P323" s="62">
        <v>44.984255510571302</v>
      </c>
      <c r="Q323" s="62">
        <v>5.2631578947368398</v>
      </c>
      <c r="R323" s="62"/>
      <c r="S323" s="62"/>
      <c r="T323" s="62"/>
      <c r="U323" s="62"/>
      <c r="V323" s="62">
        <v>8.7999999999999995E-2</v>
      </c>
      <c r="W323" s="62"/>
      <c r="X323" s="62"/>
      <c r="Y323" s="62"/>
      <c r="Z323" s="62"/>
      <c r="AA323" s="62"/>
      <c r="AB323" s="62"/>
      <c r="AC323" s="61" t="str">
        <f>'учет продукции'!$A323&amp;" "&amp;'учет продукции'!$B323&amp;" "&amp;'учет продукции'!$C323&amp;" "&amp;'учет продукции'!$D323&amp;" "&amp;'учет продукции'!$E323</f>
        <v>старый город 4см красный Фактура 3-5 1 сорт</v>
      </c>
    </row>
    <row r="324" spans="1:29" ht="14.25" customHeight="1" x14ac:dyDescent="0.3">
      <c r="A324" s="35" t="s">
        <v>157</v>
      </c>
      <c r="B324" s="8" t="s">
        <v>125</v>
      </c>
      <c r="C324" s="8" t="s">
        <v>72</v>
      </c>
      <c r="D324" s="8" t="s">
        <v>130</v>
      </c>
      <c r="E324" s="8" t="s">
        <v>123</v>
      </c>
      <c r="F324" s="66">
        <v>0</v>
      </c>
      <c r="G324" s="32">
        <v>400</v>
      </c>
      <c r="H324" s="32">
        <v>0</v>
      </c>
      <c r="I324" s="67"/>
      <c r="J324" s="61"/>
      <c r="K324" s="61"/>
      <c r="L324" s="62">
        <v>67.476383265856995</v>
      </c>
      <c r="M324" s="62">
        <v>51.138275937562298</v>
      </c>
      <c r="N324" s="62">
        <v>16.338107328294701</v>
      </c>
      <c r="O324" s="62">
        <v>14.619883040935701</v>
      </c>
      <c r="P324" s="62">
        <v>44.984255510571302</v>
      </c>
      <c r="Q324" s="62">
        <v>5.2631578947368398</v>
      </c>
      <c r="R324" s="62"/>
      <c r="S324" s="62"/>
      <c r="T324" s="62"/>
      <c r="U324" s="62"/>
      <c r="V324" s="62"/>
      <c r="W324" s="62">
        <v>8.7999999999999995E-2</v>
      </c>
      <c r="X324" s="62"/>
      <c r="Y324" s="62"/>
      <c r="Z324" s="62"/>
      <c r="AA324" s="62"/>
      <c r="AB324" s="62"/>
      <c r="AC324" s="61" t="str">
        <f>'учет продукции'!$A324&amp;" "&amp;'учет продукции'!$B324&amp;" "&amp;'учет продукции'!$C324&amp;" "&amp;'учет продукции'!$D324&amp;" "&amp;'учет продукции'!$E324</f>
        <v>старый город 4см коричневый Фактура 3-5 1 сорт</v>
      </c>
    </row>
    <row r="325" spans="1:29" ht="14.25" customHeight="1" x14ac:dyDescent="0.3">
      <c r="A325" s="35" t="s">
        <v>157</v>
      </c>
      <c r="B325" s="8" t="s">
        <v>125</v>
      </c>
      <c r="C325" s="8" t="s">
        <v>73</v>
      </c>
      <c r="D325" s="8" t="s">
        <v>130</v>
      </c>
      <c r="E325" s="8" t="s">
        <v>123</v>
      </c>
      <c r="F325" s="66">
        <v>0</v>
      </c>
      <c r="G325" s="32">
        <v>400</v>
      </c>
      <c r="H325" s="32">
        <v>0</v>
      </c>
      <c r="I325" s="67"/>
      <c r="J325" s="61"/>
      <c r="K325" s="61"/>
      <c r="L325" s="62">
        <v>67.476383265856995</v>
      </c>
      <c r="M325" s="62">
        <v>51.138275937562298</v>
      </c>
      <c r="N325" s="62">
        <v>16.338107328294701</v>
      </c>
      <c r="O325" s="62">
        <v>14.619883040935701</v>
      </c>
      <c r="P325" s="62">
        <v>44.984255510571302</v>
      </c>
      <c r="Q325" s="62">
        <v>5.2631578947368398</v>
      </c>
      <c r="R325" s="62"/>
      <c r="S325" s="62"/>
      <c r="T325" s="62"/>
      <c r="U325" s="62"/>
      <c r="V325" s="62"/>
      <c r="W325" s="62"/>
      <c r="X325" s="62">
        <v>8.7999999999999995E-2</v>
      </c>
      <c r="Y325" s="62"/>
      <c r="Z325" s="62"/>
      <c r="AA325" s="62"/>
      <c r="AB325" s="62"/>
      <c r="AC325" s="61" t="str">
        <f>'учет продукции'!$A325&amp;" "&amp;'учет продукции'!$B325&amp;" "&amp;'учет продукции'!$C325&amp;" "&amp;'учет продукции'!$D325&amp;" "&amp;'учет продукции'!$E325</f>
        <v>старый город 4см черный Фактура 3-5 1 сорт</v>
      </c>
    </row>
    <row r="326" spans="1:29" ht="14.25" customHeight="1" x14ac:dyDescent="0.3">
      <c r="A326" s="35" t="s">
        <v>157</v>
      </c>
      <c r="B326" s="8" t="s">
        <v>125</v>
      </c>
      <c r="C326" s="8" t="s">
        <v>74</v>
      </c>
      <c r="D326" s="8" t="s">
        <v>130</v>
      </c>
      <c r="E326" s="8" t="s">
        <v>123</v>
      </c>
      <c r="F326" s="66">
        <v>0</v>
      </c>
      <c r="G326" s="32">
        <v>420</v>
      </c>
      <c r="H326" s="32">
        <v>0</v>
      </c>
      <c r="I326" s="67"/>
      <c r="J326" s="61"/>
      <c r="K326" s="61"/>
      <c r="L326" s="62">
        <v>67.476383265856995</v>
      </c>
      <c r="M326" s="62">
        <v>51.138275937562298</v>
      </c>
      <c r="N326" s="62">
        <v>16.338107328294701</v>
      </c>
      <c r="O326" s="62">
        <v>14.619883040935701</v>
      </c>
      <c r="P326" s="62">
        <v>44.984255510571302</v>
      </c>
      <c r="Q326" s="62">
        <v>5.2631578947368398</v>
      </c>
      <c r="R326" s="62"/>
      <c r="S326" s="62"/>
      <c r="T326" s="62"/>
      <c r="U326" s="62"/>
      <c r="V326" s="62"/>
      <c r="W326" s="62"/>
      <c r="X326" s="62"/>
      <c r="Y326" s="62">
        <v>8.7999999999999995E-2</v>
      </c>
      <c r="Z326" s="62"/>
      <c r="AA326" s="62"/>
      <c r="AB326" s="62"/>
      <c r="AC326" s="61" t="str">
        <f>'учет продукции'!$A326&amp;" "&amp;'учет продукции'!$B326&amp;" "&amp;'учет продукции'!$C326&amp;" "&amp;'учет продукции'!$D326&amp;" "&amp;'учет продукции'!$E326</f>
        <v>старый город 4см белый Фактура 3-5 1 сорт</v>
      </c>
    </row>
    <row r="327" spans="1:29" ht="14.25" customHeight="1" x14ac:dyDescent="0.3">
      <c r="A327" s="35" t="s">
        <v>157</v>
      </c>
      <c r="B327" s="8" t="s">
        <v>125</v>
      </c>
      <c r="C327" s="8" t="s">
        <v>75</v>
      </c>
      <c r="D327" s="8" t="s">
        <v>130</v>
      </c>
      <c r="E327" s="8" t="s">
        <v>123</v>
      </c>
      <c r="F327" s="66">
        <v>0</v>
      </c>
      <c r="G327" s="32">
        <v>420</v>
      </c>
      <c r="H327" s="32">
        <v>0</v>
      </c>
      <c r="I327" s="67"/>
      <c r="J327" s="61"/>
      <c r="K327" s="61"/>
      <c r="L327" s="62">
        <v>67.476383265856995</v>
      </c>
      <c r="M327" s="62">
        <v>51.138275937562298</v>
      </c>
      <c r="N327" s="62">
        <v>16.338107328294701</v>
      </c>
      <c r="O327" s="62">
        <v>14.619883040935701</v>
      </c>
      <c r="P327" s="62">
        <v>44.984255510571302</v>
      </c>
      <c r="Q327" s="62">
        <v>5.2631578947368398</v>
      </c>
      <c r="R327" s="62"/>
      <c r="S327" s="62"/>
      <c r="T327" s="62"/>
      <c r="U327" s="62"/>
      <c r="V327" s="62"/>
      <c r="W327" s="62"/>
      <c r="X327" s="62"/>
      <c r="Y327" s="62"/>
      <c r="Z327" s="62">
        <v>8.7999999999999995E-2</v>
      </c>
      <c r="AA327" s="62"/>
      <c r="AB327" s="62"/>
      <c r="AC327" s="61" t="str">
        <f>'учет продукции'!$A327&amp;" "&amp;'учет продукции'!$B327&amp;" "&amp;'учет продукции'!$C327&amp;" "&amp;'учет продукции'!$D327&amp;" "&amp;'учет продукции'!$E327</f>
        <v>старый город 4см желтый Фактура 3-5 1 сорт</v>
      </c>
    </row>
    <row r="328" spans="1:29" ht="14.25" customHeight="1" x14ac:dyDescent="0.3">
      <c r="A328" s="35" t="s">
        <v>157</v>
      </c>
      <c r="B328" s="8" t="s">
        <v>125</v>
      </c>
      <c r="C328" s="8" t="s">
        <v>76</v>
      </c>
      <c r="D328" s="8" t="s">
        <v>130</v>
      </c>
      <c r="E328" s="8" t="s">
        <v>123</v>
      </c>
      <c r="F328" s="66">
        <v>0</v>
      </c>
      <c r="G328" s="32">
        <v>420</v>
      </c>
      <c r="H328" s="32">
        <v>0</v>
      </c>
      <c r="I328" s="67"/>
      <c r="J328" s="61"/>
      <c r="K328" s="61"/>
      <c r="L328" s="62">
        <v>67.476383265856995</v>
      </c>
      <c r="M328" s="62">
        <v>51.138275937562298</v>
      </c>
      <c r="N328" s="62">
        <v>16.338107328294701</v>
      </c>
      <c r="O328" s="62">
        <v>14.619883040935701</v>
      </c>
      <c r="P328" s="62">
        <v>44.984255510571302</v>
      </c>
      <c r="Q328" s="62">
        <v>5.2631578947368398</v>
      </c>
      <c r="R328" s="62"/>
      <c r="S328" s="62"/>
      <c r="T328" s="62"/>
      <c r="U328" s="62"/>
      <c r="V328" s="62"/>
      <c r="W328" s="62"/>
      <c r="X328" s="62"/>
      <c r="Y328" s="62"/>
      <c r="Z328" s="62"/>
      <c r="AA328" s="62">
        <v>8.7999999999999995E-2</v>
      </c>
      <c r="AB328" s="62"/>
      <c r="AC328" s="61" t="str">
        <f>'учет продукции'!$A328&amp;" "&amp;'учет продукции'!$B328&amp;" "&amp;'учет продукции'!$C328&amp;" "&amp;'учет продукции'!$D328&amp;" "&amp;'учет продукции'!$E328</f>
        <v>старый город 4см оранжевый Фактура 3-5 1 сорт</v>
      </c>
    </row>
    <row r="329" spans="1:29" ht="14.25" customHeight="1" x14ac:dyDescent="0.3">
      <c r="A329" s="35" t="s">
        <v>157</v>
      </c>
      <c r="B329" s="8" t="s">
        <v>125</v>
      </c>
      <c r="C329" s="8" t="s">
        <v>126</v>
      </c>
      <c r="D329" s="8" t="s">
        <v>130</v>
      </c>
      <c r="E329" s="8" t="s">
        <v>123</v>
      </c>
      <c r="F329" s="66">
        <v>0</v>
      </c>
      <c r="G329" s="32">
        <v>400</v>
      </c>
      <c r="H329" s="32">
        <v>0</v>
      </c>
      <c r="I329" s="67"/>
      <c r="J329" s="61"/>
      <c r="K329" s="61"/>
      <c r="L329" s="62">
        <v>67.476383265856995</v>
      </c>
      <c r="M329" s="62">
        <v>51.138275937562298</v>
      </c>
      <c r="N329" s="62">
        <v>16.338107328294701</v>
      </c>
      <c r="O329" s="62">
        <v>14.619883040935701</v>
      </c>
      <c r="P329" s="62">
        <v>44.984255510571302</v>
      </c>
      <c r="Q329" s="62">
        <v>5.2631578947368398</v>
      </c>
      <c r="R329" s="62"/>
      <c r="S329" s="62"/>
      <c r="T329" s="62"/>
      <c r="U329" s="62"/>
      <c r="V329" s="62"/>
      <c r="W329" s="62">
        <v>8.7999999999999995E-2</v>
      </c>
      <c r="X329" s="62"/>
      <c r="Y329" s="62"/>
      <c r="Z329" s="62"/>
      <c r="AA329" s="62"/>
      <c r="AB329" s="62"/>
      <c r="AC329" s="61" t="str">
        <f>'учет продукции'!$A329&amp;" "&amp;'учет продукции'!$B329&amp;" "&amp;'учет продукции'!$C329&amp;" "&amp;'учет продукции'!$D329&amp;" "&amp;'учет продукции'!$E329</f>
        <v>старый город 4см Мокко Фактура 3-5 1 сорт</v>
      </c>
    </row>
    <row r="330" spans="1:29" ht="14.25" customHeight="1" x14ac:dyDescent="0.3">
      <c r="A330" s="35" t="s">
        <v>157</v>
      </c>
      <c r="B330" s="8" t="s">
        <v>125</v>
      </c>
      <c r="C330" s="8" t="s">
        <v>131</v>
      </c>
      <c r="D330" s="8" t="s">
        <v>130</v>
      </c>
      <c r="E330" s="8" t="s">
        <v>123</v>
      </c>
      <c r="F330" s="66">
        <v>0</v>
      </c>
      <c r="G330" s="32">
        <v>480</v>
      </c>
      <c r="H330" s="32">
        <v>0</v>
      </c>
      <c r="I330" s="67"/>
      <c r="J330" s="61"/>
      <c r="K330" s="61"/>
      <c r="L330" s="62">
        <v>67.476383265856995</v>
      </c>
      <c r="M330" s="62">
        <v>51.138275937562298</v>
      </c>
      <c r="N330" s="62">
        <v>16.338107328294701</v>
      </c>
      <c r="O330" s="62">
        <v>14.619883040935701</v>
      </c>
      <c r="P330" s="62">
        <v>44.984255510571302</v>
      </c>
      <c r="Q330" s="62">
        <v>5.2631578947368398</v>
      </c>
      <c r="R330" s="62"/>
      <c r="S330" s="62"/>
      <c r="T330" s="62"/>
      <c r="U330" s="62"/>
      <c r="V330" s="62">
        <v>2.1929824561403508E-2</v>
      </c>
      <c r="W330" s="62"/>
      <c r="X330" s="62"/>
      <c r="Y330" s="62"/>
      <c r="Z330" s="62">
        <v>4.3859649122807015E-2</v>
      </c>
      <c r="AA330" s="62">
        <v>2.1929824561403508E-2</v>
      </c>
      <c r="AB330" s="62"/>
      <c r="AC330" s="61" t="str">
        <f>'учет продукции'!$A330&amp;" "&amp;'учет продукции'!$B330&amp;" "&amp;'учет продукции'!$C330&amp;" "&amp;'учет продукции'!$D330&amp;" "&amp;'учет продукции'!$E330</f>
        <v>старый город 4см №1 Каир Фактура 3-5 1 сорт</v>
      </c>
    </row>
    <row r="331" spans="1:29" ht="14.25" customHeight="1" x14ac:dyDescent="0.3">
      <c r="A331" s="35" t="s">
        <v>157</v>
      </c>
      <c r="B331" s="8" t="s">
        <v>125</v>
      </c>
      <c r="C331" s="8" t="s">
        <v>132</v>
      </c>
      <c r="D331" s="8" t="s">
        <v>130</v>
      </c>
      <c r="E331" s="8" t="s">
        <v>123</v>
      </c>
      <c r="F331" s="66">
        <v>0</v>
      </c>
      <c r="G331" s="32">
        <v>480</v>
      </c>
      <c r="H331" s="32">
        <v>0</v>
      </c>
      <c r="I331" s="67"/>
      <c r="J331" s="61"/>
      <c r="K331" s="61"/>
      <c r="L331" s="62">
        <v>67.476383265856995</v>
      </c>
      <c r="M331" s="62">
        <v>51.138275937562298</v>
      </c>
      <c r="N331" s="62">
        <v>16.338107328294701</v>
      </c>
      <c r="O331" s="62">
        <v>14.619883040935701</v>
      </c>
      <c r="P331" s="62">
        <v>44.984255510571302</v>
      </c>
      <c r="Q331" s="62">
        <v>5.2631578947368398</v>
      </c>
      <c r="R331" s="62"/>
      <c r="S331" s="62"/>
      <c r="T331" s="62"/>
      <c r="U331" s="62"/>
      <c r="V331" s="62"/>
      <c r="W331" s="62">
        <v>4.3859649122807015E-2</v>
      </c>
      <c r="X331" s="62"/>
      <c r="Y331" s="62"/>
      <c r="Z331" s="62">
        <v>4.3859649122807001E-2</v>
      </c>
      <c r="AA331" s="62"/>
      <c r="AB331" s="62"/>
      <c r="AC331" s="61" t="str">
        <f>'учет продукции'!$A331&amp;" "&amp;'учет продукции'!$B331&amp;" "&amp;'учет продукции'!$C331&amp;" "&amp;'учет продукции'!$D331&amp;" "&amp;'учет продукции'!$E331</f>
        <v>старый город 4см №2 Янтарь Фактура 3-5 1 сорт</v>
      </c>
    </row>
    <row r="332" spans="1:29" ht="14.25" customHeight="1" x14ac:dyDescent="0.3">
      <c r="A332" s="35" t="s">
        <v>157</v>
      </c>
      <c r="B332" s="8" t="s">
        <v>125</v>
      </c>
      <c r="C332" s="8" t="s">
        <v>133</v>
      </c>
      <c r="D332" s="8" t="s">
        <v>130</v>
      </c>
      <c r="E332" s="8" t="s">
        <v>123</v>
      </c>
      <c r="F332" s="66">
        <v>0</v>
      </c>
      <c r="G332" s="32">
        <v>480</v>
      </c>
      <c r="H332" s="32">
        <v>0</v>
      </c>
      <c r="I332" s="67"/>
      <c r="J332" s="61"/>
      <c r="K332" s="61"/>
      <c r="L332" s="62">
        <v>67.476383265856995</v>
      </c>
      <c r="M332" s="62">
        <v>51.138275937562298</v>
      </c>
      <c r="N332" s="62">
        <v>16.338107328294701</v>
      </c>
      <c r="O332" s="62">
        <v>14.619883040935701</v>
      </c>
      <c r="P332" s="62">
        <v>44.984255510571302</v>
      </c>
      <c r="Q332" s="62">
        <v>5.2631578947368398</v>
      </c>
      <c r="R332" s="62"/>
      <c r="S332" s="62"/>
      <c r="T332" s="62"/>
      <c r="U332" s="62"/>
      <c r="V332" s="62"/>
      <c r="W332" s="62"/>
      <c r="X332" s="62"/>
      <c r="Y332" s="62">
        <v>4.3859649122807015E-2</v>
      </c>
      <c r="Z332" s="62"/>
      <c r="AA332" s="62"/>
      <c r="AB332" s="62"/>
      <c r="AC332" s="61" t="str">
        <f>'учет продукции'!$A332&amp;" "&amp;'учет продукции'!$B332&amp;" "&amp;'учет продукции'!$C332&amp;" "&amp;'учет продукции'!$D332&amp;" "&amp;'учет продукции'!$E332</f>
        <v>старый город 4см №3 Серо-белый Фактура 3-5 1 сорт</v>
      </c>
    </row>
    <row r="333" spans="1:29" ht="14.25" customHeight="1" x14ac:dyDescent="0.3">
      <c r="A333" s="35" t="s">
        <v>157</v>
      </c>
      <c r="B333" s="8" t="s">
        <v>125</v>
      </c>
      <c r="C333" s="8" t="s">
        <v>134</v>
      </c>
      <c r="D333" s="8" t="s">
        <v>130</v>
      </c>
      <c r="E333" s="8" t="s">
        <v>123</v>
      </c>
      <c r="F333" s="66">
        <v>0</v>
      </c>
      <c r="G333" s="32">
        <v>480</v>
      </c>
      <c r="H333" s="32">
        <v>0</v>
      </c>
      <c r="I333" s="67"/>
      <c r="J333" s="61"/>
      <c r="K333" s="61"/>
      <c r="L333" s="62">
        <v>67.476383265856995</v>
      </c>
      <c r="M333" s="62">
        <v>51.138275937562298</v>
      </c>
      <c r="N333" s="62">
        <v>16.338107328294701</v>
      </c>
      <c r="O333" s="62">
        <v>14.619883040935701</v>
      </c>
      <c r="P333" s="62">
        <v>44.984255510571302</v>
      </c>
      <c r="Q333" s="62">
        <v>5.2631578947368398</v>
      </c>
      <c r="R333" s="62"/>
      <c r="S333" s="62"/>
      <c r="T333" s="62"/>
      <c r="U333" s="62"/>
      <c r="V333" s="62"/>
      <c r="W333" s="62">
        <v>2.1999999999999999E-2</v>
      </c>
      <c r="X333" s="62"/>
      <c r="Y333" s="62">
        <v>4.3859649122807015E-2</v>
      </c>
      <c r="Z333" s="62">
        <v>2.1999999999999999E-2</v>
      </c>
      <c r="AA333" s="62"/>
      <c r="AB333" s="62"/>
      <c r="AC333" s="61" t="str">
        <f>'учет продукции'!$A333&amp;" "&amp;'учет продукции'!$B333&amp;" "&amp;'учет продукции'!$C333&amp;" "&amp;'учет продукции'!$D333&amp;" "&amp;'учет продукции'!$E333</f>
        <v>старый город 4см №4 Степь Фактура 3-5 1 сорт</v>
      </c>
    </row>
    <row r="334" spans="1:29" ht="14.25" customHeight="1" x14ac:dyDescent="0.3">
      <c r="A334" s="35" t="s">
        <v>157</v>
      </c>
      <c r="B334" s="8" t="s">
        <v>125</v>
      </c>
      <c r="C334" s="8" t="s">
        <v>135</v>
      </c>
      <c r="D334" s="8" t="s">
        <v>130</v>
      </c>
      <c r="E334" s="8" t="s">
        <v>123</v>
      </c>
      <c r="F334" s="66">
        <v>0</v>
      </c>
      <c r="G334" s="32">
        <v>480</v>
      </c>
      <c r="H334" s="32">
        <v>0</v>
      </c>
      <c r="I334" s="67"/>
      <c r="J334" s="61"/>
      <c r="K334" s="61"/>
      <c r="L334" s="62">
        <v>67.476383265856995</v>
      </c>
      <c r="M334" s="62">
        <v>51.138275937562298</v>
      </c>
      <c r="N334" s="62">
        <v>16.338107328294701</v>
      </c>
      <c r="O334" s="62">
        <v>14.619883040935701</v>
      </c>
      <c r="P334" s="62">
        <v>44.984255510571302</v>
      </c>
      <c r="Q334" s="62">
        <v>5.2631578947368398</v>
      </c>
      <c r="R334" s="62"/>
      <c r="S334" s="62"/>
      <c r="T334" s="62"/>
      <c r="U334" s="62"/>
      <c r="V334" s="62">
        <v>5.7000000000000002E-2</v>
      </c>
      <c r="W334" s="62">
        <v>2.9000000000000001E-2</v>
      </c>
      <c r="X334" s="62"/>
      <c r="Y334" s="62"/>
      <c r="Z334" s="62"/>
      <c r="AA334" s="62"/>
      <c r="AB334" s="62"/>
      <c r="AC334" s="61" t="str">
        <f>'учет продукции'!$A334&amp;" "&amp;'учет продукции'!$B334&amp;" "&amp;'учет продукции'!$C334&amp;" "&amp;'учет продукции'!$D334&amp;" "&amp;'учет продукции'!$E334</f>
        <v>старый город 4см №5 Клинкер Фактура 3-5 1 сорт</v>
      </c>
    </row>
    <row r="335" spans="1:29" ht="14.25" customHeight="1" x14ac:dyDescent="0.3">
      <c r="A335" s="35" t="s">
        <v>157</v>
      </c>
      <c r="B335" s="8" t="s">
        <v>125</v>
      </c>
      <c r="C335" s="8" t="s">
        <v>136</v>
      </c>
      <c r="D335" s="8" t="s">
        <v>130</v>
      </c>
      <c r="E335" s="8" t="s">
        <v>123</v>
      </c>
      <c r="F335" s="66">
        <v>0</v>
      </c>
      <c r="G335" s="32">
        <v>480</v>
      </c>
      <c r="H335" s="32">
        <v>0</v>
      </c>
      <c r="I335" s="67"/>
      <c r="J335" s="61"/>
      <c r="K335" s="61"/>
      <c r="L335" s="62">
        <v>67.476383265856995</v>
      </c>
      <c r="M335" s="62">
        <v>51.138275937562298</v>
      </c>
      <c r="N335" s="62">
        <v>16.338107328294701</v>
      </c>
      <c r="O335" s="62">
        <v>14.619883040935701</v>
      </c>
      <c r="P335" s="62">
        <v>44.984255510571302</v>
      </c>
      <c r="Q335" s="62">
        <v>5.2631578947368398</v>
      </c>
      <c r="R335" s="62"/>
      <c r="S335" s="62"/>
      <c r="T335" s="62"/>
      <c r="U335" s="62"/>
      <c r="V335" s="62">
        <v>2.1929824561403508E-2</v>
      </c>
      <c r="W335" s="62">
        <v>2.1929824561403508E-2</v>
      </c>
      <c r="X335" s="62"/>
      <c r="Y335" s="62"/>
      <c r="Z335" s="62">
        <v>4.3859649122807015E-2</v>
      </c>
      <c r="AA335" s="62"/>
      <c r="AB335" s="62"/>
      <c r="AC335" s="61" t="str">
        <f>'учет продукции'!$A335&amp;" "&amp;'учет продукции'!$B335&amp;" "&amp;'учет продукции'!$C335&amp;" "&amp;'учет продукции'!$D335&amp;" "&amp;'учет продукции'!$E335</f>
        <v>старый город 4см №6 Осень Фактура 3-5 1 сорт</v>
      </c>
    </row>
    <row r="336" spans="1:29" ht="14.25" customHeight="1" x14ac:dyDescent="0.3">
      <c r="A336" s="35" t="s">
        <v>157</v>
      </c>
      <c r="B336" s="8" t="s">
        <v>125</v>
      </c>
      <c r="C336" s="8" t="s">
        <v>137</v>
      </c>
      <c r="D336" s="8" t="s">
        <v>130</v>
      </c>
      <c r="E336" s="8" t="s">
        <v>123</v>
      </c>
      <c r="F336" s="66">
        <v>0</v>
      </c>
      <c r="G336" s="32">
        <v>480</v>
      </c>
      <c r="H336" s="32">
        <v>0</v>
      </c>
      <c r="I336" s="67"/>
      <c r="J336" s="61"/>
      <c r="K336" s="61"/>
      <c r="L336" s="62">
        <v>67.476383265856995</v>
      </c>
      <c r="M336" s="62">
        <v>51.138275937562298</v>
      </c>
      <c r="N336" s="62">
        <v>16.338107328294701</v>
      </c>
      <c r="O336" s="62">
        <v>14.619883040935701</v>
      </c>
      <c r="P336" s="62">
        <v>44.984255510571302</v>
      </c>
      <c r="Q336" s="62">
        <v>5.2631578947368398</v>
      </c>
      <c r="R336" s="62"/>
      <c r="S336" s="62"/>
      <c r="T336" s="62"/>
      <c r="U336" s="62"/>
      <c r="V336" s="62"/>
      <c r="W336" s="62"/>
      <c r="X336" s="62"/>
      <c r="Y336" s="62">
        <v>4.3859649122807015E-2</v>
      </c>
      <c r="Z336" s="62">
        <v>4.3859649122807015E-2</v>
      </c>
      <c r="AA336" s="62"/>
      <c r="AB336" s="62"/>
      <c r="AC336" s="61" t="str">
        <f>'учет продукции'!$A336&amp;" "&amp;'учет продукции'!$B336&amp;" "&amp;'учет продукции'!$C336&amp;" "&amp;'учет продукции'!$D336&amp;" "&amp;'учет продукции'!$E336</f>
        <v>старый город 4см №7 Меланж Фактура 3-5 1 сорт</v>
      </c>
    </row>
    <row r="337" spans="1:29" ht="14.25" customHeight="1" x14ac:dyDescent="0.3">
      <c r="A337" s="35" t="s">
        <v>157</v>
      </c>
      <c r="B337" s="8" t="s">
        <v>125</v>
      </c>
      <c r="C337" s="8" t="s">
        <v>138</v>
      </c>
      <c r="D337" s="8" t="s">
        <v>130</v>
      </c>
      <c r="E337" s="8" t="s">
        <v>123</v>
      </c>
      <c r="F337" s="66">
        <v>0</v>
      </c>
      <c r="G337" s="32">
        <v>480</v>
      </c>
      <c r="H337" s="32">
        <v>0</v>
      </c>
      <c r="I337" s="67"/>
      <c r="J337" s="61"/>
      <c r="K337" s="61"/>
      <c r="L337" s="62">
        <v>67.476383265856995</v>
      </c>
      <c r="M337" s="62">
        <v>51.138275937562298</v>
      </c>
      <c r="N337" s="62">
        <v>16.338107328294701</v>
      </c>
      <c r="O337" s="62">
        <v>14.619883040935701</v>
      </c>
      <c r="P337" s="62">
        <v>44.984255510571302</v>
      </c>
      <c r="Q337" s="62">
        <v>5.2631578947368398</v>
      </c>
      <c r="R337" s="62"/>
      <c r="S337" s="62"/>
      <c r="T337" s="62"/>
      <c r="U337" s="62"/>
      <c r="V337" s="62"/>
      <c r="W337" s="62"/>
      <c r="X337" s="62">
        <v>2.1999999999999999E-2</v>
      </c>
      <c r="Y337" s="62">
        <v>6.6000000000000003E-2</v>
      </c>
      <c r="Z337" s="62"/>
      <c r="AA337" s="62"/>
      <c r="AB337" s="62"/>
      <c r="AC337" s="61" t="str">
        <f>'учет продукции'!$A337&amp;" "&amp;'учет продукции'!$B337&amp;" "&amp;'учет продукции'!$C337&amp;" "&amp;'учет продукции'!$D337&amp;" "&amp;'учет продукции'!$E337</f>
        <v>старый город 4см №8 Аляска Фактура 3-5 1 сорт</v>
      </c>
    </row>
    <row r="338" spans="1:29" ht="14.25" customHeight="1" x14ac:dyDescent="0.3">
      <c r="A338" s="35" t="s">
        <v>157</v>
      </c>
      <c r="B338" s="8" t="s">
        <v>125</v>
      </c>
      <c r="C338" s="8" t="s">
        <v>139</v>
      </c>
      <c r="D338" s="8" t="s">
        <v>130</v>
      </c>
      <c r="E338" s="8" t="s">
        <v>123</v>
      </c>
      <c r="F338" s="66">
        <v>0</v>
      </c>
      <c r="G338" s="32">
        <v>480</v>
      </c>
      <c r="H338" s="32">
        <v>0</v>
      </c>
      <c r="I338" s="67"/>
      <c r="J338" s="61"/>
      <c r="K338" s="61"/>
      <c r="L338" s="62">
        <v>67.476383265856995</v>
      </c>
      <c r="M338" s="62">
        <v>51.138275937562298</v>
      </c>
      <c r="N338" s="62">
        <v>16.338107328294701</v>
      </c>
      <c r="O338" s="62">
        <v>14.619883040935701</v>
      </c>
      <c r="P338" s="62">
        <v>44.984255510571302</v>
      </c>
      <c r="Q338" s="62">
        <v>5.2631578947368398</v>
      </c>
      <c r="R338" s="62"/>
      <c r="S338" s="62"/>
      <c r="T338" s="62"/>
      <c r="U338" s="62"/>
      <c r="V338" s="62">
        <v>2.9000000000000001E-2</v>
      </c>
      <c r="W338" s="62"/>
      <c r="X338" s="62">
        <v>2.9000000000000001E-2</v>
      </c>
      <c r="Y338" s="62"/>
      <c r="Z338" s="62">
        <v>2.9000000000000001E-2</v>
      </c>
      <c r="AA338" s="62"/>
      <c r="AB338" s="62"/>
      <c r="AC338" s="61" t="str">
        <f>'учет продукции'!$A338&amp;" "&amp;'учет продукции'!$B338&amp;" "&amp;'учет продукции'!$C338&amp;" "&amp;'учет продукции'!$D338&amp;" "&amp;'учет продукции'!$E338</f>
        <v>старый город 4см №9 Арабская ночь Фактура 3-5 1 сорт</v>
      </c>
    </row>
    <row r="339" spans="1:29" ht="14.25" customHeight="1" x14ac:dyDescent="0.3">
      <c r="A339" s="35" t="s">
        <v>157</v>
      </c>
      <c r="B339" s="8" t="s">
        <v>125</v>
      </c>
      <c r="C339" s="8" t="s">
        <v>140</v>
      </c>
      <c r="D339" s="8" t="s">
        <v>130</v>
      </c>
      <c r="E339" s="8" t="s">
        <v>123</v>
      </c>
      <c r="F339" s="66">
        <v>0</v>
      </c>
      <c r="G339" s="32">
        <v>480</v>
      </c>
      <c r="H339" s="32">
        <v>0</v>
      </c>
      <c r="I339" s="67"/>
      <c r="J339" s="61"/>
      <c r="K339" s="61"/>
      <c r="L339" s="62">
        <v>67.476383265856995</v>
      </c>
      <c r="M339" s="62">
        <v>51.138275937562298</v>
      </c>
      <c r="N339" s="62">
        <v>16.338107328294701</v>
      </c>
      <c r="O339" s="62">
        <v>14.619883040935701</v>
      </c>
      <c r="P339" s="62">
        <v>44.984255510571302</v>
      </c>
      <c r="Q339" s="62">
        <v>5.2631578947368398</v>
      </c>
      <c r="R339" s="62"/>
      <c r="S339" s="62"/>
      <c r="T339" s="62"/>
      <c r="U339" s="62"/>
      <c r="V339" s="62"/>
      <c r="W339" s="62">
        <v>2.1929824561403508E-2</v>
      </c>
      <c r="X339" s="62"/>
      <c r="Y339" s="62"/>
      <c r="Z339" s="62">
        <v>4.3859649122807015E-2</v>
      </c>
      <c r="AA339" s="62">
        <v>2.1929824561403508E-2</v>
      </c>
      <c r="AB339" s="62"/>
      <c r="AC339" s="61" t="str">
        <f>'учет продукции'!$A339&amp;" "&amp;'учет продукции'!$B339&amp;" "&amp;'учет продукции'!$C339&amp;" "&amp;'учет продукции'!$D339&amp;" "&amp;'учет продукции'!$E339</f>
        <v>старый город 4см №10 Джафар Фактура 3-5 1 сорт</v>
      </c>
    </row>
    <row r="340" spans="1:29" ht="14.25" customHeight="1" x14ac:dyDescent="0.3">
      <c r="A340" s="35" t="s">
        <v>157</v>
      </c>
      <c r="B340" s="8" t="s">
        <v>125</v>
      </c>
      <c r="C340" s="8" t="s">
        <v>141</v>
      </c>
      <c r="D340" s="8" t="s">
        <v>130</v>
      </c>
      <c r="E340" s="8" t="s">
        <v>123</v>
      </c>
      <c r="F340" s="66">
        <v>0</v>
      </c>
      <c r="G340" s="32">
        <v>480</v>
      </c>
      <c r="H340" s="32">
        <v>0</v>
      </c>
      <c r="I340" s="67"/>
      <c r="J340" s="61"/>
      <c r="K340" s="61"/>
      <c r="L340" s="62">
        <v>67.476383265856995</v>
      </c>
      <c r="M340" s="62">
        <v>51.138275937562298</v>
      </c>
      <c r="N340" s="62">
        <v>16.338107328294701</v>
      </c>
      <c r="O340" s="62">
        <v>14.619883040935701</v>
      </c>
      <c r="P340" s="62">
        <v>44.984255510571302</v>
      </c>
      <c r="Q340" s="62">
        <v>5.2631578947368398</v>
      </c>
      <c r="R340" s="62"/>
      <c r="S340" s="62"/>
      <c r="T340" s="62"/>
      <c r="U340" s="62"/>
      <c r="V340" s="62"/>
      <c r="W340" s="62">
        <v>4.3859649122807015E-2</v>
      </c>
      <c r="X340" s="62"/>
      <c r="Y340" s="62">
        <v>4.3859649122807015E-2</v>
      </c>
      <c r="Z340" s="62"/>
      <c r="AA340" s="62"/>
      <c r="AB340" s="62"/>
      <c r="AC340" s="61" t="str">
        <f>'учет продукции'!$A340&amp;" "&amp;'учет продукции'!$B340&amp;" "&amp;'учет продукции'!$C340&amp;" "&amp;'учет продукции'!$D340&amp;" "&amp;'учет продукции'!$E340</f>
        <v>старый город 4см №11 Джамбулани Фактура 3-5 1 сорт</v>
      </c>
    </row>
    <row r="341" spans="1:29" ht="14.25" customHeight="1" x14ac:dyDescent="0.3">
      <c r="A341" s="35" t="s">
        <v>157</v>
      </c>
      <c r="B341" s="8" t="s">
        <v>125</v>
      </c>
      <c r="C341" s="8" t="s">
        <v>142</v>
      </c>
      <c r="D341" s="8" t="s">
        <v>130</v>
      </c>
      <c r="E341" s="8" t="s">
        <v>123</v>
      </c>
      <c r="F341" s="66">
        <v>0</v>
      </c>
      <c r="G341" s="32">
        <v>480</v>
      </c>
      <c r="H341" s="32">
        <v>0</v>
      </c>
      <c r="I341" s="67"/>
      <c r="J341" s="61"/>
      <c r="K341" s="61"/>
      <c r="L341" s="62">
        <v>67.476383265856995</v>
      </c>
      <c r="M341" s="62">
        <v>51.138275937562298</v>
      </c>
      <c r="N341" s="62">
        <v>16.338107328294701</v>
      </c>
      <c r="O341" s="62">
        <v>14.619883040935701</v>
      </c>
      <c r="P341" s="62">
        <v>44.984255510571302</v>
      </c>
      <c r="Q341" s="62">
        <v>5.2631578947368398</v>
      </c>
      <c r="R341" s="62"/>
      <c r="S341" s="62"/>
      <c r="T341" s="62"/>
      <c r="U341" s="62"/>
      <c r="V341" s="62"/>
      <c r="W341" s="62">
        <v>2.1929824561403501E-2</v>
      </c>
      <c r="X341" s="62"/>
      <c r="Y341" s="62">
        <v>4.3859649122807015E-2</v>
      </c>
      <c r="Z341" s="62"/>
      <c r="AA341" s="62">
        <v>2.1929824561403508E-2</v>
      </c>
      <c r="AB341" s="62"/>
      <c r="AC341" s="61" t="str">
        <f>'учет продукции'!$A341&amp;" "&amp;'учет продукции'!$B341&amp;" "&amp;'учет продукции'!$C341&amp;" "&amp;'учет продукции'!$D341&amp;" "&amp;'учет продукции'!$E341</f>
        <v>старый город 4см №12 Яшма Фактура 3-5 1 сорт</v>
      </c>
    </row>
    <row r="342" spans="1:29" ht="14.25" customHeight="1" x14ac:dyDescent="0.3">
      <c r="A342" s="35" t="s">
        <v>157</v>
      </c>
      <c r="B342" s="8" t="s">
        <v>125</v>
      </c>
      <c r="C342" s="8" t="s">
        <v>143</v>
      </c>
      <c r="D342" s="8" t="s">
        <v>130</v>
      </c>
      <c r="E342" s="8" t="s">
        <v>123</v>
      </c>
      <c r="F342" s="66">
        <v>0</v>
      </c>
      <c r="G342" s="32">
        <v>480</v>
      </c>
      <c r="H342" s="32">
        <v>0</v>
      </c>
      <c r="I342" s="67"/>
      <c r="J342" s="61"/>
      <c r="K342" s="61"/>
      <c r="L342" s="62">
        <v>67.476383265856995</v>
      </c>
      <c r="M342" s="62">
        <v>51.138275937562298</v>
      </c>
      <c r="N342" s="62">
        <v>16.338107328294701</v>
      </c>
      <c r="O342" s="62">
        <v>14.619883040935701</v>
      </c>
      <c r="P342" s="62">
        <v>44.984255510571302</v>
      </c>
      <c r="Q342" s="62">
        <v>5.2631578947368398</v>
      </c>
      <c r="R342" s="62"/>
      <c r="S342" s="62"/>
      <c r="T342" s="62"/>
      <c r="U342" s="62"/>
      <c r="V342" s="62">
        <v>2.9000000000000001E-2</v>
      </c>
      <c r="W342" s="62">
        <v>2.9000000000000001E-2</v>
      </c>
      <c r="X342" s="62"/>
      <c r="Y342" s="62"/>
      <c r="Z342" s="62"/>
      <c r="AA342" s="62">
        <v>2.9000000000000001E-2</v>
      </c>
      <c r="AB342" s="62"/>
      <c r="AC342" s="61" t="str">
        <f>'учет продукции'!$A342&amp;" "&amp;'учет продукции'!$B342&amp;" "&amp;'учет продукции'!$C342&amp;" "&amp;'учет продукции'!$D342&amp;" "&amp;'учет продукции'!$E342</f>
        <v>старый город 4см №13 Сорренто Фактура 3-5 1 сорт</v>
      </c>
    </row>
    <row r="343" spans="1:29" ht="14.25" customHeight="1" x14ac:dyDescent="0.3">
      <c r="A343" s="35" t="s">
        <v>157</v>
      </c>
      <c r="B343" s="8" t="s">
        <v>125</v>
      </c>
      <c r="C343" s="8" t="s">
        <v>144</v>
      </c>
      <c r="D343" s="8" t="s">
        <v>130</v>
      </c>
      <c r="E343" s="8" t="s">
        <v>123</v>
      </c>
      <c r="F343" s="66">
        <v>0</v>
      </c>
      <c r="G343" s="32">
        <v>480</v>
      </c>
      <c r="H343" s="32">
        <v>0</v>
      </c>
      <c r="I343" s="67"/>
      <c r="J343" s="61"/>
      <c r="K343" s="61"/>
      <c r="L343" s="62">
        <v>67.476383265856995</v>
      </c>
      <c r="M343" s="62">
        <v>51.138275937562298</v>
      </c>
      <c r="N343" s="62">
        <v>16.338107328294701</v>
      </c>
      <c r="O343" s="62">
        <v>14.619883040935701</v>
      </c>
      <c r="P343" s="62">
        <v>44.984255510571302</v>
      </c>
      <c r="Q343" s="62">
        <v>5.2631578947368398</v>
      </c>
      <c r="R343" s="62"/>
      <c r="S343" s="62"/>
      <c r="T343" s="62"/>
      <c r="U343" s="62"/>
      <c r="V343" s="62">
        <v>2.1929824561403508E-2</v>
      </c>
      <c r="W343" s="62"/>
      <c r="X343" s="62">
        <v>2.1929824561403508E-2</v>
      </c>
      <c r="Y343" s="62">
        <v>4.3859649122807015E-2</v>
      </c>
      <c r="Z343" s="62"/>
      <c r="AA343" s="62"/>
      <c r="AB343" s="62"/>
      <c r="AC343" s="61" t="str">
        <f>'учет продукции'!$A343&amp;" "&amp;'учет продукции'!$B343&amp;" "&amp;'учет продукции'!$C343&amp;" "&amp;'учет продукции'!$D343&amp;" "&amp;'учет продукции'!$E343</f>
        <v>старый город 4см №14 Красный агат Фактура 3-5 1 сорт</v>
      </c>
    </row>
    <row r="344" spans="1:29" ht="14.25" customHeight="1" x14ac:dyDescent="0.3">
      <c r="A344" s="35" t="s">
        <v>157</v>
      </c>
      <c r="B344" s="8" t="s">
        <v>125</v>
      </c>
      <c r="C344" s="8" t="s">
        <v>145</v>
      </c>
      <c r="D344" s="8" t="s">
        <v>130</v>
      </c>
      <c r="E344" s="8" t="s">
        <v>123</v>
      </c>
      <c r="F344" s="66">
        <v>0</v>
      </c>
      <c r="G344" s="32">
        <v>480</v>
      </c>
      <c r="H344" s="32">
        <v>0</v>
      </c>
      <c r="I344" s="67"/>
      <c r="J344" s="61"/>
      <c r="K344" s="61"/>
      <c r="L344" s="62">
        <v>67.476383265856995</v>
      </c>
      <c r="M344" s="62">
        <v>51.138275937562298</v>
      </c>
      <c r="N344" s="62">
        <v>16.338107328294701</v>
      </c>
      <c r="O344" s="62">
        <v>14.619883040935701</v>
      </c>
      <c r="P344" s="62">
        <v>44.984255510571302</v>
      </c>
      <c r="Q344" s="62">
        <v>5.2631578947368398</v>
      </c>
      <c r="R344" s="62"/>
      <c r="S344" s="62"/>
      <c r="T344" s="62"/>
      <c r="U344" s="62"/>
      <c r="V344" s="62"/>
      <c r="W344" s="62"/>
      <c r="X344" s="62">
        <v>1.4999999999999999E-2</v>
      </c>
      <c r="Y344" s="62">
        <v>0.44</v>
      </c>
      <c r="Z344" s="62"/>
      <c r="AA344" s="62"/>
      <c r="AB344" s="62"/>
      <c r="AC344" s="61" t="str">
        <f>'учет продукции'!$A344&amp;" "&amp;'учет продукции'!$B344&amp;" "&amp;'учет продукции'!$C344&amp;" "&amp;'учет продукции'!$D344&amp;" "&amp;'учет продукции'!$E344</f>
        <v>старый город 4см №15 Антрацит Фактура 3-5 1 сорт</v>
      </c>
    </row>
    <row r="345" spans="1:29" ht="14.25" customHeight="1" x14ac:dyDescent="0.3">
      <c r="A345" s="35" t="s">
        <v>157</v>
      </c>
      <c r="B345" s="8" t="s">
        <v>125</v>
      </c>
      <c r="C345" s="8" t="s">
        <v>146</v>
      </c>
      <c r="D345" s="8" t="s">
        <v>130</v>
      </c>
      <c r="E345" s="8" t="s">
        <v>123</v>
      </c>
      <c r="F345" s="66">
        <v>0</v>
      </c>
      <c r="G345" s="32">
        <v>480</v>
      </c>
      <c r="H345" s="32">
        <v>0</v>
      </c>
      <c r="I345" s="67"/>
      <c r="J345" s="61"/>
      <c r="K345" s="61"/>
      <c r="L345" s="62">
        <v>67.476383265856995</v>
      </c>
      <c r="M345" s="62">
        <v>51.138275937562298</v>
      </c>
      <c r="N345" s="62">
        <v>16.338107328294701</v>
      </c>
      <c r="O345" s="62">
        <v>14.619883040935701</v>
      </c>
      <c r="P345" s="62">
        <v>44.984255510571302</v>
      </c>
      <c r="Q345" s="62">
        <v>5.2631578947368398</v>
      </c>
      <c r="R345" s="62"/>
      <c r="S345" s="62"/>
      <c r="T345" s="62"/>
      <c r="U345" s="62"/>
      <c r="V345" s="62"/>
      <c r="W345" s="62">
        <v>2.1929824561403508E-2</v>
      </c>
      <c r="X345" s="62"/>
      <c r="Y345" s="62">
        <v>2.1929824561403508E-2</v>
      </c>
      <c r="Z345" s="62"/>
      <c r="AA345" s="62">
        <v>2.1929824561403508E-2</v>
      </c>
      <c r="AB345" s="62"/>
      <c r="AC345" s="61" t="str">
        <f>'учет продукции'!$A345&amp;" "&amp;'учет продукции'!$B345&amp;" "&amp;'учет продукции'!$C345&amp;" "&amp;'учет продукции'!$D345&amp;" "&amp;'учет продукции'!$E345</f>
        <v>старый город 4см №16 Хаски Фактура 3-5 1 сорт</v>
      </c>
    </row>
    <row r="346" spans="1:29" ht="14.25" customHeight="1" x14ac:dyDescent="0.3">
      <c r="A346" s="35" t="s">
        <v>157</v>
      </c>
      <c r="B346" s="8" t="s">
        <v>125</v>
      </c>
      <c r="C346" s="8" t="s">
        <v>147</v>
      </c>
      <c r="D346" s="8" t="s">
        <v>130</v>
      </c>
      <c r="E346" s="8" t="s">
        <v>123</v>
      </c>
      <c r="F346" s="66">
        <v>0</v>
      </c>
      <c r="G346" s="32">
        <v>480</v>
      </c>
      <c r="H346" s="32">
        <v>0</v>
      </c>
      <c r="I346" s="67"/>
      <c r="J346" s="61"/>
      <c r="K346" s="61"/>
      <c r="L346" s="62">
        <v>67.476383265856995</v>
      </c>
      <c r="M346" s="62">
        <v>51.138275937562298</v>
      </c>
      <c r="N346" s="62">
        <v>16.338107328294701</v>
      </c>
      <c r="O346" s="62">
        <v>14.619883040935701</v>
      </c>
      <c r="P346" s="62">
        <v>44.984255510571302</v>
      </c>
      <c r="Q346" s="62">
        <v>5.2631578947368398</v>
      </c>
      <c r="R346" s="62"/>
      <c r="S346" s="62"/>
      <c r="T346" s="62"/>
      <c r="U346" s="62"/>
      <c r="V346" s="62"/>
      <c r="W346" s="62"/>
      <c r="X346" s="62">
        <v>6.6000000000000003E-2</v>
      </c>
      <c r="Y346" s="62">
        <v>2.1999999999999999E-2</v>
      </c>
      <c r="Z346" s="62"/>
      <c r="AA346" s="62"/>
      <c r="AB346" s="62"/>
      <c r="AC346" s="61" t="str">
        <f>'учет продукции'!$A346&amp;" "&amp;'учет продукции'!$B346&amp;" "&amp;'учет продукции'!$C346&amp;" "&amp;'учет продукции'!$D346&amp;" "&amp;'учет продукции'!$E346</f>
        <v>старый город 4см №17 Черная ночь Фактура 3-5 1 сорт</v>
      </c>
    </row>
    <row r="347" spans="1:29" ht="14.25" customHeight="1" x14ac:dyDescent="0.3">
      <c r="A347" s="35" t="s">
        <v>157</v>
      </c>
      <c r="B347" s="8" t="s">
        <v>125</v>
      </c>
      <c r="C347" s="8" t="s">
        <v>148</v>
      </c>
      <c r="D347" s="8" t="s">
        <v>130</v>
      </c>
      <c r="E347" s="8" t="s">
        <v>123</v>
      </c>
      <c r="F347" s="66">
        <v>0</v>
      </c>
      <c r="G347" s="32">
        <v>480</v>
      </c>
      <c r="H347" s="32">
        <v>0</v>
      </c>
      <c r="I347" s="67"/>
      <c r="J347" s="61"/>
      <c r="K347" s="61"/>
      <c r="L347" s="62">
        <v>67.476383265856995</v>
      </c>
      <c r="M347" s="62">
        <v>51.138275937562298</v>
      </c>
      <c r="N347" s="62">
        <v>16.338107328294701</v>
      </c>
      <c r="O347" s="62">
        <v>14.619883040935701</v>
      </c>
      <c r="P347" s="62">
        <v>44.984255510571302</v>
      </c>
      <c r="Q347" s="62">
        <v>5.2631578947368398</v>
      </c>
      <c r="R347" s="62"/>
      <c r="S347" s="62"/>
      <c r="T347" s="62"/>
      <c r="U347" s="62"/>
      <c r="V347" s="62"/>
      <c r="W347" s="62">
        <v>4.3859649122807015E-2</v>
      </c>
      <c r="X347" s="62"/>
      <c r="Y347" s="62"/>
      <c r="Z347" s="62"/>
      <c r="AA347" s="62">
        <v>4.3859649122807015E-2</v>
      </c>
      <c r="AB347" s="62"/>
      <c r="AC347" s="61" t="str">
        <f>'учет продукции'!$A347&amp;" "&amp;'учет продукции'!$B347&amp;" "&amp;'учет продукции'!$C347&amp;" "&amp;'учет продукции'!$D347&amp;" "&amp;'учет продукции'!$E347</f>
        <v>старый город 4см №18 Мустанг Фактура 3-5 1 сорт</v>
      </c>
    </row>
    <row r="348" spans="1:29" ht="14.25" customHeight="1" x14ac:dyDescent="0.3">
      <c r="A348" s="35" t="s">
        <v>157</v>
      </c>
      <c r="B348" s="8" t="s">
        <v>125</v>
      </c>
      <c r="C348" s="8" t="s">
        <v>149</v>
      </c>
      <c r="D348" s="8" t="s">
        <v>130</v>
      </c>
      <c r="E348" s="8" t="s">
        <v>123</v>
      </c>
      <c r="F348" s="66">
        <v>0</v>
      </c>
      <c r="G348" s="32">
        <v>480</v>
      </c>
      <c r="H348" s="32">
        <v>0</v>
      </c>
      <c r="I348" s="67"/>
      <c r="J348" s="61"/>
      <c r="K348" s="61"/>
      <c r="L348" s="62">
        <v>67.476383265856995</v>
      </c>
      <c r="M348" s="62">
        <v>51.138275937562298</v>
      </c>
      <c r="N348" s="62">
        <v>16.338107328294701</v>
      </c>
      <c r="O348" s="62">
        <v>14.619883040935701</v>
      </c>
      <c r="P348" s="62">
        <v>44.984255510571302</v>
      </c>
      <c r="Q348" s="62">
        <v>5.2631578947368398</v>
      </c>
      <c r="R348" s="62"/>
      <c r="S348" s="62"/>
      <c r="T348" s="62"/>
      <c r="U348" s="62"/>
      <c r="V348" s="62"/>
      <c r="W348" s="62">
        <v>4.3859649122807015E-2</v>
      </c>
      <c r="X348" s="62"/>
      <c r="Y348" s="62"/>
      <c r="Z348" s="62"/>
      <c r="AA348" s="62">
        <v>4.3859649122807015E-2</v>
      </c>
      <c r="AB348" s="62"/>
      <c r="AC348" s="61" t="str">
        <f>'учет продукции'!$A348&amp;" "&amp;'учет продукции'!$B348&amp;" "&amp;'учет продукции'!$C348&amp;" "&amp;'учет продукции'!$D348&amp;" "&amp;'учет продукции'!$E348</f>
        <v>старый город 4см №19 Гончар Фактура 3-5 1 сорт</v>
      </c>
    </row>
    <row r="349" spans="1:29" ht="14.25" customHeight="1" x14ac:dyDescent="0.3">
      <c r="A349" s="35" t="s">
        <v>157</v>
      </c>
      <c r="B349" s="8" t="s">
        <v>125</v>
      </c>
      <c r="C349" s="8" t="s">
        <v>150</v>
      </c>
      <c r="D349" s="8" t="s">
        <v>130</v>
      </c>
      <c r="E349" s="8" t="s">
        <v>123</v>
      </c>
      <c r="F349" s="66">
        <v>0</v>
      </c>
      <c r="G349" s="32">
        <v>480</v>
      </c>
      <c r="H349" s="32">
        <v>0</v>
      </c>
      <c r="I349" s="67"/>
      <c r="J349" s="61"/>
      <c r="K349" s="61"/>
      <c r="L349" s="62">
        <v>67.476383265856995</v>
      </c>
      <c r="M349" s="62">
        <v>51.138275937562298</v>
      </c>
      <c r="N349" s="62">
        <v>16.338107328294701</v>
      </c>
      <c r="O349" s="62">
        <v>14.619883040935701</v>
      </c>
      <c r="P349" s="62">
        <v>44.984255510571302</v>
      </c>
      <c r="Q349" s="62">
        <v>5.2631578947368398</v>
      </c>
      <c r="R349" s="62"/>
      <c r="S349" s="62"/>
      <c r="T349" s="62"/>
      <c r="U349" s="62"/>
      <c r="V349" s="62">
        <v>5.7000000000000002E-2</v>
      </c>
      <c r="W349" s="62"/>
      <c r="X349" s="62">
        <v>3.9E-2</v>
      </c>
      <c r="Y349" s="62"/>
      <c r="Z349" s="62"/>
      <c r="AA349" s="62"/>
      <c r="AB349" s="62"/>
      <c r="AC349" s="61" t="str">
        <f>'учет продукции'!$A349&amp;" "&amp;'учет продукции'!$B349&amp;" "&amp;'учет продукции'!$C349&amp;" "&amp;'учет продукции'!$D349&amp;" "&amp;'учет продукции'!$E349</f>
        <v>старый город 4см №20 Кармен Фактура 3-5 1 сорт</v>
      </c>
    </row>
    <row r="350" spans="1:29" ht="14.25" customHeight="1" x14ac:dyDescent="0.3">
      <c r="A350" s="35" t="s">
        <v>157</v>
      </c>
      <c r="B350" s="8" t="s">
        <v>125</v>
      </c>
      <c r="C350" s="8" t="s">
        <v>151</v>
      </c>
      <c r="D350" s="8" t="s">
        <v>130</v>
      </c>
      <c r="E350" s="8" t="s">
        <v>123</v>
      </c>
      <c r="F350" s="66">
        <v>0</v>
      </c>
      <c r="G350" s="32">
        <v>480</v>
      </c>
      <c r="H350" s="32">
        <v>0</v>
      </c>
      <c r="I350" s="67"/>
      <c r="J350" s="61"/>
      <c r="K350" s="61"/>
      <c r="L350" s="62">
        <v>67.476383265856995</v>
      </c>
      <c r="M350" s="62">
        <v>51.138275937562298</v>
      </c>
      <c r="N350" s="62">
        <v>16.338107328294701</v>
      </c>
      <c r="O350" s="62">
        <v>14.619883040935701</v>
      </c>
      <c r="P350" s="62">
        <v>44.984255510571302</v>
      </c>
      <c r="Q350" s="62">
        <v>5.2631578947368398</v>
      </c>
      <c r="R350" s="62"/>
      <c r="S350" s="62"/>
      <c r="T350" s="62"/>
      <c r="U350" s="62"/>
      <c r="V350" s="62"/>
      <c r="W350" s="62">
        <v>2.1929824561403508E-2</v>
      </c>
      <c r="X350" s="62">
        <v>2.1929824561403508E-2</v>
      </c>
      <c r="Y350" s="62">
        <v>4.3859649122807015E-2</v>
      </c>
      <c r="Z350" s="62"/>
      <c r="AA350" s="62"/>
      <c r="AB350" s="62"/>
      <c r="AC350" s="61" t="str">
        <f>'учет продукции'!$A350&amp;" "&amp;'учет продукции'!$B350&amp;" "&amp;'учет продукции'!$C350&amp;" "&amp;'учет продукции'!$D350&amp;" "&amp;'учет продукции'!$E350</f>
        <v>старый город 4см №21 Агат коричневый Фактура 3-5 1 сорт</v>
      </c>
    </row>
    <row r="351" spans="1:29" ht="14.25" customHeight="1" x14ac:dyDescent="0.3">
      <c r="A351" s="35" t="s">
        <v>157</v>
      </c>
      <c r="B351" s="8" t="s">
        <v>125</v>
      </c>
      <c r="C351" s="8" t="s">
        <v>152</v>
      </c>
      <c r="D351" s="8" t="s">
        <v>130</v>
      </c>
      <c r="E351" s="8" t="s">
        <v>123</v>
      </c>
      <c r="F351" s="66">
        <v>0</v>
      </c>
      <c r="G351" s="32">
        <v>480</v>
      </c>
      <c r="H351" s="32">
        <v>0</v>
      </c>
      <c r="I351" s="67"/>
      <c r="J351" s="61"/>
      <c r="K351" s="61"/>
      <c r="L351" s="62">
        <v>67.476383265856995</v>
      </c>
      <c r="M351" s="62">
        <v>51.138275937562298</v>
      </c>
      <c r="N351" s="62">
        <v>16.338107328294701</v>
      </c>
      <c r="O351" s="62">
        <v>14.619883040935701</v>
      </c>
      <c r="P351" s="62">
        <v>44.984255510571302</v>
      </c>
      <c r="Q351" s="62">
        <v>5.2631578947368398</v>
      </c>
      <c r="R351" s="62"/>
      <c r="S351" s="62"/>
      <c r="T351" s="62"/>
      <c r="U351" s="62"/>
      <c r="V351" s="62"/>
      <c r="W351" s="62"/>
      <c r="X351" s="62">
        <v>2.1929824561403508E-2</v>
      </c>
      <c r="Y351" s="62">
        <v>4.3859649122807015E-2</v>
      </c>
      <c r="Z351" s="62"/>
      <c r="AA351" s="62">
        <v>2.1929824561403508E-2</v>
      </c>
      <c r="AB351" s="62"/>
      <c r="AC351" s="61" t="str">
        <f>'учет продукции'!$A351&amp;" "&amp;'учет продукции'!$B351&amp;" "&amp;'учет продукции'!$C351&amp;" "&amp;'учет продукции'!$D351&amp;" "&amp;'учет продукции'!$E351</f>
        <v>старый город 4см №22 Агат оранжевый Фактура 3-5 1 сорт</v>
      </c>
    </row>
    <row r="352" spans="1:29" ht="14.25" customHeight="1" x14ac:dyDescent="0.3">
      <c r="A352" s="35" t="s">
        <v>157</v>
      </c>
      <c r="B352" s="8" t="s">
        <v>125</v>
      </c>
      <c r="C352" s="8" t="s">
        <v>153</v>
      </c>
      <c r="D352" s="8" t="s">
        <v>130</v>
      </c>
      <c r="E352" s="8" t="s">
        <v>123</v>
      </c>
      <c r="F352" s="66">
        <v>0</v>
      </c>
      <c r="G352" s="32">
        <v>480</v>
      </c>
      <c r="H352" s="32">
        <v>0</v>
      </c>
      <c r="I352" s="67"/>
      <c r="J352" s="61"/>
      <c r="K352" s="61"/>
      <c r="L352" s="62">
        <v>67.476383265856995</v>
      </c>
      <c r="M352" s="62">
        <v>51.138275937562298</v>
      </c>
      <c r="N352" s="62">
        <v>16.338107328294701</v>
      </c>
      <c r="O352" s="62">
        <v>14.619883040935701</v>
      </c>
      <c r="P352" s="62">
        <v>44.984255510571302</v>
      </c>
      <c r="Q352" s="62">
        <v>5.2631578947368398</v>
      </c>
      <c r="R352" s="62"/>
      <c r="S352" s="62"/>
      <c r="T352" s="62"/>
      <c r="U352" s="62"/>
      <c r="V352" s="62"/>
      <c r="W352" s="62"/>
      <c r="X352" s="62">
        <v>2.1929824561403508E-2</v>
      </c>
      <c r="Y352" s="62">
        <v>4.3859649122807015E-2</v>
      </c>
      <c r="Z352" s="62">
        <v>2.1929824561403508E-2</v>
      </c>
      <c r="AA352" s="62"/>
      <c r="AB352" s="62"/>
      <c r="AC352" s="61" t="str">
        <f>'учет продукции'!$A352&amp;" "&amp;'учет продукции'!$B352&amp;" "&amp;'учет продукции'!$C352&amp;" "&amp;'учет продукции'!$D352&amp;" "&amp;'учет продукции'!$E352</f>
        <v>старый город 4см №23 Жёлтый агат Фактура 3-5 1 сорт</v>
      </c>
    </row>
    <row r="353" spans="1:29" ht="14.25" customHeight="1" x14ac:dyDescent="0.3">
      <c r="A353" s="35" t="s">
        <v>157</v>
      </c>
      <c r="B353" s="8" t="s">
        <v>125</v>
      </c>
      <c r="C353" s="8" t="s">
        <v>154</v>
      </c>
      <c r="D353" s="8" t="s">
        <v>130</v>
      </c>
      <c r="E353" s="8" t="s">
        <v>123</v>
      </c>
      <c r="F353" s="66">
        <v>0</v>
      </c>
      <c r="G353" s="32">
        <v>480</v>
      </c>
      <c r="H353" s="32">
        <v>0</v>
      </c>
      <c r="I353" s="67"/>
      <c r="J353" s="61"/>
      <c r="K353" s="61"/>
      <c r="L353" s="62">
        <v>67.476383265856995</v>
      </c>
      <c r="M353" s="62">
        <v>51.138275937562298</v>
      </c>
      <c r="N353" s="62">
        <v>16.338107328294701</v>
      </c>
      <c r="O353" s="62">
        <v>14.619883040935701</v>
      </c>
      <c r="P353" s="62">
        <v>44.984255510571302</v>
      </c>
      <c r="Q353" s="62">
        <v>5.2631578947368398</v>
      </c>
      <c r="R353" s="62"/>
      <c r="S353" s="62"/>
      <c r="T353" s="62"/>
      <c r="U353" s="62"/>
      <c r="V353" s="62">
        <v>2.1929824561403508E-2</v>
      </c>
      <c r="W353" s="62"/>
      <c r="X353" s="62"/>
      <c r="Y353" s="62">
        <v>4.3859649122807015E-2</v>
      </c>
      <c r="Z353" s="62">
        <v>2.1929824561403508E-2</v>
      </c>
      <c r="AA353" s="62"/>
      <c r="AB353" s="62"/>
      <c r="AC353" s="61" t="str">
        <f>'учет продукции'!$A353&amp;" "&amp;'учет продукции'!$B353&amp;" "&amp;'учет продукции'!$C353&amp;" "&amp;'учет продукции'!$D353&amp;" "&amp;'учет продукции'!$E353</f>
        <v>старый город 4см №24 Танго Фактура 3-5 1 сорт</v>
      </c>
    </row>
    <row r="354" spans="1:29" ht="14.25" customHeight="1" x14ac:dyDescent="0.3">
      <c r="A354" s="35" t="str">
        <f>'вариации продукты'!$A$5</f>
        <v>Старый город</v>
      </c>
      <c r="B354" s="8" t="str">
        <f>'вариации продукты'!B$3</f>
        <v>4см</v>
      </c>
      <c r="C354" s="8" t="str">
        <f t="shared" ref="C354:C360" si="19">C290</f>
        <v>серый</v>
      </c>
      <c r="D354" s="8" t="str">
        <f t="shared" ref="D354:D360" si="20">D226</f>
        <v>Мрамор</v>
      </c>
      <c r="E354" s="9" t="s">
        <v>123</v>
      </c>
      <c r="F354" s="63">
        <f>'учет продукции'!$I354+'учет продукции'!$J354-'учет продукции'!$K354</f>
        <v>0</v>
      </c>
      <c r="G354" s="32">
        <v>520</v>
      </c>
      <c r="H354" s="32">
        <f>'учет продукции'!$F354*'учет продукции'!$G354</f>
        <v>0</v>
      </c>
      <c r="I354" s="64"/>
      <c r="J354" s="61"/>
      <c r="K354" s="61"/>
      <c r="L354" s="62">
        <v>67.476383265856953</v>
      </c>
      <c r="M354" s="62">
        <v>51.138275937562291</v>
      </c>
      <c r="N354" s="62">
        <v>16.338107328294662</v>
      </c>
      <c r="O354" s="62">
        <v>14.619883040935674</v>
      </c>
      <c r="P354" s="62">
        <v>44.984255510571302</v>
      </c>
      <c r="Q354" s="62">
        <v>5.2631578947368416</v>
      </c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1" t="str">
        <f>'учет продукции'!$A354&amp;" "&amp;'учет продукции'!$B354&amp;" "&amp;'учет продукции'!$C354&amp;" "&amp;'учет продукции'!$D354&amp;" "&amp;'учет продукции'!$E354</f>
        <v>Старый город 4см серый Мрамор 1 сорт</v>
      </c>
    </row>
    <row r="355" spans="1:29" ht="14.25" customHeight="1" x14ac:dyDescent="0.3">
      <c r="A355" s="35" t="str">
        <f>'вариации продукты'!$A$5</f>
        <v>Старый город</v>
      </c>
      <c r="B355" s="8" t="str">
        <f>'вариации продукты'!B$3</f>
        <v>4см</v>
      </c>
      <c r="C355" s="8" t="str">
        <f t="shared" si="19"/>
        <v>красный</v>
      </c>
      <c r="D355" s="8" t="str">
        <f t="shared" si="20"/>
        <v>Мрамор</v>
      </c>
      <c r="E355" s="9" t="s">
        <v>123</v>
      </c>
      <c r="F355" s="63">
        <f>'учет продукции'!$I355+'учет продукции'!$J355-'учет продукции'!$K355</f>
        <v>0</v>
      </c>
      <c r="G355" s="32">
        <v>520</v>
      </c>
      <c r="H355" s="32">
        <f>'учет продукции'!$F355*'учет продукции'!$G355</f>
        <v>0</v>
      </c>
      <c r="I355" s="64"/>
      <c r="J355" s="61"/>
      <c r="K355" s="61"/>
      <c r="L355" s="62">
        <v>67.476383265856953</v>
      </c>
      <c r="M355" s="62">
        <v>51.138275937562291</v>
      </c>
      <c r="N355" s="62">
        <v>16.338107328294662</v>
      </c>
      <c r="O355" s="62">
        <v>14.619883040935674</v>
      </c>
      <c r="P355" s="62">
        <v>44.984255510571302</v>
      </c>
      <c r="Q355" s="62">
        <v>5.2631578947368416</v>
      </c>
      <c r="R355" s="62"/>
      <c r="S355" s="62"/>
      <c r="T355" s="62"/>
      <c r="U355" s="62"/>
      <c r="V355" s="62">
        <v>8.7999999999999995E-2</v>
      </c>
      <c r="W355" s="62"/>
      <c r="X355" s="62"/>
      <c r="Y355" s="62"/>
      <c r="Z355" s="62"/>
      <c r="AA355" s="62"/>
      <c r="AB355" s="62"/>
      <c r="AC355" s="61" t="str">
        <f>'учет продукции'!$A355&amp;" "&amp;'учет продукции'!$B355&amp;" "&amp;'учет продукции'!$C355&amp;" "&amp;'учет продукции'!$D355&amp;" "&amp;'учет продукции'!$E355</f>
        <v>Старый город 4см красный Мрамор 1 сорт</v>
      </c>
    </row>
    <row r="356" spans="1:29" ht="14.25" customHeight="1" x14ac:dyDescent="0.3">
      <c r="A356" s="35" t="str">
        <f>'вариации продукты'!$A$5</f>
        <v>Старый город</v>
      </c>
      <c r="B356" s="8" t="str">
        <f>'вариации продукты'!B$3</f>
        <v>4см</v>
      </c>
      <c r="C356" s="8" t="str">
        <f t="shared" si="19"/>
        <v>коричневый</v>
      </c>
      <c r="D356" s="8" t="str">
        <f t="shared" si="20"/>
        <v>Мрамор</v>
      </c>
      <c r="E356" s="9" t="s">
        <v>123</v>
      </c>
      <c r="F356" s="63">
        <f>'учет продукции'!$I356+'учет продукции'!$J356-'учет продукции'!$K356</f>
        <v>0</v>
      </c>
      <c r="G356" s="32">
        <v>520</v>
      </c>
      <c r="H356" s="32">
        <f>'учет продукции'!$F356*'учет продукции'!$G356</f>
        <v>0</v>
      </c>
      <c r="I356" s="64"/>
      <c r="J356" s="61"/>
      <c r="K356" s="61"/>
      <c r="L356" s="62">
        <v>67.476383265856953</v>
      </c>
      <c r="M356" s="62">
        <v>51.138275937562291</v>
      </c>
      <c r="N356" s="62">
        <v>16.338107328294662</v>
      </c>
      <c r="O356" s="62">
        <v>14.619883040935674</v>
      </c>
      <c r="P356" s="62">
        <v>44.984255510571302</v>
      </c>
      <c r="Q356" s="62">
        <v>5.2631578947368416</v>
      </c>
      <c r="R356" s="62"/>
      <c r="S356" s="62"/>
      <c r="T356" s="62"/>
      <c r="U356" s="62"/>
      <c r="V356" s="62"/>
      <c r="W356" s="62">
        <v>8.7999999999999995E-2</v>
      </c>
      <c r="X356" s="62"/>
      <c r="Y356" s="62"/>
      <c r="Z356" s="62"/>
      <c r="AA356" s="62"/>
      <c r="AB356" s="62"/>
      <c r="AC356" s="61" t="str">
        <f>'учет продукции'!$A356&amp;" "&amp;'учет продукции'!$B356&amp;" "&amp;'учет продукции'!$C356&amp;" "&amp;'учет продукции'!$D356&amp;" "&amp;'учет продукции'!$E356</f>
        <v>Старый город 4см коричневый Мрамор 1 сорт</v>
      </c>
    </row>
    <row r="357" spans="1:29" ht="14.25" customHeight="1" x14ac:dyDescent="0.3">
      <c r="A357" s="35" t="str">
        <f>'вариации продукты'!$A$5</f>
        <v>Старый город</v>
      </c>
      <c r="B357" s="8" t="str">
        <f>'вариации продукты'!B$3</f>
        <v>4см</v>
      </c>
      <c r="C357" s="8" t="str">
        <f t="shared" si="19"/>
        <v>черный</v>
      </c>
      <c r="D357" s="8" t="str">
        <f t="shared" si="20"/>
        <v>Мрамор</v>
      </c>
      <c r="E357" s="9" t="s">
        <v>123</v>
      </c>
      <c r="F357" s="63">
        <f>'учет продукции'!$I357+'учет продукции'!$J357-'учет продукции'!$K357</f>
        <v>0</v>
      </c>
      <c r="G357" s="32">
        <v>520</v>
      </c>
      <c r="H357" s="32">
        <f>'учет продукции'!$F357*'учет продукции'!$G357</f>
        <v>0</v>
      </c>
      <c r="I357" s="64"/>
      <c r="J357" s="61"/>
      <c r="K357" s="61"/>
      <c r="L357" s="62">
        <v>67.476383265856953</v>
      </c>
      <c r="M357" s="62">
        <v>51.138275937562291</v>
      </c>
      <c r="N357" s="62">
        <v>16.338107328294662</v>
      </c>
      <c r="O357" s="62">
        <v>14.619883040935674</v>
      </c>
      <c r="P357" s="62">
        <v>44.984255510571302</v>
      </c>
      <c r="Q357" s="62">
        <v>5.2631578947368416</v>
      </c>
      <c r="R357" s="62"/>
      <c r="S357" s="62"/>
      <c r="T357" s="62"/>
      <c r="U357" s="62"/>
      <c r="V357" s="62"/>
      <c r="W357" s="62"/>
      <c r="X357" s="62">
        <v>8.7999999999999995E-2</v>
      </c>
      <c r="Y357" s="62"/>
      <c r="Z357" s="62"/>
      <c r="AA357" s="62"/>
      <c r="AB357" s="62"/>
      <c r="AC357" s="61" t="str">
        <f>'учет продукции'!$A357&amp;" "&amp;'учет продукции'!$B357&amp;" "&amp;'учет продукции'!$C357&amp;" "&amp;'учет продукции'!$D357&amp;" "&amp;'учет продукции'!$E357</f>
        <v>Старый город 4см черный Мрамор 1 сорт</v>
      </c>
    </row>
    <row r="358" spans="1:29" ht="14.25" customHeight="1" x14ac:dyDescent="0.3">
      <c r="A358" s="35" t="str">
        <f>'вариации продукты'!$A$5</f>
        <v>Старый город</v>
      </c>
      <c r="B358" s="8" t="str">
        <f>'вариации продукты'!B$3</f>
        <v>4см</v>
      </c>
      <c r="C358" s="8" t="str">
        <f t="shared" si="19"/>
        <v>белый</v>
      </c>
      <c r="D358" s="8" t="str">
        <f t="shared" si="20"/>
        <v>Мрамор</v>
      </c>
      <c r="E358" s="9" t="s">
        <v>123</v>
      </c>
      <c r="F358" s="63">
        <f>'учет продукции'!$I358+'учет продукции'!$J358-'учет продукции'!$K358</f>
        <v>0</v>
      </c>
      <c r="G358" s="32">
        <v>540</v>
      </c>
      <c r="H358" s="32">
        <f>'учет продукции'!$F358*'учет продукции'!$G358</f>
        <v>0</v>
      </c>
      <c r="I358" s="64"/>
      <c r="J358" s="61"/>
      <c r="K358" s="61"/>
      <c r="L358" s="62">
        <v>67.476383265856953</v>
      </c>
      <c r="M358" s="62">
        <v>51.138275937562291</v>
      </c>
      <c r="N358" s="62">
        <v>16.338107328294662</v>
      </c>
      <c r="O358" s="62">
        <v>14.619883040935674</v>
      </c>
      <c r="P358" s="62">
        <v>44.984255510571302</v>
      </c>
      <c r="Q358" s="62">
        <v>5.2631578947368416</v>
      </c>
      <c r="R358" s="62"/>
      <c r="S358" s="62"/>
      <c r="T358" s="62"/>
      <c r="U358" s="62"/>
      <c r="V358" s="62"/>
      <c r="W358" s="62"/>
      <c r="X358" s="62"/>
      <c r="Y358" s="62">
        <v>8.7999999999999995E-2</v>
      </c>
      <c r="Z358" s="62"/>
      <c r="AA358" s="62"/>
      <c r="AB358" s="62"/>
      <c r="AC358" s="61" t="str">
        <f>'учет продукции'!$A358&amp;" "&amp;'учет продукции'!$B358&amp;" "&amp;'учет продукции'!$C358&amp;" "&amp;'учет продукции'!$D358&amp;" "&amp;'учет продукции'!$E358</f>
        <v>Старый город 4см белый Мрамор 1 сорт</v>
      </c>
    </row>
    <row r="359" spans="1:29" ht="14.25" customHeight="1" x14ac:dyDescent="0.3">
      <c r="A359" s="35" t="str">
        <f>'вариации продукты'!$A$5</f>
        <v>Старый город</v>
      </c>
      <c r="B359" s="8" t="str">
        <f>'вариации продукты'!B$3</f>
        <v>4см</v>
      </c>
      <c r="C359" s="8" t="str">
        <f t="shared" si="19"/>
        <v>желтый</v>
      </c>
      <c r="D359" s="8" t="str">
        <f t="shared" si="20"/>
        <v>Мрамор</v>
      </c>
      <c r="E359" s="9" t="s">
        <v>123</v>
      </c>
      <c r="F359" s="63">
        <f>'учет продукции'!$I359+'учет продукции'!$J359-'учет продукции'!$K359</f>
        <v>0</v>
      </c>
      <c r="G359" s="32">
        <v>540</v>
      </c>
      <c r="H359" s="32">
        <f>'учет продукции'!$F359*'учет продукции'!$G359</f>
        <v>0</v>
      </c>
      <c r="I359" s="64"/>
      <c r="J359" s="61"/>
      <c r="K359" s="61"/>
      <c r="L359" s="62">
        <v>67.476383265856953</v>
      </c>
      <c r="M359" s="62">
        <v>51.138275937562291</v>
      </c>
      <c r="N359" s="62">
        <v>16.338107328294662</v>
      </c>
      <c r="O359" s="62">
        <v>14.619883040935674</v>
      </c>
      <c r="P359" s="62">
        <v>44.984255510571302</v>
      </c>
      <c r="Q359" s="62">
        <v>5.2631578947368416</v>
      </c>
      <c r="R359" s="62"/>
      <c r="S359" s="62"/>
      <c r="T359" s="62"/>
      <c r="U359" s="62"/>
      <c r="V359" s="62"/>
      <c r="W359" s="62"/>
      <c r="X359" s="62"/>
      <c r="Y359" s="62"/>
      <c r="Z359" s="62">
        <v>8.7999999999999995E-2</v>
      </c>
      <c r="AA359" s="62"/>
      <c r="AB359" s="62"/>
      <c r="AC359" s="61" t="str">
        <f>'учет продукции'!$A359&amp;" "&amp;'учет продукции'!$B359&amp;" "&amp;'учет продукции'!$C359&amp;" "&amp;'учет продукции'!$D359&amp;" "&amp;'учет продукции'!$E359</f>
        <v>Старый город 4см желтый Мрамор 1 сорт</v>
      </c>
    </row>
    <row r="360" spans="1:29" ht="14.25" customHeight="1" x14ac:dyDescent="0.3">
      <c r="A360" s="35" t="str">
        <f>'вариации продукты'!$A$5</f>
        <v>Старый город</v>
      </c>
      <c r="B360" s="8" t="str">
        <f>'вариации продукты'!B$3</f>
        <v>4см</v>
      </c>
      <c r="C360" s="8" t="str">
        <f t="shared" si="19"/>
        <v>оранжевый</v>
      </c>
      <c r="D360" s="8" t="str">
        <f t="shared" si="20"/>
        <v>Мрамор</v>
      </c>
      <c r="E360" s="9" t="s">
        <v>123</v>
      </c>
      <c r="F360" s="63">
        <f>'учет продукции'!$I360+'учет продукции'!$J360-'учет продукции'!$K360</f>
        <v>0</v>
      </c>
      <c r="G360" s="32">
        <v>540</v>
      </c>
      <c r="H360" s="32">
        <f>'учет продукции'!$F360*'учет продукции'!$G360</f>
        <v>0</v>
      </c>
      <c r="I360" s="64"/>
      <c r="J360" s="61"/>
      <c r="K360" s="61"/>
      <c r="L360" s="62">
        <v>67.476383265856953</v>
      </c>
      <c r="M360" s="62">
        <v>51.138275937562291</v>
      </c>
      <c r="N360" s="62">
        <v>16.338107328294662</v>
      </c>
      <c r="O360" s="62">
        <v>14.619883040935674</v>
      </c>
      <c r="P360" s="62">
        <v>44.984255510571302</v>
      </c>
      <c r="Q360" s="62">
        <v>5.2631578947368416</v>
      </c>
      <c r="R360" s="62"/>
      <c r="S360" s="62"/>
      <c r="T360" s="62"/>
      <c r="U360" s="62"/>
      <c r="V360" s="62"/>
      <c r="W360" s="62"/>
      <c r="X360" s="62"/>
      <c r="Y360" s="62"/>
      <c r="Z360" s="62"/>
      <c r="AA360" s="62">
        <v>8.7999999999999995E-2</v>
      </c>
      <c r="AB360" s="62"/>
      <c r="AC360" s="61" t="str">
        <f>'учет продукции'!$A360&amp;" "&amp;'учет продукции'!$B360&amp;" "&amp;'учет продукции'!$C360&amp;" "&amp;'учет продукции'!$D360&amp;" "&amp;'учет продукции'!$E360</f>
        <v>Старый город 4см оранжевый Мрамор 1 сорт</v>
      </c>
    </row>
    <row r="361" spans="1:29" ht="14.25" customHeight="1" x14ac:dyDescent="0.3">
      <c r="A361" s="35" t="s">
        <v>157</v>
      </c>
      <c r="B361" s="8" t="s">
        <v>125</v>
      </c>
      <c r="C361" s="8" t="s">
        <v>126</v>
      </c>
      <c r="D361" s="8" t="s">
        <v>155</v>
      </c>
      <c r="E361" s="8" t="s">
        <v>123</v>
      </c>
      <c r="F361" s="66">
        <v>0</v>
      </c>
      <c r="G361" s="32">
        <v>520</v>
      </c>
      <c r="H361" s="32">
        <v>0</v>
      </c>
      <c r="I361" s="67"/>
      <c r="J361" s="61"/>
      <c r="K361" s="61"/>
      <c r="L361" s="62">
        <v>67.476383265856995</v>
      </c>
      <c r="M361" s="62">
        <v>51.138275937562327</v>
      </c>
      <c r="N361" s="62">
        <v>16.338107328294672</v>
      </c>
      <c r="O361" s="62">
        <v>14.619883040935701</v>
      </c>
      <c r="P361" s="62">
        <v>44.984255510571302</v>
      </c>
      <c r="Q361" s="62">
        <v>5.2631578947368398</v>
      </c>
      <c r="R361" s="62"/>
      <c r="S361" s="62"/>
      <c r="T361" s="62"/>
      <c r="U361" s="62"/>
      <c r="V361" s="62"/>
      <c r="W361" s="62">
        <v>8.7999999999999995E-2</v>
      </c>
      <c r="X361" s="62"/>
      <c r="Y361" s="62"/>
      <c r="Z361" s="62"/>
      <c r="AA361" s="62"/>
      <c r="AB361" s="62"/>
      <c r="AC361" s="61" t="str">
        <f>'учет продукции'!$A361&amp;" "&amp;'учет продукции'!$B361&amp;" "&amp;'учет продукции'!$C361&amp;" "&amp;'учет продукции'!$D361&amp;" "&amp;'учет продукции'!$E361</f>
        <v>старый город 4см Мокко Мрамор 1 сорт</v>
      </c>
    </row>
    <row r="362" spans="1:29" ht="14.25" customHeight="1" x14ac:dyDescent="0.3">
      <c r="A362" s="35" t="str">
        <f>'вариации продукты'!$A$5</f>
        <v>Старый город</v>
      </c>
      <c r="B362" s="8" t="str">
        <f>'вариации продукты'!B$3</f>
        <v>4см</v>
      </c>
      <c r="C362" s="8" t="str">
        <f t="shared" ref="C362:C385" si="21">C298</f>
        <v>№1 Каир</v>
      </c>
      <c r="D362" s="8" t="str">
        <f t="shared" ref="D362:D392" si="22">D234</f>
        <v>Мрамор</v>
      </c>
      <c r="E362" s="9" t="s">
        <v>123</v>
      </c>
      <c r="F362" s="63">
        <f>'учет продукции'!$I362+'учет продукции'!$J362-'учет продукции'!$K362</f>
        <v>0</v>
      </c>
      <c r="G362" s="32">
        <v>600</v>
      </c>
      <c r="H362" s="32">
        <f>'учет продукции'!$F362*'учет продукции'!$G362</f>
        <v>0</v>
      </c>
      <c r="I362" s="64"/>
      <c r="J362" s="61"/>
      <c r="K362" s="61"/>
      <c r="L362" s="62">
        <v>67.476383265856995</v>
      </c>
      <c r="M362" s="62">
        <v>51.138275937562327</v>
      </c>
      <c r="N362" s="62">
        <v>16.338107328294672</v>
      </c>
      <c r="O362" s="62">
        <v>14.619883040935701</v>
      </c>
      <c r="P362" s="62">
        <v>44.984255510571302</v>
      </c>
      <c r="Q362" s="62">
        <v>5.2631578947368398</v>
      </c>
      <c r="R362" s="62"/>
      <c r="S362" s="62"/>
      <c r="T362" s="62"/>
      <c r="U362" s="62"/>
      <c r="V362" s="62">
        <v>2.1929824561403508E-2</v>
      </c>
      <c r="W362" s="62"/>
      <c r="X362" s="62"/>
      <c r="Y362" s="62"/>
      <c r="Z362" s="62">
        <v>4.3859649122807015E-2</v>
      </c>
      <c r="AA362" s="62">
        <v>2.1929824561403508E-2</v>
      </c>
      <c r="AB362" s="62"/>
      <c r="AC362" s="61" t="str">
        <f>'учет продукции'!$A362&amp;" "&amp;'учет продукции'!$B362&amp;" "&amp;'учет продукции'!$C362&amp;" "&amp;'учет продукции'!$D362&amp;" "&amp;'учет продукции'!$E362</f>
        <v>Старый город 4см №1 Каир Мрамор 1 сорт</v>
      </c>
    </row>
    <row r="363" spans="1:29" ht="14.25" customHeight="1" x14ac:dyDescent="0.3">
      <c r="A363" s="35" t="str">
        <f>'вариации продукты'!$A$5</f>
        <v>Старый город</v>
      </c>
      <c r="B363" s="8" t="str">
        <f>'вариации продукты'!B$3</f>
        <v>4см</v>
      </c>
      <c r="C363" s="8" t="str">
        <f t="shared" si="21"/>
        <v>№2 Янтарь</v>
      </c>
      <c r="D363" s="8" t="str">
        <f t="shared" si="22"/>
        <v>Мрамор</v>
      </c>
      <c r="E363" s="9" t="s">
        <v>123</v>
      </c>
      <c r="F363" s="63">
        <f>'учет продукции'!$I363+'учет продукции'!$J363-'учет продукции'!$K363</f>
        <v>0</v>
      </c>
      <c r="G363" s="32">
        <v>600</v>
      </c>
      <c r="H363" s="32">
        <f>'учет продукции'!$F363*'учет продукции'!$G363</f>
        <v>0</v>
      </c>
      <c r="I363" s="64"/>
      <c r="J363" s="61"/>
      <c r="K363" s="61"/>
      <c r="L363" s="62">
        <v>67.476383265856995</v>
      </c>
      <c r="M363" s="62">
        <v>51.138275937562327</v>
      </c>
      <c r="N363" s="62">
        <v>16.338107328294672</v>
      </c>
      <c r="O363" s="62">
        <v>14.619883040935701</v>
      </c>
      <c r="P363" s="62">
        <v>44.984255510571302</v>
      </c>
      <c r="Q363" s="62">
        <v>5.2631578947368398</v>
      </c>
      <c r="R363" s="62"/>
      <c r="S363" s="62"/>
      <c r="T363" s="62"/>
      <c r="U363" s="62"/>
      <c r="V363" s="62"/>
      <c r="W363" s="62">
        <v>4.3859649122807015E-2</v>
      </c>
      <c r="X363" s="62"/>
      <c r="Y363" s="62"/>
      <c r="Z363" s="62">
        <v>4.3859649122807001E-2</v>
      </c>
      <c r="AA363" s="62"/>
      <c r="AB363" s="62"/>
      <c r="AC363" s="61" t="str">
        <f>'учет продукции'!$A363&amp;" "&amp;'учет продукции'!$B363&amp;" "&amp;'учет продукции'!$C363&amp;" "&amp;'учет продукции'!$D363&amp;" "&amp;'учет продукции'!$E363</f>
        <v>Старый город 4см №2 Янтарь Мрамор 1 сорт</v>
      </c>
    </row>
    <row r="364" spans="1:29" ht="14.25" customHeight="1" x14ac:dyDescent="0.3">
      <c r="A364" s="35" t="str">
        <f>'вариации продукты'!$A$5</f>
        <v>Старый город</v>
      </c>
      <c r="B364" s="8" t="str">
        <f>'вариации продукты'!B$3</f>
        <v>4см</v>
      </c>
      <c r="C364" s="8" t="str">
        <f t="shared" si="21"/>
        <v>№3 Серо-белый</v>
      </c>
      <c r="D364" s="8" t="str">
        <f t="shared" si="22"/>
        <v>Мрамор</v>
      </c>
      <c r="E364" s="9" t="s">
        <v>123</v>
      </c>
      <c r="F364" s="63">
        <f>'учет продукции'!$I364+'учет продукции'!$J364-'учет продукции'!$K364</f>
        <v>0</v>
      </c>
      <c r="G364" s="32">
        <v>600</v>
      </c>
      <c r="H364" s="32">
        <f>'учет продукции'!$F364*'учет продукции'!$G364</f>
        <v>0</v>
      </c>
      <c r="I364" s="64"/>
      <c r="J364" s="61"/>
      <c r="K364" s="61"/>
      <c r="L364" s="62">
        <v>67.476383265856995</v>
      </c>
      <c r="M364" s="62">
        <v>51.138275937562327</v>
      </c>
      <c r="N364" s="62">
        <v>16.338107328294672</v>
      </c>
      <c r="O364" s="62">
        <v>14.619883040935701</v>
      </c>
      <c r="P364" s="62">
        <v>44.984255510571302</v>
      </c>
      <c r="Q364" s="62">
        <v>5.2631578947368398</v>
      </c>
      <c r="R364" s="62"/>
      <c r="S364" s="62"/>
      <c r="T364" s="62"/>
      <c r="U364" s="62"/>
      <c r="V364" s="62"/>
      <c r="W364" s="62"/>
      <c r="X364" s="62"/>
      <c r="Y364" s="62">
        <v>4.3859649122807015E-2</v>
      </c>
      <c r="Z364" s="62"/>
      <c r="AA364" s="62"/>
      <c r="AB364" s="62"/>
      <c r="AC364" s="61" t="str">
        <f>'учет продукции'!$A364&amp;" "&amp;'учет продукции'!$B364&amp;" "&amp;'учет продукции'!$C364&amp;" "&amp;'учет продукции'!$D364&amp;" "&amp;'учет продукции'!$E364</f>
        <v>Старый город 4см №3 Серо-белый Мрамор 1 сорт</v>
      </c>
    </row>
    <row r="365" spans="1:29" ht="14.25" customHeight="1" x14ac:dyDescent="0.3">
      <c r="A365" s="35" t="str">
        <f>'вариации продукты'!$A$5</f>
        <v>Старый город</v>
      </c>
      <c r="B365" s="8" t="str">
        <f>'вариации продукты'!B$3</f>
        <v>4см</v>
      </c>
      <c r="C365" s="8" t="str">
        <f t="shared" si="21"/>
        <v>№4 Степь</v>
      </c>
      <c r="D365" s="8" t="str">
        <f t="shared" si="22"/>
        <v>Мрамор</v>
      </c>
      <c r="E365" s="9" t="s">
        <v>123</v>
      </c>
      <c r="F365" s="63">
        <f>'учет продукции'!$I365+'учет продукции'!$J365-'учет продукции'!$K365</f>
        <v>0</v>
      </c>
      <c r="G365" s="32">
        <v>600</v>
      </c>
      <c r="H365" s="32">
        <f>'учет продукции'!$F365*'учет продукции'!$G365</f>
        <v>0</v>
      </c>
      <c r="I365" s="64"/>
      <c r="J365" s="61"/>
      <c r="K365" s="61"/>
      <c r="L365" s="62">
        <v>67.476383265856995</v>
      </c>
      <c r="M365" s="62">
        <v>51.138275937562327</v>
      </c>
      <c r="N365" s="62">
        <v>16.338107328294672</v>
      </c>
      <c r="O365" s="62">
        <v>14.619883040935701</v>
      </c>
      <c r="P365" s="62">
        <v>44.984255510571302</v>
      </c>
      <c r="Q365" s="62">
        <v>5.2631578947368398</v>
      </c>
      <c r="R365" s="62"/>
      <c r="S365" s="62"/>
      <c r="T365" s="62"/>
      <c r="U365" s="62"/>
      <c r="V365" s="62"/>
      <c r="W365" s="62">
        <v>2.1999999999999999E-2</v>
      </c>
      <c r="X365" s="62"/>
      <c r="Y365" s="62">
        <v>4.3859649122807015E-2</v>
      </c>
      <c r="Z365" s="62">
        <v>2.1999999999999999E-2</v>
      </c>
      <c r="AA365" s="62"/>
      <c r="AB365" s="62"/>
      <c r="AC365" s="61" t="str">
        <f>'учет продукции'!$A365&amp;" "&amp;'учет продукции'!$B365&amp;" "&amp;'учет продукции'!$C365&amp;" "&amp;'учет продукции'!$D365&amp;" "&amp;'учет продукции'!$E365</f>
        <v>Старый город 4см №4 Степь Мрамор 1 сорт</v>
      </c>
    </row>
    <row r="366" spans="1:29" ht="14.25" customHeight="1" x14ac:dyDescent="0.3">
      <c r="A366" s="35" t="str">
        <f>'вариации продукты'!$A$5</f>
        <v>Старый город</v>
      </c>
      <c r="B366" s="8" t="str">
        <f>'вариации продукты'!B$3</f>
        <v>4см</v>
      </c>
      <c r="C366" s="8" t="str">
        <f t="shared" si="21"/>
        <v>№5 Клинкер</v>
      </c>
      <c r="D366" s="8" t="str">
        <f t="shared" si="22"/>
        <v>Мрамор</v>
      </c>
      <c r="E366" s="9" t="s">
        <v>123</v>
      </c>
      <c r="F366" s="63">
        <f>'учет продукции'!$I366+'учет продукции'!$J366-'учет продукции'!$K366</f>
        <v>0</v>
      </c>
      <c r="G366" s="32">
        <v>600</v>
      </c>
      <c r="H366" s="32">
        <f>'учет продукции'!$F366*'учет продукции'!$G366</f>
        <v>0</v>
      </c>
      <c r="I366" s="64"/>
      <c r="J366" s="61"/>
      <c r="K366" s="61"/>
      <c r="L366" s="62">
        <v>67.476383265856995</v>
      </c>
      <c r="M366" s="62">
        <v>51.138275937562327</v>
      </c>
      <c r="N366" s="62">
        <v>16.338107328294672</v>
      </c>
      <c r="O366" s="62">
        <v>14.619883040935701</v>
      </c>
      <c r="P366" s="62">
        <v>44.984255510571302</v>
      </c>
      <c r="Q366" s="62">
        <v>5.2631578947368398</v>
      </c>
      <c r="R366" s="62"/>
      <c r="S366" s="62"/>
      <c r="T366" s="62"/>
      <c r="U366" s="62"/>
      <c r="V366" s="62">
        <v>5.7000000000000002E-2</v>
      </c>
      <c r="W366" s="62">
        <v>2.9000000000000001E-2</v>
      </c>
      <c r="X366" s="62"/>
      <c r="Y366" s="62"/>
      <c r="Z366" s="62"/>
      <c r="AA366" s="62"/>
      <c r="AB366" s="62"/>
      <c r="AC366" s="61" t="str">
        <f>'учет продукции'!$A366&amp;" "&amp;'учет продукции'!$B366&amp;" "&amp;'учет продукции'!$C366&amp;" "&amp;'учет продукции'!$D366&amp;" "&amp;'учет продукции'!$E366</f>
        <v>Старый город 4см №5 Клинкер Мрамор 1 сорт</v>
      </c>
    </row>
    <row r="367" spans="1:29" ht="14.25" customHeight="1" x14ac:dyDescent="0.3">
      <c r="A367" s="35" t="str">
        <f>'вариации продукты'!$A$5</f>
        <v>Старый город</v>
      </c>
      <c r="B367" s="8" t="str">
        <f>'вариации продукты'!B$3</f>
        <v>4см</v>
      </c>
      <c r="C367" s="8" t="str">
        <f t="shared" si="21"/>
        <v>№6 Осень</v>
      </c>
      <c r="D367" s="8" t="str">
        <f t="shared" si="22"/>
        <v>Мрамор</v>
      </c>
      <c r="E367" s="9" t="s">
        <v>123</v>
      </c>
      <c r="F367" s="63">
        <f>'учет продукции'!$I367+'учет продукции'!$J367-'учет продукции'!$K367</f>
        <v>0</v>
      </c>
      <c r="G367" s="32">
        <v>600</v>
      </c>
      <c r="H367" s="32">
        <f>'учет продукции'!$F367*'учет продукции'!$G367</f>
        <v>0</v>
      </c>
      <c r="I367" s="64"/>
      <c r="J367" s="61"/>
      <c r="K367" s="61"/>
      <c r="L367" s="62">
        <v>67.476383265856995</v>
      </c>
      <c r="M367" s="62">
        <v>51.138275937562327</v>
      </c>
      <c r="N367" s="62">
        <v>16.338107328294672</v>
      </c>
      <c r="O367" s="62">
        <v>14.619883040935701</v>
      </c>
      <c r="P367" s="62">
        <v>44.984255510571302</v>
      </c>
      <c r="Q367" s="62">
        <v>5.2631578947368398</v>
      </c>
      <c r="R367" s="62"/>
      <c r="S367" s="62"/>
      <c r="T367" s="62"/>
      <c r="U367" s="62"/>
      <c r="V367" s="62">
        <v>2.1929824561403508E-2</v>
      </c>
      <c r="W367" s="62">
        <v>2.1929824561403508E-2</v>
      </c>
      <c r="X367" s="62"/>
      <c r="Y367" s="62"/>
      <c r="Z367" s="62">
        <v>4.3859649122807015E-2</v>
      </c>
      <c r="AA367" s="62"/>
      <c r="AB367" s="62"/>
      <c r="AC367" s="61" t="str">
        <f>'учет продукции'!$A367&amp;" "&amp;'учет продукции'!$B367&amp;" "&amp;'учет продукции'!$C367&amp;" "&amp;'учет продукции'!$D367&amp;" "&amp;'учет продукции'!$E367</f>
        <v>Старый город 4см №6 Осень Мрамор 1 сорт</v>
      </c>
    </row>
    <row r="368" spans="1:29" ht="14.25" customHeight="1" x14ac:dyDescent="0.3">
      <c r="A368" s="35" t="str">
        <f>'вариации продукты'!$A$5</f>
        <v>Старый город</v>
      </c>
      <c r="B368" s="8" t="str">
        <f>'вариации продукты'!B$3</f>
        <v>4см</v>
      </c>
      <c r="C368" s="8" t="str">
        <f t="shared" si="21"/>
        <v>№7 Меланж</v>
      </c>
      <c r="D368" s="8" t="str">
        <f t="shared" si="22"/>
        <v>Мрамор</v>
      </c>
      <c r="E368" s="9" t="s">
        <v>123</v>
      </c>
      <c r="F368" s="63">
        <f>'учет продукции'!$I368+'учет продукции'!$J368-'учет продукции'!$K368</f>
        <v>0</v>
      </c>
      <c r="G368" s="32">
        <v>600</v>
      </c>
      <c r="H368" s="32">
        <f>'учет продукции'!$F368*'учет продукции'!$G368</f>
        <v>0</v>
      </c>
      <c r="I368" s="64"/>
      <c r="J368" s="61"/>
      <c r="K368" s="61"/>
      <c r="L368" s="62">
        <v>67.476383265856995</v>
      </c>
      <c r="M368" s="62">
        <v>51.138275937562327</v>
      </c>
      <c r="N368" s="62">
        <v>16.338107328294672</v>
      </c>
      <c r="O368" s="62">
        <v>14.619883040935701</v>
      </c>
      <c r="P368" s="62">
        <v>44.984255510571302</v>
      </c>
      <c r="Q368" s="62">
        <v>5.2631578947368398</v>
      </c>
      <c r="R368" s="62"/>
      <c r="S368" s="62"/>
      <c r="T368" s="62"/>
      <c r="U368" s="62"/>
      <c r="V368" s="62"/>
      <c r="W368" s="62"/>
      <c r="X368" s="62"/>
      <c r="Y368" s="62">
        <v>4.3859649122807015E-2</v>
      </c>
      <c r="Z368" s="62">
        <v>4.3859649122807015E-2</v>
      </c>
      <c r="AA368" s="62"/>
      <c r="AB368" s="62"/>
      <c r="AC368" s="61" t="str">
        <f>'учет продукции'!$A368&amp;" "&amp;'учет продукции'!$B368&amp;" "&amp;'учет продукции'!$C368&amp;" "&amp;'учет продукции'!$D368&amp;" "&amp;'учет продукции'!$E368</f>
        <v>Старый город 4см №7 Меланж Мрамор 1 сорт</v>
      </c>
    </row>
    <row r="369" spans="1:29" ht="14.25" customHeight="1" x14ac:dyDescent="0.3">
      <c r="A369" s="35" t="str">
        <f>'вариации продукты'!$A$5</f>
        <v>Старый город</v>
      </c>
      <c r="B369" s="8" t="str">
        <f>'вариации продукты'!B$3</f>
        <v>4см</v>
      </c>
      <c r="C369" s="8" t="str">
        <f t="shared" si="21"/>
        <v>№8 Аляска</v>
      </c>
      <c r="D369" s="8" t="str">
        <f t="shared" si="22"/>
        <v>Мрамор</v>
      </c>
      <c r="E369" s="9" t="s">
        <v>123</v>
      </c>
      <c r="F369" s="63">
        <f>'учет продукции'!$I369+'учет продукции'!$J369-'учет продукции'!$K369</f>
        <v>0</v>
      </c>
      <c r="G369" s="32">
        <v>600</v>
      </c>
      <c r="H369" s="32">
        <f>'учет продукции'!$F369*'учет продукции'!$G369</f>
        <v>0</v>
      </c>
      <c r="I369" s="64"/>
      <c r="J369" s="61"/>
      <c r="K369" s="61"/>
      <c r="L369" s="62">
        <v>67.476383265856995</v>
      </c>
      <c r="M369" s="62">
        <v>51.138275937562327</v>
      </c>
      <c r="N369" s="62">
        <v>16.338107328294672</v>
      </c>
      <c r="O369" s="62">
        <v>14.619883040935701</v>
      </c>
      <c r="P369" s="62">
        <v>44.984255510571302</v>
      </c>
      <c r="Q369" s="62">
        <v>5.2631578947368398</v>
      </c>
      <c r="R369" s="62"/>
      <c r="S369" s="62"/>
      <c r="T369" s="62"/>
      <c r="U369" s="62"/>
      <c r="V369" s="62"/>
      <c r="W369" s="62"/>
      <c r="X369" s="62">
        <v>2.1999999999999999E-2</v>
      </c>
      <c r="Y369" s="62">
        <v>6.6000000000000003E-2</v>
      </c>
      <c r="Z369" s="62"/>
      <c r="AA369" s="62"/>
      <c r="AB369" s="62"/>
      <c r="AC369" s="61" t="str">
        <f>'учет продукции'!$A369&amp;" "&amp;'учет продукции'!$B369&amp;" "&amp;'учет продукции'!$C369&amp;" "&amp;'учет продукции'!$D369&amp;" "&amp;'учет продукции'!$E369</f>
        <v>Старый город 4см №8 Аляска Мрамор 1 сорт</v>
      </c>
    </row>
    <row r="370" spans="1:29" ht="14.25" customHeight="1" x14ac:dyDescent="0.3">
      <c r="A370" s="35" t="str">
        <f>'вариации продукты'!$A$5</f>
        <v>Старый город</v>
      </c>
      <c r="B370" s="8" t="str">
        <f>'вариации продукты'!B$3</f>
        <v>4см</v>
      </c>
      <c r="C370" s="8" t="str">
        <f t="shared" si="21"/>
        <v>№9 Арабская ночь</v>
      </c>
      <c r="D370" s="8" t="str">
        <f t="shared" si="22"/>
        <v>Мрамор</v>
      </c>
      <c r="E370" s="9" t="s">
        <v>123</v>
      </c>
      <c r="F370" s="63">
        <f>'учет продукции'!$I370+'учет продукции'!$J370-'учет продукции'!$K370</f>
        <v>0</v>
      </c>
      <c r="G370" s="32">
        <v>600</v>
      </c>
      <c r="H370" s="32">
        <f>'учет продукции'!$F370*'учет продукции'!$G370</f>
        <v>0</v>
      </c>
      <c r="I370" s="64"/>
      <c r="J370" s="61"/>
      <c r="K370" s="61"/>
      <c r="L370" s="62">
        <v>67.476383265856995</v>
      </c>
      <c r="M370" s="62">
        <v>51.138275937562327</v>
      </c>
      <c r="N370" s="62">
        <v>16.338107328294672</v>
      </c>
      <c r="O370" s="62">
        <v>14.619883040935701</v>
      </c>
      <c r="P370" s="62">
        <v>44.984255510571302</v>
      </c>
      <c r="Q370" s="62">
        <v>5.2631578947368398</v>
      </c>
      <c r="R370" s="62"/>
      <c r="S370" s="62"/>
      <c r="T370" s="62"/>
      <c r="U370" s="62"/>
      <c r="V370" s="62">
        <v>2.9000000000000001E-2</v>
      </c>
      <c r="W370" s="62"/>
      <c r="X370" s="62">
        <v>2.9000000000000001E-2</v>
      </c>
      <c r="Y370" s="62"/>
      <c r="Z370" s="62">
        <v>2.9000000000000001E-2</v>
      </c>
      <c r="AA370" s="62"/>
      <c r="AB370" s="62"/>
      <c r="AC370" s="61" t="str">
        <f>'учет продукции'!$A370&amp;" "&amp;'учет продукции'!$B370&amp;" "&amp;'учет продукции'!$C370&amp;" "&amp;'учет продукции'!$D370&amp;" "&amp;'учет продукции'!$E370</f>
        <v>Старый город 4см №9 Арабская ночь Мрамор 1 сорт</v>
      </c>
    </row>
    <row r="371" spans="1:29" ht="14.25" customHeight="1" x14ac:dyDescent="0.3">
      <c r="A371" s="35" t="str">
        <f>'вариации продукты'!$A$5</f>
        <v>Старый город</v>
      </c>
      <c r="B371" s="8" t="str">
        <f>'вариации продукты'!B$3</f>
        <v>4см</v>
      </c>
      <c r="C371" s="8" t="str">
        <f t="shared" si="21"/>
        <v>№10 Джафар</v>
      </c>
      <c r="D371" s="8" t="str">
        <f t="shared" si="22"/>
        <v>Мрамор</v>
      </c>
      <c r="E371" s="9" t="s">
        <v>123</v>
      </c>
      <c r="F371" s="63">
        <f>'учет продукции'!$I371+'учет продукции'!$J371-'учет продукции'!$K371</f>
        <v>0</v>
      </c>
      <c r="G371" s="32">
        <v>600</v>
      </c>
      <c r="H371" s="32">
        <f>'учет продукции'!$F371*'учет продукции'!$G371</f>
        <v>0</v>
      </c>
      <c r="I371" s="64"/>
      <c r="J371" s="61"/>
      <c r="K371" s="61"/>
      <c r="L371" s="62">
        <v>67.476383265856995</v>
      </c>
      <c r="M371" s="62">
        <v>51.138275937562327</v>
      </c>
      <c r="N371" s="62">
        <v>16.338107328294672</v>
      </c>
      <c r="O371" s="62">
        <v>14.619883040935701</v>
      </c>
      <c r="P371" s="62">
        <v>44.984255510571302</v>
      </c>
      <c r="Q371" s="62">
        <v>5.2631578947368398</v>
      </c>
      <c r="R371" s="62"/>
      <c r="S371" s="62"/>
      <c r="T371" s="62"/>
      <c r="U371" s="62"/>
      <c r="V371" s="62"/>
      <c r="W371" s="62">
        <v>2.1929824561403508E-2</v>
      </c>
      <c r="X371" s="62"/>
      <c r="Y371" s="62"/>
      <c r="Z371" s="62">
        <v>4.3859649122807015E-2</v>
      </c>
      <c r="AA371" s="62">
        <v>2.1929824561403508E-2</v>
      </c>
      <c r="AB371" s="62"/>
      <c r="AC371" s="61" t="str">
        <f>'учет продукции'!$A371&amp;" "&amp;'учет продукции'!$B371&amp;" "&amp;'учет продукции'!$C371&amp;" "&amp;'учет продукции'!$D371&amp;" "&amp;'учет продукции'!$E371</f>
        <v>Старый город 4см №10 Джафар Мрамор 1 сорт</v>
      </c>
    </row>
    <row r="372" spans="1:29" ht="14.25" customHeight="1" x14ac:dyDescent="0.3">
      <c r="A372" s="35" t="str">
        <f>'вариации продукты'!$A$5</f>
        <v>Старый город</v>
      </c>
      <c r="B372" s="8" t="str">
        <f>'вариации продукты'!B$3</f>
        <v>4см</v>
      </c>
      <c r="C372" s="8" t="str">
        <f t="shared" si="21"/>
        <v>№11 Джамбулани</v>
      </c>
      <c r="D372" s="8" t="str">
        <f t="shared" si="22"/>
        <v>Мрамор</v>
      </c>
      <c r="E372" s="9" t="s">
        <v>123</v>
      </c>
      <c r="F372" s="63">
        <f>'учет продукции'!$I372+'учет продукции'!$J372-'учет продукции'!$K372</f>
        <v>0</v>
      </c>
      <c r="G372" s="32">
        <v>600</v>
      </c>
      <c r="H372" s="32">
        <f>'учет продукции'!$F372*'учет продукции'!$G372</f>
        <v>0</v>
      </c>
      <c r="I372" s="64"/>
      <c r="J372" s="61"/>
      <c r="K372" s="61"/>
      <c r="L372" s="62">
        <v>67.476383265856995</v>
      </c>
      <c r="M372" s="62">
        <v>51.138275937562327</v>
      </c>
      <c r="N372" s="62">
        <v>16.338107328294672</v>
      </c>
      <c r="O372" s="62">
        <v>14.619883040935701</v>
      </c>
      <c r="P372" s="62">
        <v>44.984255510571302</v>
      </c>
      <c r="Q372" s="62">
        <v>5.2631578947368398</v>
      </c>
      <c r="R372" s="62"/>
      <c r="S372" s="62"/>
      <c r="T372" s="62"/>
      <c r="U372" s="62"/>
      <c r="V372" s="62"/>
      <c r="W372" s="62">
        <v>4.3859649122807015E-2</v>
      </c>
      <c r="X372" s="62"/>
      <c r="Y372" s="62">
        <v>4.3859649122807015E-2</v>
      </c>
      <c r="Z372" s="62"/>
      <c r="AA372" s="62"/>
      <c r="AB372" s="62"/>
      <c r="AC372" s="61" t="str">
        <f>'учет продукции'!$A372&amp;" "&amp;'учет продукции'!$B372&amp;" "&amp;'учет продукции'!$C372&amp;" "&amp;'учет продукции'!$D372&amp;" "&amp;'учет продукции'!$E372</f>
        <v>Старый город 4см №11 Джамбулани Мрамор 1 сорт</v>
      </c>
    </row>
    <row r="373" spans="1:29" ht="14.25" customHeight="1" x14ac:dyDescent="0.3">
      <c r="A373" s="35" t="str">
        <f>'вариации продукты'!$A$5</f>
        <v>Старый город</v>
      </c>
      <c r="B373" s="8" t="str">
        <f>'вариации продукты'!B$3</f>
        <v>4см</v>
      </c>
      <c r="C373" s="8" t="str">
        <f t="shared" si="21"/>
        <v>№12 Яшма</v>
      </c>
      <c r="D373" s="8" t="str">
        <f t="shared" si="22"/>
        <v>Мрамор</v>
      </c>
      <c r="E373" s="9" t="s">
        <v>123</v>
      </c>
      <c r="F373" s="63">
        <f>'учет продукции'!$I373+'учет продукции'!$J373-'учет продукции'!$K373</f>
        <v>0</v>
      </c>
      <c r="G373" s="32">
        <v>600</v>
      </c>
      <c r="H373" s="32">
        <f>'учет продукции'!$F373*'учет продукции'!$G373</f>
        <v>0</v>
      </c>
      <c r="I373" s="64"/>
      <c r="J373" s="61"/>
      <c r="K373" s="61"/>
      <c r="L373" s="62">
        <v>67.476383265856995</v>
      </c>
      <c r="M373" s="62">
        <v>51.138275937562327</v>
      </c>
      <c r="N373" s="62">
        <v>16.338107328294672</v>
      </c>
      <c r="O373" s="62">
        <v>14.619883040935701</v>
      </c>
      <c r="P373" s="62">
        <v>44.984255510571302</v>
      </c>
      <c r="Q373" s="62">
        <v>5.2631578947368398</v>
      </c>
      <c r="R373" s="62"/>
      <c r="S373" s="62"/>
      <c r="T373" s="62"/>
      <c r="U373" s="62"/>
      <c r="V373" s="62"/>
      <c r="W373" s="62">
        <v>2.1929824561403501E-2</v>
      </c>
      <c r="X373" s="62"/>
      <c r="Y373" s="62">
        <v>4.3859649122807015E-2</v>
      </c>
      <c r="Z373" s="62"/>
      <c r="AA373" s="62">
        <v>2.1929824561403508E-2</v>
      </c>
      <c r="AB373" s="62"/>
      <c r="AC373" s="61" t="str">
        <f>'учет продукции'!$A373&amp;" "&amp;'учет продукции'!$B373&amp;" "&amp;'учет продукции'!$C373&amp;" "&amp;'учет продукции'!$D373&amp;" "&amp;'учет продукции'!$E373</f>
        <v>Старый город 4см №12 Яшма Мрамор 1 сорт</v>
      </c>
    </row>
    <row r="374" spans="1:29" ht="14.25" customHeight="1" x14ac:dyDescent="0.3">
      <c r="A374" s="35" t="str">
        <f>'вариации продукты'!$A$5</f>
        <v>Старый город</v>
      </c>
      <c r="B374" s="8" t="str">
        <f>'вариации продукты'!B$3</f>
        <v>4см</v>
      </c>
      <c r="C374" s="8" t="str">
        <f t="shared" si="21"/>
        <v>№13 Сорренто</v>
      </c>
      <c r="D374" s="8" t="str">
        <f t="shared" si="22"/>
        <v>Мрамор</v>
      </c>
      <c r="E374" s="9" t="s">
        <v>123</v>
      </c>
      <c r="F374" s="63">
        <f>'учет продукции'!$I374+'учет продукции'!$J374-'учет продукции'!$K374</f>
        <v>0</v>
      </c>
      <c r="G374" s="32">
        <v>600</v>
      </c>
      <c r="H374" s="32">
        <f>'учет продукции'!$F374*'учет продукции'!$G374</f>
        <v>0</v>
      </c>
      <c r="I374" s="64"/>
      <c r="J374" s="61"/>
      <c r="K374" s="61"/>
      <c r="L374" s="62">
        <v>67.476383265856995</v>
      </c>
      <c r="M374" s="62">
        <v>51.138275937562327</v>
      </c>
      <c r="N374" s="62">
        <v>16.338107328294672</v>
      </c>
      <c r="O374" s="62">
        <v>14.619883040935701</v>
      </c>
      <c r="P374" s="62">
        <v>44.984255510571302</v>
      </c>
      <c r="Q374" s="62">
        <v>5.2631578947368398</v>
      </c>
      <c r="R374" s="62"/>
      <c r="S374" s="62"/>
      <c r="T374" s="62"/>
      <c r="U374" s="62"/>
      <c r="V374" s="62">
        <v>2.9000000000000001E-2</v>
      </c>
      <c r="W374" s="62">
        <v>2.9000000000000001E-2</v>
      </c>
      <c r="X374" s="62"/>
      <c r="Y374" s="62"/>
      <c r="Z374" s="62"/>
      <c r="AA374" s="62">
        <v>2.9000000000000001E-2</v>
      </c>
      <c r="AB374" s="62"/>
      <c r="AC374" s="61" t="str">
        <f>'учет продукции'!$A374&amp;" "&amp;'учет продукции'!$B374&amp;" "&amp;'учет продукции'!$C374&amp;" "&amp;'учет продукции'!$D374&amp;" "&amp;'учет продукции'!$E374</f>
        <v>Старый город 4см №13 Сорренто Мрамор 1 сорт</v>
      </c>
    </row>
    <row r="375" spans="1:29" ht="14.25" customHeight="1" x14ac:dyDescent="0.3">
      <c r="A375" s="35" t="str">
        <f>'вариации продукты'!$A$5</f>
        <v>Старый город</v>
      </c>
      <c r="B375" s="8" t="str">
        <f>'вариации продукты'!B$3</f>
        <v>4см</v>
      </c>
      <c r="C375" s="8" t="str">
        <f t="shared" si="21"/>
        <v>№14 Красный агат</v>
      </c>
      <c r="D375" s="8" t="str">
        <f t="shared" si="22"/>
        <v>Мрамор</v>
      </c>
      <c r="E375" s="9" t="s">
        <v>123</v>
      </c>
      <c r="F375" s="63">
        <f>'учет продукции'!$I375+'учет продукции'!$J375-'учет продукции'!$K375</f>
        <v>0</v>
      </c>
      <c r="G375" s="32">
        <v>600</v>
      </c>
      <c r="H375" s="32">
        <f>'учет продукции'!$F375*'учет продукции'!$G375</f>
        <v>0</v>
      </c>
      <c r="I375" s="64"/>
      <c r="J375" s="61"/>
      <c r="K375" s="61"/>
      <c r="L375" s="62">
        <v>67.476383265856995</v>
      </c>
      <c r="M375" s="62">
        <v>51.138275937562327</v>
      </c>
      <c r="N375" s="62">
        <v>16.338107328294672</v>
      </c>
      <c r="O375" s="62">
        <v>14.619883040935701</v>
      </c>
      <c r="P375" s="62">
        <v>44.984255510571302</v>
      </c>
      <c r="Q375" s="62">
        <v>5.2631578947368398</v>
      </c>
      <c r="R375" s="62"/>
      <c r="S375" s="62"/>
      <c r="T375" s="62"/>
      <c r="U375" s="62"/>
      <c r="V375" s="62">
        <v>2.1929824561403508E-2</v>
      </c>
      <c r="W375" s="62"/>
      <c r="X375" s="62">
        <v>2.1929824561403508E-2</v>
      </c>
      <c r="Y375" s="62">
        <v>4.3859649122807015E-2</v>
      </c>
      <c r="Z375" s="62"/>
      <c r="AA375" s="62"/>
      <c r="AB375" s="62"/>
      <c r="AC375" s="61" t="str">
        <f>'учет продукции'!$A375&amp;" "&amp;'учет продукции'!$B375&amp;" "&amp;'учет продукции'!$C375&amp;" "&amp;'учет продукции'!$D375&amp;" "&amp;'учет продукции'!$E375</f>
        <v>Старый город 4см №14 Красный агат Мрамор 1 сорт</v>
      </c>
    </row>
    <row r="376" spans="1:29" ht="14.25" customHeight="1" x14ac:dyDescent="0.3">
      <c r="A376" s="35" t="str">
        <f>'вариации продукты'!$A$5</f>
        <v>Старый город</v>
      </c>
      <c r="B376" s="8" t="str">
        <f>'вариации продукты'!B$3</f>
        <v>4см</v>
      </c>
      <c r="C376" s="8" t="str">
        <f t="shared" si="21"/>
        <v>№15 Антрацит</v>
      </c>
      <c r="D376" s="8" t="str">
        <f t="shared" si="22"/>
        <v>Мрамор</v>
      </c>
      <c r="E376" s="9" t="s">
        <v>123</v>
      </c>
      <c r="F376" s="63">
        <f>'учет продукции'!$I376+'учет продукции'!$J376-'учет продукции'!$K376</f>
        <v>0</v>
      </c>
      <c r="G376" s="32">
        <v>600</v>
      </c>
      <c r="H376" s="32">
        <f>'учет продукции'!$F376*'учет продукции'!$G376</f>
        <v>0</v>
      </c>
      <c r="I376" s="64"/>
      <c r="J376" s="61"/>
      <c r="K376" s="61"/>
      <c r="L376" s="62">
        <v>67.476383265856995</v>
      </c>
      <c r="M376" s="62">
        <v>51.138275937562327</v>
      </c>
      <c r="N376" s="62">
        <v>16.338107328294672</v>
      </c>
      <c r="O376" s="62">
        <v>14.619883040935701</v>
      </c>
      <c r="P376" s="62">
        <v>44.984255510571302</v>
      </c>
      <c r="Q376" s="62">
        <v>5.2631578947368398</v>
      </c>
      <c r="R376" s="62"/>
      <c r="S376" s="62"/>
      <c r="T376" s="62"/>
      <c r="U376" s="62"/>
      <c r="V376" s="62"/>
      <c r="W376" s="62"/>
      <c r="X376" s="62">
        <v>1.4999999999999999E-2</v>
      </c>
      <c r="Y376" s="62">
        <v>0.44</v>
      </c>
      <c r="Z376" s="62"/>
      <c r="AA376" s="62"/>
      <c r="AB376" s="62"/>
      <c r="AC376" s="61" t="str">
        <f>'учет продукции'!$A376&amp;" "&amp;'учет продукции'!$B376&amp;" "&amp;'учет продукции'!$C376&amp;" "&amp;'учет продукции'!$D376&amp;" "&amp;'учет продукции'!$E376</f>
        <v>Старый город 4см №15 Антрацит Мрамор 1 сорт</v>
      </c>
    </row>
    <row r="377" spans="1:29" ht="14.25" customHeight="1" x14ac:dyDescent="0.3">
      <c r="A377" s="35" t="str">
        <f>'вариации продукты'!$A$5</f>
        <v>Старый город</v>
      </c>
      <c r="B377" s="8" t="str">
        <f>'вариации продукты'!B$3</f>
        <v>4см</v>
      </c>
      <c r="C377" s="8" t="str">
        <f t="shared" si="21"/>
        <v>№16 Хаски</v>
      </c>
      <c r="D377" s="8" t="str">
        <f t="shared" si="22"/>
        <v>Мрамор</v>
      </c>
      <c r="E377" s="9" t="s">
        <v>123</v>
      </c>
      <c r="F377" s="63">
        <f>'учет продукции'!$I377+'учет продукции'!$J377-'учет продукции'!$K377</f>
        <v>0</v>
      </c>
      <c r="G377" s="32">
        <v>600</v>
      </c>
      <c r="H377" s="32">
        <f>'учет продукции'!$F377*'учет продукции'!$G377</f>
        <v>0</v>
      </c>
      <c r="I377" s="64"/>
      <c r="J377" s="61"/>
      <c r="K377" s="61"/>
      <c r="L377" s="62">
        <v>67.476383265856995</v>
      </c>
      <c r="M377" s="62">
        <v>51.138275937562327</v>
      </c>
      <c r="N377" s="62">
        <v>16.338107328294672</v>
      </c>
      <c r="O377" s="62">
        <v>14.619883040935701</v>
      </c>
      <c r="P377" s="62">
        <v>44.984255510571302</v>
      </c>
      <c r="Q377" s="62">
        <v>5.2631578947368398</v>
      </c>
      <c r="R377" s="62"/>
      <c r="S377" s="62"/>
      <c r="T377" s="62"/>
      <c r="U377" s="62"/>
      <c r="V377" s="62"/>
      <c r="W377" s="62">
        <v>2.1929824561403508E-2</v>
      </c>
      <c r="X377" s="62"/>
      <c r="Y377" s="62">
        <v>2.1929824561403508E-2</v>
      </c>
      <c r="Z377" s="62"/>
      <c r="AA377" s="62">
        <v>2.1929824561403508E-2</v>
      </c>
      <c r="AB377" s="62"/>
      <c r="AC377" s="61" t="str">
        <f>'учет продукции'!$A377&amp;" "&amp;'учет продукции'!$B377&amp;" "&amp;'учет продукции'!$C377&amp;" "&amp;'учет продукции'!$D377&amp;" "&amp;'учет продукции'!$E377</f>
        <v>Старый город 4см №16 Хаски Мрамор 1 сорт</v>
      </c>
    </row>
    <row r="378" spans="1:29" ht="14.25" customHeight="1" x14ac:dyDescent="0.3">
      <c r="A378" s="35" t="str">
        <f>'вариации продукты'!$A$5</f>
        <v>Старый город</v>
      </c>
      <c r="B378" s="8" t="str">
        <f>'вариации продукты'!B$3</f>
        <v>4см</v>
      </c>
      <c r="C378" s="8" t="str">
        <f t="shared" si="21"/>
        <v>№17 Черная ночь</v>
      </c>
      <c r="D378" s="8" t="str">
        <f t="shared" si="22"/>
        <v>Мрамор</v>
      </c>
      <c r="E378" s="9" t="s">
        <v>123</v>
      </c>
      <c r="F378" s="63">
        <f>'учет продукции'!$I378+'учет продукции'!$J378-'учет продукции'!$K378</f>
        <v>0</v>
      </c>
      <c r="G378" s="32">
        <v>600</v>
      </c>
      <c r="H378" s="32">
        <f>'учет продукции'!$F378*'учет продукции'!$G378</f>
        <v>0</v>
      </c>
      <c r="I378" s="64"/>
      <c r="J378" s="61"/>
      <c r="K378" s="61"/>
      <c r="L378" s="62">
        <v>67.476383265856995</v>
      </c>
      <c r="M378" s="62">
        <v>51.138275937562327</v>
      </c>
      <c r="N378" s="62">
        <v>16.338107328294672</v>
      </c>
      <c r="O378" s="62">
        <v>14.619883040935701</v>
      </c>
      <c r="P378" s="62">
        <v>44.984255510571302</v>
      </c>
      <c r="Q378" s="62">
        <v>5.2631578947368398</v>
      </c>
      <c r="R378" s="62"/>
      <c r="S378" s="62"/>
      <c r="T378" s="62"/>
      <c r="U378" s="62"/>
      <c r="V378" s="62"/>
      <c r="W378" s="62"/>
      <c r="X378" s="62">
        <v>6.6000000000000003E-2</v>
      </c>
      <c r="Y378" s="62">
        <v>2.1999999999999999E-2</v>
      </c>
      <c r="Z378" s="62"/>
      <c r="AA378" s="62"/>
      <c r="AB378" s="62"/>
      <c r="AC378" s="61" t="str">
        <f>'учет продукции'!$A378&amp;" "&amp;'учет продукции'!$B378&amp;" "&amp;'учет продукции'!$C378&amp;" "&amp;'учет продукции'!$D378&amp;" "&amp;'учет продукции'!$E378</f>
        <v>Старый город 4см №17 Черная ночь Мрамор 1 сорт</v>
      </c>
    </row>
    <row r="379" spans="1:29" ht="14.25" customHeight="1" x14ac:dyDescent="0.3">
      <c r="A379" s="35" t="str">
        <f>'вариации продукты'!$A$5</f>
        <v>Старый город</v>
      </c>
      <c r="B379" s="8" t="str">
        <f>'вариации продукты'!B$3</f>
        <v>4см</v>
      </c>
      <c r="C379" s="8" t="str">
        <f t="shared" si="21"/>
        <v>№18 Мустанг</v>
      </c>
      <c r="D379" s="8" t="str">
        <f t="shared" si="22"/>
        <v>Мрамор</v>
      </c>
      <c r="E379" s="9" t="s">
        <v>123</v>
      </c>
      <c r="F379" s="63">
        <f>'учет продукции'!$I379+'учет продукции'!$J379-'учет продукции'!$K379</f>
        <v>0</v>
      </c>
      <c r="G379" s="32">
        <v>600</v>
      </c>
      <c r="H379" s="32">
        <f>'учет продукции'!$F379*'учет продукции'!$G379</f>
        <v>0</v>
      </c>
      <c r="I379" s="64"/>
      <c r="J379" s="61"/>
      <c r="K379" s="61"/>
      <c r="L379" s="62">
        <v>67.476383265856995</v>
      </c>
      <c r="M379" s="62">
        <v>51.138275937562327</v>
      </c>
      <c r="N379" s="62">
        <v>16.338107328294672</v>
      </c>
      <c r="O379" s="62">
        <v>14.619883040935701</v>
      </c>
      <c r="P379" s="62">
        <v>44.984255510571302</v>
      </c>
      <c r="Q379" s="62">
        <v>5.2631578947368398</v>
      </c>
      <c r="R379" s="62"/>
      <c r="S379" s="62"/>
      <c r="T379" s="62"/>
      <c r="U379" s="62"/>
      <c r="V379" s="62"/>
      <c r="W379" s="62">
        <v>4.3859649122807015E-2</v>
      </c>
      <c r="X379" s="62"/>
      <c r="Y379" s="62"/>
      <c r="Z379" s="62"/>
      <c r="AA379" s="62">
        <v>4.3859649122807015E-2</v>
      </c>
      <c r="AB379" s="62"/>
      <c r="AC379" s="61" t="str">
        <f>'учет продукции'!$A379&amp;" "&amp;'учет продукции'!$B379&amp;" "&amp;'учет продукции'!$C379&amp;" "&amp;'учет продукции'!$D379&amp;" "&amp;'учет продукции'!$E379</f>
        <v>Старый город 4см №18 Мустанг Мрамор 1 сорт</v>
      </c>
    </row>
    <row r="380" spans="1:29" ht="14.25" customHeight="1" x14ac:dyDescent="0.3">
      <c r="A380" s="35" t="str">
        <f>'вариации продукты'!$A$5</f>
        <v>Старый город</v>
      </c>
      <c r="B380" s="8" t="str">
        <f>'вариации продукты'!B$3</f>
        <v>4см</v>
      </c>
      <c r="C380" s="8" t="str">
        <f t="shared" si="21"/>
        <v>№19 Гончар</v>
      </c>
      <c r="D380" s="8" t="str">
        <f t="shared" si="22"/>
        <v>Мрамор</v>
      </c>
      <c r="E380" s="9" t="s">
        <v>123</v>
      </c>
      <c r="F380" s="63">
        <f>'учет продукции'!$I380+'учет продукции'!$J380-'учет продукции'!$K380</f>
        <v>0</v>
      </c>
      <c r="G380" s="32">
        <v>600</v>
      </c>
      <c r="H380" s="32">
        <f>'учет продукции'!$F380*'учет продукции'!$G380</f>
        <v>0</v>
      </c>
      <c r="I380" s="64"/>
      <c r="J380" s="61"/>
      <c r="K380" s="61"/>
      <c r="L380" s="62">
        <v>67.476383265856995</v>
      </c>
      <c r="M380" s="62">
        <v>51.138275937562327</v>
      </c>
      <c r="N380" s="62">
        <v>16.338107328294672</v>
      </c>
      <c r="O380" s="62">
        <v>14.619883040935701</v>
      </c>
      <c r="P380" s="62">
        <v>44.984255510571302</v>
      </c>
      <c r="Q380" s="62">
        <v>5.2631578947368398</v>
      </c>
      <c r="R380" s="62"/>
      <c r="S380" s="62"/>
      <c r="T380" s="62"/>
      <c r="U380" s="62"/>
      <c r="V380" s="62"/>
      <c r="W380" s="62">
        <v>4.3859649122807015E-2</v>
      </c>
      <c r="X380" s="62"/>
      <c r="Y380" s="62"/>
      <c r="Z380" s="62"/>
      <c r="AA380" s="62">
        <v>4.3859649122807015E-2</v>
      </c>
      <c r="AB380" s="62"/>
      <c r="AC380" s="61" t="str">
        <f>'учет продукции'!$A380&amp;" "&amp;'учет продукции'!$B380&amp;" "&amp;'учет продукции'!$C380&amp;" "&amp;'учет продукции'!$D380&amp;" "&amp;'учет продукции'!$E380</f>
        <v>Старый город 4см №19 Гончар Мрамор 1 сорт</v>
      </c>
    </row>
    <row r="381" spans="1:29" ht="14.25" customHeight="1" x14ac:dyDescent="0.3">
      <c r="A381" s="35" t="str">
        <f>'вариации продукты'!$A$5</f>
        <v>Старый город</v>
      </c>
      <c r="B381" s="8" t="str">
        <f>'вариации продукты'!B$3</f>
        <v>4см</v>
      </c>
      <c r="C381" s="8" t="str">
        <f t="shared" si="21"/>
        <v>№20 Кармен</v>
      </c>
      <c r="D381" s="8" t="str">
        <f t="shared" si="22"/>
        <v>Мрамор</v>
      </c>
      <c r="E381" s="9" t="s">
        <v>123</v>
      </c>
      <c r="F381" s="63">
        <f>'учет продукции'!$I381+'учет продукции'!$J381-'учет продукции'!$K381</f>
        <v>0</v>
      </c>
      <c r="G381" s="32">
        <v>600</v>
      </c>
      <c r="H381" s="32">
        <f>'учет продукции'!$F381*'учет продукции'!$G381</f>
        <v>0</v>
      </c>
      <c r="I381" s="64"/>
      <c r="J381" s="61"/>
      <c r="K381" s="61"/>
      <c r="L381" s="62">
        <v>67.476383265856995</v>
      </c>
      <c r="M381" s="62">
        <v>51.138275937562327</v>
      </c>
      <c r="N381" s="62">
        <v>16.338107328294672</v>
      </c>
      <c r="O381" s="62">
        <v>14.619883040935701</v>
      </c>
      <c r="P381" s="62">
        <v>44.984255510571302</v>
      </c>
      <c r="Q381" s="62">
        <v>5.2631578947368398</v>
      </c>
      <c r="R381" s="62"/>
      <c r="S381" s="62"/>
      <c r="T381" s="62"/>
      <c r="U381" s="62"/>
      <c r="V381" s="62">
        <v>5.7000000000000002E-2</v>
      </c>
      <c r="W381" s="62"/>
      <c r="X381" s="62">
        <v>3.9E-2</v>
      </c>
      <c r="Y381" s="62"/>
      <c r="Z381" s="62"/>
      <c r="AA381" s="62"/>
      <c r="AB381" s="62"/>
      <c r="AC381" s="61" t="str">
        <f>'учет продукции'!$A381&amp;" "&amp;'учет продукции'!$B381&amp;" "&amp;'учет продукции'!$C381&amp;" "&amp;'учет продукции'!$D381&amp;" "&amp;'учет продукции'!$E381</f>
        <v>Старый город 4см №20 Кармен Мрамор 1 сорт</v>
      </c>
    </row>
    <row r="382" spans="1:29" ht="14.25" customHeight="1" x14ac:dyDescent="0.3">
      <c r="A382" s="35" t="str">
        <f>'вариации продукты'!$A$5</f>
        <v>Старый город</v>
      </c>
      <c r="B382" s="8" t="str">
        <f>'вариации продукты'!B$3</f>
        <v>4см</v>
      </c>
      <c r="C382" s="8" t="str">
        <f t="shared" si="21"/>
        <v>№21 Агат коричневый</v>
      </c>
      <c r="D382" s="8" t="str">
        <f t="shared" si="22"/>
        <v>Мрамор</v>
      </c>
      <c r="E382" s="9" t="s">
        <v>123</v>
      </c>
      <c r="F382" s="63">
        <f>'учет продукции'!$I382+'учет продукции'!$J382-'учет продукции'!$K382</f>
        <v>0</v>
      </c>
      <c r="G382" s="32">
        <v>600</v>
      </c>
      <c r="H382" s="32">
        <f>'учет продукции'!$F382*'учет продукции'!$G382</f>
        <v>0</v>
      </c>
      <c r="I382" s="64"/>
      <c r="J382" s="61"/>
      <c r="K382" s="61"/>
      <c r="L382" s="62">
        <v>67.476383265856995</v>
      </c>
      <c r="M382" s="62">
        <v>51.138275937562327</v>
      </c>
      <c r="N382" s="62">
        <v>16.338107328294672</v>
      </c>
      <c r="O382" s="62">
        <v>14.619883040935701</v>
      </c>
      <c r="P382" s="62">
        <v>44.984255510571302</v>
      </c>
      <c r="Q382" s="62">
        <v>5.2631578947368398</v>
      </c>
      <c r="R382" s="62"/>
      <c r="S382" s="62"/>
      <c r="T382" s="62"/>
      <c r="U382" s="62"/>
      <c r="V382" s="62"/>
      <c r="W382" s="62">
        <v>2.1929824561403508E-2</v>
      </c>
      <c r="X382" s="62">
        <v>2.1929824561403508E-2</v>
      </c>
      <c r="Y382" s="62">
        <v>4.3859649122807015E-2</v>
      </c>
      <c r="Z382" s="62"/>
      <c r="AA382" s="62"/>
      <c r="AB382" s="62"/>
      <c r="AC382" s="61" t="str">
        <f>'учет продукции'!$A382&amp;" "&amp;'учет продукции'!$B382&amp;" "&amp;'учет продукции'!$C382&amp;" "&amp;'учет продукции'!$D382&amp;" "&amp;'учет продукции'!$E382</f>
        <v>Старый город 4см №21 Агат коричневый Мрамор 1 сорт</v>
      </c>
    </row>
    <row r="383" spans="1:29" ht="14.25" customHeight="1" x14ac:dyDescent="0.3">
      <c r="A383" s="35" t="str">
        <f>'вариации продукты'!$A$5</f>
        <v>Старый город</v>
      </c>
      <c r="B383" s="8" t="str">
        <f>'вариации продукты'!B$3</f>
        <v>4см</v>
      </c>
      <c r="C383" s="8" t="str">
        <f t="shared" si="21"/>
        <v>№22 Агат оранжевый</v>
      </c>
      <c r="D383" s="8" t="str">
        <f t="shared" si="22"/>
        <v>Мрамор</v>
      </c>
      <c r="E383" s="9" t="s">
        <v>123</v>
      </c>
      <c r="F383" s="63">
        <f>'учет продукции'!$I383+'учет продукции'!$J383-'учет продукции'!$K383</f>
        <v>0</v>
      </c>
      <c r="G383" s="32">
        <v>600</v>
      </c>
      <c r="H383" s="32">
        <f>'учет продукции'!$F383*'учет продукции'!$G383</f>
        <v>0</v>
      </c>
      <c r="I383" s="64"/>
      <c r="J383" s="61"/>
      <c r="K383" s="61"/>
      <c r="L383" s="62">
        <v>67.476383265856995</v>
      </c>
      <c r="M383" s="62">
        <v>51.138275937562327</v>
      </c>
      <c r="N383" s="62">
        <v>16.338107328294672</v>
      </c>
      <c r="O383" s="62">
        <v>14.619883040935701</v>
      </c>
      <c r="P383" s="62">
        <v>44.984255510571302</v>
      </c>
      <c r="Q383" s="62">
        <v>5.2631578947368398</v>
      </c>
      <c r="R383" s="62"/>
      <c r="S383" s="62"/>
      <c r="T383" s="62"/>
      <c r="U383" s="62"/>
      <c r="V383" s="62"/>
      <c r="W383" s="62"/>
      <c r="X383" s="62">
        <v>2.1929824561403508E-2</v>
      </c>
      <c r="Y383" s="62">
        <v>4.3859649122807015E-2</v>
      </c>
      <c r="Z383" s="62"/>
      <c r="AA383" s="62">
        <v>2.1929824561403508E-2</v>
      </c>
      <c r="AB383" s="62"/>
      <c r="AC383" s="61" t="str">
        <f>'учет продукции'!$A383&amp;" "&amp;'учет продукции'!$B383&amp;" "&amp;'учет продукции'!$C383&amp;" "&amp;'учет продукции'!$D383&amp;" "&amp;'учет продукции'!$E383</f>
        <v>Старый город 4см №22 Агат оранжевый Мрамор 1 сорт</v>
      </c>
    </row>
    <row r="384" spans="1:29" ht="14.25" customHeight="1" x14ac:dyDescent="0.3">
      <c r="A384" s="35" t="str">
        <f>'вариации продукты'!$A$5</f>
        <v>Старый город</v>
      </c>
      <c r="B384" s="8" t="str">
        <f>'вариации продукты'!B$3</f>
        <v>4см</v>
      </c>
      <c r="C384" s="8" t="str">
        <f t="shared" si="21"/>
        <v>№23 Жёлтый агат</v>
      </c>
      <c r="D384" s="8" t="str">
        <f t="shared" si="22"/>
        <v>Мрамор</v>
      </c>
      <c r="E384" s="9" t="s">
        <v>123</v>
      </c>
      <c r="F384" s="63">
        <f>'учет продукции'!$I384+'учет продукции'!$J384-'учет продукции'!$K384</f>
        <v>0</v>
      </c>
      <c r="G384" s="32">
        <v>600</v>
      </c>
      <c r="H384" s="32">
        <f>'учет продукции'!$F384*'учет продукции'!$G384</f>
        <v>0</v>
      </c>
      <c r="I384" s="64"/>
      <c r="J384" s="61"/>
      <c r="K384" s="61"/>
      <c r="L384" s="62">
        <v>67.476383265856995</v>
      </c>
      <c r="M384" s="62">
        <v>51.138275937562327</v>
      </c>
      <c r="N384" s="62">
        <v>16.338107328294672</v>
      </c>
      <c r="O384" s="62">
        <v>14.619883040935701</v>
      </c>
      <c r="P384" s="62">
        <v>44.984255510571302</v>
      </c>
      <c r="Q384" s="62">
        <v>5.2631578947368398</v>
      </c>
      <c r="R384" s="62"/>
      <c r="S384" s="62"/>
      <c r="T384" s="62"/>
      <c r="U384" s="62"/>
      <c r="V384" s="62"/>
      <c r="W384" s="62"/>
      <c r="X384" s="62">
        <v>2.1929824561403508E-2</v>
      </c>
      <c r="Y384" s="62">
        <v>4.3859649122807015E-2</v>
      </c>
      <c r="Z384" s="62">
        <v>2.1929824561403508E-2</v>
      </c>
      <c r="AA384" s="62"/>
      <c r="AB384" s="62"/>
      <c r="AC384" s="61" t="str">
        <f>'учет продукции'!$A384&amp;" "&amp;'учет продукции'!$B384&amp;" "&amp;'учет продукции'!$C384&amp;" "&amp;'учет продукции'!$D384&amp;" "&amp;'учет продукции'!$E384</f>
        <v>Старый город 4см №23 Жёлтый агат Мрамор 1 сорт</v>
      </c>
    </row>
    <row r="385" spans="1:29" ht="14.25" customHeight="1" x14ac:dyDescent="0.3">
      <c r="A385" s="35" t="str">
        <f>'вариации продукты'!$A$5</f>
        <v>Старый город</v>
      </c>
      <c r="B385" s="8" t="str">
        <f>'вариации продукты'!B$3</f>
        <v>4см</v>
      </c>
      <c r="C385" s="8" t="str">
        <f t="shared" si="21"/>
        <v>№24 Танго</v>
      </c>
      <c r="D385" s="8" t="str">
        <f t="shared" si="22"/>
        <v>Мрамор</v>
      </c>
      <c r="E385" s="9" t="s">
        <v>123</v>
      </c>
      <c r="F385" s="63">
        <f>'учет продукции'!$I385+'учет продукции'!$J385-'учет продукции'!$K385</f>
        <v>0</v>
      </c>
      <c r="G385" s="32">
        <v>600</v>
      </c>
      <c r="H385" s="32">
        <f>'учет продукции'!$F385*'учет продукции'!$G385</f>
        <v>0</v>
      </c>
      <c r="I385" s="64"/>
      <c r="J385" s="61"/>
      <c r="K385" s="61"/>
      <c r="L385" s="62">
        <v>67.476383265856995</v>
      </c>
      <c r="M385" s="62">
        <v>51.138275937562327</v>
      </c>
      <c r="N385" s="62">
        <v>16.338107328294672</v>
      </c>
      <c r="O385" s="62">
        <v>14.619883040935701</v>
      </c>
      <c r="P385" s="62">
        <v>44.984255510571302</v>
      </c>
      <c r="Q385" s="62">
        <v>5.2631578947368398</v>
      </c>
      <c r="R385" s="62"/>
      <c r="S385" s="62"/>
      <c r="T385" s="62"/>
      <c r="U385" s="62"/>
      <c r="V385" s="62">
        <v>2.1929824561403508E-2</v>
      </c>
      <c r="W385" s="62"/>
      <c r="X385" s="62"/>
      <c r="Y385" s="62">
        <v>4.3859649122807015E-2</v>
      </c>
      <c r="Z385" s="62">
        <v>2.1929824561403508E-2</v>
      </c>
      <c r="AA385" s="62"/>
      <c r="AB385" s="62"/>
      <c r="AC385" s="61" t="str">
        <f>'учет продукции'!$A385&amp;" "&amp;'учет продукции'!$B385&amp;" "&amp;'учет продукции'!$C385&amp;" "&amp;'учет продукции'!$D385&amp;" "&amp;'учет продукции'!$E385</f>
        <v>Старый город 4см №24 Танго Мрамор 1 сорт</v>
      </c>
    </row>
    <row r="386" spans="1:29" ht="14.25" customHeight="1" x14ac:dyDescent="0.3">
      <c r="A386" s="35" t="str">
        <f>'вариации продукты'!$A$3</f>
        <v>Лендхаус</v>
      </c>
      <c r="B386" s="8" t="str">
        <f>'вариации продукты'!B$4</f>
        <v>6см</v>
      </c>
      <c r="C386" s="8" t="str">
        <f t="shared" ref="C386:C392" si="23">C354</f>
        <v>серый</v>
      </c>
      <c r="D386" s="8" t="str">
        <f t="shared" si="22"/>
        <v>гладкий</v>
      </c>
      <c r="E386" s="9" t="s">
        <v>123</v>
      </c>
      <c r="F386" s="63">
        <f>'учет продукции'!$I386+'учет продукции'!$J386-'учет продукции'!$K386</f>
        <v>0</v>
      </c>
      <c r="G386" s="32">
        <v>450</v>
      </c>
      <c r="H386" s="32">
        <f>'учет продукции'!$F386*'учет продукции'!$G386</f>
        <v>0</v>
      </c>
      <c r="I386" s="64"/>
      <c r="J386" s="61"/>
      <c r="K386" s="61"/>
      <c r="L386" s="62"/>
      <c r="M386" s="62">
        <f>'учет продукции'!$L386-'учет продукции'!$N386</f>
        <v>0</v>
      </c>
      <c r="N386" s="62">
        <f>'учет продукции'!$L386/4.13</f>
        <v>0</v>
      </c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1" t="str">
        <f>'учет продукции'!$A386&amp;" "&amp;'учет продукции'!$B386&amp;" "&amp;'учет продукции'!$C386&amp;" "&amp;'учет продукции'!$D386&amp;" "&amp;'учет продукции'!$E386</f>
        <v>Лендхаус 6см серый гладкий 1 сорт</v>
      </c>
    </row>
    <row r="387" spans="1:29" ht="14.25" customHeight="1" x14ac:dyDescent="0.3">
      <c r="A387" s="35" t="str">
        <f>'вариации продукты'!$A$3</f>
        <v>Лендхаус</v>
      </c>
      <c r="B387" s="8" t="str">
        <f>'вариации продукты'!B$4</f>
        <v>6см</v>
      </c>
      <c r="C387" s="8" t="str">
        <f t="shared" si="23"/>
        <v>красный</v>
      </c>
      <c r="D387" s="8" t="str">
        <f t="shared" si="22"/>
        <v>гладкий</v>
      </c>
      <c r="E387" s="9" t="s">
        <v>123</v>
      </c>
      <c r="F387" s="63">
        <f>'учет продукции'!$I387+'учет продукции'!$J387-'учет продукции'!$K387</f>
        <v>0</v>
      </c>
      <c r="G387" s="32">
        <v>500</v>
      </c>
      <c r="H387" s="32">
        <f>'учет продукции'!$F387*'учет продукции'!$G387</f>
        <v>0</v>
      </c>
      <c r="I387" s="64"/>
      <c r="J387" s="61"/>
      <c r="K387" s="61"/>
      <c r="L387" s="62"/>
      <c r="M387" s="62">
        <f>'учет продукции'!$L387-'учет продукции'!$N387</f>
        <v>0</v>
      </c>
      <c r="N387" s="62">
        <f>'учет продукции'!$L387/4.13</f>
        <v>0</v>
      </c>
      <c r="O387" s="62"/>
      <c r="P387" s="62"/>
      <c r="Q387" s="62"/>
      <c r="R387" s="62"/>
      <c r="S387" s="62"/>
      <c r="T387" s="62"/>
      <c r="U387" s="62"/>
      <c r="V387" s="62">
        <v>8.7999999999999995E-2</v>
      </c>
      <c r="W387" s="62"/>
      <c r="X387" s="62"/>
      <c r="Y387" s="62"/>
      <c r="Z387" s="62"/>
      <c r="AA387" s="62"/>
      <c r="AB387" s="62"/>
      <c r="AC387" s="61" t="str">
        <f>'учет продукции'!$A387&amp;" "&amp;'учет продукции'!$B387&amp;" "&amp;'учет продукции'!$C387&amp;" "&amp;'учет продукции'!$D387&amp;" "&amp;'учет продукции'!$E387</f>
        <v>Лендхаус 6см красный гладкий 1 сорт</v>
      </c>
    </row>
    <row r="388" spans="1:29" ht="14.25" customHeight="1" x14ac:dyDescent="0.3">
      <c r="A388" s="35" t="str">
        <f>'вариации продукты'!$A$3</f>
        <v>Лендхаус</v>
      </c>
      <c r="B388" s="8" t="str">
        <f>'вариации продукты'!B$4</f>
        <v>6см</v>
      </c>
      <c r="C388" s="8" t="str">
        <f t="shared" si="23"/>
        <v>коричневый</v>
      </c>
      <c r="D388" s="8" t="str">
        <f t="shared" si="22"/>
        <v>гладкий</v>
      </c>
      <c r="E388" s="9" t="s">
        <v>123</v>
      </c>
      <c r="F388" s="63">
        <f>'учет продукции'!$I388+'учет продукции'!$J388-'учет продукции'!$K388</f>
        <v>0</v>
      </c>
      <c r="G388" s="32">
        <v>500</v>
      </c>
      <c r="H388" s="32">
        <f>'учет продукции'!$F388*'учет продукции'!$G388</f>
        <v>0</v>
      </c>
      <c r="I388" s="64"/>
      <c r="J388" s="61"/>
      <c r="K388" s="61"/>
      <c r="L388" s="62"/>
      <c r="M388" s="62">
        <f>'учет продукции'!$L388-'учет продукции'!$N388</f>
        <v>0</v>
      </c>
      <c r="N388" s="62">
        <f>'учет продукции'!$L388/4.13</f>
        <v>0</v>
      </c>
      <c r="O388" s="62"/>
      <c r="P388" s="62"/>
      <c r="Q388" s="62"/>
      <c r="R388" s="62"/>
      <c r="S388" s="62"/>
      <c r="T388" s="62"/>
      <c r="U388" s="62"/>
      <c r="V388" s="62"/>
      <c r="W388" s="62">
        <v>8.7999999999999995E-2</v>
      </c>
      <c r="X388" s="62"/>
      <c r="Y388" s="62"/>
      <c r="Z388" s="62"/>
      <c r="AA388" s="62"/>
      <c r="AB388" s="62"/>
      <c r="AC388" s="61" t="str">
        <f>'учет продукции'!$A388&amp;" "&amp;'учет продукции'!$B388&amp;" "&amp;'учет продукции'!$C388&amp;" "&amp;'учет продукции'!$D388&amp;" "&amp;'учет продукции'!$E388</f>
        <v>Лендхаус 6см коричневый гладкий 1 сорт</v>
      </c>
    </row>
    <row r="389" spans="1:29" ht="14.25" customHeight="1" x14ac:dyDescent="0.3">
      <c r="A389" s="35" t="str">
        <f>'вариации продукты'!$A$3</f>
        <v>Лендхаус</v>
      </c>
      <c r="B389" s="8" t="str">
        <f>'вариации продукты'!B$4</f>
        <v>6см</v>
      </c>
      <c r="C389" s="8" t="str">
        <f t="shared" si="23"/>
        <v>черный</v>
      </c>
      <c r="D389" s="8" t="str">
        <f t="shared" si="22"/>
        <v>гладкий</v>
      </c>
      <c r="E389" s="9" t="s">
        <v>123</v>
      </c>
      <c r="F389" s="63">
        <f>'учет продукции'!$I389+'учет продукции'!$J389-'учет продукции'!$K389</f>
        <v>0</v>
      </c>
      <c r="G389" s="32">
        <v>500</v>
      </c>
      <c r="H389" s="32">
        <f>'учет продукции'!$F389*'учет продукции'!$G389</f>
        <v>0</v>
      </c>
      <c r="I389" s="64"/>
      <c r="J389" s="61"/>
      <c r="K389" s="61"/>
      <c r="L389" s="62"/>
      <c r="M389" s="62">
        <f>'учет продукции'!$L389-'учет продукции'!$N389</f>
        <v>0</v>
      </c>
      <c r="N389" s="62">
        <f>'учет продукции'!$L389/4.13</f>
        <v>0</v>
      </c>
      <c r="O389" s="62"/>
      <c r="P389" s="62"/>
      <c r="Q389" s="62"/>
      <c r="R389" s="62"/>
      <c r="S389" s="62"/>
      <c r="T389" s="62"/>
      <c r="U389" s="62"/>
      <c r="V389" s="62"/>
      <c r="W389" s="62"/>
      <c r="X389" s="62">
        <v>8.7999999999999995E-2</v>
      </c>
      <c r="Y389" s="62"/>
      <c r="Z389" s="62"/>
      <c r="AA389" s="62"/>
      <c r="AB389" s="62"/>
      <c r="AC389" s="61" t="str">
        <f>'учет продукции'!$A389&amp;" "&amp;'учет продукции'!$B389&amp;" "&amp;'учет продукции'!$C389&amp;" "&amp;'учет продукции'!$D389&amp;" "&amp;'учет продукции'!$E389</f>
        <v>Лендхаус 6см черный гладкий 1 сорт</v>
      </c>
    </row>
    <row r="390" spans="1:29" ht="14.25" customHeight="1" x14ac:dyDescent="0.3">
      <c r="A390" s="35" t="str">
        <f>'вариации продукты'!$A$3</f>
        <v>Лендхаус</v>
      </c>
      <c r="B390" s="8" t="str">
        <f>'вариации продукты'!B$4</f>
        <v>6см</v>
      </c>
      <c r="C390" s="8" t="str">
        <f t="shared" si="23"/>
        <v>белый</v>
      </c>
      <c r="D390" s="8" t="str">
        <f t="shared" si="22"/>
        <v>гладкий</v>
      </c>
      <c r="E390" s="9" t="s">
        <v>123</v>
      </c>
      <c r="F390" s="63">
        <f>'учет продукции'!$I390+'учет продукции'!$J390-'учет продукции'!$K390</f>
        <v>0</v>
      </c>
      <c r="G390" s="32">
        <v>520</v>
      </c>
      <c r="H390" s="32">
        <f>'учет продукции'!$F390*'учет продукции'!$G390</f>
        <v>0</v>
      </c>
      <c r="I390" s="64"/>
      <c r="J390" s="61"/>
      <c r="K390" s="61"/>
      <c r="L390" s="62"/>
      <c r="M390" s="62">
        <f>'учет продукции'!$L390-'учет продукции'!$N390</f>
        <v>0</v>
      </c>
      <c r="N390" s="62">
        <f>'учет продукции'!$L390/4.13</f>
        <v>0</v>
      </c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>
        <v>8.7999999999999995E-2</v>
      </c>
      <c r="Z390" s="62"/>
      <c r="AA390" s="62"/>
      <c r="AB390" s="62"/>
      <c r="AC390" s="61" t="str">
        <f>'учет продукции'!$A390&amp;" "&amp;'учет продукции'!$B390&amp;" "&amp;'учет продукции'!$C390&amp;" "&amp;'учет продукции'!$D390&amp;" "&amp;'учет продукции'!$E390</f>
        <v>Лендхаус 6см белый гладкий 1 сорт</v>
      </c>
    </row>
    <row r="391" spans="1:29" ht="14.25" customHeight="1" x14ac:dyDescent="0.3">
      <c r="A391" s="35" t="str">
        <f>'вариации продукты'!$A$3</f>
        <v>Лендхаус</v>
      </c>
      <c r="B391" s="8" t="str">
        <f>'вариации продукты'!B$4</f>
        <v>6см</v>
      </c>
      <c r="C391" s="8" t="str">
        <f t="shared" si="23"/>
        <v>желтый</v>
      </c>
      <c r="D391" s="8" t="str">
        <f t="shared" si="22"/>
        <v>гладкий</v>
      </c>
      <c r="E391" s="9" t="s">
        <v>123</v>
      </c>
      <c r="F391" s="63">
        <f>'учет продукции'!$I391+'учет продукции'!$J391-'учет продукции'!$K391</f>
        <v>0</v>
      </c>
      <c r="G391" s="32">
        <v>520</v>
      </c>
      <c r="H391" s="32">
        <f>'учет продукции'!$F391*'учет продукции'!$G391</f>
        <v>0</v>
      </c>
      <c r="I391" s="64"/>
      <c r="J391" s="61"/>
      <c r="K391" s="61"/>
      <c r="L391" s="62"/>
      <c r="M391" s="62">
        <f>'учет продукции'!$L391-'учет продукции'!$N391</f>
        <v>0</v>
      </c>
      <c r="N391" s="62">
        <f>'учет продукции'!$L391/4.13</f>
        <v>0</v>
      </c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>
        <v>8.7999999999999995E-2</v>
      </c>
      <c r="AA391" s="62"/>
      <c r="AB391" s="62"/>
      <c r="AC391" s="61" t="str">
        <f>'учет продукции'!$A391&amp;" "&amp;'учет продукции'!$B391&amp;" "&amp;'учет продукции'!$C391&amp;" "&amp;'учет продукции'!$D391&amp;" "&amp;'учет продукции'!$E391</f>
        <v>Лендхаус 6см желтый гладкий 1 сорт</v>
      </c>
    </row>
    <row r="392" spans="1:29" ht="14.25" customHeight="1" x14ac:dyDescent="0.3">
      <c r="A392" s="35" t="str">
        <f>'вариации продукты'!$A$3</f>
        <v>Лендхаус</v>
      </c>
      <c r="B392" s="8" t="str">
        <f>'вариации продукты'!B$4</f>
        <v>6см</v>
      </c>
      <c r="C392" s="8" t="str">
        <f t="shared" si="23"/>
        <v>оранжевый</v>
      </c>
      <c r="D392" s="8" t="str">
        <f t="shared" si="22"/>
        <v>гладкий</v>
      </c>
      <c r="E392" s="9" t="s">
        <v>123</v>
      </c>
      <c r="F392" s="63">
        <f>'учет продукции'!$I392+'учет продукции'!$J392-'учет продукции'!$K392</f>
        <v>0</v>
      </c>
      <c r="G392" s="32">
        <v>520</v>
      </c>
      <c r="H392" s="32">
        <f>'учет продукции'!$F392*'учет продукции'!$G392</f>
        <v>0</v>
      </c>
      <c r="I392" s="64"/>
      <c r="J392" s="61"/>
      <c r="K392" s="61"/>
      <c r="L392" s="62"/>
      <c r="M392" s="62">
        <f>'учет продукции'!$L392-'учет продукции'!$N392</f>
        <v>0</v>
      </c>
      <c r="N392" s="62">
        <f>'учет продукции'!$L392/4.13</f>
        <v>0</v>
      </c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>
        <v>8.7999999999999995E-2</v>
      </c>
      <c r="AB392" s="62"/>
      <c r="AC392" s="61" t="str">
        <f>'учет продукции'!$A392&amp;" "&amp;'учет продукции'!$B392&amp;" "&amp;'учет продукции'!$C392&amp;" "&amp;'учет продукции'!$D392&amp;" "&amp;'учет продукции'!$E392</f>
        <v>Лендхаус 6см оранжевый гладкий 1 сорт</v>
      </c>
    </row>
    <row r="393" spans="1:29" ht="14.25" customHeight="1" x14ac:dyDescent="0.3">
      <c r="A393" s="35" t="s">
        <v>124</v>
      </c>
      <c r="B393" s="8" t="s">
        <v>158</v>
      </c>
      <c r="C393" s="8" t="s">
        <v>126</v>
      </c>
      <c r="D393" s="8" t="s">
        <v>127</v>
      </c>
      <c r="E393" s="8" t="s">
        <v>123</v>
      </c>
      <c r="F393" s="66">
        <v>0</v>
      </c>
      <c r="G393" s="32">
        <v>400</v>
      </c>
      <c r="H393" s="32">
        <v>0</v>
      </c>
      <c r="I393" s="67"/>
      <c r="J393" s="61"/>
      <c r="K393" s="61"/>
      <c r="L393" s="62"/>
      <c r="M393" s="62">
        <f>'учет продукции'!$L393-'учет продукции'!$N393</f>
        <v>0</v>
      </c>
      <c r="N393" s="62">
        <f>'учет продукции'!$L393/4.13</f>
        <v>0</v>
      </c>
      <c r="O393" s="62"/>
      <c r="P393" s="62"/>
      <c r="Q393" s="62"/>
      <c r="R393" s="62"/>
      <c r="S393" s="62"/>
      <c r="T393" s="62"/>
      <c r="U393" s="62"/>
      <c r="V393" s="62"/>
      <c r="W393" s="62">
        <v>8.7999999999999995E-2</v>
      </c>
      <c r="X393" s="62"/>
      <c r="Y393" s="62"/>
      <c r="Z393" s="62"/>
      <c r="AA393" s="62"/>
      <c r="AB393" s="62"/>
      <c r="AC393" s="61" t="str">
        <f>'учет продукции'!$A393&amp;" "&amp;'учет продукции'!$B393&amp;" "&amp;'учет продукции'!$C393&amp;" "&amp;'учет продукции'!$D393&amp;" "&amp;'учет продукции'!$E393</f>
        <v>Лендхаус 6см Мокко гладкий 1 сорт</v>
      </c>
    </row>
    <row r="394" spans="1:29" ht="14.25" customHeight="1" x14ac:dyDescent="0.3">
      <c r="A394" s="35" t="str">
        <f>'вариации продукты'!$A$3</f>
        <v>Лендхаус</v>
      </c>
      <c r="B394" s="8" t="str">
        <f>'вариации продукты'!B$4</f>
        <v>6см</v>
      </c>
      <c r="C394" s="8" t="str">
        <f t="shared" ref="C394:C424" si="24">C362</f>
        <v>№1 Каир</v>
      </c>
      <c r="D394" s="8" t="str">
        <f t="shared" ref="D394:D424" si="25">D266</f>
        <v>гладкий</v>
      </c>
      <c r="E394" s="9" t="s">
        <v>123</v>
      </c>
      <c r="F394" s="63">
        <f>'учет продукции'!$I394+'учет продукции'!$J394-'учет продукции'!$K394</f>
        <v>0</v>
      </c>
      <c r="G394" s="32">
        <v>580</v>
      </c>
      <c r="H394" s="32">
        <f>'учет продукции'!$F394*'учет продукции'!$G394</f>
        <v>0</v>
      </c>
      <c r="I394" s="64"/>
      <c r="J394" s="61"/>
      <c r="K394" s="61"/>
      <c r="L394" s="62"/>
      <c r="M394" s="62">
        <f>'учет продукции'!$L394-'учет продукции'!$N394</f>
        <v>0</v>
      </c>
      <c r="N394" s="62">
        <f>'учет продукции'!$L394/4.13</f>
        <v>0</v>
      </c>
      <c r="O394" s="62"/>
      <c r="P394" s="62"/>
      <c r="Q394" s="62"/>
      <c r="R394" s="62"/>
      <c r="S394" s="62"/>
      <c r="T394" s="62"/>
      <c r="U394" s="62"/>
      <c r="V394" s="62">
        <v>2.1929824561403508E-2</v>
      </c>
      <c r="W394" s="62"/>
      <c r="X394" s="62"/>
      <c r="Y394" s="62"/>
      <c r="Z394" s="62">
        <v>4.3859649122807015E-2</v>
      </c>
      <c r="AA394" s="62">
        <v>2.1929824561403508E-2</v>
      </c>
      <c r="AB394" s="62"/>
      <c r="AC394" s="61" t="str">
        <f>'учет продукции'!$A394&amp;" "&amp;'учет продукции'!$B394&amp;" "&amp;'учет продукции'!$C394&amp;" "&amp;'учет продукции'!$D394&amp;" "&amp;'учет продукции'!$E394</f>
        <v>Лендхаус 6см №1 Каир гладкий 1 сорт</v>
      </c>
    </row>
    <row r="395" spans="1:29" ht="14.25" customHeight="1" x14ac:dyDescent="0.3">
      <c r="A395" s="35" t="str">
        <f>'вариации продукты'!$A$3</f>
        <v>Лендхаус</v>
      </c>
      <c r="B395" s="8" t="str">
        <f>'вариации продукты'!B$4</f>
        <v>6см</v>
      </c>
      <c r="C395" s="8" t="str">
        <f t="shared" si="24"/>
        <v>№2 Янтарь</v>
      </c>
      <c r="D395" s="8" t="str">
        <f t="shared" si="25"/>
        <v>гладкий</v>
      </c>
      <c r="E395" s="9" t="s">
        <v>123</v>
      </c>
      <c r="F395" s="63">
        <f>'учет продукции'!$I395+'учет продукции'!$J395-'учет продукции'!$K395</f>
        <v>0</v>
      </c>
      <c r="G395" s="32">
        <v>580</v>
      </c>
      <c r="H395" s="32">
        <f>'учет продукции'!$F395*'учет продукции'!$G395</f>
        <v>0</v>
      </c>
      <c r="I395" s="64"/>
      <c r="J395" s="61"/>
      <c r="K395" s="61"/>
      <c r="L395" s="62"/>
      <c r="M395" s="62">
        <f>'учет продукции'!$L395-'учет продукции'!$N395</f>
        <v>0</v>
      </c>
      <c r="N395" s="62">
        <f>'учет продукции'!$L395/4.13</f>
        <v>0</v>
      </c>
      <c r="O395" s="62"/>
      <c r="P395" s="62"/>
      <c r="Q395" s="62"/>
      <c r="R395" s="62"/>
      <c r="S395" s="62"/>
      <c r="T395" s="62"/>
      <c r="U395" s="62"/>
      <c r="V395" s="62"/>
      <c r="W395" s="62">
        <v>4.3859649122807015E-2</v>
      </c>
      <c r="X395" s="62"/>
      <c r="Y395" s="62"/>
      <c r="Z395" s="62">
        <v>4.3859649122807001E-2</v>
      </c>
      <c r="AA395" s="62"/>
      <c r="AB395" s="62"/>
      <c r="AC395" s="61" t="str">
        <f>'учет продукции'!$A395&amp;" "&amp;'учет продукции'!$B395&amp;" "&amp;'учет продукции'!$C395&amp;" "&amp;'учет продукции'!$D395&amp;" "&amp;'учет продукции'!$E395</f>
        <v>Лендхаус 6см №2 Янтарь гладкий 1 сорт</v>
      </c>
    </row>
    <row r="396" spans="1:29" ht="14.25" customHeight="1" x14ac:dyDescent="0.3">
      <c r="A396" s="35" t="str">
        <f>'вариации продукты'!$A$3</f>
        <v>Лендхаус</v>
      </c>
      <c r="B396" s="8" t="str">
        <f>'вариации продукты'!B$4</f>
        <v>6см</v>
      </c>
      <c r="C396" s="8" t="str">
        <f t="shared" si="24"/>
        <v>№3 Серо-белый</v>
      </c>
      <c r="D396" s="8" t="str">
        <f t="shared" si="25"/>
        <v>гладкий</v>
      </c>
      <c r="E396" s="9" t="s">
        <v>123</v>
      </c>
      <c r="F396" s="63">
        <f>'учет продукции'!$I396+'учет продукции'!$J396-'учет продукции'!$K396</f>
        <v>0</v>
      </c>
      <c r="G396" s="32">
        <v>580</v>
      </c>
      <c r="H396" s="32">
        <f>'учет продукции'!$F396*'учет продукции'!$G396</f>
        <v>0</v>
      </c>
      <c r="I396" s="64"/>
      <c r="J396" s="61"/>
      <c r="K396" s="61"/>
      <c r="L396" s="62"/>
      <c r="M396" s="62">
        <f>'учет продукции'!$L396-'учет продукции'!$N396</f>
        <v>0</v>
      </c>
      <c r="N396" s="62">
        <f>'учет продукции'!$L396/4.13</f>
        <v>0</v>
      </c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>
        <v>4.3859649122807015E-2</v>
      </c>
      <c r="Z396" s="62"/>
      <c r="AA396" s="62"/>
      <c r="AB396" s="62"/>
      <c r="AC396" s="61" t="str">
        <f>'учет продукции'!$A396&amp;" "&amp;'учет продукции'!$B396&amp;" "&amp;'учет продукции'!$C396&amp;" "&amp;'учет продукции'!$D396&amp;" "&amp;'учет продукции'!$E396</f>
        <v>Лендхаус 6см №3 Серо-белый гладкий 1 сорт</v>
      </c>
    </row>
    <row r="397" spans="1:29" ht="14.25" customHeight="1" x14ac:dyDescent="0.3">
      <c r="A397" s="35" t="str">
        <f>'вариации продукты'!$A$3</f>
        <v>Лендхаус</v>
      </c>
      <c r="B397" s="8" t="str">
        <f>'вариации продукты'!B$4</f>
        <v>6см</v>
      </c>
      <c r="C397" s="8" t="str">
        <f t="shared" si="24"/>
        <v>№4 Степь</v>
      </c>
      <c r="D397" s="8" t="str">
        <f t="shared" si="25"/>
        <v>гладкий</v>
      </c>
      <c r="E397" s="9" t="s">
        <v>123</v>
      </c>
      <c r="F397" s="63">
        <f>'учет продукции'!$I397+'учет продукции'!$J397-'учет продукции'!$K397</f>
        <v>0</v>
      </c>
      <c r="G397" s="32">
        <v>580</v>
      </c>
      <c r="H397" s="32">
        <f>'учет продукции'!$F397*'учет продукции'!$G397</f>
        <v>0</v>
      </c>
      <c r="I397" s="64"/>
      <c r="J397" s="61"/>
      <c r="K397" s="61"/>
      <c r="L397" s="62"/>
      <c r="M397" s="62">
        <f>'учет продукции'!$L397-'учет продукции'!$N397</f>
        <v>0</v>
      </c>
      <c r="N397" s="62">
        <f>'учет продукции'!$L397/4.13</f>
        <v>0</v>
      </c>
      <c r="O397" s="62"/>
      <c r="P397" s="62"/>
      <c r="Q397" s="62"/>
      <c r="R397" s="62"/>
      <c r="S397" s="62"/>
      <c r="T397" s="62"/>
      <c r="U397" s="62"/>
      <c r="V397" s="62"/>
      <c r="W397" s="62">
        <v>2.1999999999999999E-2</v>
      </c>
      <c r="X397" s="62"/>
      <c r="Y397" s="62">
        <v>4.3859649122807015E-2</v>
      </c>
      <c r="Z397" s="62">
        <v>2.1999999999999999E-2</v>
      </c>
      <c r="AA397" s="62"/>
      <c r="AB397" s="62"/>
      <c r="AC397" s="61" t="str">
        <f>'учет продукции'!$A397&amp;" "&amp;'учет продукции'!$B397&amp;" "&amp;'учет продукции'!$C397&amp;" "&amp;'учет продукции'!$D397&amp;" "&amp;'учет продукции'!$E397</f>
        <v>Лендхаус 6см №4 Степь гладкий 1 сорт</v>
      </c>
    </row>
    <row r="398" spans="1:29" ht="14.25" customHeight="1" x14ac:dyDescent="0.3">
      <c r="A398" s="35" t="str">
        <f>'вариации продукты'!$A$3</f>
        <v>Лендхаус</v>
      </c>
      <c r="B398" s="8" t="str">
        <f>'вариации продукты'!B$4</f>
        <v>6см</v>
      </c>
      <c r="C398" s="8" t="str">
        <f t="shared" si="24"/>
        <v>№5 Клинкер</v>
      </c>
      <c r="D398" s="8" t="str">
        <f t="shared" si="25"/>
        <v>гладкий</v>
      </c>
      <c r="E398" s="9" t="s">
        <v>123</v>
      </c>
      <c r="F398" s="63">
        <f>'учет продукции'!$I398+'учет продукции'!$J398-'учет продукции'!$K398</f>
        <v>0</v>
      </c>
      <c r="G398" s="32">
        <v>580</v>
      </c>
      <c r="H398" s="32">
        <f>'учет продукции'!$F398*'учет продукции'!$G398</f>
        <v>0</v>
      </c>
      <c r="I398" s="64"/>
      <c r="J398" s="61"/>
      <c r="K398" s="61"/>
      <c r="L398" s="62"/>
      <c r="M398" s="62">
        <f>'учет продукции'!$L398-'учет продукции'!$N398</f>
        <v>0</v>
      </c>
      <c r="N398" s="62">
        <f>'учет продукции'!$L398/4.13</f>
        <v>0</v>
      </c>
      <c r="O398" s="62"/>
      <c r="P398" s="62"/>
      <c r="Q398" s="62"/>
      <c r="R398" s="62"/>
      <c r="S398" s="62"/>
      <c r="T398" s="62"/>
      <c r="U398" s="62"/>
      <c r="V398" s="62">
        <v>5.7000000000000002E-2</v>
      </c>
      <c r="W398" s="62">
        <v>2.9000000000000001E-2</v>
      </c>
      <c r="X398" s="62"/>
      <c r="Y398" s="62"/>
      <c r="Z398" s="62"/>
      <c r="AA398" s="62"/>
      <c r="AB398" s="62"/>
      <c r="AC398" s="61" t="str">
        <f>'учет продукции'!$A398&amp;" "&amp;'учет продукции'!$B398&amp;" "&amp;'учет продукции'!$C398&amp;" "&amp;'учет продукции'!$D398&amp;" "&amp;'учет продукции'!$E398</f>
        <v>Лендхаус 6см №5 Клинкер гладкий 1 сорт</v>
      </c>
    </row>
    <row r="399" spans="1:29" ht="14.25" customHeight="1" x14ac:dyDescent="0.3">
      <c r="A399" s="35" t="str">
        <f>'вариации продукты'!$A$3</f>
        <v>Лендхаус</v>
      </c>
      <c r="B399" s="8" t="str">
        <f>'вариации продукты'!B$4</f>
        <v>6см</v>
      </c>
      <c r="C399" s="8" t="str">
        <f t="shared" si="24"/>
        <v>№6 Осень</v>
      </c>
      <c r="D399" s="8" t="str">
        <f t="shared" si="25"/>
        <v>гладкий</v>
      </c>
      <c r="E399" s="9" t="s">
        <v>123</v>
      </c>
      <c r="F399" s="63">
        <f>'учет продукции'!$I399+'учет продукции'!$J399-'учет продукции'!$K399</f>
        <v>0</v>
      </c>
      <c r="G399" s="32">
        <v>580</v>
      </c>
      <c r="H399" s="32">
        <f>'учет продукции'!$F399*'учет продукции'!$G399</f>
        <v>0</v>
      </c>
      <c r="I399" s="64"/>
      <c r="J399" s="61"/>
      <c r="K399" s="61"/>
      <c r="L399" s="62"/>
      <c r="M399" s="62">
        <f>'учет продукции'!$L399-'учет продукции'!$N399</f>
        <v>0</v>
      </c>
      <c r="N399" s="62">
        <f>'учет продукции'!$L399/4.13</f>
        <v>0</v>
      </c>
      <c r="O399" s="62"/>
      <c r="P399" s="62"/>
      <c r="Q399" s="62"/>
      <c r="R399" s="62"/>
      <c r="S399" s="62"/>
      <c r="T399" s="62"/>
      <c r="U399" s="62"/>
      <c r="V399" s="62">
        <v>2.1929824561403508E-2</v>
      </c>
      <c r="W399" s="62">
        <v>2.1929824561403508E-2</v>
      </c>
      <c r="X399" s="62"/>
      <c r="Y399" s="62"/>
      <c r="Z399" s="62">
        <v>4.3859649122807015E-2</v>
      </c>
      <c r="AA399" s="62"/>
      <c r="AB399" s="62"/>
      <c r="AC399" s="61" t="str">
        <f>'учет продукции'!$A399&amp;" "&amp;'учет продукции'!$B399&amp;" "&amp;'учет продукции'!$C399&amp;" "&amp;'учет продукции'!$D399&amp;" "&amp;'учет продукции'!$E399</f>
        <v>Лендхаус 6см №6 Осень гладкий 1 сорт</v>
      </c>
    </row>
    <row r="400" spans="1:29" ht="14.25" customHeight="1" x14ac:dyDescent="0.3">
      <c r="A400" s="35" t="str">
        <f>'вариации продукты'!$A$3</f>
        <v>Лендхаус</v>
      </c>
      <c r="B400" s="8" t="str">
        <f>'вариации продукты'!B$4</f>
        <v>6см</v>
      </c>
      <c r="C400" s="8" t="str">
        <f t="shared" si="24"/>
        <v>№7 Меланж</v>
      </c>
      <c r="D400" s="8" t="str">
        <f t="shared" si="25"/>
        <v>гладкий</v>
      </c>
      <c r="E400" s="9" t="s">
        <v>123</v>
      </c>
      <c r="F400" s="63">
        <f>'учет продукции'!$I400+'учет продукции'!$J400-'учет продукции'!$K400</f>
        <v>0</v>
      </c>
      <c r="G400" s="32">
        <v>580</v>
      </c>
      <c r="H400" s="32">
        <f>'учет продукции'!$F400*'учет продукции'!$G400</f>
        <v>0</v>
      </c>
      <c r="I400" s="64"/>
      <c r="J400" s="61"/>
      <c r="K400" s="61"/>
      <c r="L400" s="62"/>
      <c r="M400" s="62">
        <f>'учет продукции'!$L400-'учет продукции'!$N400</f>
        <v>0</v>
      </c>
      <c r="N400" s="62">
        <f>'учет продукции'!$L400/4.13</f>
        <v>0</v>
      </c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>
        <v>4.3859649122807015E-2</v>
      </c>
      <c r="Z400" s="62">
        <v>4.3859649122807015E-2</v>
      </c>
      <c r="AA400" s="62"/>
      <c r="AB400" s="62"/>
      <c r="AC400" s="61" t="str">
        <f>'учет продукции'!$A400&amp;" "&amp;'учет продукции'!$B400&amp;" "&amp;'учет продукции'!$C400&amp;" "&amp;'учет продукции'!$D400&amp;" "&amp;'учет продукции'!$E400</f>
        <v>Лендхаус 6см №7 Меланж гладкий 1 сорт</v>
      </c>
    </row>
    <row r="401" spans="1:29" ht="14.25" customHeight="1" x14ac:dyDescent="0.3">
      <c r="A401" s="35" t="str">
        <f>'вариации продукты'!$A$3</f>
        <v>Лендхаус</v>
      </c>
      <c r="B401" s="8" t="str">
        <f>'вариации продукты'!B$4</f>
        <v>6см</v>
      </c>
      <c r="C401" s="8" t="str">
        <f t="shared" si="24"/>
        <v>№8 Аляска</v>
      </c>
      <c r="D401" s="8" t="str">
        <f t="shared" si="25"/>
        <v>гладкий</v>
      </c>
      <c r="E401" s="9" t="s">
        <v>123</v>
      </c>
      <c r="F401" s="63">
        <f>'учет продукции'!$I401+'учет продукции'!$J401-'учет продукции'!$K401</f>
        <v>0</v>
      </c>
      <c r="G401" s="32">
        <v>580</v>
      </c>
      <c r="H401" s="32">
        <f>'учет продукции'!$F401*'учет продукции'!$G401</f>
        <v>0</v>
      </c>
      <c r="I401" s="64"/>
      <c r="J401" s="61"/>
      <c r="K401" s="61"/>
      <c r="L401" s="62"/>
      <c r="M401" s="62">
        <f>'учет продукции'!$L401-'учет продукции'!$N401</f>
        <v>0</v>
      </c>
      <c r="N401" s="62">
        <f>'учет продукции'!$L401/4.13</f>
        <v>0</v>
      </c>
      <c r="O401" s="62"/>
      <c r="P401" s="62"/>
      <c r="Q401" s="62"/>
      <c r="R401" s="62"/>
      <c r="S401" s="62"/>
      <c r="T401" s="62"/>
      <c r="U401" s="62"/>
      <c r="V401" s="62"/>
      <c r="W401" s="62"/>
      <c r="X401" s="62">
        <v>2.1999999999999999E-2</v>
      </c>
      <c r="Y401" s="62">
        <v>6.6000000000000003E-2</v>
      </c>
      <c r="Z401" s="62"/>
      <c r="AA401" s="62"/>
      <c r="AB401" s="62"/>
      <c r="AC401" s="61" t="str">
        <f>'учет продукции'!$A401&amp;" "&amp;'учет продукции'!$B401&amp;" "&amp;'учет продукции'!$C401&amp;" "&amp;'учет продукции'!$D401&amp;" "&amp;'учет продукции'!$E401</f>
        <v>Лендхаус 6см №8 Аляска гладкий 1 сорт</v>
      </c>
    </row>
    <row r="402" spans="1:29" ht="14.25" customHeight="1" x14ac:dyDescent="0.3">
      <c r="A402" s="35" t="str">
        <f>'вариации продукты'!$A$3</f>
        <v>Лендхаус</v>
      </c>
      <c r="B402" s="8" t="str">
        <f>'вариации продукты'!B$4</f>
        <v>6см</v>
      </c>
      <c r="C402" s="8" t="str">
        <f t="shared" si="24"/>
        <v>№9 Арабская ночь</v>
      </c>
      <c r="D402" s="8" t="str">
        <f t="shared" si="25"/>
        <v>гладкий</v>
      </c>
      <c r="E402" s="9" t="s">
        <v>123</v>
      </c>
      <c r="F402" s="63">
        <f>'учет продукции'!$I402+'учет продукции'!$J402-'учет продукции'!$K402</f>
        <v>0</v>
      </c>
      <c r="G402" s="32">
        <v>580</v>
      </c>
      <c r="H402" s="32">
        <f>'учет продукции'!$F402*'учет продукции'!$G402</f>
        <v>0</v>
      </c>
      <c r="I402" s="64"/>
      <c r="J402" s="61"/>
      <c r="K402" s="61"/>
      <c r="L402" s="62"/>
      <c r="M402" s="62">
        <f>'учет продукции'!$L402-'учет продукции'!$N402</f>
        <v>0</v>
      </c>
      <c r="N402" s="62">
        <f>'учет продукции'!$L402/4.13</f>
        <v>0</v>
      </c>
      <c r="O402" s="62"/>
      <c r="P402" s="62"/>
      <c r="Q402" s="62"/>
      <c r="R402" s="62"/>
      <c r="S402" s="62"/>
      <c r="T402" s="62"/>
      <c r="U402" s="62"/>
      <c r="V402" s="62">
        <v>2.9000000000000001E-2</v>
      </c>
      <c r="W402" s="62"/>
      <c r="X402" s="62">
        <v>2.9000000000000001E-2</v>
      </c>
      <c r="Y402" s="62"/>
      <c r="Z402" s="62">
        <v>2.9000000000000001E-2</v>
      </c>
      <c r="AA402" s="62"/>
      <c r="AB402" s="62"/>
      <c r="AC402" s="61" t="str">
        <f>'учет продукции'!$A402&amp;" "&amp;'учет продукции'!$B402&amp;" "&amp;'учет продукции'!$C402&amp;" "&amp;'учет продукции'!$D402&amp;" "&amp;'учет продукции'!$E402</f>
        <v>Лендхаус 6см №9 Арабская ночь гладкий 1 сорт</v>
      </c>
    </row>
    <row r="403" spans="1:29" ht="14.25" customHeight="1" x14ac:dyDescent="0.3">
      <c r="A403" s="35" t="str">
        <f>'вариации продукты'!$A$3</f>
        <v>Лендхаус</v>
      </c>
      <c r="B403" s="8" t="str">
        <f>'вариации продукты'!B$4</f>
        <v>6см</v>
      </c>
      <c r="C403" s="8" t="str">
        <f t="shared" si="24"/>
        <v>№10 Джафар</v>
      </c>
      <c r="D403" s="8" t="str">
        <f t="shared" si="25"/>
        <v>гладкий</v>
      </c>
      <c r="E403" s="9" t="s">
        <v>123</v>
      </c>
      <c r="F403" s="63">
        <f>'учет продукции'!$I403+'учет продукции'!$J403-'учет продукции'!$K403</f>
        <v>0</v>
      </c>
      <c r="G403" s="32">
        <v>580</v>
      </c>
      <c r="H403" s="32">
        <f>'учет продукции'!$F403*'учет продукции'!$G403</f>
        <v>0</v>
      </c>
      <c r="I403" s="64"/>
      <c r="J403" s="61"/>
      <c r="K403" s="61"/>
      <c r="L403" s="62"/>
      <c r="M403" s="62">
        <f>'учет продукции'!$L403-'учет продукции'!$N403</f>
        <v>0</v>
      </c>
      <c r="N403" s="62">
        <f>'учет продукции'!$L403/4.13</f>
        <v>0</v>
      </c>
      <c r="O403" s="62"/>
      <c r="P403" s="62"/>
      <c r="Q403" s="62"/>
      <c r="R403" s="62"/>
      <c r="S403" s="62"/>
      <c r="T403" s="62"/>
      <c r="U403" s="62"/>
      <c r="V403" s="62"/>
      <c r="W403" s="62">
        <v>2.1929824561403508E-2</v>
      </c>
      <c r="X403" s="62"/>
      <c r="Y403" s="62"/>
      <c r="Z403" s="62">
        <v>4.3859649122807015E-2</v>
      </c>
      <c r="AA403" s="62">
        <v>2.1929824561403508E-2</v>
      </c>
      <c r="AB403" s="62"/>
      <c r="AC403" s="61" t="str">
        <f>'учет продукции'!$A403&amp;" "&amp;'учет продукции'!$B403&amp;" "&amp;'учет продукции'!$C403&amp;" "&amp;'учет продукции'!$D403&amp;" "&amp;'учет продукции'!$E403</f>
        <v>Лендхаус 6см №10 Джафар гладкий 1 сорт</v>
      </c>
    </row>
    <row r="404" spans="1:29" ht="14.25" customHeight="1" x14ac:dyDescent="0.3">
      <c r="A404" s="35" t="str">
        <f>'вариации продукты'!$A$3</f>
        <v>Лендхаус</v>
      </c>
      <c r="B404" s="8" t="str">
        <f>'вариации продукты'!B$4</f>
        <v>6см</v>
      </c>
      <c r="C404" s="8" t="str">
        <f t="shared" si="24"/>
        <v>№11 Джамбулани</v>
      </c>
      <c r="D404" s="8" t="str">
        <f t="shared" si="25"/>
        <v>гладкий</v>
      </c>
      <c r="E404" s="9" t="s">
        <v>123</v>
      </c>
      <c r="F404" s="63">
        <f>'учет продукции'!$I404+'учет продукции'!$J404-'учет продукции'!$K404</f>
        <v>0</v>
      </c>
      <c r="G404" s="32">
        <v>580</v>
      </c>
      <c r="H404" s="32">
        <f>'учет продукции'!$F404*'учет продукции'!$G404</f>
        <v>0</v>
      </c>
      <c r="I404" s="64"/>
      <c r="J404" s="61"/>
      <c r="K404" s="61"/>
      <c r="L404" s="62"/>
      <c r="M404" s="62">
        <f>'учет продукции'!$L404-'учет продукции'!$N404</f>
        <v>0</v>
      </c>
      <c r="N404" s="62">
        <f>'учет продукции'!$L404/4.13</f>
        <v>0</v>
      </c>
      <c r="O404" s="62"/>
      <c r="P404" s="62"/>
      <c r="Q404" s="62"/>
      <c r="R404" s="62"/>
      <c r="S404" s="62"/>
      <c r="T404" s="62"/>
      <c r="U404" s="62"/>
      <c r="V404" s="62"/>
      <c r="W404" s="62">
        <v>4.3859649122807015E-2</v>
      </c>
      <c r="X404" s="62"/>
      <c r="Y404" s="62">
        <v>4.3859649122807015E-2</v>
      </c>
      <c r="Z404" s="62"/>
      <c r="AA404" s="62"/>
      <c r="AB404" s="62"/>
      <c r="AC404" s="61" t="str">
        <f>'учет продукции'!$A404&amp;" "&amp;'учет продукции'!$B404&amp;" "&amp;'учет продукции'!$C404&amp;" "&amp;'учет продукции'!$D404&amp;" "&amp;'учет продукции'!$E404</f>
        <v>Лендхаус 6см №11 Джамбулани гладкий 1 сорт</v>
      </c>
    </row>
    <row r="405" spans="1:29" ht="14.25" customHeight="1" x14ac:dyDescent="0.3">
      <c r="A405" s="35" t="str">
        <f>'вариации продукты'!$A$3</f>
        <v>Лендхаус</v>
      </c>
      <c r="B405" s="8" t="str">
        <f>'вариации продукты'!B$4</f>
        <v>6см</v>
      </c>
      <c r="C405" s="8" t="str">
        <f t="shared" si="24"/>
        <v>№12 Яшма</v>
      </c>
      <c r="D405" s="8" t="str">
        <f t="shared" si="25"/>
        <v>гладкий</v>
      </c>
      <c r="E405" s="9" t="s">
        <v>123</v>
      </c>
      <c r="F405" s="63">
        <f>'учет продукции'!$I405+'учет продукции'!$J405-'учет продукции'!$K405</f>
        <v>0</v>
      </c>
      <c r="G405" s="32">
        <v>580</v>
      </c>
      <c r="H405" s="32">
        <f>'учет продукции'!$F405*'учет продукции'!$G405</f>
        <v>0</v>
      </c>
      <c r="I405" s="64"/>
      <c r="J405" s="61"/>
      <c r="K405" s="61"/>
      <c r="L405" s="62"/>
      <c r="M405" s="62">
        <f>'учет продукции'!$L405-'учет продукции'!$N405</f>
        <v>0</v>
      </c>
      <c r="N405" s="62">
        <f>'учет продукции'!$L405/4.13</f>
        <v>0</v>
      </c>
      <c r="O405" s="62"/>
      <c r="P405" s="62"/>
      <c r="Q405" s="62"/>
      <c r="R405" s="62"/>
      <c r="S405" s="62"/>
      <c r="T405" s="62"/>
      <c r="U405" s="62"/>
      <c r="V405" s="62"/>
      <c r="W405" s="62">
        <v>2.1929824561403501E-2</v>
      </c>
      <c r="X405" s="62"/>
      <c r="Y405" s="62">
        <v>4.3859649122807015E-2</v>
      </c>
      <c r="Z405" s="62"/>
      <c r="AA405" s="62">
        <v>2.1929824561403508E-2</v>
      </c>
      <c r="AB405" s="62"/>
      <c r="AC405" s="61" t="str">
        <f>'учет продукции'!$A405&amp;" "&amp;'учет продукции'!$B405&amp;" "&amp;'учет продукции'!$C405&amp;" "&amp;'учет продукции'!$D405&amp;" "&amp;'учет продукции'!$E405</f>
        <v>Лендхаус 6см №12 Яшма гладкий 1 сорт</v>
      </c>
    </row>
    <row r="406" spans="1:29" ht="14.25" customHeight="1" x14ac:dyDescent="0.3">
      <c r="A406" s="35" t="str">
        <f>'вариации продукты'!$A$3</f>
        <v>Лендхаус</v>
      </c>
      <c r="B406" s="8" t="str">
        <f>'вариации продукты'!B$4</f>
        <v>6см</v>
      </c>
      <c r="C406" s="8" t="str">
        <f t="shared" si="24"/>
        <v>№13 Сорренто</v>
      </c>
      <c r="D406" s="8" t="str">
        <f t="shared" si="25"/>
        <v>гладкий</v>
      </c>
      <c r="E406" s="9" t="s">
        <v>123</v>
      </c>
      <c r="F406" s="63">
        <f>'учет продукции'!$I406+'учет продукции'!$J406-'учет продукции'!$K406</f>
        <v>0</v>
      </c>
      <c r="G406" s="32">
        <v>580</v>
      </c>
      <c r="H406" s="32">
        <f>'учет продукции'!$F406*'учет продукции'!$G406</f>
        <v>0</v>
      </c>
      <c r="I406" s="64"/>
      <c r="J406" s="61"/>
      <c r="K406" s="61"/>
      <c r="L406" s="62"/>
      <c r="M406" s="62">
        <f>'учет продукции'!$L406-'учет продукции'!$N406</f>
        <v>0</v>
      </c>
      <c r="N406" s="62">
        <f>'учет продукции'!$L406/4.13</f>
        <v>0</v>
      </c>
      <c r="O406" s="62"/>
      <c r="P406" s="62"/>
      <c r="Q406" s="62"/>
      <c r="R406" s="62"/>
      <c r="S406" s="62"/>
      <c r="T406" s="62"/>
      <c r="U406" s="62"/>
      <c r="V406" s="62">
        <v>2.9000000000000001E-2</v>
      </c>
      <c r="W406" s="62">
        <v>2.9000000000000001E-2</v>
      </c>
      <c r="X406" s="62"/>
      <c r="Y406" s="62"/>
      <c r="Z406" s="62"/>
      <c r="AA406" s="62">
        <v>2.9000000000000001E-2</v>
      </c>
      <c r="AB406" s="62"/>
      <c r="AC406" s="61" t="str">
        <f>'учет продукции'!$A406&amp;" "&amp;'учет продукции'!$B406&amp;" "&amp;'учет продукции'!$C406&amp;" "&amp;'учет продукции'!$D406&amp;" "&amp;'учет продукции'!$E406</f>
        <v>Лендхаус 6см №13 Сорренто гладкий 1 сорт</v>
      </c>
    </row>
    <row r="407" spans="1:29" ht="14.25" customHeight="1" x14ac:dyDescent="0.3">
      <c r="A407" s="35" t="str">
        <f>'вариации продукты'!$A$3</f>
        <v>Лендхаус</v>
      </c>
      <c r="B407" s="8" t="str">
        <f>'вариации продукты'!B$4</f>
        <v>6см</v>
      </c>
      <c r="C407" s="8" t="str">
        <f t="shared" si="24"/>
        <v>№14 Красный агат</v>
      </c>
      <c r="D407" s="8" t="str">
        <f t="shared" si="25"/>
        <v>гладкий</v>
      </c>
      <c r="E407" s="9" t="s">
        <v>123</v>
      </c>
      <c r="F407" s="63">
        <f>'учет продукции'!$I407+'учет продукции'!$J407-'учет продукции'!$K407</f>
        <v>0</v>
      </c>
      <c r="G407" s="32">
        <v>580</v>
      </c>
      <c r="H407" s="32">
        <f>'учет продукции'!$F407*'учет продукции'!$G407</f>
        <v>0</v>
      </c>
      <c r="I407" s="64"/>
      <c r="J407" s="61"/>
      <c r="K407" s="61"/>
      <c r="L407" s="62"/>
      <c r="M407" s="62">
        <f>'учет продукции'!$L407-'учет продукции'!$N407</f>
        <v>0</v>
      </c>
      <c r="N407" s="62">
        <f>'учет продукции'!$L407/4.13</f>
        <v>0</v>
      </c>
      <c r="O407" s="62"/>
      <c r="P407" s="62"/>
      <c r="Q407" s="62"/>
      <c r="R407" s="62"/>
      <c r="S407" s="62"/>
      <c r="T407" s="62"/>
      <c r="U407" s="62"/>
      <c r="V407" s="62">
        <v>2.1929824561403508E-2</v>
      </c>
      <c r="W407" s="62"/>
      <c r="X407" s="62">
        <v>2.1929824561403508E-2</v>
      </c>
      <c r="Y407" s="62">
        <v>4.3859649122807015E-2</v>
      </c>
      <c r="Z407" s="62"/>
      <c r="AA407" s="62"/>
      <c r="AB407" s="62"/>
      <c r="AC407" s="61" t="str">
        <f>'учет продукции'!$A407&amp;" "&amp;'учет продукции'!$B407&amp;" "&amp;'учет продукции'!$C407&amp;" "&amp;'учет продукции'!$D407&amp;" "&amp;'учет продукции'!$E407</f>
        <v>Лендхаус 6см №14 Красный агат гладкий 1 сорт</v>
      </c>
    </row>
    <row r="408" spans="1:29" ht="14.25" customHeight="1" x14ac:dyDescent="0.3">
      <c r="A408" s="35" t="str">
        <f>'вариации продукты'!$A$3</f>
        <v>Лендхаус</v>
      </c>
      <c r="B408" s="8" t="str">
        <f>'вариации продукты'!B$4</f>
        <v>6см</v>
      </c>
      <c r="C408" s="8" t="str">
        <f t="shared" si="24"/>
        <v>№15 Антрацит</v>
      </c>
      <c r="D408" s="8" t="str">
        <f t="shared" si="25"/>
        <v>гладкий</v>
      </c>
      <c r="E408" s="9" t="s">
        <v>123</v>
      </c>
      <c r="F408" s="63">
        <f>'учет продукции'!$I408+'учет продукции'!$J408-'учет продукции'!$K408</f>
        <v>0</v>
      </c>
      <c r="G408" s="32">
        <v>580</v>
      </c>
      <c r="H408" s="32">
        <f>'учет продукции'!$F408*'учет продукции'!$G408</f>
        <v>0</v>
      </c>
      <c r="I408" s="64"/>
      <c r="J408" s="61"/>
      <c r="K408" s="61"/>
      <c r="L408" s="62"/>
      <c r="M408" s="62">
        <f>'учет продукции'!$L408-'учет продукции'!$N408</f>
        <v>0</v>
      </c>
      <c r="N408" s="62">
        <f>'учет продукции'!$L408/4.13</f>
        <v>0</v>
      </c>
      <c r="O408" s="62"/>
      <c r="P408" s="62"/>
      <c r="Q408" s="62"/>
      <c r="R408" s="62"/>
      <c r="S408" s="62"/>
      <c r="T408" s="62"/>
      <c r="U408" s="62"/>
      <c r="V408" s="62"/>
      <c r="W408" s="62"/>
      <c r="X408" s="62">
        <v>1.4999999999999999E-2</v>
      </c>
      <c r="Y408" s="62">
        <v>0.44</v>
      </c>
      <c r="Z408" s="62"/>
      <c r="AA408" s="62"/>
      <c r="AB408" s="62"/>
      <c r="AC408" s="61" t="str">
        <f>'учет продукции'!$A408&amp;" "&amp;'учет продукции'!$B408&amp;" "&amp;'учет продукции'!$C408&amp;" "&amp;'учет продукции'!$D408&amp;" "&amp;'учет продукции'!$E408</f>
        <v>Лендхаус 6см №15 Антрацит гладкий 1 сорт</v>
      </c>
    </row>
    <row r="409" spans="1:29" ht="14.25" customHeight="1" x14ac:dyDescent="0.3">
      <c r="A409" s="35" t="str">
        <f>'вариации продукты'!$A$3</f>
        <v>Лендхаус</v>
      </c>
      <c r="B409" s="8" t="str">
        <f>'вариации продукты'!B$4</f>
        <v>6см</v>
      </c>
      <c r="C409" s="8" t="str">
        <f t="shared" si="24"/>
        <v>№16 Хаски</v>
      </c>
      <c r="D409" s="8" t="str">
        <f t="shared" si="25"/>
        <v>гладкий</v>
      </c>
      <c r="E409" s="9" t="s">
        <v>123</v>
      </c>
      <c r="F409" s="63">
        <f>'учет продукции'!$I409+'учет продукции'!$J409-'учет продукции'!$K409</f>
        <v>0</v>
      </c>
      <c r="G409" s="32">
        <v>580</v>
      </c>
      <c r="H409" s="32">
        <f>'учет продукции'!$F409*'учет продукции'!$G409</f>
        <v>0</v>
      </c>
      <c r="I409" s="64"/>
      <c r="J409" s="61"/>
      <c r="K409" s="61"/>
      <c r="L409" s="62"/>
      <c r="M409" s="62">
        <f>'учет продукции'!$L409-'учет продукции'!$N409</f>
        <v>0</v>
      </c>
      <c r="N409" s="62">
        <f>'учет продукции'!$L409/4.13</f>
        <v>0</v>
      </c>
      <c r="O409" s="62"/>
      <c r="P409" s="62"/>
      <c r="Q409" s="62"/>
      <c r="R409" s="62"/>
      <c r="S409" s="62"/>
      <c r="T409" s="62"/>
      <c r="U409" s="62"/>
      <c r="V409" s="62"/>
      <c r="W409" s="62">
        <v>2.1929824561403508E-2</v>
      </c>
      <c r="X409" s="62"/>
      <c r="Y409" s="62">
        <v>2.1929824561403508E-2</v>
      </c>
      <c r="Z409" s="62"/>
      <c r="AA409" s="62">
        <v>2.1929824561403508E-2</v>
      </c>
      <c r="AB409" s="62"/>
      <c r="AC409" s="61" t="str">
        <f>'учет продукции'!$A409&amp;" "&amp;'учет продукции'!$B409&amp;" "&amp;'учет продукции'!$C409&amp;" "&amp;'учет продукции'!$D409&amp;" "&amp;'учет продукции'!$E409</f>
        <v>Лендхаус 6см №16 Хаски гладкий 1 сорт</v>
      </c>
    </row>
    <row r="410" spans="1:29" ht="14.25" customHeight="1" x14ac:dyDescent="0.3">
      <c r="A410" s="35" t="str">
        <f>'вариации продукты'!$A$3</f>
        <v>Лендхаус</v>
      </c>
      <c r="B410" s="8" t="str">
        <f>'вариации продукты'!B$4</f>
        <v>6см</v>
      </c>
      <c r="C410" s="8" t="str">
        <f t="shared" si="24"/>
        <v>№17 Черная ночь</v>
      </c>
      <c r="D410" s="8" t="str">
        <f t="shared" si="25"/>
        <v>гладкий</v>
      </c>
      <c r="E410" s="9" t="s">
        <v>123</v>
      </c>
      <c r="F410" s="63">
        <f>'учет продукции'!$I410+'учет продукции'!$J410-'учет продукции'!$K410</f>
        <v>0</v>
      </c>
      <c r="G410" s="32">
        <v>580</v>
      </c>
      <c r="H410" s="32">
        <f>'учет продукции'!$F410*'учет продукции'!$G410</f>
        <v>0</v>
      </c>
      <c r="I410" s="64"/>
      <c r="J410" s="61"/>
      <c r="K410" s="61"/>
      <c r="L410" s="62"/>
      <c r="M410" s="62">
        <f>'учет продукции'!$L410-'учет продукции'!$N410</f>
        <v>0</v>
      </c>
      <c r="N410" s="62">
        <f>'учет продукции'!$L410/4.13</f>
        <v>0</v>
      </c>
      <c r="O410" s="62"/>
      <c r="P410" s="62"/>
      <c r="Q410" s="62"/>
      <c r="R410" s="62"/>
      <c r="S410" s="62"/>
      <c r="T410" s="62"/>
      <c r="U410" s="62"/>
      <c r="V410" s="62"/>
      <c r="W410" s="62"/>
      <c r="X410" s="62">
        <v>6.6000000000000003E-2</v>
      </c>
      <c r="Y410" s="62">
        <v>2.1999999999999999E-2</v>
      </c>
      <c r="Z410" s="62"/>
      <c r="AA410" s="62"/>
      <c r="AB410" s="62"/>
      <c r="AC410" s="61" t="str">
        <f>'учет продукции'!$A410&amp;" "&amp;'учет продукции'!$B410&amp;" "&amp;'учет продукции'!$C410&amp;" "&amp;'учет продукции'!$D410&amp;" "&amp;'учет продукции'!$E410</f>
        <v>Лендхаус 6см №17 Черная ночь гладкий 1 сорт</v>
      </c>
    </row>
    <row r="411" spans="1:29" ht="14.25" customHeight="1" x14ac:dyDescent="0.3">
      <c r="A411" s="35" t="str">
        <f>'вариации продукты'!$A$3</f>
        <v>Лендхаус</v>
      </c>
      <c r="B411" s="8" t="str">
        <f>'вариации продукты'!B$4</f>
        <v>6см</v>
      </c>
      <c r="C411" s="8" t="str">
        <f t="shared" si="24"/>
        <v>№18 Мустанг</v>
      </c>
      <c r="D411" s="8" t="str">
        <f t="shared" si="25"/>
        <v>гладкий</v>
      </c>
      <c r="E411" s="9" t="s">
        <v>123</v>
      </c>
      <c r="F411" s="63">
        <f>'учет продукции'!$I411+'учет продукции'!$J411-'учет продукции'!$K411</f>
        <v>0</v>
      </c>
      <c r="G411" s="32">
        <v>580</v>
      </c>
      <c r="H411" s="32">
        <f>'учет продукции'!$F411*'учет продукции'!$G411</f>
        <v>0</v>
      </c>
      <c r="I411" s="64"/>
      <c r="J411" s="61"/>
      <c r="K411" s="61"/>
      <c r="L411" s="62"/>
      <c r="M411" s="62">
        <f>'учет продукции'!$L411-'учет продукции'!$N411</f>
        <v>0</v>
      </c>
      <c r="N411" s="62">
        <f>'учет продукции'!$L411/4.13</f>
        <v>0</v>
      </c>
      <c r="O411" s="62"/>
      <c r="P411" s="62"/>
      <c r="Q411" s="62"/>
      <c r="R411" s="62"/>
      <c r="S411" s="62"/>
      <c r="T411" s="62"/>
      <c r="U411" s="62"/>
      <c r="V411" s="62"/>
      <c r="W411" s="62">
        <v>4.3859649122807015E-2</v>
      </c>
      <c r="X411" s="62"/>
      <c r="Y411" s="62"/>
      <c r="Z411" s="62"/>
      <c r="AA411" s="62">
        <v>4.3859649122807015E-2</v>
      </c>
      <c r="AB411" s="62"/>
      <c r="AC411" s="61" t="str">
        <f>'учет продукции'!$A411&amp;" "&amp;'учет продукции'!$B411&amp;" "&amp;'учет продукции'!$C411&amp;" "&amp;'учет продукции'!$D411&amp;" "&amp;'учет продукции'!$E411</f>
        <v>Лендхаус 6см №18 Мустанг гладкий 1 сорт</v>
      </c>
    </row>
    <row r="412" spans="1:29" ht="14.25" customHeight="1" x14ac:dyDescent="0.3">
      <c r="A412" s="35" t="str">
        <f>'вариации продукты'!$A$3</f>
        <v>Лендхаус</v>
      </c>
      <c r="B412" s="8" t="str">
        <f>'вариации продукты'!B$4</f>
        <v>6см</v>
      </c>
      <c r="C412" s="8" t="str">
        <f t="shared" si="24"/>
        <v>№19 Гончар</v>
      </c>
      <c r="D412" s="8" t="str">
        <f t="shared" si="25"/>
        <v>гладкий</v>
      </c>
      <c r="E412" s="9" t="s">
        <v>123</v>
      </c>
      <c r="F412" s="63">
        <f>'учет продукции'!$I412+'учет продукции'!$J412-'учет продукции'!$K412</f>
        <v>0</v>
      </c>
      <c r="G412" s="32">
        <v>580</v>
      </c>
      <c r="H412" s="32">
        <f>'учет продукции'!$F412*'учет продукции'!$G412</f>
        <v>0</v>
      </c>
      <c r="I412" s="64"/>
      <c r="J412" s="61"/>
      <c r="K412" s="61"/>
      <c r="L412" s="62"/>
      <c r="M412" s="62">
        <f>'учет продукции'!$L412-'учет продукции'!$N412</f>
        <v>0</v>
      </c>
      <c r="N412" s="62">
        <f>'учет продукции'!$L412/4.13</f>
        <v>0</v>
      </c>
      <c r="O412" s="62"/>
      <c r="P412" s="62"/>
      <c r="Q412" s="62"/>
      <c r="R412" s="62"/>
      <c r="S412" s="62"/>
      <c r="T412" s="62"/>
      <c r="U412" s="62"/>
      <c r="V412" s="62"/>
      <c r="W412" s="62">
        <v>4.3859649122807015E-2</v>
      </c>
      <c r="X412" s="62"/>
      <c r="Y412" s="62"/>
      <c r="Z412" s="62"/>
      <c r="AA412" s="62">
        <v>4.3859649122807015E-2</v>
      </c>
      <c r="AB412" s="62"/>
      <c r="AC412" s="61" t="str">
        <f>'учет продукции'!$A412&amp;" "&amp;'учет продукции'!$B412&amp;" "&amp;'учет продукции'!$C412&amp;" "&amp;'учет продукции'!$D412&amp;" "&amp;'учет продукции'!$E412</f>
        <v>Лендхаус 6см №19 Гончар гладкий 1 сорт</v>
      </c>
    </row>
    <row r="413" spans="1:29" ht="14.25" customHeight="1" x14ac:dyDescent="0.3">
      <c r="A413" s="35" t="str">
        <f>'вариации продукты'!$A$3</f>
        <v>Лендхаус</v>
      </c>
      <c r="B413" s="8" t="str">
        <f>'вариации продукты'!B$4</f>
        <v>6см</v>
      </c>
      <c r="C413" s="8" t="str">
        <f t="shared" si="24"/>
        <v>№20 Кармен</v>
      </c>
      <c r="D413" s="8" t="str">
        <f t="shared" si="25"/>
        <v>гладкий</v>
      </c>
      <c r="E413" s="9" t="s">
        <v>123</v>
      </c>
      <c r="F413" s="63">
        <f>'учет продукции'!$I413+'учет продукции'!$J413-'учет продукции'!$K413</f>
        <v>0</v>
      </c>
      <c r="G413" s="32">
        <v>580</v>
      </c>
      <c r="H413" s="32">
        <f>'учет продукции'!$F413*'учет продукции'!$G413</f>
        <v>0</v>
      </c>
      <c r="I413" s="64"/>
      <c r="J413" s="61"/>
      <c r="K413" s="61"/>
      <c r="L413" s="62"/>
      <c r="M413" s="62">
        <f>'учет продукции'!$L413-'учет продукции'!$N413</f>
        <v>0</v>
      </c>
      <c r="N413" s="62">
        <f>'учет продукции'!$L413/4.13</f>
        <v>0</v>
      </c>
      <c r="O413" s="62"/>
      <c r="P413" s="62"/>
      <c r="Q413" s="62"/>
      <c r="R413" s="62"/>
      <c r="S413" s="62"/>
      <c r="T413" s="62"/>
      <c r="U413" s="62"/>
      <c r="V413" s="62">
        <v>5.7000000000000002E-2</v>
      </c>
      <c r="W413" s="62"/>
      <c r="X413" s="62">
        <v>3.9E-2</v>
      </c>
      <c r="Y413" s="62"/>
      <c r="Z413" s="62"/>
      <c r="AA413" s="62"/>
      <c r="AB413" s="62"/>
      <c r="AC413" s="61" t="str">
        <f>'учет продукции'!$A413&amp;" "&amp;'учет продукции'!$B413&amp;" "&amp;'учет продукции'!$C413&amp;" "&amp;'учет продукции'!$D413&amp;" "&amp;'учет продукции'!$E413</f>
        <v>Лендхаус 6см №20 Кармен гладкий 1 сорт</v>
      </c>
    </row>
    <row r="414" spans="1:29" ht="14.25" customHeight="1" x14ac:dyDescent="0.3">
      <c r="A414" s="35" t="str">
        <f>'вариации продукты'!$A$3</f>
        <v>Лендхаус</v>
      </c>
      <c r="B414" s="8" t="str">
        <f>'вариации продукты'!B$4</f>
        <v>6см</v>
      </c>
      <c r="C414" s="8" t="str">
        <f t="shared" si="24"/>
        <v>№21 Агат коричневый</v>
      </c>
      <c r="D414" s="8" t="str">
        <f t="shared" si="25"/>
        <v>гладкий</v>
      </c>
      <c r="E414" s="9" t="s">
        <v>123</v>
      </c>
      <c r="F414" s="63">
        <f>'учет продукции'!$I414+'учет продукции'!$J414-'учет продукции'!$K414</f>
        <v>0</v>
      </c>
      <c r="G414" s="32">
        <v>580</v>
      </c>
      <c r="H414" s="32">
        <f>'учет продукции'!$F414*'учет продукции'!$G414</f>
        <v>0</v>
      </c>
      <c r="I414" s="64"/>
      <c r="J414" s="61"/>
      <c r="K414" s="61"/>
      <c r="L414" s="62"/>
      <c r="M414" s="62">
        <f>'учет продукции'!$L414-'учет продукции'!$N414</f>
        <v>0</v>
      </c>
      <c r="N414" s="62">
        <f>'учет продукции'!$L414/4.13</f>
        <v>0</v>
      </c>
      <c r="O414" s="62"/>
      <c r="P414" s="62"/>
      <c r="Q414" s="62"/>
      <c r="R414" s="62"/>
      <c r="S414" s="62"/>
      <c r="T414" s="62"/>
      <c r="U414" s="62"/>
      <c r="V414" s="62"/>
      <c r="W414" s="62">
        <v>2.1929824561403508E-2</v>
      </c>
      <c r="X414" s="62">
        <v>2.1929824561403508E-2</v>
      </c>
      <c r="Y414" s="62">
        <v>4.3859649122807015E-2</v>
      </c>
      <c r="Z414" s="62"/>
      <c r="AA414" s="62"/>
      <c r="AB414" s="62"/>
      <c r="AC414" s="61" t="str">
        <f>'учет продукции'!$A414&amp;" "&amp;'учет продукции'!$B414&amp;" "&amp;'учет продукции'!$C414&amp;" "&amp;'учет продукции'!$D414&amp;" "&amp;'учет продукции'!$E414</f>
        <v>Лендхаус 6см №21 Агат коричневый гладкий 1 сорт</v>
      </c>
    </row>
    <row r="415" spans="1:29" ht="14.25" customHeight="1" x14ac:dyDescent="0.3">
      <c r="A415" s="35" t="str">
        <f>'вариации продукты'!$A$3</f>
        <v>Лендхаус</v>
      </c>
      <c r="B415" s="8" t="str">
        <f>'вариации продукты'!B$4</f>
        <v>6см</v>
      </c>
      <c r="C415" s="8" t="str">
        <f t="shared" si="24"/>
        <v>№22 Агат оранжевый</v>
      </c>
      <c r="D415" s="8" t="str">
        <f t="shared" si="25"/>
        <v>гладкий</v>
      </c>
      <c r="E415" s="9" t="s">
        <v>123</v>
      </c>
      <c r="F415" s="63">
        <f>'учет продукции'!$I415+'учет продукции'!$J415-'учет продукции'!$K415</f>
        <v>0</v>
      </c>
      <c r="G415" s="32">
        <v>580</v>
      </c>
      <c r="H415" s="32">
        <f>'учет продукции'!$F415*'учет продукции'!$G415</f>
        <v>0</v>
      </c>
      <c r="I415" s="64"/>
      <c r="J415" s="61"/>
      <c r="K415" s="61"/>
      <c r="L415" s="62"/>
      <c r="M415" s="62">
        <f>'учет продукции'!$L415-'учет продукции'!$N415</f>
        <v>0</v>
      </c>
      <c r="N415" s="62">
        <f>'учет продукции'!$L415/4.13</f>
        <v>0</v>
      </c>
      <c r="O415" s="62"/>
      <c r="P415" s="62"/>
      <c r="Q415" s="62"/>
      <c r="R415" s="62"/>
      <c r="S415" s="62"/>
      <c r="T415" s="62"/>
      <c r="U415" s="62"/>
      <c r="V415" s="62"/>
      <c r="W415" s="62"/>
      <c r="X415" s="62">
        <v>2.1929824561403508E-2</v>
      </c>
      <c r="Y415" s="62">
        <v>4.3859649122807015E-2</v>
      </c>
      <c r="Z415" s="62"/>
      <c r="AA415" s="62">
        <v>2.1929824561403508E-2</v>
      </c>
      <c r="AB415" s="62"/>
      <c r="AC415" s="61" t="str">
        <f>'учет продукции'!$A415&amp;" "&amp;'учет продукции'!$B415&amp;" "&amp;'учет продукции'!$C415&amp;" "&amp;'учет продукции'!$D415&amp;" "&amp;'учет продукции'!$E415</f>
        <v>Лендхаус 6см №22 Агат оранжевый гладкий 1 сорт</v>
      </c>
    </row>
    <row r="416" spans="1:29" ht="14.25" customHeight="1" x14ac:dyDescent="0.3">
      <c r="A416" s="35" t="str">
        <f>'вариации продукты'!$A$3</f>
        <v>Лендхаус</v>
      </c>
      <c r="B416" s="8" t="str">
        <f>'вариации продукты'!B$4</f>
        <v>6см</v>
      </c>
      <c r="C416" s="8" t="str">
        <f t="shared" si="24"/>
        <v>№23 Жёлтый агат</v>
      </c>
      <c r="D416" s="8" t="str">
        <f t="shared" si="25"/>
        <v>гладкий</v>
      </c>
      <c r="E416" s="9" t="s">
        <v>123</v>
      </c>
      <c r="F416" s="63">
        <f>'учет продукции'!$I416+'учет продукции'!$J416-'учет продукции'!$K416</f>
        <v>0</v>
      </c>
      <c r="G416" s="32">
        <v>580</v>
      </c>
      <c r="H416" s="32">
        <f>'учет продукции'!$F416*'учет продукции'!$G416</f>
        <v>0</v>
      </c>
      <c r="I416" s="64"/>
      <c r="J416" s="61"/>
      <c r="K416" s="61"/>
      <c r="L416" s="62"/>
      <c r="M416" s="62">
        <f>'учет продукции'!$L416-'учет продукции'!$N416</f>
        <v>0</v>
      </c>
      <c r="N416" s="62">
        <f>'учет продукции'!$L416/4.13</f>
        <v>0</v>
      </c>
      <c r="O416" s="62"/>
      <c r="P416" s="62"/>
      <c r="Q416" s="62"/>
      <c r="R416" s="62"/>
      <c r="S416" s="62"/>
      <c r="T416" s="62"/>
      <c r="U416" s="62"/>
      <c r="V416" s="62"/>
      <c r="W416" s="62"/>
      <c r="X416" s="62">
        <v>2.1929824561403508E-2</v>
      </c>
      <c r="Y416" s="62">
        <v>4.3859649122807015E-2</v>
      </c>
      <c r="Z416" s="62">
        <v>2.1929824561403508E-2</v>
      </c>
      <c r="AA416" s="62"/>
      <c r="AB416" s="62"/>
      <c r="AC416" s="61" t="str">
        <f>'учет продукции'!$A416&amp;" "&amp;'учет продукции'!$B416&amp;" "&amp;'учет продукции'!$C416&amp;" "&amp;'учет продукции'!$D416&amp;" "&amp;'учет продукции'!$E416</f>
        <v>Лендхаус 6см №23 Жёлтый агат гладкий 1 сорт</v>
      </c>
    </row>
    <row r="417" spans="1:29" ht="14.25" customHeight="1" x14ac:dyDescent="0.3">
      <c r="A417" s="35" t="str">
        <f>'вариации продукты'!$A$3</f>
        <v>Лендхаус</v>
      </c>
      <c r="B417" s="8" t="str">
        <f>'вариации продукты'!B$4</f>
        <v>6см</v>
      </c>
      <c r="C417" s="8" t="str">
        <f t="shared" si="24"/>
        <v>№24 Танго</v>
      </c>
      <c r="D417" s="8" t="str">
        <f t="shared" si="25"/>
        <v>гладкий</v>
      </c>
      <c r="E417" s="9" t="s">
        <v>123</v>
      </c>
      <c r="F417" s="63">
        <f>'учет продукции'!$I417+'учет продукции'!$J417-'учет продукции'!$K417</f>
        <v>0</v>
      </c>
      <c r="G417" s="32">
        <v>580</v>
      </c>
      <c r="H417" s="32">
        <f>'учет продукции'!$F417*'учет продукции'!$G417</f>
        <v>0</v>
      </c>
      <c r="I417" s="64"/>
      <c r="J417" s="61"/>
      <c r="K417" s="61"/>
      <c r="L417" s="62"/>
      <c r="M417" s="62">
        <f>'учет продукции'!$L417-'учет продукции'!$N417</f>
        <v>0</v>
      </c>
      <c r="N417" s="62">
        <f>'учет продукции'!$L417/4.13</f>
        <v>0</v>
      </c>
      <c r="O417" s="62"/>
      <c r="P417" s="62"/>
      <c r="Q417" s="62"/>
      <c r="R417" s="62"/>
      <c r="S417" s="62"/>
      <c r="T417" s="62"/>
      <c r="U417" s="62"/>
      <c r="V417" s="62">
        <v>2.1929824561403508E-2</v>
      </c>
      <c r="W417" s="62"/>
      <c r="X417" s="62"/>
      <c r="Y417" s="62">
        <v>4.3859649122807015E-2</v>
      </c>
      <c r="Z417" s="62">
        <v>2.1929824561403508E-2</v>
      </c>
      <c r="AA417" s="62"/>
      <c r="AB417" s="62"/>
      <c r="AC417" s="61" t="str">
        <f>'учет продукции'!$A417&amp;" "&amp;'учет продукции'!$B417&amp;" "&amp;'учет продукции'!$C417&amp;" "&amp;'учет продукции'!$D417&amp;" "&amp;'учет продукции'!$E417</f>
        <v>Лендхаус 6см №24 Танго гладкий 1 сорт</v>
      </c>
    </row>
    <row r="418" spans="1:29" ht="14.25" customHeight="1" x14ac:dyDescent="0.3">
      <c r="A418" s="35" t="str">
        <f>'вариации продукты'!$A$3</f>
        <v>Лендхаус</v>
      </c>
      <c r="B418" s="8" t="str">
        <f>'вариации продукты'!B$4</f>
        <v>6см</v>
      </c>
      <c r="C418" s="8" t="str">
        <f t="shared" si="24"/>
        <v>серый</v>
      </c>
      <c r="D418" s="8" t="str">
        <f t="shared" si="25"/>
        <v>Фактура 0-3</v>
      </c>
      <c r="E418" s="9" t="s">
        <v>123</v>
      </c>
      <c r="F418" s="63">
        <f>'учет продукции'!$I418+'учет продукции'!$J418-'учет продукции'!$K418</f>
        <v>0</v>
      </c>
      <c r="G418" s="32">
        <v>450</v>
      </c>
      <c r="H418" s="32">
        <f>'учет продукции'!$F418*'учет продукции'!$G418</f>
        <v>0</v>
      </c>
      <c r="I418" s="64"/>
      <c r="J418" s="61"/>
      <c r="K418" s="61"/>
      <c r="L418" s="62"/>
      <c r="M418" s="62">
        <f>'учет продукции'!$L418-'учет продукции'!$N418</f>
        <v>0</v>
      </c>
      <c r="N418" s="62">
        <f>'учет продукции'!$L418/4.13</f>
        <v>0</v>
      </c>
      <c r="O418" s="62"/>
      <c r="P418" s="62"/>
      <c r="Q418" s="62">
        <v>5.2631578947368416</v>
      </c>
      <c r="R418" s="62"/>
      <c r="S418" s="62">
        <v>1.64</v>
      </c>
      <c r="T418" s="62"/>
      <c r="U418" s="62">
        <v>0.58479532163742687</v>
      </c>
      <c r="V418" s="62"/>
      <c r="W418" s="62"/>
      <c r="X418" s="62"/>
      <c r="Y418" s="62"/>
      <c r="Z418" s="62"/>
      <c r="AA418" s="62"/>
      <c r="AB418" s="62"/>
      <c r="AC418" s="61" t="str">
        <f>'учет продукции'!$A418&amp;" "&amp;'учет продукции'!$B418&amp;" "&amp;'учет продукции'!$C418&amp;" "&amp;'учет продукции'!$D418&amp;" "&amp;'учет продукции'!$E418</f>
        <v>Лендхаус 6см серый Фактура 0-3 1 сорт</v>
      </c>
    </row>
    <row r="419" spans="1:29" ht="14.25" customHeight="1" x14ac:dyDescent="0.3">
      <c r="A419" s="35" t="str">
        <f>'вариации продукты'!$A$3</f>
        <v>Лендхаус</v>
      </c>
      <c r="B419" s="8" t="str">
        <f>'вариации продукты'!B$4</f>
        <v>6см</v>
      </c>
      <c r="C419" s="8" t="str">
        <f t="shared" si="24"/>
        <v>красный</v>
      </c>
      <c r="D419" s="8" t="str">
        <f t="shared" si="25"/>
        <v>Фактура 0-3</v>
      </c>
      <c r="E419" s="9" t="s">
        <v>123</v>
      </c>
      <c r="F419" s="63">
        <f>'учет продукции'!$I419+'учет продукции'!$J419-'учет продукции'!$K419</f>
        <v>0</v>
      </c>
      <c r="G419" s="32">
        <v>500</v>
      </c>
      <c r="H419" s="32">
        <f>'учет продукции'!$F419*'учет продукции'!$G419</f>
        <v>0</v>
      </c>
      <c r="I419" s="64"/>
      <c r="J419" s="61"/>
      <c r="K419" s="61"/>
      <c r="L419" s="62"/>
      <c r="M419" s="62">
        <f>'учет продукции'!$L419-'учет продукции'!$N419</f>
        <v>0</v>
      </c>
      <c r="N419" s="62">
        <f>'учет продукции'!$L419/4.13</f>
        <v>0</v>
      </c>
      <c r="O419" s="62"/>
      <c r="P419" s="62"/>
      <c r="Q419" s="62">
        <v>5.2631578947368416</v>
      </c>
      <c r="R419" s="62"/>
      <c r="S419" s="62">
        <v>1.64</v>
      </c>
      <c r="T419" s="62"/>
      <c r="U419" s="62">
        <v>0.58479532163742687</v>
      </c>
      <c r="V419" s="62">
        <v>8.7999999999999995E-2</v>
      </c>
      <c r="W419" s="62"/>
      <c r="X419" s="62"/>
      <c r="Y419" s="62"/>
      <c r="Z419" s="62"/>
      <c r="AA419" s="62"/>
      <c r="AB419" s="62"/>
      <c r="AC419" s="61" t="str">
        <f>'учет продукции'!$A419&amp;" "&amp;'учет продукции'!$B419&amp;" "&amp;'учет продукции'!$C419&amp;" "&amp;'учет продукции'!$D419&amp;" "&amp;'учет продукции'!$E419</f>
        <v>Лендхаус 6см красный Фактура 0-3 1 сорт</v>
      </c>
    </row>
    <row r="420" spans="1:29" ht="14.25" customHeight="1" x14ac:dyDescent="0.3">
      <c r="A420" s="35" t="str">
        <f>'вариации продукты'!$A$3</f>
        <v>Лендхаус</v>
      </c>
      <c r="B420" s="8" t="str">
        <f>'вариации продукты'!B$4</f>
        <v>6см</v>
      </c>
      <c r="C420" s="8" t="str">
        <f t="shared" si="24"/>
        <v>коричневый</v>
      </c>
      <c r="D420" s="8" t="str">
        <f t="shared" si="25"/>
        <v>Фактура 0-3</v>
      </c>
      <c r="E420" s="9" t="s">
        <v>123</v>
      </c>
      <c r="F420" s="63">
        <f>'учет продукции'!$I420+'учет продукции'!$J420-'учет продукции'!$K420</f>
        <v>0</v>
      </c>
      <c r="G420" s="32">
        <v>500</v>
      </c>
      <c r="H420" s="32">
        <f>'учет продукции'!$F420*'учет продукции'!$G420</f>
        <v>0</v>
      </c>
      <c r="I420" s="64"/>
      <c r="J420" s="61"/>
      <c r="K420" s="61"/>
      <c r="L420" s="62"/>
      <c r="M420" s="62">
        <f>'учет продукции'!$L420-'учет продукции'!$N420</f>
        <v>0</v>
      </c>
      <c r="N420" s="62">
        <f>'учет продукции'!$L420/4.13</f>
        <v>0</v>
      </c>
      <c r="O420" s="62"/>
      <c r="P420" s="62"/>
      <c r="Q420" s="62">
        <v>5.2631578947368416</v>
      </c>
      <c r="R420" s="62"/>
      <c r="S420" s="62">
        <v>1.64</v>
      </c>
      <c r="T420" s="62"/>
      <c r="U420" s="62">
        <v>0.58479532163742687</v>
      </c>
      <c r="V420" s="62"/>
      <c r="W420" s="62">
        <v>8.7999999999999995E-2</v>
      </c>
      <c r="X420" s="62"/>
      <c r="Y420" s="62"/>
      <c r="Z420" s="62"/>
      <c r="AA420" s="62"/>
      <c r="AB420" s="62"/>
      <c r="AC420" s="61" t="str">
        <f>'учет продукции'!$A420&amp;" "&amp;'учет продукции'!$B420&amp;" "&amp;'учет продукции'!$C420&amp;" "&amp;'учет продукции'!$D420&amp;" "&amp;'учет продукции'!$E420</f>
        <v>Лендхаус 6см коричневый Фактура 0-3 1 сорт</v>
      </c>
    </row>
    <row r="421" spans="1:29" ht="14.25" customHeight="1" x14ac:dyDescent="0.3">
      <c r="A421" s="35" t="str">
        <f>'вариации продукты'!$A$3</f>
        <v>Лендхаус</v>
      </c>
      <c r="B421" s="8" t="str">
        <f>'вариации продукты'!B$4</f>
        <v>6см</v>
      </c>
      <c r="C421" s="8" t="str">
        <f t="shared" si="24"/>
        <v>черный</v>
      </c>
      <c r="D421" s="8" t="str">
        <f t="shared" si="25"/>
        <v>Фактура 0-3</v>
      </c>
      <c r="E421" s="9" t="s">
        <v>123</v>
      </c>
      <c r="F421" s="63">
        <f>'учет продукции'!$I421+'учет продукции'!$J421-'учет продукции'!$K421</f>
        <v>0</v>
      </c>
      <c r="G421" s="32">
        <v>500</v>
      </c>
      <c r="H421" s="32">
        <f>'учет продукции'!$F421*'учет продукции'!$G421</f>
        <v>0</v>
      </c>
      <c r="I421" s="64"/>
      <c r="J421" s="61"/>
      <c r="K421" s="61"/>
      <c r="L421" s="62"/>
      <c r="M421" s="62">
        <f>'учет продукции'!$L421-'учет продукции'!$N421</f>
        <v>0</v>
      </c>
      <c r="N421" s="62">
        <f>'учет продукции'!$L421/4.13</f>
        <v>0</v>
      </c>
      <c r="O421" s="62"/>
      <c r="P421" s="62"/>
      <c r="Q421" s="62">
        <v>5.2631578947368416</v>
      </c>
      <c r="R421" s="62"/>
      <c r="S421" s="62">
        <v>1.64</v>
      </c>
      <c r="T421" s="62"/>
      <c r="U421" s="62">
        <v>0.58479532163742687</v>
      </c>
      <c r="V421" s="62"/>
      <c r="W421" s="62"/>
      <c r="X421" s="62">
        <v>8.7999999999999995E-2</v>
      </c>
      <c r="Y421" s="62"/>
      <c r="Z421" s="62"/>
      <c r="AA421" s="62"/>
      <c r="AB421" s="62"/>
      <c r="AC421" s="61" t="str">
        <f>'учет продукции'!$A421&amp;" "&amp;'учет продукции'!$B421&amp;" "&amp;'учет продукции'!$C421&amp;" "&amp;'учет продукции'!$D421&amp;" "&amp;'учет продукции'!$E421</f>
        <v>Лендхаус 6см черный Фактура 0-3 1 сорт</v>
      </c>
    </row>
    <row r="422" spans="1:29" ht="14.25" customHeight="1" x14ac:dyDescent="0.3">
      <c r="A422" s="35" t="str">
        <f>'вариации продукты'!$A$3</f>
        <v>Лендхаус</v>
      </c>
      <c r="B422" s="8" t="str">
        <f>'вариации продукты'!B$4</f>
        <v>6см</v>
      </c>
      <c r="C422" s="8" t="str">
        <f t="shared" si="24"/>
        <v>белый</v>
      </c>
      <c r="D422" s="8" t="str">
        <f t="shared" si="25"/>
        <v>Фактура 0-3</v>
      </c>
      <c r="E422" s="9" t="s">
        <v>123</v>
      </c>
      <c r="F422" s="63">
        <f>'учет продукции'!$I422+'учет продукции'!$J422-'учет продукции'!$K422</f>
        <v>0</v>
      </c>
      <c r="G422" s="32">
        <v>520</v>
      </c>
      <c r="H422" s="32">
        <f>'учет продукции'!$F422*'учет продукции'!$G422</f>
        <v>0</v>
      </c>
      <c r="I422" s="64"/>
      <c r="J422" s="61"/>
      <c r="K422" s="61"/>
      <c r="L422" s="62"/>
      <c r="M422" s="62">
        <f>'учет продукции'!$L422-'учет продукции'!$N422</f>
        <v>0</v>
      </c>
      <c r="N422" s="62">
        <f>'учет продукции'!$L422/4.13</f>
        <v>0</v>
      </c>
      <c r="O422" s="62"/>
      <c r="P422" s="62"/>
      <c r="Q422" s="62">
        <v>5.2631578947368416</v>
      </c>
      <c r="R422" s="62"/>
      <c r="S422" s="62"/>
      <c r="T422" s="62">
        <v>1.58</v>
      </c>
      <c r="U422" s="62">
        <v>0.58479532163742687</v>
      </c>
      <c r="V422" s="62"/>
      <c r="W422" s="62"/>
      <c r="X422" s="62"/>
      <c r="Y422" s="62">
        <v>8.7999999999999995E-2</v>
      </c>
      <c r="Z422" s="62"/>
      <c r="AA422" s="62"/>
      <c r="AB422" s="62"/>
      <c r="AC422" s="61" t="str">
        <f>'учет продукции'!$A422&amp;" "&amp;'учет продукции'!$B422&amp;" "&amp;'учет продукции'!$C422&amp;" "&amp;'учет продукции'!$D422&amp;" "&amp;'учет продукции'!$E422</f>
        <v>Лендхаус 6см белый Фактура 0-3 1 сорт</v>
      </c>
    </row>
    <row r="423" spans="1:29" ht="14.25" customHeight="1" x14ac:dyDescent="0.3">
      <c r="A423" s="35" t="str">
        <f>'вариации продукты'!$A$3</f>
        <v>Лендхаус</v>
      </c>
      <c r="B423" s="8" t="str">
        <f>'вариации продукты'!B$4</f>
        <v>6см</v>
      </c>
      <c r="C423" s="8" t="str">
        <f t="shared" si="24"/>
        <v>желтый</v>
      </c>
      <c r="D423" s="8" t="str">
        <f t="shared" si="25"/>
        <v>Фактура 0-3</v>
      </c>
      <c r="E423" s="9" t="s">
        <v>123</v>
      </c>
      <c r="F423" s="63">
        <f>'учет продукции'!$I423+'учет продукции'!$J423-'учет продукции'!$K423</f>
        <v>0</v>
      </c>
      <c r="G423" s="32">
        <v>520</v>
      </c>
      <c r="H423" s="32">
        <f>'учет продукции'!$F423*'учет продукции'!$G423</f>
        <v>0</v>
      </c>
      <c r="I423" s="64"/>
      <c r="J423" s="61"/>
      <c r="K423" s="61"/>
      <c r="L423" s="62"/>
      <c r="M423" s="62">
        <f>'учет продукции'!$L423-'учет продукции'!$N423</f>
        <v>0</v>
      </c>
      <c r="N423" s="62">
        <f>'учет продукции'!$L423/4.13</f>
        <v>0</v>
      </c>
      <c r="O423" s="62"/>
      <c r="P423" s="62"/>
      <c r="Q423" s="62">
        <v>5.2631578947368416</v>
      </c>
      <c r="R423" s="62"/>
      <c r="S423" s="62"/>
      <c r="T423" s="62">
        <v>1.58</v>
      </c>
      <c r="U423" s="62">
        <v>0.58479532163742687</v>
      </c>
      <c r="V423" s="62"/>
      <c r="W423" s="62"/>
      <c r="X423" s="62"/>
      <c r="Y423" s="62"/>
      <c r="Z423" s="62">
        <v>8.7999999999999995E-2</v>
      </c>
      <c r="AA423" s="62"/>
      <c r="AB423" s="62"/>
      <c r="AC423" s="61" t="str">
        <f>'учет продукции'!$A423&amp;" "&amp;'учет продукции'!$B423&amp;" "&amp;'учет продукции'!$C423&amp;" "&amp;'учет продукции'!$D423&amp;" "&amp;'учет продукции'!$E423</f>
        <v>Лендхаус 6см желтый Фактура 0-3 1 сорт</v>
      </c>
    </row>
    <row r="424" spans="1:29" ht="14.25" customHeight="1" x14ac:dyDescent="0.3">
      <c r="A424" s="35" t="str">
        <f>'вариации продукты'!$A$3</f>
        <v>Лендхаус</v>
      </c>
      <c r="B424" s="8" t="str">
        <f>'вариации продукты'!B$4</f>
        <v>6см</v>
      </c>
      <c r="C424" s="8" t="str">
        <f t="shared" si="24"/>
        <v>оранжевый</v>
      </c>
      <c r="D424" s="8" t="str">
        <f t="shared" si="25"/>
        <v>Фактура 0-3</v>
      </c>
      <c r="E424" s="9" t="s">
        <v>123</v>
      </c>
      <c r="F424" s="63">
        <f>'учет продукции'!$I424+'учет продукции'!$J424-'учет продукции'!$K424</f>
        <v>0</v>
      </c>
      <c r="G424" s="32">
        <v>520</v>
      </c>
      <c r="H424" s="32">
        <f>'учет продукции'!$F424*'учет продукции'!$G424</f>
        <v>0</v>
      </c>
      <c r="I424" s="64"/>
      <c r="J424" s="61"/>
      <c r="K424" s="61"/>
      <c r="L424" s="62"/>
      <c r="M424" s="62">
        <f>'учет продукции'!$L424-'учет продукции'!$N424</f>
        <v>0</v>
      </c>
      <c r="N424" s="62">
        <f>'учет продукции'!$L424/4.13</f>
        <v>0</v>
      </c>
      <c r="O424" s="62"/>
      <c r="P424" s="62"/>
      <c r="Q424" s="62">
        <v>5.2631578947368416</v>
      </c>
      <c r="R424" s="62"/>
      <c r="S424" s="62"/>
      <c r="T424" s="62">
        <v>1.58</v>
      </c>
      <c r="U424" s="62">
        <v>0.58479532163742687</v>
      </c>
      <c r="V424" s="62"/>
      <c r="W424" s="62"/>
      <c r="X424" s="62"/>
      <c r="Y424" s="62"/>
      <c r="Z424" s="62"/>
      <c r="AA424" s="62">
        <v>8.7999999999999995E-2</v>
      </c>
      <c r="AB424" s="62"/>
      <c r="AC424" s="61" t="str">
        <f>'учет продукции'!$A424&amp;" "&amp;'учет продукции'!$B424&amp;" "&amp;'учет продукции'!$C424&amp;" "&amp;'учет продукции'!$D424&amp;" "&amp;'учет продукции'!$E424</f>
        <v>Лендхаус 6см оранжевый Фактура 0-3 1 сорт</v>
      </c>
    </row>
    <row r="425" spans="1:29" ht="14.25" customHeight="1" x14ac:dyDescent="0.3">
      <c r="A425" s="35" t="s">
        <v>124</v>
      </c>
      <c r="B425" s="8" t="s">
        <v>158</v>
      </c>
      <c r="C425" s="8" t="s">
        <v>126</v>
      </c>
      <c r="D425" s="8" t="s">
        <v>128</v>
      </c>
      <c r="E425" s="8" t="s">
        <v>123</v>
      </c>
      <c r="F425" s="66">
        <v>0</v>
      </c>
      <c r="G425" s="32">
        <v>400</v>
      </c>
      <c r="H425" s="32">
        <v>0</v>
      </c>
      <c r="I425" s="67"/>
      <c r="J425" s="61"/>
      <c r="K425" s="61"/>
      <c r="L425" s="62"/>
      <c r="M425" s="62">
        <f>'учет продукции'!$L425-'учет продукции'!$N425</f>
        <v>0</v>
      </c>
      <c r="N425" s="62">
        <f>'учет продукции'!$L425/4.13</f>
        <v>0</v>
      </c>
      <c r="O425" s="62"/>
      <c r="P425" s="62"/>
      <c r="Q425" s="62">
        <v>5.2631578947368416</v>
      </c>
      <c r="R425" s="62"/>
      <c r="S425" s="62"/>
      <c r="T425" s="62">
        <v>1.58</v>
      </c>
      <c r="U425" s="62">
        <v>0.58479532163742687</v>
      </c>
      <c r="V425" s="62"/>
      <c r="W425" s="62">
        <v>8.7999999999999995E-2</v>
      </c>
      <c r="X425" s="62"/>
      <c r="Y425" s="62"/>
      <c r="Z425" s="62"/>
      <c r="AA425" s="62"/>
      <c r="AB425" s="62"/>
      <c r="AC425" s="61" t="str">
        <f>'учет продукции'!$A425&amp;" "&amp;'учет продукции'!$B425&amp;" "&amp;'учет продукции'!$C425&amp;" "&amp;'учет продукции'!$D425&amp;" "&amp;'учет продукции'!$E425</f>
        <v>Лендхаус 6см Мокко Фактура 0-3 1 сорт</v>
      </c>
    </row>
    <row r="426" spans="1:29" ht="14.25" customHeight="1" x14ac:dyDescent="0.3">
      <c r="A426" s="35" t="str">
        <f>'вариации продукты'!$A$3</f>
        <v>Лендхаус</v>
      </c>
      <c r="B426" s="8" t="str">
        <f>'вариации продукты'!B$4</f>
        <v>6см</v>
      </c>
      <c r="C426" s="8" t="str">
        <f t="shared" ref="C426:C449" si="26">C394</f>
        <v>№1 Каир</v>
      </c>
      <c r="D426" s="8" t="str">
        <f t="shared" ref="D426:D449" si="27">D298</f>
        <v>Фактура 0-3</v>
      </c>
      <c r="E426" s="9" t="s">
        <v>123</v>
      </c>
      <c r="F426" s="63">
        <f>'учет продукции'!$I426+'учет продукции'!$J426-'учет продукции'!$K426</f>
        <v>0</v>
      </c>
      <c r="G426" s="32">
        <v>580</v>
      </c>
      <c r="H426" s="32">
        <f>'учет продукции'!$F426*'учет продукции'!$G426</f>
        <v>0</v>
      </c>
      <c r="I426" s="64"/>
      <c r="J426" s="61"/>
      <c r="K426" s="61"/>
      <c r="L426" s="62"/>
      <c r="M426" s="62">
        <f>'учет продукции'!$L426-'учет продукции'!$N426</f>
        <v>0</v>
      </c>
      <c r="N426" s="62">
        <f>'учет продукции'!$L426/4.13</f>
        <v>0</v>
      </c>
      <c r="O426" s="62"/>
      <c r="P426" s="62"/>
      <c r="Q426" s="62">
        <v>5.2631578947368416</v>
      </c>
      <c r="R426" s="62"/>
      <c r="S426" s="62">
        <v>0.41</v>
      </c>
      <c r="T426" s="62">
        <v>1.1842105263157894</v>
      </c>
      <c r="U426" s="62">
        <v>0.58479532163742687</v>
      </c>
      <c r="V426" s="62">
        <v>2.1929824561403508E-2</v>
      </c>
      <c r="W426" s="62"/>
      <c r="X426" s="62"/>
      <c r="Y426" s="62"/>
      <c r="Z426" s="62">
        <v>4.3859649122807015E-2</v>
      </c>
      <c r="AA426" s="62">
        <v>2.1929824561403508E-2</v>
      </c>
      <c r="AB426" s="62"/>
      <c r="AC426" s="61" t="str">
        <f>'учет продукции'!$A426&amp;" "&amp;'учет продукции'!$B426&amp;" "&amp;'учет продукции'!$C426&amp;" "&amp;'учет продукции'!$D426&amp;" "&amp;'учет продукции'!$E426</f>
        <v>Лендхаус 6см №1 Каир Фактура 0-3 1 сорт</v>
      </c>
    </row>
    <row r="427" spans="1:29" ht="14.25" customHeight="1" x14ac:dyDescent="0.3">
      <c r="A427" s="35" t="str">
        <f>'вариации продукты'!$A$3</f>
        <v>Лендхаус</v>
      </c>
      <c r="B427" s="8" t="str">
        <f>'вариации продукты'!B$4</f>
        <v>6см</v>
      </c>
      <c r="C427" s="8" t="str">
        <f t="shared" si="26"/>
        <v>№2 Янтарь</v>
      </c>
      <c r="D427" s="8" t="str">
        <f t="shared" si="27"/>
        <v>Фактура 0-3</v>
      </c>
      <c r="E427" s="9" t="s">
        <v>123</v>
      </c>
      <c r="F427" s="63">
        <f>'учет продукции'!$I427+'учет продукции'!$J427-'учет продукции'!$K427</f>
        <v>0</v>
      </c>
      <c r="G427" s="32">
        <v>580</v>
      </c>
      <c r="H427" s="32">
        <f>'учет продукции'!$F427*'учет продукции'!$G427</f>
        <v>0</v>
      </c>
      <c r="I427" s="64"/>
      <c r="J427" s="61"/>
      <c r="K427" s="61"/>
      <c r="L427" s="62"/>
      <c r="M427" s="62">
        <f>'учет продукции'!$L427-'учет продукции'!$N427</f>
        <v>0</v>
      </c>
      <c r="N427" s="62">
        <f>'учет продукции'!$L427/4.13</f>
        <v>0</v>
      </c>
      <c r="O427" s="62"/>
      <c r="P427" s="62"/>
      <c r="Q427" s="62">
        <v>5.2631578947368416</v>
      </c>
      <c r="R427" s="62"/>
      <c r="S427" s="62">
        <v>0.81871345029239762</v>
      </c>
      <c r="T427" s="62">
        <v>0.78947368421052622</v>
      </c>
      <c r="U427" s="62">
        <v>0.58479532163742687</v>
      </c>
      <c r="V427" s="62"/>
      <c r="W427" s="62">
        <v>4.3859649122807015E-2</v>
      </c>
      <c r="X427" s="62"/>
      <c r="Y427" s="62"/>
      <c r="Z427" s="62">
        <v>4.3859649122807001E-2</v>
      </c>
      <c r="AA427" s="62"/>
      <c r="AB427" s="62"/>
      <c r="AC427" s="61" t="str">
        <f>'учет продукции'!$A427&amp;" "&amp;'учет продукции'!$B427&amp;" "&amp;'учет продукции'!$C427&amp;" "&amp;'учет продукции'!$D427&amp;" "&amp;'учет продукции'!$E427</f>
        <v>Лендхаус 6см №2 Янтарь Фактура 0-3 1 сорт</v>
      </c>
    </row>
    <row r="428" spans="1:29" ht="14.25" customHeight="1" x14ac:dyDescent="0.3">
      <c r="A428" s="35" t="str">
        <f>'вариации продукты'!$A$3</f>
        <v>Лендхаус</v>
      </c>
      <c r="B428" s="8" t="str">
        <f>'вариации продукты'!B$4</f>
        <v>6см</v>
      </c>
      <c r="C428" s="8" t="str">
        <f t="shared" si="26"/>
        <v>№3 Серо-белый</v>
      </c>
      <c r="D428" s="8" t="str">
        <f t="shared" si="27"/>
        <v>Фактура 0-3</v>
      </c>
      <c r="E428" s="9" t="s">
        <v>123</v>
      </c>
      <c r="F428" s="63">
        <f>'учет продукции'!$I428+'учет продукции'!$J428-'учет продукции'!$K428</f>
        <v>0</v>
      </c>
      <c r="G428" s="32">
        <v>580</v>
      </c>
      <c r="H428" s="32">
        <f>'учет продукции'!$F428*'учет продукции'!$G428</f>
        <v>0</v>
      </c>
      <c r="I428" s="64"/>
      <c r="J428" s="61"/>
      <c r="K428" s="61"/>
      <c r="L428" s="62"/>
      <c r="M428" s="62">
        <f>'учет продукции'!$L428-'учет продукции'!$N428</f>
        <v>0</v>
      </c>
      <c r="N428" s="62">
        <f>'учет продукции'!$L428/4.13</f>
        <v>0</v>
      </c>
      <c r="O428" s="62"/>
      <c r="P428" s="62"/>
      <c r="Q428" s="62">
        <v>5.2631578947368416</v>
      </c>
      <c r="R428" s="62"/>
      <c r="S428" s="62">
        <v>0.54035087719298247</v>
      </c>
      <c r="T428" s="62">
        <v>1.0499999999999996</v>
      </c>
      <c r="U428" s="62">
        <v>0.58479532163742687</v>
      </c>
      <c r="V428" s="62"/>
      <c r="W428" s="62"/>
      <c r="X428" s="62"/>
      <c r="Y428" s="62">
        <v>4.3859649122807015E-2</v>
      </c>
      <c r="Z428" s="62"/>
      <c r="AA428" s="62"/>
      <c r="AB428" s="62"/>
      <c r="AC428" s="61" t="str">
        <f>'учет продукции'!$A428&amp;" "&amp;'учет продукции'!$B428&amp;" "&amp;'учет продукции'!$C428&amp;" "&amp;'учет продукции'!$D428&amp;" "&amp;'учет продукции'!$E428</f>
        <v>Лендхаус 6см №3 Серо-белый Фактура 0-3 1 сорт</v>
      </c>
    </row>
    <row r="429" spans="1:29" ht="14.25" customHeight="1" x14ac:dyDescent="0.3">
      <c r="A429" s="35" t="str">
        <f>'вариации продукты'!$A$3</f>
        <v>Лендхаус</v>
      </c>
      <c r="B429" s="8" t="str">
        <f>'вариации продукты'!B$4</f>
        <v>6см</v>
      </c>
      <c r="C429" s="8" t="str">
        <f t="shared" si="26"/>
        <v>№4 Степь</v>
      </c>
      <c r="D429" s="8" t="str">
        <f t="shared" si="27"/>
        <v>Фактура 0-3</v>
      </c>
      <c r="E429" s="9" t="s">
        <v>123</v>
      </c>
      <c r="F429" s="63">
        <f>'учет продукции'!$I429+'учет продукции'!$J429-'учет продукции'!$K429</f>
        <v>0</v>
      </c>
      <c r="G429" s="32">
        <v>580</v>
      </c>
      <c r="H429" s="32">
        <f>'учет продукции'!$F429*'учет продукции'!$G429</f>
        <v>0</v>
      </c>
      <c r="I429" s="64"/>
      <c r="J429" s="61"/>
      <c r="K429" s="61"/>
      <c r="L429" s="62"/>
      <c r="M429" s="62">
        <f>'учет продукции'!$L429-'учет продукции'!$N429</f>
        <v>0</v>
      </c>
      <c r="N429" s="62">
        <f>'учет продукции'!$L429/4.13</f>
        <v>0</v>
      </c>
      <c r="O429" s="62"/>
      <c r="P429" s="62"/>
      <c r="Q429" s="62">
        <v>5.2631578947368416</v>
      </c>
      <c r="R429" s="62"/>
      <c r="S429" s="62">
        <v>0.41</v>
      </c>
      <c r="T429" s="62">
        <v>1.1842105263157894</v>
      </c>
      <c r="U429" s="62">
        <v>0.58479532163742687</v>
      </c>
      <c r="V429" s="62"/>
      <c r="W429" s="62">
        <v>2.1999999999999999E-2</v>
      </c>
      <c r="X429" s="62"/>
      <c r="Y429" s="62">
        <v>4.3859649122807015E-2</v>
      </c>
      <c r="Z429" s="62">
        <v>2.1999999999999999E-2</v>
      </c>
      <c r="AA429" s="62"/>
      <c r="AB429" s="62"/>
      <c r="AC429" s="61" t="str">
        <f>'учет продукции'!$A429&amp;" "&amp;'учет продукции'!$B429&amp;" "&amp;'учет продукции'!$C429&amp;" "&amp;'учет продукции'!$D429&amp;" "&amp;'учет продукции'!$E429</f>
        <v>Лендхаус 6см №4 Степь Фактура 0-3 1 сорт</v>
      </c>
    </row>
    <row r="430" spans="1:29" ht="14.25" customHeight="1" x14ac:dyDescent="0.3">
      <c r="A430" s="35" t="str">
        <f>'вариации продукты'!$A$3</f>
        <v>Лендхаус</v>
      </c>
      <c r="B430" s="8" t="str">
        <f>'вариации продукты'!B$4</f>
        <v>6см</v>
      </c>
      <c r="C430" s="8" t="str">
        <f t="shared" si="26"/>
        <v>№5 Клинкер</v>
      </c>
      <c r="D430" s="8" t="str">
        <f t="shared" si="27"/>
        <v>Фактура 0-3</v>
      </c>
      <c r="E430" s="9" t="s">
        <v>123</v>
      </c>
      <c r="F430" s="63">
        <f>'учет продукции'!$I430+'учет продукции'!$J430-'учет продукции'!$K430</f>
        <v>0</v>
      </c>
      <c r="G430" s="32">
        <v>580</v>
      </c>
      <c r="H430" s="32">
        <f>'учет продукции'!$F430*'учет продукции'!$G430</f>
        <v>0</v>
      </c>
      <c r="I430" s="64"/>
      <c r="J430" s="61"/>
      <c r="K430" s="61"/>
      <c r="L430" s="62"/>
      <c r="M430" s="62">
        <f>'учет продукции'!$L430-'учет продукции'!$N430</f>
        <v>0</v>
      </c>
      <c r="N430" s="62">
        <f>'учет продукции'!$L430/4.13</f>
        <v>0</v>
      </c>
      <c r="O430" s="62"/>
      <c r="P430" s="62"/>
      <c r="Q430" s="62">
        <v>5.2631578947368416</v>
      </c>
      <c r="R430" s="62"/>
      <c r="S430" s="62">
        <v>1.64</v>
      </c>
      <c r="T430" s="62"/>
      <c r="U430" s="62">
        <v>0.58479532163742687</v>
      </c>
      <c r="V430" s="62">
        <v>5.7000000000000002E-2</v>
      </c>
      <c r="W430" s="62">
        <v>2.9000000000000001E-2</v>
      </c>
      <c r="X430" s="62"/>
      <c r="Y430" s="62"/>
      <c r="Z430" s="62"/>
      <c r="AA430" s="62"/>
      <c r="AB430" s="62"/>
      <c r="AC430" s="61" t="str">
        <f>'учет продукции'!$A430&amp;" "&amp;'учет продукции'!$B430&amp;" "&amp;'учет продукции'!$C430&amp;" "&amp;'учет продукции'!$D430&amp;" "&amp;'учет продукции'!$E430</f>
        <v>Лендхаус 6см №5 Клинкер Фактура 0-3 1 сорт</v>
      </c>
    </row>
    <row r="431" spans="1:29" ht="14.25" customHeight="1" x14ac:dyDescent="0.3">
      <c r="A431" s="35" t="str">
        <f>'вариации продукты'!$A$3</f>
        <v>Лендхаус</v>
      </c>
      <c r="B431" s="8" t="str">
        <f>'вариации продукты'!B$4</f>
        <v>6см</v>
      </c>
      <c r="C431" s="8" t="str">
        <f t="shared" si="26"/>
        <v>№6 Осень</v>
      </c>
      <c r="D431" s="8" t="str">
        <f t="shared" si="27"/>
        <v>Фактура 0-3</v>
      </c>
      <c r="E431" s="9" t="s">
        <v>123</v>
      </c>
      <c r="F431" s="63">
        <f>'учет продукции'!$I431+'учет продукции'!$J431-'учет продукции'!$K431</f>
        <v>0</v>
      </c>
      <c r="G431" s="32">
        <v>580</v>
      </c>
      <c r="H431" s="32">
        <f>'учет продукции'!$F431*'учет продукции'!$G431</f>
        <v>0</v>
      </c>
      <c r="I431" s="64"/>
      <c r="J431" s="61"/>
      <c r="K431" s="61"/>
      <c r="L431" s="62"/>
      <c r="M431" s="62">
        <f>'учет продукции'!$L431-'учет продукции'!$N431</f>
        <v>0</v>
      </c>
      <c r="N431" s="62">
        <f>'учет продукции'!$L431/4.13</f>
        <v>0</v>
      </c>
      <c r="O431" s="62"/>
      <c r="P431" s="62"/>
      <c r="Q431" s="62">
        <v>5.2631578947368416</v>
      </c>
      <c r="R431" s="62"/>
      <c r="S431" s="62">
        <v>0.81871345029239762</v>
      </c>
      <c r="T431" s="62">
        <v>0.78947368421052622</v>
      </c>
      <c r="U431" s="62">
        <v>0.58479532163742687</v>
      </c>
      <c r="V431" s="62">
        <v>2.1929824561403508E-2</v>
      </c>
      <c r="W431" s="62">
        <v>2.1929824561403508E-2</v>
      </c>
      <c r="X431" s="62"/>
      <c r="Y431" s="62"/>
      <c r="Z431" s="62">
        <v>4.3859649122807015E-2</v>
      </c>
      <c r="AA431" s="62"/>
      <c r="AB431" s="62"/>
      <c r="AC431" s="61" t="str">
        <f>'учет продукции'!$A431&amp;" "&amp;'учет продукции'!$B431&amp;" "&amp;'учет продукции'!$C431&amp;" "&amp;'учет продукции'!$D431&amp;" "&amp;'учет продукции'!$E431</f>
        <v>Лендхаус 6см №6 Осень Фактура 0-3 1 сорт</v>
      </c>
    </row>
    <row r="432" spans="1:29" ht="14.25" customHeight="1" x14ac:dyDescent="0.3">
      <c r="A432" s="35" t="str">
        <f>'вариации продукты'!$A$3</f>
        <v>Лендхаус</v>
      </c>
      <c r="B432" s="8" t="str">
        <f>'вариации продукты'!B$4</f>
        <v>6см</v>
      </c>
      <c r="C432" s="8" t="str">
        <f t="shared" si="26"/>
        <v>№7 Меланж</v>
      </c>
      <c r="D432" s="8" t="str">
        <f t="shared" si="27"/>
        <v>Фактура 0-3</v>
      </c>
      <c r="E432" s="9" t="s">
        <v>123</v>
      </c>
      <c r="F432" s="63">
        <f>'учет продукции'!$I432+'учет продукции'!$J432-'учет продукции'!$K432</f>
        <v>0</v>
      </c>
      <c r="G432" s="32">
        <v>580</v>
      </c>
      <c r="H432" s="32">
        <f>'учет продукции'!$F432*'учет продукции'!$G432</f>
        <v>0</v>
      </c>
      <c r="I432" s="64"/>
      <c r="J432" s="61"/>
      <c r="K432" s="61"/>
      <c r="L432" s="62"/>
      <c r="M432" s="62">
        <f>'учет продукции'!$L432-'учет продукции'!$N432</f>
        <v>0</v>
      </c>
      <c r="N432" s="62">
        <f>'учет продукции'!$L432/4.13</f>
        <v>0</v>
      </c>
      <c r="O432" s="62"/>
      <c r="P432" s="62"/>
      <c r="Q432" s="62">
        <v>5.2631578947368416</v>
      </c>
      <c r="R432" s="62"/>
      <c r="S432" s="62"/>
      <c r="T432" s="62">
        <v>1.58</v>
      </c>
      <c r="U432" s="62">
        <v>0.58479532163742687</v>
      </c>
      <c r="V432" s="62"/>
      <c r="W432" s="62"/>
      <c r="X432" s="62"/>
      <c r="Y432" s="62">
        <v>4.3859649122807015E-2</v>
      </c>
      <c r="Z432" s="62">
        <v>4.3859649122807015E-2</v>
      </c>
      <c r="AA432" s="62"/>
      <c r="AB432" s="62"/>
      <c r="AC432" s="61" t="str">
        <f>'учет продукции'!$A432&amp;" "&amp;'учет продукции'!$B432&amp;" "&amp;'учет продукции'!$C432&amp;" "&amp;'учет продукции'!$D432&amp;" "&amp;'учет продукции'!$E432</f>
        <v>Лендхаус 6см №7 Меланж Фактура 0-3 1 сорт</v>
      </c>
    </row>
    <row r="433" spans="1:29" ht="14.25" customHeight="1" x14ac:dyDescent="0.3">
      <c r="A433" s="35" t="str">
        <f>'вариации продукты'!$A$3</f>
        <v>Лендхаус</v>
      </c>
      <c r="B433" s="8" t="str">
        <f>'вариации продукты'!B$4</f>
        <v>6см</v>
      </c>
      <c r="C433" s="8" t="str">
        <f t="shared" si="26"/>
        <v>№8 Аляска</v>
      </c>
      <c r="D433" s="8" t="str">
        <f t="shared" si="27"/>
        <v>Фактура 0-3</v>
      </c>
      <c r="E433" s="9" t="s">
        <v>123</v>
      </c>
      <c r="F433" s="63">
        <f>'учет продукции'!$I433+'учет продукции'!$J433-'учет продукции'!$K433</f>
        <v>0</v>
      </c>
      <c r="G433" s="32">
        <v>580</v>
      </c>
      <c r="H433" s="32">
        <f>'учет продукции'!$F433*'учет продукции'!$G433</f>
        <v>0</v>
      </c>
      <c r="I433" s="64"/>
      <c r="J433" s="61"/>
      <c r="K433" s="61"/>
      <c r="L433" s="62"/>
      <c r="M433" s="62">
        <f>'учет продукции'!$L433-'учет продукции'!$N433</f>
        <v>0</v>
      </c>
      <c r="N433" s="62">
        <f>'учет продукции'!$L433/4.13</f>
        <v>0</v>
      </c>
      <c r="O433" s="62"/>
      <c r="P433" s="62"/>
      <c r="Q433" s="62">
        <v>5.2631578947368416</v>
      </c>
      <c r="R433" s="62"/>
      <c r="S433" s="62">
        <v>0.41</v>
      </c>
      <c r="T433" s="62">
        <v>1.1850000000000001</v>
      </c>
      <c r="U433" s="62">
        <v>0.58479532163742687</v>
      </c>
      <c r="V433" s="62"/>
      <c r="W433" s="62"/>
      <c r="X433" s="62">
        <v>2.1999999999999999E-2</v>
      </c>
      <c r="Y433" s="62">
        <v>6.6000000000000003E-2</v>
      </c>
      <c r="Z433" s="62"/>
      <c r="AA433" s="62"/>
      <c r="AB433" s="62"/>
      <c r="AC433" s="61" t="str">
        <f>'учет продукции'!$A433&amp;" "&amp;'учет продукции'!$B433&amp;" "&amp;'учет продукции'!$C433&amp;" "&amp;'учет продукции'!$D433&amp;" "&amp;'учет продукции'!$E433</f>
        <v>Лендхаус 6см №8 Аляска Фактура 0-3 1 сорт</v>
      </c>
    </row>
    <row r="434" spans="1:29" ht="14.25" customHeight="1" x14ac:dyDescent="0.3">
      <c r="A434" s="35" t="str">
        <f>'вариации продукты'!$A$3</f>
        <v>Лендхаус</v>
      </c>
      <c r="B434" s="8" t="str">
        <f>'вариации продукты'!B$4</f>
        <v>6см</v>
      </c>
      <c r="C434" s="8" t="str">
        <f t="shared" si="26"/>
        <v>№9 Арабская ночь</v>
      </c>
      <c r="D434" s="8" t="str">
        <f t="shared" si="27"/>
        <v>Фактура 0-3</v>
      </c>
      <c r="E434" s="9" t="s">
        <v>123</v>
      </c>
      <c r="F434" s="63">
        <f>'учет продукции'!$I434+'учет продукции'!$J434-'учет продукции'!$K434</f>
        <v>0</v>
      </c>
      <c r="G434" s="32">
        <v>580</v>
      </c>
      <c r="H434" s="32">
        <f>'учет продукции'!$F434*'учет продукции'!$G434</f>
        <v>0</v>
      </c>
      <c r="I434" s="64"/>
      <c r="J434" s="61"/>
      <c r="K434" s="61"/>
      <c r="L434" s="62"/>
      <c r="M434" s="62">
        <f>'учет продукции'!$L434-'учет продукции'!$N434</f>
        <v>0</v>
      </c>
      <c r="N434" s="62">
        <f>'учет продукции'!$L434/4.13</f>
        <v>0</v>
      </c>
      <c r="O434" s="62"/>
      <c r="P434" s="62"/>
      <c r="Q434" s="62">
        <v>5.2631578947368416</v>
      </c>
      <c r="R434" s="62"/>
      <c r="S434" s="62">
        <v>1.08</v>
      </c>
      <c r="T434" s="62">
        <v>0.52</v>
      </c>
      <c r="U434" s="62">
        <v>0.58479532163742687</v>
      </c>
      <c r="V434" s="62">
        <v>2.9000000000000001E-2</v>
      </c>
      <c r="W434" s="62"/>
      <c r="X434" s="62">
        <v>2.9000000000000001E-2</v>
      </c>
      <c r="Y434" s="62"/>
      <c r="Z434" s="62">
        <v>2.9000000000000001E-2</v>
      </c>
      <c r="AA434" s="62"/>
      <c r="AB434" s="62"/>
      <c r="AC434" s="61" t="str">
        <f>'учет продукции'!$A434&amp;" "&amp;'учет продукции'!$B434&amp;" "&amp;'учет продукции'!$C434&amp;" "&amp;'учет продукции'!$D434&amp;" "&amp;'учет продукции'!$E434</f>
        <v>Лендхаус 6см №9 Арабская ночь Фактура 0-3 1 сорт</v>
      </c>
    </row>
    <row r="435" spans="1:29" ht="14.25" customHeight="1" x14ac:dyDescent="0.3">
      <c r="A435" s="35" t="str">
        <f>'вариации продукты'!$A$3</f>
        <v>Лендхаус</v>
      </c>
      <c r="B435" s="8" t="str">
        <f>'вариации продукты'!B$4</f>
        <v>6см</v>
      </c>
      <c r="C435" s="8" t="str">
        <f t="shared" si="26"/>
        <v>№10 Джафар</v>
      </c>
      <c r="D435" s="8" t="str">
        <f t="shared" si="27"/>
        <v>Фактура 0-3</v>
      </c>
      <c r="E435" s="9" t="s">
        <v>123</v>
      </c>
      <c r="F435" s="63">
        <f>'учет продукции'!$I435+'учет продукции'!$J435-'учет продукции'!$K435</f>
        <v>0</v>
      </c>
      <c r="G435" s="32">
        <v>580</v>
      </c>
      <c r="H435" s="32">
        <f>'учет продукции'!$F435*'учет продукции'!$G435</f>
        <v>0</v>
      </c>
      <c r="I435" s="64"/>
      <c r="J435" s="61"/>
      <c r="K435" s="61"/>
      <c r="L435" s="62"/>
      <c r="M435" s="62">
        <f>'учет продукции'!$L435-'учет продукции'!$N435</f>
        <v>0</v>
      </c>
      <c r="N435" s="62">
        <f>'учет продукции'!$L435/4.13</f>
        <v>0</v>
      </c>
      <c r="O435" s="62"/>
      <c r="P435" s="62"/>
      <c r="Q435" s="62">
        <v>5.2631578947368416</v>
      </c>
      <c r="R435" s="62"/>
      <c r="S435" s="62">
        <v>0.81871345029239762</v>
      </c>
      <c r="T435" s="62">
        <v>0.78947368421052622</v>
      </c>
      <c r="U435" s="62">
        <v>0.58479532163742687</v>
      </c>
      <c r="V435" s="62"/>
      <c r="W435" s="62">
        <v>2.1929824561403508E-2</v>
      </c>
      <c r="X435" s="62"/>
      <c r="Y435" s="62"/>
      <c r="Z435" s="62">
        <v>4.3859649122807015E-2</v>
      </c>
      <c r="AA435" s="62">
        <v>2.1929824561403508E-2</v>
      </c>
      <c r="AB435" s="62"/>
      <c r="AC435" s="61" t="str">
        <f>'учет продукции'!$A435&amp;" "&amp;'учет продукции'!$B435&amp;" "&amp;'учет продукции'!$C435&amp;" "&amp;'учет продукции'!$D435&amp;" "&amp;'учет продукции'!$E435</f>
        <v>Лендхаус 6см №10 Джафар Фактура 0-3 1 сорт</v>
      </c>
    </row>
    <row r="436" spans="1:29" ht="14.25" customHeight="1" x14ac:dyDescent="0.3">
      <c r="A436" s="35" t="str">
        <f>'вариации продукты'!$A$3</f>
        <v>Лендхаус</v>
      </c>
      <c r="B436" s="8" t="str">
        <f>'вариации продукты'!B$4</f>
        <v>6см</v>
      </c>
      <c r="C436" s="8" t="str">
        <f t="shared" si="26"/>
        <v>№11 Джамбулани</v>
      </c>
      <c r="D436" s="8" t="str">
        <f t="shared" si="27"/>
        <v>Фактура 0-3</v>
      </c>
      <c r="E436" s="9" t="s">
        <v>123</v>
      </c>
      <c r="F436" s="63">
        <f>'учет продукции'!$I436+'учет продукции'!$J436-'учет продукции'!$K436</f>
        <v>0</v>
      </c>
      <c r="G436" s="32">
        <v>580</v>
      </c>
      <c r="H436" s="32">
        <f>'учет продукции'!$F436*'учет продукции'!$G436</f>
        <v>0</v>
      </c>
      <c r="I436" s="64"/>
      <c r="J436" s="61"/>
      <c r="K436" s="61"/>
      <c r="L436" s="62"/>
      <c r="M436" s="62">
        <f>'учет продукции'!$L436-'учет продукции'!$N436</f>
        <v>0</v>
      </c>
      <c r="N436" s="62">
        <f>'учет продукции'!$L436/4.13</f>
        <v>0</v>
      </c>
      <c r="O436" s="62"/>
      <c r="P436" s="62"/>
      <c r="Q436" s="62">
        <v>5.2631578947368416</v>
      </c>
      <c r="R436" s="62"/>
      <c r="S436" s="62">
        <v>0.81871345029239762</v>
      </c>
      <c r="T436" s="62">
        <v>0.78947368421052622</v>
      </c>
      <c r="U436" s="62">
        <v>0.58479532163742687</v>
      </c>
      <c r="V436" s="62"/>
      <c r="W436" s="62">
        <v>4.3859649122807015E-2</v>
      </c>
      <c r="X436" s="62"/>
      <c r="Y436" s="62">
        <v>4.3859649122807015E-2</v>
      </c>
      <c r="Z436" s="62"/>
      <c r="AA436" s="62"/>
      <c r="AB436" s="62"/>
      <c r="AC436" s="61" t="str">
        <f>'учет продукции'!$A436&amp;" "&amp;'учет продукции'!$B436&amp;" "&amp;'учет продукции'!$C436&amp;" "&amp;'учет продукции'!$D436&amp;" "&amp;'учет продукции'!$E436</f>
        <v>Лендхаус 6см №11 Джамбулани Фактура 0-3 1 сорт</v>
      </c>
    </row>
    <row r="437" spans="1:29" ht="14.25" customHeight="1" x14ac:dyDescent="0.3">
      <c r="A437" s="35" t="str">
        <f>'вариации продукты'!$A$3</f>
        <v>Лендхаус</v>
      </c>
      <c r="B437" s="8" t="str">
        <f>'вариации продукты'!B$4</f>
        <v>6см</v>
      </c>
      <c r="C437" s="8" t="str">
        <f t="shared" si="26"/>
        <v>№12 Яшма</v>
      </c>
      <c r="D437" s="8" t="str">
        <f t="shared" si="27"/>
        <v>Фактура 0-3</v>
      </c>
      <c r="E437" s="9" t="s">
        <v>123</v>
      </c>
      <c r="F437" s="63">
        <f>'учет продукции'!$I437+'учет продукции'!$J437-'учет продукции'!$K437</f>
        <v>0</v>
      </c>
      <c r="G437" s="32">
        <v>580</v>
      </c>
      <c r="H437" s="32">
        <f>'учет продукции'!$F437*'учет продукции'!$G437</f>
        <v>0</v>
      </c>
      <c r="I437" s="64"/>
      <c r="J437" s="61"/>
      <c r="K437" s="61"/>
      <c r="L437" s="62"/>
      <c r="M437" s="62">
        <f>'учет продукции'!$L437-'учет продукции'!$N437</f>
        <v>0</v>
      </c>
      <c r="N437" s="62">
        <f>'учет продукции'!$L437/4.13</f>
        <v>0</v>
      </c>
      <c r="O437" s="62"/>
      <c r="P437" s="62"/>
      <c r="Q437" s="62">
        <v>5.2631578947368416</v>
      </c>
      <c r="R437" s="62"/>
      <c r="S437" s="62">
        <v>0.41</v>
      </c>
      <c r="T437" s="62">
        <v>1.1842105263157894</v>
      </c>
      <c r="U437" s="62">
        <v>0.58479532163742687</v>
      </c>
      <c r="V437" s="62"/>
      <c r="W437" s="62">
        <v>2.1929824561403501E-2</v>
      </c>
      <c r="X437" s="62"/>
      <c r="Y437" s="62">
        <v>4.3859649122807015E-2</v>
      </c>
      <c r="Z437" s="62"/>
      <c r="AA437" s="62">
        <v>2.1929824561403508E-2</v>
      </c>
      <c r="AB437" s="62"/>
      <c r="AC437" s="61" t="str">
        <f>'учет продукции'!$A437&amp;" "&amp;'учет продукции'!$B437&amp;" "&amp;'учет продукции'!$C437&amp;" "&amp;'учет продукции'!$D437&amp;" "&amp;'учет продукции'!$E437</f>
        <v>Лендхаус 6см №12 Яшма Фактура 0-3 1 сорт</v>
      </c>
    </row>
    <row r="438" spans="1:29" ht="14.25" customHeight="1" x14ac:dyDescent="0.3">
      <c r="A438" s="35" t="str">
        <f>'вариации продукты'!$A$3</f>
        <v>Лендхаус</v>
      </c>
      <c r="B438" s="8" t="str">
        <f>'вариации продукты'!B$4</f>
        <v>6см</v>
      </c>
      <c r="C438" s="8" t="str">
        <f t="shared" si="26"/>
        <v>№13 Сорренто</v>
      </c>
      <c r="D438" s="8" t="str">
        <f t="shared" si="27"/>
        <v>Фактура 0-3</v>
      </c>
      <c r="E438" s="9" t="s">
        <v>123</v>
      </c>
      <c r="F438" s="63">
        <f>'учет продукции'!$I438+'учет продукции'!$J438-'учет продукции'!$K438</f>
        <v>0</v>
      </c>
      <c r="G438" s="32">
        <v>580</v>
      </c>
      <c r="H438" s="32">
        <f>'учет продукции'!$F438*'учет продукции'!$G438</f>
        <v>0</v>
      </c>
      <c r="I438" s="64"/>
      <c r="J438" s="61"/>
      <c r="K438" s="61"/>
      <c r="L438" s="62"/>
      <c r="M438" s="62">
        <f>'учет продукции'!$L438-'учет продукции'!$N438</f>
        <v>0</v>
      </c>
      <c r="N438" s="62">
        <f>'учет продукции'!$L438/4.13</f>
        <v>0</v>
      </c>
      <c r="O438" s="62"/>
      <c r="P438" s="62"/>
      <c r="Q438" s="62">
        <v>5.2631578947368416</v>
      </c>
      <c r="R438" s="62"/>
      <c r="S438" s="62">
        <v>1.08</v>
      </c>
      <c r="T438" s="62">
        <v>0.52</v>
      </c>
      <c r="U438" s="62">
        <v>0.58479532163742687</v>
      </c>
      <c r="V438" s="62">
        <v>2.9000000000000001E-2</v>
      </c>
      <c r="W438" s="62">
        <v>2.9000000000000001E-2</v>
      </c>
      <c r="X438" s="62"/>
      <c r="Y438" s="62"/>
      <c r="Z438" s="62"/>
      <c r="AA438" s="62">
        <v>2.9000000000000001E-2</v>
      </c>
      <c r="AB438" s="62"/>
      <c r="AC438" s="61" t="str">
        <f>'учет продукции'!$A438&amp;" "&amp;'учет продукции'!$B438&amp;" "&amp;'учет продукции'!$C438&amp;" "&amp;'учет продукции'!$D438&amp;" "&amp;'учет продукции'!$E438</f>
        <v>Лендхаус 6см №13 Сорренто Фактура 0-3 1 сорт</v>
      </c>
    </row>
    <row r="439" spans="1:29" ht="14.25" customHeight="1" x14ac:dyDescent="0.3">
      <c r="A439" s="35" t="str">
        <f>'вариации продукты'!$A$3</f>
        <v>Лендхаус</v>
      </c>
      <c r="B439" s="8" t="str">
        <f>'вариации продукты'!B$4</f>
        <v>6см</v>
      </c>
      <c r="C439" s="8" t="str">
        <f t="shared" si="26"/>
        <v>№14 Красный агат</v>
      </c>
      <c r="D439" s="8" t="str">
        <f t="shared" si="27"/>
        <v>Фактура 0-3</v>
      </c>
      <c r="E439" s="9" t="s">
        <v>123</v>
      </c>
      <c r="F439" s="63">
        <f>'учет продукции'!$I439+'учет продукции'!$J439-'учет продукции'!$K439</f>
        <v>0</v>
      </c>
      <c r="G439" s="32">
        <v>580</v>
      </c>
      <c r="H439" s="32">
        <f>'учет продукции'!$F439*'учет продукции'!$G439</f>
        <v>0</v>
      </c>
      <c r="I439" s="64"/>
      <c r="J439" s="61"/>
      <c r="K439" s="61"/>
      <c r="L439" s="62"/>
      <c r="M439" s="62">
        <f>'учет продукции'!$L439-'учет продукции'!$N439</f>
        <v>0</v>
      </c>
      <c r="N439" s="62">
        <f>'учет продукции'!$L439/4.13</f>
        <v>0</v>
      </c>
      <c r="O439" s="62"/>
      <c r="P439" s="62"/>
      <c r="Q439" s="62">
        <v>5.2631578947368416</v>
      </c>
      <c r="R439" s="62"/>
      <c r="S439" s="62">
        <v>0.41</v>
      </c>
      <c r="T439" s="62">
        <v>1.1842105263157894</v>
      </c>
      <c r="U439" s="62">
        <v>0.58479532163742687</v>
      </c>
      <c r="V439" s="62">
        <v>2.1929824561403508E-2</v>
      </c>
      <c r="W439" s="62"/>
      <c r="X439" s="62">
        <v>2.1929824561403508E-2</v>
      </c>
      <c r="Y439" s="62">
        <v>4.3859649122807015E-2</v>
      </c>
      <c r="Z439" s="62"/>
      <c r="AA439" s="62"/>
      <c r="AB439" s="62"/>
      <c r="AC439" s="61" t="str">
        <f>'учет продукции'!$A439&amp;" "&amp;'учет продукции'!$B439&amp;" "&amp;'учет продукции'!$C439&amp;" "&amp;'учет продукции'!$D439&amp;" "&amp;'учет продукции'!$E439</f>
        <v>Лендхаус 6см №14 Красный агат Фактура 0-3 1 сорт</v>
      </c>
    </row>
    <row r="440" spans="1:29" ht="14.25" customHeight="1" x14ac:dyDescent="0.3">
      <c r="A440" s="35" t="str">
        <f>'вариации продукты'!$A$3</f>
        <v>Лендхаус</v>
      </c>
      <c r="B440" s="8" t="str">
        <f>'вариации продукты'!B$4</f>
        <v>6см</v>
      </c>
      <c r="C440" s="8" t="str">
        <f t="shared" si="26"/>
        <v>№15 Антрацит</v>
      </c>
      <c r="D440" s="8" t="str">
        <f t="shared" si="27"/>
        <v>Фактура 0-3</v>
      </c>
      <c r="E440" s="9" t="s">
        <v>123</v>
      </c>
      <c r="F440" s="63">
        <f>'учет продукции'!$I440+'учет продукции'!$J440-'учет продукции'!$K440</f>
        <v>0</v>
      </c>
      <c r="G440" s="32">
        <v>580</v>
      </c>
      <c r="H440" s="32">
        <f>'учет продукции'!$F440*'учет продукции'!$G440</f>
        <v>0</v>
      </c>
      <c r="I440" s="64"/>
      <c r="J440" s="61"/>
      <c r="K440" s="61"/>
      <c r="L440" s="62"/>
      <c r="M440" s="62">
        <f>'учет продукции'!$L440-'учет продукции'!$N440</f>
        <v>0</v>
      </c>
      <c r="N440" s="62">
        <f>'учет продукции'!$L440/4.13</f>
        <v>0</v>
      </c>
      <c r="O440" s="62"/>
      <c r="P440" s="62"/>
      <c r="Q440" s="62">
        <v>5.2631578947368416</v>
      </c>
      <c r="R440" s="62"/>
      <c r="S440" s="62">
        <v>0.81871345029239762</v>
      </c>
      <c r="T440" s="62">
        <v>0.78947368421052622</v>
      </c>
      <c r="U440" s="62">
        <v>0.58479532163742698</v>
      </c>
      <c r="V440" s="62"/>
      <c r="W440" s="62"/>
      <c r="X440" s="62">
        <v>1.4999999999999999E-2</v>
      </c>
      <c r="Y440" s="62">
        <v>0.44</v>
      </c>
      <c r="Z440" s="62"/>
      <c r="AA440" s="62"/>
      <c r="AB440" s="62"/>
      <c r="AC440" s="61" t="str">
        <f>'учет продукции'!$A440&amp;" "&amp;'учет продукции'!$B440&amp;" "&amp;'учет продукции'!$C440&amp;" "&amp;'учет продукции'!$D440&amp;" "&amp;'учет продукции'!$E440</f>
        <v>Лендхаус 6см №15 Антрацит Фактура 0-3 1 сорт</v>
      </c>
    </row>
    <row r="441" spans="1:29" ht="14.25" customHeight="1" x14ac:dyDescent="0.3">
      <c r="A441" s="35" t="str">
        <f>'вариации продукты'!$A$3</f>
        <v>Лендхаус</v>
      </c>
      <c r="B441" s="8" t="str">
        <f>'вариации продукты'!B$4</f>
        <v>6см</v>
      </c>
      <c r="C441" s="8" t="str">
        <f t="shared" si="26"/>
        <v>№16 Хаски</v>
      </c>
      <c r="D441" s="8" t="str">
        <f t="shared" si="27"/>
        <v>Фактура 0-3</v>
      </c>
      <c r="E441" s="9" t="s">
        <v>123</v>
      </c>
      <c r="F441" s="63">
        <f>'учет продукции'!$I441+'учет продукции'!$J441-'учет продукции'!$K441</f>
        <v>0</v>
      </c>
      <c r="G441" s="32">
        <v>580</v>
      </c>
      <c r="H441" s="32">
        <f>'учет продукции'!$F441*'учет продукции'!$G441</f>
        <v>0</v>
      </c>
      <c r="I441" s="64"/>
      <c r="J441" s="61"/>
      <c r="K441" s="61"/>
      <c r="L441" s="62"/>
      <c r="M441" s="62">
        <f>'учет продукции'!$L441-'учет продукции'!$N441</f>
        <v>0</v>
      </c>
      <c r="N441" s="62">
        <f>'учет продукции'!$L441/4.13</f>
        <v>0</v>
      </c>
      <c r="O441" s="62"/>
      <c r="P441" s="62"/>
      <c r="Q441" s="62">
        <v>5.2631578947368398</v>
      </c>
      <c r="R441" s="62"/>
      <c r="S441" s="62">
        <v>1.08</v>
      </c>
      <c r="T441" s="62">
        <v>0.52</v>
      </c>
      <c r="U441" s="62">
        <v>0.58479532163742698</v>
      </c>
      <c r="V441" s="62"/>
      <c r="W441" s="62">
        <v>2.1929824561403508E-2</v>
      </c>
      <c r="X441" s="62"/>
      <c r="Y441" s="62">
        <v>2.1929824561403508E-2</v>
      </c>
      <c r="Z441" s="62"/>
      <c r="AA441" s="62">
        <v>2.1929824561403508E-2</v>
      </c>
      <c r="AB441" s="62"/>
      <c r="AC441" s="61" t="str">
        <f>'учет продукции'!$A441&amp;" "&amp;'учет продукции'!$B441&amp;" "&amp;'учет продукции'!$C441&amp;" "&amp;'учет продукции'!$D441&amp;" "&amp;'учет продукции'!$E441</f>
        <v>Лендхаус 6см №16 Хаски Фактура 0-3 1 сорт</v>
      </c>
    </row>
    <row r="442" spans="1:29" ht="14.25" customHeight="1" x14ac:dyDescent="0.3">
      <c r="A442" s="35" t="str">
        <f>'вариации продукты'!$A$3</f>
        <v>Лендхаус</v>
      </c>
      <c r="B442" s="8" t="str">
        <f>'вариации продукты'!B$4</f>
        <v>6см</v>
      </c>
      <c r="C442" s="8" t="str">
        <f t="shared" si="26"/>
        <v>№17 Черная ночь</v>
      </c>
      <c r="D442" s="8" t="str">
        <f t="shared" si="27"/>
        <v>Фактура 0-3</v>
      </c>
      <c r="E442" s="9" t="s">
        <v>123</v>
      </c>
      <c r="F442" s="63">
        <f>'учет продукции'!$I442+'учет продукции'!$J442-'учет продукции'!$K442</f>
        <v>0</v>
      </c>
      <c r="G442" s="32">
        <v>580</v>
      </c>
      <c r="H442" s="32">
        <f>'учет продукции'!$F442*'учет продукции'!$G442</f>
        <v>0</v>
      </c>
      <c r="I442" s="64"/>
      <c r="J442" s="61"/>
      <c r="K442" s="61"/>
      <c r="L442" s="62"/>
      <c r="M442" s="62">
        <f>'учет продукции'!$L442-'учет продукции'!$N442</f>
        <v>0</v>
      </c>
      <c r="N442" s="62">
        <f>'учет продукции'!$L442/4.13</f>
        <v>0</v>
      </c>
      <c r="O442" s="62"/>
      <c r="P442" s="62"/>
      <c r="Q442" s="62">
        <v>5.2631578947368398</v>
      </c>
      <c r="R442" s="62"/>
      <c r="S442" s="62">
        <v>1.23</v>
      </c>
      <c r="T442" s="62">
        <v>0.39500000000000002</v>
      </c>
      <c r="U442" s="62">
        <v>0.58479532163742698</v>
      </c>
      <c r="V442" s="62"/>
      <c r="W442" s="62"/>
      <c r="X442" s="62">
        <v>6.6000000000000003E-2</v>
      </c>
      <c r="Y442" s="62">
        <v>2.1999999999999999E-2</v>
      </c>
      <c r="Z442" s="62"/>
      <c r="AA442" s="62"/>
      <c r="AB442" s="62"/>
      <c r="AC442" s="61" t="str">
        <f>'учет продукции'!$A442&amp;" "&amp;'учет продукции'!$B442&amp;" "&amp;'учет продукции'!$C442&amp;" "&amp;'учет продукции'!$D442&amp;" "&amp;'учет продукции'!$E442</f>
        <v>Лендхаус 6см №17 Черная ночь Фактура 0-3 1 сорт</v>
      </c>
    </row>
    <row r="443" spans="1:29" ht="14.25" customHeight="1" x14ac:dyDescent="0.3">
      <c r="A443" s="35" t="str">
        <f>'вариации продукты'!$A$3</f>
        <v>Лендхаус</v>
      </c>
      <c r="B443" s="8" t="str">
        <f>'вариации продукты'!B$4</f>
        <v>6см</v>
      </c>
      <c r="C443" s="8" t="str">
        <f t="shared" si="26"/>
        <v>№18 Мустанг</v>
      </c>
      <c r="D443" s="8" t="str">
        <f t="shared" si="27"/>
        <v>Фактура 0-3</v>
      </c>
      <c r="E443" s="9" t="s">
        <v>123</v>
      </c>
      <c r="F443" s="63">
        <f>'учет продукции'!$I443+'учет продукции'!$J443-'учет продукции'!$K443</f>
        <v>0</v>
      </c>
      <c r="G443" s="32">
        <v>580</v>
      </c>
      <c r="H443" s="32">
        <f>'учет продукции'!$F443*'учет продукции'!$G443</f>
        <v>0</v>
      </c>
      <c r="I443" s="64"/>
      <c r="J443" s="61"/>
      <c r="K443" s="61"/>
      <c r="L443" s="62"/>
      <c r="M443" s="62">
        <f>'учет продукции'!$L443-'учет продукции'!$N443</f>
        <v>0</v>
      </c>
      <c r="N443" s="62">
        <f>'учет продукции'!$L443/4.13</f>
        <v>0</v>
      </c>
      <c r="O443" s="62"/>
      <c r="P443" s="62"/>
      <c r="Q443" s="62">
        <v>5.2631578947368398</v>
      </c>
      <c r="R443" s="62"/>
      <c r="S443" s="62">
        <v>1.64</v>
      </c>
      <c r="T443" s="62"/>
      <c r="U443" s="62">
        <v>0.58479532163742698</v>
      </c>
      <c r="V443" s="62"/>
      <c r="W443" s="62">
        <v>4.3859649122807015E-2</v>
      </c>
      <c r="X443" s="62"/>
      <c r="Y443" s="62"/>
      <c r="Z443" s="62"/>
      <c r="AA443" s="62">
        <v>4.3859649122807015E-2</v>
      </c>
      <c r="AB443" s="62"/>
      <c r="AC443" s="61" t="str">
        <f>'учет продукции'!$A443&amp;" "&amp;'учет продукции'!$B443&amp;" "&amp;'учет продукции'!$C443&amp;" "&amp;'учет продукции'!$D443&amp;" "&amp;'учет продукции'!$E443</f>
        <v>Лендхаус 6см №18 Мустанг Фактура 0-3 1 сорт</v>
      </c>
    </row>
    <row r="444" spans="1:29" ht="14.25" customHeight="1" x14ac:dyDescent="0.3">
      <c r="A444" s="35" t="str">
        <f>'вариации продукты'!$A$3</f>
        <v>Лендхаус</v>
      </c>
      <c r="B444" s="8" t="str">
        <f>'вариации продукты'!B$4</f>
        <v>6см</v>
      </c>
      <c r="C444" s="8" t="str">
        <f t="shared" si="26"/>
        <v>№19 Гончар</v>
      </c>
      <c r="D444" s="8" t="str">
        <f t="shared" si="27"/>
        <v>Фактура 0-3</v>
      </c>
      <c r="E444" s="9" t="s">
        <v>123</v>
      </c>
      <c r="F444" s="63">
        <f>'учет продукции'!$I444+'учет продукции'!$J444-'учет продукции'!$K444</f>
        <v>0</v>
      </c>
      <c r="G444" s="32">
        <v>580</v>
      </c>
      <c r="H444" s="32">
        <f>'учет продукции'!$F444*'учет продукции'!$G444</f>
        <v>0</v>
      </c>
      <c r="I444" s="64"/>
      <c r="J444" s="61"/>
      <c r="K444" s="61"/>
      <c r="L444" s="62"/>
      <c r="M444" s="62">
        <f>'учет продукции'!$L444-'учет продукции'!$N444</f>
        <v>0</v>
      </c>
      <c r="N444" s="62">
        <f>'учет продукции'!$L444/4.13</f>
        <v>0</v>
      </c>
      <c r="O444" s="62"/>
      <c r="P444" s="62"/>
      <c r="Q444" s="62">
        <v>5.2631578947368398</v>
      </c>
      <c r="R444" s="62"/>
      <c r="S444" s="62">
        <v>0.81871345029239762</v>
      </c>
      <c r="T444" s="62">
        <v>0.78947368421052622</v>
      </c>
      <c r="U444" s="62">
        <v>0.58479532163742698</v>
      </c>
      <c r="V444" s="62"/>
      <c r="W444" s="62">
        <v>4.3859649122807015E-2</v>
      </c>
      <c r="X444" s="62"/>
      <c r="Y444" s="62"/>
      <c r="Z444" s="62"/>
      <c r="AA444" s="62">
        <v>4.3859649122807015E-2</v>
      </c>
      <c r="AB444" s="62"/>
      <c r="AC444" s="61" t="str">
        <f>'учет продукции'!$A444&amp;" "&amp;'учет продукции'!$B444&amp;" "&amp;'учет продукции'!$C444&amp;" "&amp;'учет продукции'!$D444&amp;" "&amp;'учет продукции'!$E444</f>
        <v>Лендхаус 6см №19 Гончар Фактура 0-3 1 сорт</v>
      </c>
    </row>
    <row r="445" spans="1:29" ht="14.25" customHeight="1" x14ac:dyDescent="0.3">
      <c r="A445" s="35" t="str">
        <f>'вариации продукты'!$A$3</f>
        <v>Лендхаус</v>
      </c>
      <c r="B445" s="8" t="str">
        <f>'вариации продукты'!B$4</f>
        <v>6см</v>
      </c>
      <c r="C445" s="8" t="str">
        <f t="shared" si="26"/>
        <v>№20 Кармен</v>
      </c>
      <c r="D445" s="8" t="str">
        <f t="shared" si="27"/>
        <v>Фактура 0-3</v>
      </c>
      <c r="E445" s="9" t="s">
        <v>123</v>
      </c>
      <c r="F445" s="63">
        <f>'учет продукции'!$I445+'учет продукции'!$J445-'учет продукции'!$K445</f>
        <v>0</v>
      </c>
      <c r="G445" s="32">
        <v>580</v>
      </c>
      <c r="H445" s="32">
        <f>'учет продукции'!$F445*'учет продукции'!$G445</f>
        <v>0</v>
      </c>
      <c r="I445" s="64"/>
      <c r="J445" s="61"/>
      <c r="K445" s="61"/>
      <c r="L445" s="62"/>
      <c r="M445" s="62">
        <f>'учет продукции'!$L445-'учет продукции'!$N445</f>
        <v>0</v>
      </c>
      <c r="N445" s="62">
        <f>'учет продукции'!$L445/4.13</f>
        <v>0</v>
      </c>
      <c r="O445" s="62"/>
      <c r="P445" s="62"/>
      <c r="Q445" s="62">
        <v>5.2631578947368398</v>
      </c>
      <c r="R445" s="62"/>
      <c r="S445" s="62">
        <v>1.64</v>
      </c>
      <c r="T445" s="62"/>
      <c r="U445" s="62">
        <v>0.58479532163742698</v>
      </c>
      <c r="V445" s="62">
        <v>5.7000000000000002E-2</v>
      </c>
      <c r="W445" s="62"/>
      <c r="X445" s="62">
        <v>3.9E-2</v>
      </c>
      <c r="Y445" s="62"/>
      <c r="Z445" s="62"/>
      <c r="AA445" s="62"/>
      <c r="AB445" s="62"/>
      <c r="AC445" s="61" t="str">
        <f>'учет продукции'!$A445&amp;" "&amp;'учет продукции'!$B445&amp;" "&amp;'учет продукции'!$C445&amp;" "&amp;'учет продукции'!$D445&amp;" "&amp;'учет продукции'!$E445</f>
        <v>Лендхаус 6см №20 Кармен Фактура 0-3 1 сорт</v>
      </c>
    </row>
    <row r="446" spans="1:29" ht="14.25" customHeight="1" x14ac:dyDescent="0.3">
      <c r="A446" s="35" t="str">
        <f>'вариации продукты'!$A$3</f>
        <v>Лендхаус</v>
      </c>
      <c r="B446" s="8" t="str">
        <f>'вариации продукты'!B$4</f>
        <v>6см</v>
      </c>
      <c r="C446" s="8" t="str">
        <f t="shared" si="26"/>
        <v>№21 Агат коричневый</v>
      </c>
      <c r="D446" s="8" t="str">
        <f t="shared" si="27"/>
        <v>Фактура 0-3</v>
      </c>
      <c r="E446" s="9" t="s">
        <v>123</v>
      </c>
      <c r="F446" s="63">
        <f>'учет продукции'!$I446+'учет продукции'!$J446-'учет продукции'!$K446</f>
        <v>0</v>
      </c>
      <c r="G446" s="32">
        <v>580</v>
      </c>
      <c r="H446" s="32">
        <f>'учет продукции'!$F446*'учет продукции'!$G446</f>
        <v>0</v>
      </c>
      <c r="I446" s="64"/>
      <c r="J446" s="61"/>
      <c r="K446" s="61"/>
      <c r="L446" s="62"/>
      <c r="M446" s="62">
        <f>'учет продукции'!$L446-'учет продукции'!$N446</f>
        <v>0</v>
      </c>
      <c r="N446" s="62">
        <f>'учет продукции'!$L446/4.13</f>
        <v>0</v>
      </c>
      <c r="O446" s="62"/>
      <c r="P446" s="62"/>
      <c r="Q446" s="62">
        <v>5.2631578947368398</v>
      </c>
      <c r="R446" s="62"/>
      <c r="S446" s="62">
        <v>0.81871345029239762</v>
      </c>
      <c r="T446" s="62">
        <v>0.78947368421052622</v>
      </c>
      <c r="U446" s="62">
        <v>0.58479532163742687</v>
      </c>
      <c r="V446" s="62"/>
      <c r="W446" s="62">
        <v>2.1929824561403508E-2</v>
      </c>
      <c r="X446" s="62">
        <v>2.1929824561403508E-2</v>
      </c>
      <c r="Y446" s="62">
        <v>4.3859649122807015E-2</v>
      </c>
      <c r="Z446" s="62"/>
      <c r="AA446" s="62"/>
      <c r="AB446" s="62"/>
      <c r="AC446" s="61" t="str">
        <f>'учет продукции'!$A446&amp;" "&amp;'учет продукции'!$B446&amp;" "&amp;'учет продукции'!$C446&amp;" "&amp;'учет продукции'!$D446&amp;" "&amp;'учет продукции'!$E446</f>
        <v>Лендхаус 6см №21 Агат коричневый Фактура 0-3 1 сорт</v>
      </c>
    </row>
    <row r="447" spans="1:29" ht="14.25" customHeight="1" x14ac:dyDescent="0.3">
      <c r="A447" s="35" t="str">
        <f>'вариации продукты'!$A$3</f>
        <v>Лендхаус</v>
      </c>
      <c r="B447" s="8" t="str">
        <f>'вариации продукты'!B$4</f>
        <v>6см</v>
      </c>
      <c r="C447" s="8" t="str">
        <f t="shared" si="26"/>
        <v>№22 Агат оранжевый</v>
      </c>
      <c r="D447" s="8" t="str">
        <f t="shared" si="27"/>
        <v>Фактура 0-3</v>
      </c>
      <c r="E447" s="9" t="s">
        <v>123</v>
      </c>
      <c r="F447" s="63">
        <f>'учет продукции'!$I447+'учет продукции'!$J447-'учет продукции'!$K447</f>
        <v>0</v>
      </c>
      <c r="G447" s="32">
        <v>580</v>
      </c>
      <c r="H447" s="32">
        <f>'учет продукции'!$F447*'учет продукции'!$G447</f>
        <v>0</v>
      </c>
      <c r="I447" s="64"/>
      <c r="J447" s="61"/>
      <c r="K447" s="61"/>
      <c r="L447" s="62"/>
      <c r="M447" s="62">
        <f>'учет продукции'!$L447-'учет продукции'!$N447</f>
        <v>0</v>
      </c>
      <c r="N447" s="62">
        <f>'учет продукции'!$L447/4.13</f>
        <v>0</v>
      </c>
      <c r="O447" s="62"/>
      <c r="P447" s="62"/>
      <c r="Q447" s="62">
        <v>5.2631578947368398</v>
      </c>
      <c r="R447" s="62"/>
      <c r="S447" s="62">
        <v>0.41</v>
      </c>
      <c r="T447" s="62">
        <v>1.1842105263157894</v>
      </c>
      <c r="U447" s="62">
        <v>0.58479532163742687</v>
      </c>
      <c r="V447" s="62"/>
      <c r="W447" s="62"/>
      <c r="X447" s="62">
        <v>2.1929824561403508E-2</v>
      </c>
      <c r="Y447" s="62">
        <v>4.3859649122807015E-2</v>
      </c>
      <c r="Z447" s="62"/>
      <c r="AA447" s="62">
        <v>2.1929824561403508E-2</v>
      </c>
      <c r="AB447" s="62"/>
      <c r="AC447" s="61" t="str">
        <f>'учет продукции'!$A447&amp;" "&amp;'учет продукции'!$B447&amp;" "&amp;'учет продукции'!$C447&amp;" "&amp;'учет продукции'!$D447&amp;" "&amp;'учет продукции'!$E447</f>
        <v>Лендхаус 6см №22 Агат оранжевый Фактура 0-3 1 сорт</v>
      </c>
    </row>
    <row r="448" spans="1:29" ht="14.25" customHeight="1" x14ac:dyDescent="0.3">
      <c r="A448" s="35" t="str">
        <f>'вариации продукты'!$A$3</f>
        <v>Лендхаус</v>
      </c>
      <c r="B448" s="8" t="str">
        <f>'вариации продукты'!B$4</f>
        <v>6см</v>
      </c>
      <c r="C448" s="8" t="str">
        <f t="shared" si="26"/>
        <v>№23 Жёлтый агат</v>
      </c>
      <c r="D448" s="8" t="str">
        <f t="shared" si="27"/>
        <v>Фактура 0-3</v>
      </c>
      <c r="E448" s="9" t="s">
        <v>123</v>
      </c>
      <c r="F448" s="63">
        <f>'учет продукции'!$I448+'учет продукции'!$J448-'учет продукции'!$K448</f>
        <v>0</v>
      </c>
      <c r="G448" s="32">
        <v>580</v>
      </c>
      <c r="H448" s="32">
        <f>'учет продукции'!$F448*'учет продукции'!$G448</f>
        <v>0</v>
      </c>
      <c r="I448" s="64"/>
      <c r="J448" s="61"/>
      <c r="K448" s="61"/>
      <c r="L448" s="62"/>
      <c r="M448" s="62">
        <f>'учет продукции'!$L448-'учет продукции'!$N448</f>
        <v>0</v>
      </c>
      <c r="N448" s="62">
        <f>'учет продукции'!$L448/4.13</f>
        <v>0</v>
      </c>
      <c r="O448" s="62"/>
      <c r="P448" s="62"/>
      <c r="Q448" s="62">
        <v>5.2631578947368398</v>
      </c>
      <c r="R448" s="62"/>
      <c r="S448" s="62">
        <v>0.41</v>
      </c>
      <c r="T448" s="62">
        <v>1.1842105263157894</v>
      </c>
      <c r="U448" s="62">
        <v>0.58479532163742687</v>
      </c>
      <c r="V448" s="62"/>
      <c r="W448" s="62"/>
      <c r="X448" s="62">
        <v>2.1929824561403508E-2</v>
      </c>
      <c r="Y448" s="62">
        <v>4.3859649122807015E-2</v>
      </c>
      <c r="Z448" s="62">
        <v>2.1929824561403508E-2</v>
      </c>
      <c r="AA448" s="62"/>
      <c r="AB448" s="62"/>
      <c r="AC448" s="61" t="str">
        <f>'учет продукции'!$A448&amp;" "&amp;'учет продукции'!$B448&amp;" "&amp;'учет продукции'!$C448&amp;" "&amp;'учет продукции'!$D448&amp;" "&amp;'учет продукции'!$E448</f>
        <v>Лендхаус 6см №23 Жёлтый агат Фактура 0-3 1 сорт</v>
      </c>
    </row>
    <row r="449" spans="1:29" ht="14.25" customHeight="1" x14ac:dyDescent="0.3">
      <c r="A449" s="35" t="str">
        <f>'вариации продукты'!$A$3</f>
        <v>Лендхаус</v>
      </c>
      <c r="B449" s="8" t="str">
        <f>'вариации продукты'!B$4</f>
        <v>6см</v>
      </c>
      <c r="C449" s="8" t="str">
        <f t="shared" si="26"/>
        <v>№24 Танго</v>
      </c>
      <c r="D449" s="8" t="str">
        <f t="shared" si="27"/>
        <v>Фактура 0-3</v>
      </c>
      <c r="E449" s="9" t="s">
        <v>123</v>
      </c>
      <c r="F449" s="63">
        <f>'учет продукции'!$I449+'учет продукции'!$J449-'учет продукции'!$K449</f>
        <v>0</v>
      </c>
      <c r="G449" s="32">
        <v>580</v>
      </c>
      <c r="H449" s="32">
        <f>'учет продукции'!$F449*'учет продукции'!$G449</f>
        <v>0</v>
      </c>
      <c r="I449" s="64"/>
      <c r="J449" s="61"/>
      <c r="K449" s="61"/>
      <c r="L449" s="62"/>
      <c r="M449" s="62">
        <f>'учет продукции'!$L449-'учет продукции'!$N449</f>
        <v>0</v>
      </c>
      <c r="N449" s="62">
        <f>'учет продукции'!$L449/4.13</f>
        <v>0</v>
      </c>
      <c r="O449" s="62"/>
      <c r="P449" s="62"/>
      <c r="Q449" s="62">
        <v>5.2631578947368398</v>
      </c>
      <c r="R449" s="62"/>
      <c r="S449" s="62">
        <v>0.41</v>
      </c>
      <c r="T449" s="62">
        <v>1.1842105263157894</v>
      </c>
      <c r="U449" s="62">
        <v>0.58479532163742687</v>
      </c>
      <c r="V449" s="62">
        <v>2.1929824561403508E-2</v>
      </c>
      <c r="W449" s="62"/>
      <c r="X449" s="62"/>
      <c r="Y449" s="62">
        <v>4.3859649122807015E-2</v>
      </c>
      <c r="Z449" s="62">
        <v>2.1929824561403508E-2</v>
      </c>
      <c r="AA449" s="62"/>
      <c r="AB449" s="62"/>
      <c r="AC449" s="61" t="str">
        <f>'учет продукции'!$A449&amp;" "&amp;'учет продукции'!$B449&amp;" "&amp;'учет продукции'!$C449&amp;" "&amp;'учет продукции'!$D449&amp;" "&amp;'учет продукции'!$E449</f>
        <v>Лендхаус 6см №24 Танго Фактура 0-3 1 сорт</v>
      </c>
    </row>
    <row r="450" spans="1:29" ht="14.25" customHeight="1" x14ac:dyDescent="0.3">
      <c r="A450" s="65" t="s">
        <v>124</v>
      </c>
      <c r="B450" s="18" t="s">
        <v>158</v>
      </c>
      <c r="C450" s="18" t="s">
        <v>129</v>
      </c>
      <c r="D450" s="18" t="s">
        <v>130</v>
      </c>
      <c r="E450" s="18" t="s">
        <v>123</v>
      </c>
      <c r="F450" s="66">
        <v>0</v>
      </c>
      <c r="G450" s="36">
        <v>350</v>
      </c>
      <c r="H450" s="36">
        <v>0</v>
      </c>
      <c r="I450" s="67"/>
      <c r="J450" s="61"/>
      <c r="K450" s="61"/>
      <c r="L450" s="62"/>
      <c r="M450" s="62">
        <f>'учет продукции'!$L450-'учет продукции'!$N450</f>
        <v>0</v>
      </c>
      <c r="N450" s="62">
        <f>'учет продукции'!$L450/4.13</f>
        <v>0</v>
      </c>
      <c r="O450" s="62"/>
      <c r="P450" s="62"/>
      <c r="Q450" s="62">
        <v>5.2631578947368398</v>
      </c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1" t="str">
        <f>'учет продукции'!$A450&amp;" "&amp;'учет продукции'!$B450&amp;" "&amp;'учет продукции'!$C450&amp;" "&amp;'учет продукции'!$D450&amp;" "&amp;'учет продукции'!$E450</f>
        <v>Лендхаус 6см серый Фактура 3-5 1 сорт</v>
      </c>
    </row>
    <row r="451" spans="1:29" ht="14.25" customHeight="1" x14ac:dyDescent="0.3">
      <c r="A451" s="35" t="s">
        <v>124</v>
      </c>
      <c r="B451" s="8" t="s">
        <v>158</v>
      </c>
      <c r="C451" s="8" t="s">
        <v>71</v>
      </c>
      <c r="D451" s="8" t="s">
        <v>130</v>
      </c>
      <c r="E451" s="8" t="s">
        <v>123</v>
      </c>
      <c r="F451" s="66">
        <v>0</v>
      </c>
      <c r="G451" s="32">
        <v>400</v>
      </c>
      <c r="H451" s="32">
        <v>0</v>
      </c>
      <c r="I451" s="67"/>
      <c r="J451" s="61"/>
      <c r="K451" s="61"/>
      <c r="L451" s="62"/>
      <c r="M451" s="62">
        <f>'учет продукции'!$L451-'учет продукции'!$N451</f>
        <v>0</v>
      </c>
      <c r="N451" s="62">
        <f>'учет продукции'!$L451/4.13</f>
        <v>0</v>
      </c>
      <c r="O451" s="62"/>
      <c r="P451" s="62"/>
      <c r="Q451" s="62">
        <v>5.2631578947368398</v>
      </c>
      <c r="R451" s="62"/>
      <c r="S451" s="62"/>
      <c r="T451" s="62"/>
      <c r="U451" s="62"/>
      <c r="V451" s="62">
        <v>8.7999999999999995E-2</v>
      </c>
      <c r="W451" s="62"/>
      <c r="X451" s="62"/>
      <c r="Y451" s="62"/>
      <c r="Z451" s="62"/>
      <c r="AA451" s="62"/>
      <c r="AB451" s="62"/>
      <c r="AC451" s="61" t="str">
        <f>'учет продукции'!$A451&amp;" "&amp;'учет продукции'!$B451&amp;" "&amp;'учет продукции'!$C451&amp;" "&amp;'учет продукции'!$D451&amp;" "&amp;'учет продукции'!$E451</f>
        <v>Лендхаус 6см красный Фактура 3-5 1 сорт</v>
      </c>
    </row>
    <row r="452" spans="1:29" ht="14.25" customHeight="1" x14ac:dyDescent="0.3">
      <c r="A452" s="35" t="s">
        <v>124</v>
      </c>
      <c r="B452" s="8" t="s">
        <v>158</v>
      </c>
      <c r="C452" s="8" t="s">
        <v>72</v>
      </c>
      <c r="D452" s="8" t="s">
        <v>130</v>
      </c>
      <c r="E452" s="8" t="s">
        <v>123</v>
      </c>
      <c r="F452" s="66">
        <v>0</v>
      </c>
      <c r="G452" s="32">
        <v>400</v>
      </c>
      <c r="H452" s="32">
        <v>0</v>
      </c>
      <c r="I452" s="67"/>
      <c r="J452" s="61"/>
      <c r="K452" s="61"/>
      <c r="L452" s="62"/>
      <c r="M452" s="62">
        <f>'учет продукции'!$L452-'учет продукции'!$N452</f>
        <v>0</v>
      </c>
      <c r="N452" s="62">
        <f>'учет продукции'!$L452/4.13</f>
        <v>0</v>
      </c>
      <c r="O452" s="62"/>
      <c r="P452" s="62"/>
      <c r="Q452" s="62">
        <v>5.2631578947368398</v>
      </c>
      <c r="R452" s="62"/>
      <c r="S452" s="62"/>
      <c r="T452" s="62"/>
      <c r="U452" s="62"/>
      <c r="V452" s="62"/>
      <c r="W452" s="62">
        <v>8.7999999999999995E-2</v>
      </c>
      <c r="X452" s="62"/>
      <c r="Y452" s="62"/>
      <c r="Z452" s="62"/>
      <c r="AA452" s="62"/>
      <c r="AB452" s="62"/>
      <c r="AC452" s="61" t="str">
        <f>'учет продукции'!$A452&amp;" "&amp;'учет продукции'!$B452&amp;" "&amp;'учет продукции'!$C452&amp;" "&amp;'учет продукции'!$D452&amp;" "&amp;'учет продукции'!$E452</f>
        <v>Лендхаус 6см коричневый Фактура 3-5 1 сорт</v>
      </c>
    </row>
    <row r="453" spans="1:29" ht="14.25" customHeight="1" x14ac:dyDescent="0.3">
      <c r="A453" s="35" t="s">
        <v>124</v>
      </c>
      <c r="B453" s="8" t="s">
        <v>158</v>
      </c>
      <c r="C453" s="8" t="s">
        <v>73</v>
      </c>
      <c r="D453" s="8" t="s">
        <v>130</v>
      </c>
      <c r="E453" s="8" t="s">
        <v>123</v>
      </c>
      <c r="F453" s="66">
        <v>0</v>
      </c>
      <c r="G453" s="32">
        <v>400</v>
      </c>
      <c r="H453" s="32">
        <v>0</v>
      </c>
      <c r="I453" s="67"/>
      <c r="J453" s="61"/>
      <c r="K453" s="61"/>
      <c r="L453" s="62"/>
      <c r="M453" s="62">
        <f>'учет продукции'!$L453-'учет продукции'!$N453</f>
        <v>0</v>
      </c>
      <c r="N453" s="62">
        <f>'учет продукции'!$L453/4.13</f>
        <v>0</v>
      </c>
      <c r="O453" s="62"/>
      <c r="P453" s="62"/>
      <c r="Q453" s="62">
        <v>5.2631578947368398</v>
      </c>
      <c r="R453" s="62"/>
      <c r="S453" s="62"/>
      <c r="T453" s="62"/>
      <c r="U453" s="62"/>
      <c r="V453" s="62"/>
      <c r="W453" s="62"/>
      <c r="X453" s="62">
        <v>8.7999999999999995E-2</v>
      </c>
      <c r="Y453" s="62"/>
      <c r="Z453" s="62"/>
      <c r="AA453" s="62"/>
      <c r="AB453" s="62"/>
      <c r="AC453" s="61" t="str">
        <f>'учет продукции'!$A453&amp;" "&amp;'учет продукции'!$B453&amp;" "&amp;'учет продукции'!$C453&amp;" "&amp;'учет продукции'!$D453&amp;" "&amp;'учет продукции'!$E453</f>
        <v>Лендхаус 6см черный Фактура 3-5 1 сорт</v>
      </c>
    </row>
    <row r="454" spans="1:29" ht="14.25" customHeight="1" x14ac:dyDescent="0.3">
      <c r="A454" s="35" t="s">
        <v>124</v>
      </c>
      <c r="B454" s="8" t="s">
        <v>158</v>
      </c>
      <c r="C454" s="8" t="s">
        <v>74</v>
      </c>
      <c r="D454" s="8" t="s">
        <v>130</v>
      </c>
      <c r="E454" s="8" t="s">
        <v>123</v>
      </c>
      <c r="F454" s="66">
        <v>0</v>
      </c>
      <c r="G454" s="32">
        <v>420</v>
      </c>
      <c r="H454" s="32">
        <v>0</v>
      </c>
      <c r="I454" s="67"/>
      <c r="J454" s="61"/>
      <c r="K454" s="61"/>
      <c r="L454" s="62"/>
      <c r="M454" s="62">
        <f>'учет продукции'!$L454-'учет продукции'!$N454</f>
        <v>0</v>
      </c>
      <c r="N454" s="62">
        <f>'учет продукции'!$L454/4.13</f>
        <v>0</v>
      </c>
      <c r="O454" s="62"/>
      <c r="P454" s="62"/>
      <c r="Q454" s="62">
        <v>5.2631578947368398</v>
      </c>
      <c r="R454" s="62"/>
      <c r="S454" s="62"/>
      <c r="T454" s="62"/>
      <c r="U454" s="62"/>
      <c r="V454" s="62"/>
      <c r="W454" s="62"/>
      <c r="X454" s="62"/>
      <c r="Y454" s="62">
        <v>8.7999999999999995E-2</v>
      </c>
      <c r="Z454" s="62"/>
      <c r="AA454" s="62"/>
      <c r="AB454" s="62"/>
      <c r="AC454" s="61" t="str">
        <f>'учет продукции'!$A454&amp;" "&amp;'учет продукции'!$B454&amp;" "&amp;'учет продукции'!$C454&amp;" "&amp;'учет продукции'!$D454&amp;" "&amp;'учет продукции'!$E454</f>
        <v>Лендхаус 6см белый Фактура 3-5 1 сорт</v>
      </c>
    </row>
    <row r="455" spans="1:29" ht="14.25" customHeight="1" x14ac:dyDescent="0.3">
      <c r="A455" s="35" t="s">
        <v>124</v>
      </c>
      <c r="B455" s="8" t="s">
        <v>158</v>
      </c>
      <c r="C455" s="8" t="s">
        <v>75</v>
      </c>
      <c r="D455" s="8" t="s">
        <v>130</v>
      </c>
      <c r="E455" s="8" t="s">
        <v>123</v>
      </c>
      <c r="F455" s="66">
        <v>0</v>
      </c>
      <c r="G455" s="32">
        <v>420</v>
      </c>
      <c r="H455" s="32">
        <v>0</v>
      </c>
      <c r="I455" s="67"/>
      <c r="J455" s="61"/>
      <c r="K455" s="61"/>
      <c r="L455" s="62"/>
      <c r="M455" s="62">
        <f>'учет продукции'!$L455-'учет продукции'!$N455</f>
        <v>0</v>
      </c>
      <c r="N455" s="62">
        <f>'учет продукции'!$L455/4.13</f>
        <v>0</v>
      </c>
      <c r="O455" s="62"/>
      <c r="P455" s="62"/>
      <c r="Q455" s="62">
        <v>5.2631578947368398</v>
      </c>
      <c r="R455" s="62"/>
      <c r="S455" s="62"/>
      <c r="T455" s="62"/>
      <c r="U455" s="62"/>
      <c r="V455" s="62"/>
      <c r="W455" s="62"/>
      <c r="X455" s="62"/>
      <c r="Y455" s="62"/>
      <c r="Z455" s="62">
        <v>8.7999999999999995E-2</v>
      </c>
      <c r="AA455" s="62"/>
      <c r="AB455" s="62"/>
      <c r="AC455" s="61" t="str">
        <f>'учет продукции'!$A455&amp;" "&amp;'учет продукции'!$B455&amp;" "&amp;'учет продукции'!$C455&amp;" "&amp;'учет продукции'!$D455&amp;" "&amp;'учет продукции'!$E455</f>
        <v>Лендхаус 6см желтый Фактура 3-5 1 сорт</v>
      </c>
    </row>
    <row r="456" spans="1:29" ht="14.25" customHeight="1" x14ac:dyDescent="0.3">
      <c r="A456" s="35" t="s">
        <v>124</v>
      </c>
      <c r="B456" s="8" t="s">
        <v>158</v>
      </c>
      <c r="C456" s="8" t="s">
        <v>76</v>
      </c>
      <c r="D456" s="8" t="s">
        <v>130</v>
      </c>
      <c r="E456" s="8" t="s">
        <v>123</v>
      </c>
      <c r="F456" s="66">
        <v>0</v>
      </c>
      <c r="G456" s="32">
        <v>420</v>
      </c>
      <c r="H456" s="32">
        <v>0</v>
      </c>
      <c r="I456" s="67"/>
      <c r="J456" s="61"/>
      <c r="K456" s="61"/>
      <c r="L456" s="62"/>
      <c r="M456" s="62">
        <f>'учет продукции'!$L456-'учет продукции'!$N456</f>
        <v>0</v>
      </c>
      <c r="N456" s="62">
        <f>'учет продукции'!$L456/4.13</f>
        <v>0</v>
      </c>
      <c r="O456" s="62"/>
      <c r="P456" s="62"/>
      <c r="Q456" s="62">
        <v>5.2631578947368398</v>
      </c>
      <c r="R456" s="62"/>
      <c r="S456" s="62"/>
      <c r="T456" s="62"/>
      <c r="U456" s="62"/>
      <c r="V456" s="62"/>
      <c r="W456" s="62"/>
      <c r="X456" s="62"/>
      <c r="Y456" s="62"/>
      <c r="Z456" s="62"/>
      <c r="AA456" s="62">
        <v>8.7999999999999995E-2</v>
      </c>
      <c r="AB456" s="62"/>
      <c r="AC456" s="61" t="str">
        <f>'учет продукции'!$A456&amp;" "&amp;'учет продукции'!$B456&amp;" "&amp;'учет продукции'!$C456&amp;" "&amp;'учет продукции'!$D456&amp;" "&amp;'учет продукции'!$E456</f>
        <v>Лендхаус 6см оранжевый Фактура 3-5 1 сорт</v>
      </c>
    </row>
    <row r="457" spans="1:29" ht="14.25" customHeight="1" x14ac:dyDescent="0.3">
      <c r="A457" s="35" t="s">
        <v>124</v>
      </c>
      <c r="B457" s="8" t="s">
        <v>158</v>
      </c>
      <c r="C457" s="8" t="s">
        <v>126</v>
      </c>
      <c r="D457" s="8" t="s">
        <v>130</v>
      </c>
      <c r="E457" s="8" t="s">
        <v>123</v>
      </c>
      <c r="F457" s="66">
        <v>0</v>
      </c>
      <c r="G457" s="32">
        <v>400</v>
      </c>
      <c r="H457" s="32">
        <v>0</v>
      </c>
      <c r="I457" s="67"/>
      <c r="J457" s="61"/>
      <c r="K457" s="61"/>
      <c r="L457" s="62"/>
      <c r="M457" s="62">
        <f>'учет продукции'!$L457-'учет продукции'!$N457</f>
        <v>0</v>
      </c>
      <c r="N457" s="62">
        <f>'учет продукции'!$L457/4.13</f>
        <v>0</v>
      </c>
      <c r="O457" s="62"/>
      <c r="P457" s="62"/>
      <c r="Q457" s="62">
        <v>5.2631578947368398</v>
      </c>
      <c r="R457" s="62"/>
      <c r="S457" s="62"/>
      <c r="T457" s="62"/>
      <c r="U457" s="62"/>
      <c r="V457" s="62"/>
      <c r="W457" s="62">
        <v>8.7999999999999995E-2</v>
      </c>
      <c r="X457" s="62"/>
      <c r="Y457" s="62"/>
      <c r="Z457" s="62"/>
      <c r="AA457" s="62"/>
      <c r="AB457" s="62"/>
      <c r="AC457" s="61" t="str">
        <f>'учет продукции'!$A457&amp;" "&amp;'учет продукции'!$B457&amp;" "&amp;'учет продукции'!$C457&amp;" "&amp;'учет продукции'!$D457&amp;" "&amp;'учет продукции'!$E457</f>
        <v>Лендхаус 6см Мокко Фактура 3-5 1 сорт</v>
      </c>
    </row>
    <row r="458" spans="1:29" ht="14.25" customHeight="1" x14ac:dyDescent="0.3">
      <c r="A458" s="35" t="s">
        <v>124</v>
      </c>
      <c r="B458" s="8" t="s">
        <v>158</v>
      </c>
      <c r="C458" s="8" t="s">
        <v>131</v>
      </c>
      <c r="D458" s="8" t="s">
        <v>130</v>
      </c>
      <c r="E458" s="8" t="s">
        <v>123</v>
      </c>
      <c r="F458" s="66">
        <v>0</v>
      </c>
      <c r="G458" s="32">
        <v>480</v>
      </c>
      <c r="H458" s="32">
        <v>0</v>
      </c>
      <c r="I458" s="67"/>
      <c r="J458" s="61"/>
      <c r="K458" s="61"/>
      <c r="L458" s="62"/>
      <c r="M458" s="62">
        <f>'учет продукции'!$L458-'учет продукции'!$N458</f>
        <v>0</v>
      </c>
      <c r="N458" s="62">
        <f>'учет продукции'!$L458/4.13</f>
        <v>0</v>
      </c>
      <c r="O458" s="62"/>
      <c r="P458" s="62"/>
      <c r="Q458" s="62">
        <v>5.2631578947368398</v>
      </c>
      <c r="R458" s="62"/>
      <c r="S458" s="62"/>
      <c r="T458" s="62"/>
      <c r="U458" s="62"/>
      <c r="V458" s="62">
        <v>2.1929824561403508E-2</v>
      </c>
      <c r="W458" s="62"/>
      <c r="X458" s="62"/>
      <c r="Y458" s="62"/>
      <c r="Z458" s="62">
        <v>4.3859649122807015E-2</v>
      </c>
      <c r="AA458" s="62">
        <v>2.1929824561403508E-2</v>
      </c>
      <c r="AB458" s="62"/>
      <c r="AC458" s="61" t="str">
        <f>'учет продукции'!$A458&amp;" "&amp;'учет продукции'!$B458&amp;" "&amp;'учет продукции'!$C458&amp;" "&amp;'учет продукции'!$D458&amp;" "&amp;'учет продукции'!$E458</f>
        <v>Лендхаус 6см №1 Каир Фактура 3-5 1 сорт</v>
      </c>
    </row>
    <row r="459" spans="1:29" ht="14.25" customHeight="1" x14ac:dyDescent="0.3">
      <c r="A459" s="35" t="s">
        <v>124</v>
      </c>
      <c r="B459" s="8" t="s">
        <v>158</v>
      </c>
      <c r="C459" s="8" t="s">
        <v>132</v>
      </c>
      <c r="D459" s="8" t="s">
        <v>130</v>
      </c>
      <c r="E459" s="8" t="s">
        <v>123</v>
      </c>
      <c r="F459" s="66">
        <v>0</v>
      </c>
      <c r="G459" s="32">
        <v>480</v>
      </c>
      <c r="H459" s="32">
        <v>0</v>
      </c>
      <c r="I459" s="67"/>
      <c r="J459" s="61"/>
      <c r="K459" s="61"/>
      <c r="L459" s="62"/>
      <c r="M459" s="62">
        <f>'учет продукции'!$L459-'учет продукции'!$N459</f>
        <v>0</v>
      </c>
      <c r="N459" s="62">
        <f>'учет продукции'!$L459/4.13</f>
        <v>0</v>
      </c>
      <c r="O459" s="62"/>
      <c r="P459" s="62"/>
      <c r="Q459" s="62">
        <v>5.2631578947368398</v>
      </c>
      <c r="R459" s="62"/>
      <c r="S459" s="62"/>
      <c r="T459" s="62"/>
      <c r="U459" s="62"/>
      <c r="V459" s="62"/>
      <c r="W459" s="62">
        <v>4.3859649122807015E-2</v>
      </c>
      <c r="X459" s="62"/>
      <c r="Y459" s="62"/>
      <c r="Z459" s="62">
        <v>4.3859649122807001E-2</v>
      </c>
      <c r="AA459" s="62"/>
      <c r="AB459" s="62"/>
      <c r="AC459" s="61" t="str">
        <f>'учет продукции'!$A459&amp;" "&amp;'учет продукции'!$B459&amp;" "&amp;'учет продукции'!$C459&amp;" "&amp;'учет продукции'!$D459&amp;" "&amp;'учет продукции'!$E459</f>
        <v>Лендхаус 6см №2 Янтарь Фактура 3-5 1 сорт</v>
      </c>
    </row>
    <row r="460" spans="1:29" ht="14.25" customHeight="1" x14ac:dyDescent="0.3">
      <c r="A460" s="35" t="s">
        <v>124</v>
      </c>
      <c r="B460" s="8" t="s">
        <v>158</v>
      </c>
      <c r="C460" s="8" t="s">
        <v>133</v>
      </c>
      <c r="D460" s="8" t="s">
        <v>130</v>
      </c>
      <c r="E460" s="8" t="s">
        <v>123</v>
      </c>
      <c r="F460" s="66">
        <v>0</v>
      </c>
      <c r="G460" s="32">
        <v>480</v>
      </c>
      <c r="H460" s="32">
        <v>0</v>
      </c>
      <c r="I460" s="67"/>
      <c r="J460" s="61"/>
      <c r="K460" s="61"/>
      <c r="L460" s="62"/>
      <c r="M460" s="62">
        <f>'учет продукции'!$L460-'учет продукции'!$N460</f>
        <v>0</v>
      </c>
      <c r="N460" s="62">
        <f>'учет продукции'!$L460/4.13</f>
        <v>0</v>
      </c>
      <c r="O460" s="62"/>
      <c r="P460" s="62"/>
      <c r="Q460" s="62">
        <v>5.2631578947368398</v>
      </c>
      <c r="R460" s="62"/>
      <c r="S460" s="62"/>
      <c r="T460" s="62"/>
      <c r="U460" s="62"/>
      <c r="V460" s="62"/>
      <c r="W460" s="62"/>
      <c r="X460" s="62"/>
      <c r="Y460" s="62">
        <v>4.3859649122807015E-2</v>
      </c>
      <c r="Z460" s="62"/>
      <c r="AA460" s="62"/>
      <c r="AB460" s="62"/>
      <c r="AC460" s="61" t="str">
        <f>'учет продукции'!$A460&amp;" "&amp;'учет продукции'!$B460&amp;" "&amp;'учет продукции'!$C460&amp;" "&amp;'учет продукции'!$D460&amp;" "&amp;'учет продукции'!$E460</f>
        <v>Лендхаус 6см №3 Серо-белый Фактура 3-5 1 сорт</v>
      </c>
    </row>
    <row r="461" spans="1:29" ht="14.25" customHeight="1" x14ac:dyDescent="0.3">
      <c r="A461" s="35" t="s">
        <v>124</v>
      </c>
      <c r="B461" s="8" t="s">
        <v>158</v>
      </c>
      <c r="C461" s="8" t="s">
        <v>134</v>
      </c>
      <c r="D461" s="8" t="s">
        <v>130</v>
      </c>
      <c r="E461" s="8" t="s">
        <v>123</v>
      </c>
      <c r="F461" s="66">
        <v>0</v>
      </c>
      <c r="G461" s="32">
        <v>480</v>
      </c>
      <c r="H461" s="32">
        <v>0</v>
      </c>
      <c r="I461" s="67"/>
      <c r="J461" s="61"/>
      <c r="K461" s="61"/>
      <c r="L461" s="62"/>
      <c r="M461" s="62">
        <f>'учет продукции'!$L461-'учет продукции'!$N461</f>
        <v>0</v>
      </c>
      <c r="N461" s="62">
        <f>'учет продукции'!$L461/4.13</f>
        <v>0</v>
      </c>
      <c r="O461" s="62"/>
      <c r="P461" s="62"/>
      <c r="Q461" s="62">
        <v>5.2631578947368398</v>
      </c>
      <c r="R461" s="62"/>
      <c r="S461" s="62"/>
      <c r="T461" s="62"/>
      <c r="U461" s="62"/>
      <c r="V461" s="62"/>
      <c r="W461" s="62">
        <v>2.1999999999999999E-2</v>
      </c>
      <c r="X461" s="62"/>
      <c r="Y461" s="62">
        <v>4.3859649122807015E-2</v>
      </c>
      <c r="Z461" s="62">
        <v>2.1999999999999999E-2</v>
      </c>
      <c r="AA461" s="62"/>
      <c r="AB461" s="62"/>
      <c r="AC461" s="61" t="str">
        <f>'учет продукции'!$A461&amp;" "&amp;'учет продукции'!$B461&amp;" "&amp;'учет продукции'!$C461&amp;" "&amp;'учет продукции'!$D461&amp;" "&amp;'учет продукции'!$E461</f>
        <v>Лендхаус 6см №4 Степь Фактура 3-5 1 сорт</v>
      </c>
    </row>
    <row r="462" spans="1:29" ht="14.25" customHeight="1" x14ac:dyDescent="0.3">
      <c r="A462" s="35" t="s">
        <v>124</v>
      </c>
      <c r="B462" s="8" t="s">
        <v>158</v>
      </c>
      <c r="C462" s="8" t="s">
        <v>135</v>
      </c>
      <c r="D462" s="8" t="s">
        <v>130</v>
      </c>
      <c r="E462" s="8" t="s">
        <v>123</v>
      </c>
      <c r="F462" s="66">
        <v>0</v>
      </c>
      <c r="G462" s="32">
        <v>480</v>
      </c>
      <c r="H462" s="32">
        <v>0</v>
      </c>
      <c r="I462" s="67"/>
      <c r="J462" s="61"/>
      <c r="K462" s="61"/>
      <c r="L462" s="62"/>
      <c r="M462" s="62">
        <f>'учет продукции'!$L462-'учет продукции'!$N462</f>
        <v>0</v>
      </c>
      <c r="N462" s="62">
        <f>'учет продукции'!$L462/4.13</f>
        <v>0</v>
      </c>
      <c r="O462" s="62"/>
      <c r="P462" s="62"/>
      <c r="Q462" s="62">
        <v>5.2631578947368398</v>
      </c>
      <c r="R462" s="62"/>
      <c r="S462" s="62"/>
      <c r="T462" s="62"/>
      <c r="U462" s="62"/>
      <c r="V462" s="62">
        <v>5.7000000000000002E-2</v>
      </c>
      <c r="W462" s="62">
        <v>2.9000000000000001E-2</v>
      </c>
      <c r="X462" s="62"/>
      <c r="Y462" s="62"/>
      <c r="Z462" s="62"/>
      <c r="AA462" s="62"/>
      <c r="AB462" s="62"/>
      <c r="AC462" s="61" t="str">
        <f>'учет продукции'!$A462&amp;" "&amp;'учет продукции'!$B462&amp;" "&amp;'учет продукции'!$C462&amp;" "&amp;'учет продукции'!$D462&amp;" "&amp;'учет продукции'!$E462</f>
        <v>Лендхаус 6см №5 Клинкер Фактура 3-5 1 сорт</v>
      </c>
    </row>
    <row r="463" spans="1:29" ht="14.25" customHeight="1" x14ac:dyDescent="0.3">
      <c r="A463" s="35" t="s">
        <v>124</v>
      </c>
      <c r="B463" s="8" t="s">
        <v>158</v>
      </c>
      <c r="C463" s="8" t="s">
        <v>136</v>
      </c>
      <c r="D463" s="8" t="s">
        <v>130</v>
      </c>
      <c r="E463" s="8" t="s">
        <v>123</v>
      </c>
      <c r="F463" s="66">
        <v>0</v>
      </c>
      <c r="G463" s="32">
        <v>480</v>
      </c>
      <c r="H463" s="32">
        <v>0</v>
      </c>
      <c r="I463" s="67"/>
      <c r="J463" s="61"/>
      <c r="K463" s="61"/>
      <c r="L463" s="62"/>
      <c r="M463" s="62">
        <f>'учет продукции'!$L463-'учет продукции'!$N463</f>
        <v>0</v>
      </c>
      <c r="N463" s="62">
        <f>'учет продукции'!$L463/4.13</f>
        <v>0</v>
      </c>
      <c r="O463" s="62"/>
      <c r="P463" s="62"/>
      <c r="Q463" s="62">
        <v>5.2631578947368398</v>
      </c>
      <c r="R463" s="62"/>
      <c r="S463" s="62"/>
      <c r="T463" s="62"/>
      <c r="U463" s="62"/>
      <c r="V463" s="62">
        <v>2.1929824561403508E-2</v>
      </c>
      <c r="W463" s="62">
        <v>2.1929824561403508E-2</v>
      </c>
      <c r="X463" s="62"/>
      <c r="Y463" s="62"/>
      <c r="Z463" s="62">
        <v>4.3859649122807015E-2</v>
      </c>
      <c r="AA463" s="62"/>
      <c r="AB463" s="62"/>
      <c r="AC463" s="61" t="str">
        <f>'учет продукции'!$A463&amp;" "&amp;'учет продукции'!$B463&amp;" "&amp;'учет продукции'!$C463&amp;" "&amp;'учет продукции'!$D463&amp;" "&amp;'учет продукции'!$E463</f>
        <v>Лендхаус 6см №6 Осень Фактура 3-5 1 сорт</v>
      </c>
    </row>
    <row r="464" spans="1:29" ht="14.25" customHeight="1" x14ac:dyDescent="0.3">
      <c r="A464" s="35" t="s">
        <v>124</v>
      </c>
      <c r="B464" s="8" t="s">
        <v>158</v>
      </c>
      <c r="C464" s="8" t="s">
        <v>137</v>
      </c>
      <c r="D464" s="8" t="s">
        <v>130</v>
      </c>
      <c r="E464" s="8" t="s">
        <v>123</v>
      </c>
      <c r="F464" s="66">
        <v>0</v>
      </c>
      <c r="G464" s="32">
        <v>480</v>
      </c>
      <c r="H464" s="32">
        <v>0</v>
      </c>
      <c r="I464" s="67"/>
      <c r="J464" s="61"/>
      <c r="K464" s="61"/>
      <c r="L464" s="62"/>
      <c r="M464" s="62">
        <f>'учет продукции'!$L464-'учет продукции'!$N464</f>
        <v>0</v>
      </c>
      <c r="N464" s="62">
        <f>'учет продукции'!$L464/4.13</f>
        <v>0</v>
      </c>
      <c r="O464" s="62"/>
      <c r="P464" s="62"/>
      <c r="Q464" s="62">
        <v>5.2631578947368398</v>
      </c>
      <c r="R464" s="62"/>
      <c r="S464" s="62"/>
      <c r="T464" s="62"/>
      <c r="U464" s="62"/>
      <c r="V464" s="62"/>
      <c r="W464" s="62"/>
      <c r="X464" s="62"/>
      <c r="Y464" s="62">
        <v>4.3859649122807015E-2</v>
      </c>
      <c r="Z464" s="62">
        <v>4.3859649122807015E-2</v>
      </c>
      <c r="AA464" s="62"/>
      <c r="AB464" s="62"/>
      <c r="AC464" s="61" t="str">
        <f>'учет продукции'!$A464&amp;" "&amp;'учет продукции'!$B464&amp;" "&amp;'учет продукции'!$C464&amp;" "&amp;'учет продукции'!$D464&amp;" "&amp;'учет продукции'!$E464</f>
        <v>Лендхаус 6см №7 Меланж Фактура 3-5 1 сорт</v>
      </c>
    </row>
    <row r="465" spans="1:29" ht="14.25" customHeight="1" x14ac:dyDescent="0.3">
      <c r="A465" s="35" t="s">
        <v>124</v>
      </c>
      <c r="B465" s="8" t="s">
        <v>158</v>
      </c>
      <c r="C465" s="8" t="s">
        <v>138</v>
      </c>
      <c r="D465" s="8" t="s">
        <v>130</v>
      </c>
      <c r="E465" s="8" t="s">
        <v>123</v>
      </c>
      <c r="F465" s="66">
        <v>0</v>
      </c>
      <c r="G465" s="32">
        <v>480</v>
      </c>
      <c r="H465" s="32">
        <v>0</v>
      </c>
      <c r="I465" s="67"/>
      <c r="J465" s="61"/>
      <c r="K465" s="61"/>
      <c r="L465" s="62"/>
      <c r="M465" s="62">
        <f>'учет продукции'!$L465-'учет продукции'!$N465</f>
        <v>0</v>
      </c>
      <c r="N465" s="62">
        <f>'учет продукции'!$L465/4.13</f>
        <v>0</v>
      </c>
      <c r="O465" s="62"/>
      <c r="P465" s="62"/>
      <c r="Q465" s="62">
        <v>5.2631578947368398</v>
      </c>
      <c r="R465" s="62"/>
      <c r="S465" s="62"/>
      <c r="T465" s="62"/>
      <c r="U465" s="62"/>
      <c r="V465" s="62"/>
      <c r="W465" s="62"/>
      <c r="X465" s="62">
        <v>2.1999999999999999E-2</v>
      </c>
      <c r="Y465" s="62">
        <v>6.6000000000000003E-2</v>
      </c>
      <c r="Z465" s="62"/>
      <c r="AA465" s="62"/>
      <c r="AB465" s="62"/>
      <c r="AC465" s="61" t="str">
        <f>'учет продукции'!$A465&amp;" "&amp;'учет продукции'!$B465&amp;" "&amp;'учет продукции'!$C465&amp;" "&amp;'учет продукции'!$D465&amp;" "&amp;'учет продукции'!$E465</f>
        <v>Лендхаус 6см №8 Аляска Фактура 3-5 1 сорт</v>
      </c>
    </row>
    <row r="466" spans="1:29" ht="14.25" customHeight="1" x14ac:dyDescent="0.3">
      <c r="A466" s="35" t="s">
        <v>124</v>
      </c>
      <c r="B466" s="8" t="s">
        <v>158</v>
      </c>
      <c r="C466" s="8" t="s">
        <v>139</v>
      </c>
      <c r="D466" s="8" t="s">
        <v>130</v>
      </c>
      <c r="E466" s="8" t="s">
        <v>123</v>
      </c>
      <c r="F466" s="66">
        <v>0</v>
      </c>
      <c r="G466" s="32">
        <v>480</v>
      </c>
      <c r="H466" s="32">
        <v>0</v>
      </c>
      <c r="I466" s="67"/>
      <c r="J466" s="61"/>
      <c r="K466" s="61"/>
      <c r="L466" s="62"/>
      <c r="M466" s="62">
        <f>'учет продукции'!$L466-'учет продукции'!$N466</f>
        <v>0</v>
      </c>
      <c r="N466" s="62">
        <f>'учет продукции'!$L466/4.13</f>
        <v>0</v>
      </c>
      <c r="O466" s="62"/>
      <c r="P466" s="62"/>
      <c r="Q466" s="62">
        <v>5.2631578947368398</v>
      </c>
      <c r="R466" s="62"/>
      <c r="S466" s="62"/>
      <c r="T466" s="62"/>
      <c r="U466" s="62"/>
      <c r="V466" s="62">
        <v>2.9000000000000001E-2</v>
      </c>
      <c r="W466" s="62"/>
      <c r="X466" s="62">
        <v>2.9000000000000001E-2</v>
      </c>
      <c r="Y466" s="62"/>
      <c r="Z466" s="62">
        <v>2.9000000000000001E-2</v>
      </c>
      <c r="AA466" s="62"/>
      <c r="AB466" s="62"/>
      <c r="AC466" s="61" t="str">
        <f>'учет продукции'!$A466&amp;" "&amp;'учет продукции'!$B466&amp;" "&amp;'учет продукции'!$C466&amp;" "&amp;'учет продукции'!$D466&amp;" "&amp;'учет продукции'!$E466</f>
        <v>Лендхаус 6см №9 Арабская ночь Фактура 3-5 1 сорт</v>
      </c>
    </row>
    <row r="467" spans="1:29" ht="14.25" customHeight="1" x14ac:dyDescent="0.3">
      <c r="A467" s="35" t="s">
        <v>124</v>
      </c>
      <c r="B467" s="8" t="s">
        <v>158</v>
      </c>
      <c r="C467" s="8" t="s">
        <v>140</v>
      </c>
      <c r="D467" s="8" t="s">
        <v>130</v>
      </c>
      <c r="E467" s="8" t="s">
        <v>123</v>
      </c>
      <c r="F467" s="66">
        <v>0</v>
      </c>
      <c r="G467" s="32">
        <v>480</v>
      </c>
      <c r="H467" s="32">
        <v>0</v>
      </c>
      <c r="I467" s="67"/>
      <c r="J467" s="61"/>
      <c r="K467" s="61"/>
      <c r="L467" s="62"/>
      <c r="M467" s="62">
        <f>'учет продукции'!$L467-'учет продукции'!$N467</f>
        <v>0</v>
      </c>
      <c r="N467" s="62">
        <f>'учет продукции'!$L467/4.13</f>
        <v>0</v>
      </c>
      <c r="O467" s="62"/>
      <c r="P467" s="62"/>
      <c r="Q467" s="62">
        <v>5.2631578947368398</v>
      </c>
      <c r="R467" s="62"/>
      <c r="S467" s="62"/>
      <c r="T467" s="62"/>
      <c r="U467" s="62"/>
      <c r="V467" s="62"/>
      <c r="W467" s="62">
        <v>2.1929824561403508E-2</v>
      </c>
      <c r="X467" s="62"/>
      <c r="Y467" s="62"/>
      <c r="Z467" s="62">
        <v>4.3859649122807015E-2</v>
      </c>
      <c r="AA467" s="62">
        <v>2.1929824561403508E-2</v>
      </c>
      <c r="AB467" s="62"/>
      <c r="AC467" s="61" t="str">
        <f>'учет продукции'!$A467&amp;" "&amp;'учет продукции'!$B467&amp;" "&amp;'учет продукции'!$C467&amp;" "&amp;'учет продукции'!$D467&amp;" "&amp;'учет продукции'!$E467</f>
        <v>Лендхаус 6см №10 Джафар Фактура 3-5 1 сорт</v>
      </c>
    </row>
    <row r="468" spans="1:29" ht="14.25" customHeight="1" x14ac:dyDescent="0.3">
      <c r="A468" s="35" t="s">
        <v>124</v>
      </c>
      <c r="B468" s="8" t="s">
        <v>158</v>
      </c>
      <c r="C468" s="8" t="s">
        <v>141</v>
      </c>
      <c r="D468" s="8" t="s">
        <v>130</v>
      </c>
      <c r="E468" s="8" t="s">
        <v>123</v>
      </c>
      <c r="F468" s="66">
        <v>0</v>
      </c>
      <c r="G468" s="32">
        <v>480</v>
      </c>
      <c r="H468" s="32">
        <v>0</v>
      </c>
      <c r="I468" s="67"/>
      <c r="J468" s="61"/>
      <c r="K468" s="61"/>
      <c r="L468" s="62"/>
      <c r="M468" s="62">
        <f>'учет продукции'!$L468-'учет продукции'!$N468</f>
        <v>0</v>
      </c>
      <c r="N468" s="62">
        <f>'учет продукции'!$L468/4.13</f>
        <v>0</v>
      </c>
      <c r="O468" s="62"/>
      <c r="P468" s="62"/>
      <c r="Q468" s="62">
        <v>5.2631578947368398</v>
      </c>
      <c r="R468" s="62"/>
      <c r="S468" s="62"/>
      <c r="T468" s="62"/>
      <c r="U468" s="62"/>
      <c r="V468" s="62"/>
      <c r="W468" s="62">
        <v>4.3859649122807015E-2</v>
      </c>
      <c r="X468" s="62"/>
      <c r="Y468" s="62">
        <v>4.3859649122807015E-2</v>
      </c>
      <c r="Z468" s="62"/>
      <c r="AA468" s="62"/>
      <c r="AB468" s="62"/>
      <c r="AC468" s="61" t="str">
        <f>'учет продукции'!$A468&amp;" "&amp;'учет продукции'!$B468&amp;" "&amp;'учет продукции'!$C468&amp;" "&amp;'учет продукции'!$D468&amp;" "&amp;'учет продукции'!$E468</f>
        <v>Лендхаус 6см №11 Джамбулани Фактура 3-5 1 сорт</v>
      </c>
    </row>
    <row r="469" spans="1:29" ht="14.25" customHeight="1" x14ac:dyDescent="0.3">
      <c r="A469" s="35" t="s">
        <v>124</v>
      </c>
      <c r="B469" s="8" t="s">
        <v>158</v>
      </c>
      <c r="C469" s="8" t="s">
        <v>142</v>
      </c>
      <c r="D469" s="8" t="s">
        <v>130</v>
      </c>
      <c r="E469" s="8" t="s">
        <v>123</v>
      </c>
      <c r="F469" s="66">
        <v>0</v>
      </c>
      <c r="G469" s="32">
        <v>480</v>
      </c>
      <c r="H469" s="32">
        <v>0</v>
      </c>
      <c r="I469" s="67"/>
      <c r="J469" s="61"/>
      <c r="K469" s="61"/>
      <c r="L469" s="62"/>
      <c r="M469" s="62">
        <f>'учет продукции'!$L469-'учет продукции'!$N469</f>
        <v>0</v>
      </c>
      <c r="N469" s="62">
        <f>'учет продукции'!$L469/4.13</f>
        <v>0</v>
      </c>
      <c r="O469" s="62"/>
      <c r="P469" s="62"/>
      <c r="Q469" s="62">
        <v>5.2631578947368398</v>
      </c>
      <c r="R469" s="62"/>
      <c r="S469" s="62"/>
      <c r="T469" s="62"/>
      <c r="U469" s="62"/>
      <c r="V469" s="62"/>
      <c r="W469" s="62">
        <v>2.1929824561403501E-2</v>
      </c>
      <c r="X469" s="62"/>
      <c r="Y469" s="62">
        <v>4.3859649122807015E-2</v>
      </c>
      <c r="Z469" s="62"/>
      <c r="AA469" s="62">
        <v>2.1929824561403508E-2</v>
      </c>
      <c r="AB469" s="62"/>
      <c r="AC469" s="61" t="str">
        <f>'учет продукции'!$A469&amp;" "&amp;'учет продукции'!$B469&amp;" "&amp;'учет продукции'!$C469&amp;" "&amp;'учет продукции'!$D469&amp;" "&amp;'учет продукции'!$E469</f>
        <v>Лендхаус 6см №12 Яшма Фактура 3-5 1 сорт</v>
      </c>
    </row>
    <row r="470" spans="1:29" ht="14.25" customHeight="1" x14ac:dyDescent="0.3">
      <c r="A470" s="35" t="s">
        <v>124</v>
      </c>
      <c r="B470" s="8" t="s">
        <v>158</v>
      </c>
      <c r="C470" s="8" t="s">
        <v>143</v>
      </c>
      <c r="D470" s="8" t="s">
        <v>130</v>
      </c>
      <c r="E470" s="8" t="s">
        <v>123</v>
      </c>
      <c r="F470" s="66">
        <v>0</v>
      </c>
      <c r="G470" s="32">
        <v>480</v>
      </c>
      <c r="H470" s="32">
        <v>0</v>
      </c>
      <c r="I470" s="67"/>
      <c r="J470" s="61"/>
      <c r="K470" s="61"/>
      <c r="L470" s="62"/>
      <c r="M470" s="62">
        <f>'учет продукции'!$L470-'учет продукции'!$N470</f>
        <v>0</v>
      </c>
      <c r="N470" s="62">
        <f>'учет продукции'!$L470/4.13</f>
        <v>0</v>
      </c>
      <c r="O470" s="62"/>
      <c r="P470" s="62"/>
      <c r="Q470" s="62">
        <v>5.2631578947368398</v>
      </c>
      <c r="R470" s="62"/>
      <c r="S470" s="62"/>
      <c r="T470" s="62"/>
      <c r="U470" s="62"/>
      <c r="V470" s="62">
        <v>2.9000000000000001E-2</v>
      </c>
      <c r="W470" s="62">
        <v>2.9000000000000001E-2</v>
      </c>
      <c r="X470" s="62"/>
      <c r="Y470" s="62"/>
      <c r="Z470" s="62"/>
      <c r="AA470" s="62">
        <v>2.9000000000000001E-2</v>
      </c>
      <c r="AB470" s="62"/>
      <c r="AC470" s="61" t="str">
        <f>'учет продукции'!$A470&amp;" "&amp;'учет продукции'!$B470&amp;" "&amp;'учет продукции'!$C470&amp;" "&amp;'учет продукции'!$D470&amp;" "&amp;'учет продукции'!$E470</f>
        <v>Лендхаус 6см №13 Сорренто Фактура 3-5 1 сорт</v>
      </c>
    </row>
    <row r="471" spans="1:29" ht="14.25" customHeight="1" x14ac:dyDescent="0.3">
      <c r="A471" s="35" t="s">
        <v>124</v>
      </c>
      <c r="B471" s="8" t="s">
        <v>158</v>
      </c>
      <c r="C471" s="8" t="s">
        <v>144</v>
      </c>
      <c r="D471" s="8" t="s">
        <v>130</v>
      </c>
      <c r="E471" s="8" t="s">
        <v>123</v>
      </c>
      <c r="F471" s="66">
        <v>0</v>
      </c>
      <c r="G471" s="32">
        <v>480</v>
      </c>
      <c r="H471" s="32">
        <v>0</v>
      </c>
      <c r="I471" s="67"/>
      <c r="J471" s="61"/>
      <c r="K471" s="61"/>
      <c r="L471" s="62"/>
      <c r="M471" s="62">
        <f>'учет продукции'!$L471-'учет продукции'!$N471</f>
        <v>0</v>
      </c>
      <c r="N471" s="62">
        <f>'учет продукции'!$L471/4.13</f>
        <v>0</v>
      </c>
      <c r="O471" s="62"/>
      <c r="P471" s="62"/>
      <c r="Q471" s="62">
        <v>5.2631578947368398</v>
      </c>
      <c r="R471" s="62"/>
      <c r="S471" s="62"/>
      <c r="T471" s="62"/>
      <c r="U471" s="62"/>
      <c r="V471" s="62">
        <v>2.1929824561403508E-2</v>
      </c>
      <c r="W471" s="62"/>
      <c r="X471" s="62">
        <v>2.1929824561403508E-2</v>
      </c>
      <c r="Y471" s="62">
        <v>4.3859649122807015E-2</v>
      </c>
      <c r="Z471" s="62"/>
      <c r="AA471" s="62"/>
      <c r="AB471" s="62"/>
      <c r="AC471" s="61" t="str">
        <f>'учет продукции'!$A471&amp;" "&amp;'учет продукции'!$B471&amp;" "&amp;'учет продукции'!$C471&amp;" "&amp;'учет продукции'!$D471&amp;" "&amp;'учет продукции'!$E471</f>
        <v>Лендхаус 6см №14 Красный агат Фактура 3-5 1 сорт</v>
      </c>
    </row>
    <row r="472" spans="1:29" ht="14.25" customHeight="1" x14ac:dyDescent="0.3">
      <c r="A472" s="35" t="s">
        <v>124</v>
      </c>
      <c r="B472" s="8" t="s">
        <v>158</v>
      </c>
      <c r="C472" s="8" t="s">
        <v>145</v>
      </c>
      <c r="D472" s="8" t="s">
        <v>130</v>
      </c>
      <c r="E472" s="8" t="s">
        <v>123</v>
      </c>
      <c r="F472" s="66">
        <v>0</v>
      </c>
      <c r="G472" s="32">
        <v>480</v>
      </c>
      <c r="H472" s="32">
        <v>0</v>
      </c>
      <c r="I472" s="67"/>
      <c r="J472" s="61"/>
      <c r="K472" s="61"/>
      <c r="L472" s="62"/>
      <c r="M472" s="62">
        <f>'учет продукции'!$L472-'учет продукции'!$N472</f>
        <v>0</v>
      </c>
      <c r="N472" s="62">
        <f>'учет продукции'!$L472/4.13</f>
        <v>0</v>
      </c>
      <c r="O472" s="62"/>
      <c r="P472" s="62"/>
      <c r="Q472" s="62">
        <v>5.2631578947368398</v>
      </c>
      <c r="R472" s="62"/>
      <c r="S472" s="62"/>
      <c r="T472" s="62"/>
      <c r="U472" s="62"/>
      <c r="V472" s="62"/>
      <c r="W472" s="62"/>
      <c r="X472" s="62">
        <v>1.4999999999999999E-2</v>
      </c>
      <c r="Y472" s="62">
        <v>0.44</v>
      </c>
      <c r="Z472" s="62"/>
      <c r="AA472" s="62"/>
      <c r="AB472" s="62"/>
      <c r="AC472" s="61" t="str">
        <f>'учет продукции'!$A472&amp;" "&amp;'учет продукции'!$B472&amp;" "&amp;'учет продукции'!$C472&amp;" "&amp;'учет продукции'!$D472&amp;" "&amp;'учет продукции'!$E472</f>
        <v>Лендхаус 6см №15 Антрацит Фактура 3-5 1 сорт</v>
      </c>
    </row>
    <row r="473" spans="1:29" ht="14.25" customHeight="1" x14ac:dyDescent="0.3">
      <c r="A473" s="35" t="s">
        <v>124</v>
      </c>
      <c r="B473" s="8" t="s">
        <v>158</v>
      </c>
      <c r="C473" s="8" t="s">
        <v>146</v>
      </c>
      <c r="D473" s="8" t="s">
        <v>130</v>
      </c>
      <c r="E473" s="8" t="s">
        <v>123</v>
      </c>
      <c r="F473" s="66">
        <v>0</v>
      </c>
      <c r="G473" s="32">
        <v>480</v>
      </c>
      <c r="H473" s="32">
        <v>0</v>
      </c>
      <c r="I473" s="67"/>
      <c r="J473" s="61"/>
      <c r="K473" s="61"/>
      <c r="L473" s="62"/>
      <c r="M473" s="62">
        <f>'учет продукции'!$L473-'учет продукции'!$N473</f>
        <v>0</v>
      </c>
      <c r="N473" s="62">
        <f>'учет продукции'!$L473/4.13</f>
        <v>0</v>
      </c>
      <c r="O473" s="62"/>
      <c r="P473" s="62"/>
      <c r="Q473" s="62">
        <v>5.2631578947368398</v>
      </c>
      <c r="R473" s="62"/>
      <c r="S473" s="62"/>
      <c r="T473" s="62"/>
      <c r="U473" s="62"/>
      <c r="V473" s="62"/>
      <c r="W473" s="62">
        <v>2.1929824561403508E-2</v>
      </c>
      <c r="X473" s="62"/>
      <c r="Y473" s="62">
        <v>2.1929824561403508E-2</v>
      </c>
      <c r="Z473" s="62"/>
      <c r="AA473" s="62">
        <v>2.1929824561403508E-2</v>
      </c>
      <c r="AB473" s="62"/>
      <c r="AC473" s="61" t="str">
        <f>'учет продукции'!$A473&amp;" "&amp;'учет продукции'!$B473&amp;" "&amp;'учет продукции'!$C473&amp;" "&amp;'учет продукции'!$D473&amp;" "&amp;'учет продукции'!$E473</f>
        <v>Лендхаус 6см №16 Хаски Фактура 3-5 1 сорт</v>
      </c>
    </row>
    <row r="474" spans="1:29" ht="14.25" customHeight="1" x14ac:dyDescent="0.3">
      <c r="A474" s="35" t="s">
        <v>124</v>
      </c>
      <c r="B474" s="8" t="s">
        <v>158</v>
      </c>
      <c r="C474" s="8" t="s">
        <v>147</v>
      </c>
      <c r="D474" s="8" t="s">
        <v>130</v>
      </c>
      <c r="E474" s="8" t="s">
        <v>123</v>
      </c>
      <c r="F474" s="66">
        <v>0</v>
      </c>
      <c r="G474" s="32">
        <v>480</v>
      </c>
      <c r="H474" s="32">
        <v>0</v>
      </c>
      <c r="I474" s="67"/>
      <c r="J474" s="61"/>
      <c r="K474" s="61"/>
      <c r="L474" s="62"/>
      <c r="M474" s="62">
        <f>'учет продукции'!$L474-'учет продукции'!$N474</f>
        <v>0</v>
      </c>
      <c r="N474" s="62">
        <f>'учет продукции'!$L474/4.13</f>
        <v>0</v>
      </c>
      <c r="O474" s="62"/>
      <c r="P474" s="62"/>
      <c r="Q474" s="62">
        <v>5.2631578947368398</v>
      </c>
      <c r="R474" s="62"/>
      <c r="S474" s="62"/>
      <c r="T474" s="62"/>
      <c r="U474" s="62"/>
      <c r="V474" s="62"/>
      <c r="W474" s="62"/>
      <c r="X474" s="62">
        <v>6.6000000000000003E-2</v>
      </c>
      <c r="Y474" s="62">
        <v>2.1999999999999999E-2</v>
      </c>
      <c r="Z474" s="62"/>
      <c r="AA474" s="62"/>
      <c r="AB474" s="62"/>
      <c r="AC474" s="61" t="str">
        <f>'учет продукции'!$A474&amp;" "&amp;'учет продукции'!$B474&amp;" "&amp;'учет продукции'!$C474&amp;" "&amp;'учет продукции'!$D474&amp;" "&amp;'учет продукции'!$E474</f>
        <v>Лендхаус 6см №17 Черная ночь Фактура 3-5 1 сорт</v>
      </c>
    </row>
    <row r="475" spans="1:29" ht="14.25" customHeight="1" x14ac:dyDescent="0.3">
      <c r="A475" s="35" t="s">
        <v>124</v>
      </c>
      <c r="B475" s="8" t="s">
        <v>158</v>
      </c>
      <c r="C475" s="8" t="s">
        <v>148</v>
      </c>
      <c r="D475" s="8" t="s">
        <v>130</v>
      </c>
      <c r="E475" s="8" t="s">
        <v>123</v>
      </c>
      <c r="F475" s="66">
        <v>0</v>
      </c>
      <c r="G475" s="32">
        <v>480</v>
      </c>
      <c r="H475" s="32">
        <v>0</v>
      </c>
      <c r="I475" s="67"/>
      <c r="J475" s="61"/>
      <c r="K475" s="61"/>
      <c r="L475" s="62"/>
      <c r="M475" s="62">
        <f>'учет продукции'!$L475-'учет продукции'!$N475</f>
        <v>0</v>
      </c>
      <c r="N475" s="62">
        <f>'учет продукции'!$L475/4.13</f>
        <v>0</v>
      </c>
      <c r="O475" s="62"/>
      <c r="P475" s="62"/>
      <c r="Q475" s="62">
        <v>5.2631578947368398</v>
      </c>
      <c r="R475" s="62"/>
      <c r="S475" s="62"/>
      <c r="T475" s="62"/>
      <c r="U475" s="62"/>
      <c r="V475" s="62"/>
      <c r="W475" s="62">
        <v>4.3859649122807015E-2</v>
      </c>
      <c r="X475" s="62"/>
      <c r="Y475" s="62"/>
      <c r="Z475" s="62"/>
      <c r="AA475" s="62">
        <v>4.3859649122807015E-2</v>
      </c>
      <c r="AB475" s="62"/>
      <c r="AC475" s="61" t="str">
        <f>'учет продукции'!$A475&amp;" "&amp;'учет продукции'!$B475&amp;" "&amp;'учет продукции'!$C475&amp;" "&amp;'учет продукции'!$D475&amp;" "&amp;'учет продукции'!$E475</f>
        <v>Лендхаус 6см №18 Мустанг Фактура 3-5 1 сорт</v>
      </c>
    </row>
    <row r="476" spans="1:29" ht="14.25" customHeight="1" x14ac:dyDescent="0.3">
      <c r="A476" s="35" t="s">
        <v>124</v>
      </c>
      <c r="B476" s="8" t="s">
        <v>158</v>
      </c>
      <c r="C476" s="8" t="s">
        <v>149</v>
      </c>
      <c r="D476" s="8" t="s">
        <v>130</v>
      </c>
      <c r="E476" s="8" t="s">
        <v>123</v>
      </c>
      <c r="F476" s="66">
        <v>0</v>
      </c>
      <c r="G476" s="32">
        <v>480</v>
      </c>
      <c r="H476" s="32">
        <v>0</v>
      </c>
      <c r="I476" s="67"/>
      <c r="J476" s="61"/>
      <c r="K476" s="61"/>
      <c r="L476" s="62"/>
      <c r="M476" s="62">
        <f>'учет продукции'!$L476-'учет продукции'!$N476</f>
        <v>0</v>
      </c>
      <c r="N476" s="62">
        <f>'учет продукции'!$L476/4.13</f>
        <v>0</v>
      </c>
      <c r="O476" s="62"/>
      <c r="P476" s="62"/>
      <c r="Q476" s="62">
        <v>5.2631578947368398</v>
      </c>
      <c r="R476" s="62"/>
      <c r="S476" s="62"/>
      <c r="T476" s="62"/>
      <c r="U476" s="62"/>
      <c r="V476" s="62"/>
      <c r="W476" s="62">
        <v>4.3859649122807015E-2</v>
      </c>
      <c r="X476" s="62"/>
      <c r="Y476" s="62"/>
      <c r="Z476" s="62"/>
      <c r="AA476" s="62">
        <v>4.3859649122807015E-2</v>
      </c>
      <c r="AB476" s="62"/>
      <c r="AC476" s="61" t="str">
        <f>'учет продукции'!$A476&amp;" "&amp;'учет продукции'!$B476&amp;" "&amp;'учет продукции'!$C476&amp;" "&amp;'учет продукции'!$D476&amp;" "&amp;'учет продукции'!$E476</f>
        <v>Лендхаус 6см №19 Гончар Фактура 3-5 1 сорт</v>
      </c>
    </row>
    <row r="477" spans="1:29" ht="14.25" customHeight="1" x14ac:dyDescent="0.3">
      <c r="A477" s="35" t="s">
        <v>124</v>
      </c>
      <c r="B477" s="8" t="s">
        <v>158</v>
      </c>
      <c r="C477" s="8" t="s">
        <v>150</v>
      </c>
      <c r="D477" s="8" t="s">
        <v>130</v>
      </c>
      <c r="E477" s="8" t="s">
        <v>123</v>
      </c>
      <c r="F477" s="66">
        <v>0</v>
      </c>
      <c r="G477" s="32">
        <v>480</v>
      </c>
      <c r="H477" s="32">
        <v>0</v>
      </c>
      <c r="I477" s="67"/>
      <c r="J477" s="61"/>
      <c r="K477" s="61"/>
      <c r="L477" s="62"/>
      <c r="M477" s="62">
        <f>'учет продукции'!$L477-'учет продукции'!$N477</f>
        <v>0</v>
      </c>
      <c r="N477" s="62">
        <f>'учет продукции'!$L477/4.13</f>
        <v>0</v>
      </c>
      <c r="O477" s="62"/>
      <c r="P477" s="62"/>
      <c r="Q477" s="62">
        <v>5.2631578947368398</v>
      </c>
      <c r="R477" s="62"/>
      <c r="S477" s="62"/>
      <c r="T477" s="62"/>
      <c r="U477" s="62"/>
      <c r="V477" s="62">
        <v>5.7000000000000002E-2</v>
      </c>
      <c r="W477" s="62"/>
      <c r="X477" s="62">
        <v>3.9E-2</v>
      </c>
      <c r="Y477" s="62"/>
      <c r="Z477" s="62"/>
      <c r="AA477" s="62"/>
      <c r="AB477" s="62"/>
      <c r="AC477" s="61" t="str">
        <f>'учет продукции'!$A477&amp;" "&amp;'учет продукции'!$B477&amp;" "&amp;'учет продукции'!$C477&amp;" "&amp;'учет продукции'!$D477&amp;" "&amp;'учет продукции'!$E477</f>
        <v>Лендхаус 6см №20 Кармен Фактура 3-5 1 сорт</v>
      </c>
    </row>
    <row r="478" spans="1:29" ht="14.25" customHeight="1" x14ac:dyDescent="0.3">
      <c r="A478" s="35" t="s">
        <v>124</v>
      </c>
      <c r="B478" s="8" t="s">
        <v>158</v>
      </c>
      <c r="C478" s="8" t="s">
        <v>151</v>
      </c>
      <c r="D478" s="8" t="s">
        <v>130</v>
      </c>
      <c r="E478" s="8" t="s">
        <v>123</v>
      </c>
      <c r="F478" s="66">
        <v>0</v>
      </c>
      <c r="G478" s="32">
        <v>480</v>
      </c>
      <c r="H478" s="32">
        <v>0</v>
      </c>
      <c r="I478" s="67"/>
      <c r="J478" s="61"/>
      <c r="K478" s="61"/>
      <c r="L478" s="62"/>
      <c r="M478" s="62">
        <f>'учет продукции'!$L478-'учет продукции'!$N478</f>
        <v>0</v>
      </c>
      <c r="N478" s="62">
        <f>'учет продукции'!$L478/4.13</f>
        <v>0</v>
      </c>
      <c r="O478" s="62"/>
      <c r="P478" s="62"/>
      <c r="Q478" s="62">
        <v>5.2631578947368398</v>
      </c>
      <c r="R478" s="62"/>
      <c r="S478" s="62"/>
      <c r="T478" s="62"/>
      <c r="U478" s="62"/>
      <c r="V478" s="62"/>
      <c r="W478" s="62">
        <v>2.1929824561403508E-2</v>
      </c>
      <c r="X478" s="62">
        <v>2.1929824561403508E-2</v>
      </c>
      <c r="Y478" s="62">
        <v>4.3859649122807015E-2</v>
      </c>
      <c r="Z478" s="62"/>
      <c r="AA478" s="62"/>
      <c r="AB478" s="62"/>
      <c r="AC478" s="61" t="str">
        <f>'учет продукции'!$A478&amp;" "&amp;'учет продукции'!$B478&amp;" "&amp;'учет продукции'!$C478&amp;" "&amp;'учет продукции'!$D478&amp;" "&amp;'учет продукции'!$E478</f>
        <v>Лендхаус 6см №21 Агат коричневый Фактура 3-5 1 сорт</v>
      </c>
    </row>
    <row r="479" spans="1:29" ht="14.25" customHeight="1" x14ac:dyDescent="0.3">
      <c r="A479" s="35" t="s">
        <v>124</v>
      </c>
      <c r="B479" s="8" t="s">
        <v>158</v>
      </c>
      <c r="C479" s="8" t="s">
        <v>152</v>
      </c>
      <c r="D479" s="8" t="s">
        <v>130</v>
      </c>
      <c r="E479" s="8" t="s">
        <v>123</v>
      </c>
      <c r="F479" s="66">
        <v>0</v>
      </c>
      <c r="G479" s="32">
        <v>480</v>
      </c>
      <c r="H479" s="32">
        <v>0</v>
      </c>
      <c r="I479" s="67"/>
      <c r="J479" s="61"/>
      <c r="K479" s="61"/>
      <c r="L479" s="62"/>
      <c r="M479" s="62">
        <f>'учет продукции'!$L479-'учет продукции'!$N479</f>
        <v>0</v>
      </c>
      <c r="N479" s="62">
        <f>'учет продукции'!$L479/4.13</f>
        <v>0</v>
      </c>
      <c r="O479" s="62"/>
      <c r="P479" s="62"/>
      <c r="Q479" s="62">
        <v>5.2631578947368398</v>
      </c>
      <c r="R479" s="62"/>
      <c r="S479" s="62"/>
      <c r="T479" s="62"/>
      <c r="U479" s="62"/>
      <c r="V479" s="62"/>
      <c r="W479" s="62"/>
      <c r="X479" s="62">
        <v>2.1929824561403508E-2</v>
      </c>
      <c r="Y479" s="62">
        <v>4.3859649122807015E-2</v>
      </c>
      <c r="Z479" s="62"/>
      <c r="AA479" s="62">
        <v>2.1929824561403508E-2</v>
      </c>
      <c r="AB479" s="62"/>
      <c r="AC479" s="61" t="str">
        <f>'учет продукции'!$A479&amp;" "&amp;'учет продукции'!$B479&amp;" "&amp;'учет продукции'!$C479&amp;" "&amp;'учет продукции'!$D479&amp;" "&amp;'учет продукции'!$E479</f>
        <v>Лендхаус 6см №22 Агат оранжевый Фактура 3-5 1 сорт</v>
      </c>
    </row>
    <row r="480" spans="1:29" ht="14.25" customHeight="1" x14ac:dyDescent="0.3">
      <c r="A480" s="35" t="s">
        <v>124</v>
      </c>
      <c r="B480" s="8" t="s">
        <v>158</v>
      </c>
      <c r="C480" s="8" t="s">
        <v>153</v>
      </c>
      <c r="D480" s="8" t="s">
        <v>130</v>
      </c>
      <c r="E480" s="8" t="s">
        <v>123</v>
      </c>
      <c r="F480" s="66">
        <v>0</v>
      </c>
      <c r="G480" s="32">
        <v>480</v>
      </c>
      <c r="H480" s="32">
        <v>0</v>
      </c>
      <c r="I480" s="67"/>
      <c r="J480" s="61"/>
      <c r="K480" s="61"/>
      <c r="L480" s="62"/>
      <c r="M480" s="62">
        <f>'учет продукции'!$L480-'учет продукции'!$N480</f>
        <v>0</v>
      </c>
      <c r="N480" s="62">
        <f>'учет продукции'!$L480/4.13</f>
        <v>0</v>
      </c>
      <c r="O480" s="62"/>
      <c r="P480" s="62"/>
      <c r="Q480" s="62">
        <v>5.2631578947368398</v>
      </c>
      <c r="R480" s="62"/>
      <c r="S480" s="62"/>
      <c r="T480" s="62"/>
      <c r="U480" s="62"/>
      <c r="V480" s="62"/>
      <c r="W480" s="62"/>
      <c r="X480" s="62">
        <v>2.1929824561403508E-2</v>
      </c>
      <c r="Y480" s="62">
        <v>4.3859649122807015E-2</v>
      </c>
      <c r="Z480" s="62">
        <v>2.1929824561403508E-2</v>
      </c>
      <c r="AA480" s="62"/>
      <c r="AB480" s="62"/>
      <c r="AC480" s="61" t="str">
        <f>'учет продукции'!$A480&amp;" "&amp;'учет продукции'!$B480&amp;" "&amp;'учет продукции'!$C480&amp;" "&amp;'учет продукции'!$D480&amp;" "&amp;'учет продукции'!$E480</f>
        <v>Лендхаус 6см №23 Жёлтый агат Фактура 3-5 1 сорт</v>
      </c>
    </row>
    <row r="481" spans="1:29" ht="14.25" customHeight="1" x14ac:dyDescent="0.3">
      <c r="A481" s="35" t="s">
        <v>124</v>
      </c>
      <c r="B481" s="8" t="s">
        <v>158</v>
      </c>
      <c r="C481" s="8" t="s">
        <v>154</v>
      </c>
      <c r="D481" s="8" t="s">
        <v>130</v>
      </c>
      <c r="E481" s="8" t="s">
        <v>123</v>
      </c>
      <c r="F481" s="66">
        <v>0</v>
      </c>
      <c r="G481" s="32">
        <v>480</v>
      </c>
      <c r="H481" s="32">
        <v>0</v>
      </c>
      <c r="I481" s="67"/>
      <c r="J481" s="61"/>
      <c r="K481" s="61"/>
      <c r="L481" s="62"/>
      <c r="M481" s="62">
        <f>'учет продукции'!$L481-'учет продукции'!$N481</f>
        <v>0</v>
      </c>
      <c r="N481" s="62">
        <f>'учет продукции'!$L481/4.13</f>
        <v>0</v>
      </c>
      <c r="O481" s="62"/>
      <c r="P481" s="62"/>
      <c r="Q481" s="62">
        <v>5.2631578947368398</v>
      </c>
      <c r="R481" s="62"/>
      <c r="S481" s="62"/>
      <c r="T481" s="62"/>
      <c r="U481" s="62"/>
      <c r="V481" s="62">
        <v>2.1929824561403508E-2</v>
      </c>
      <c r="W481" s="62"/>
      <c r="X481" s="62"/>
      <c r="Y481" s="62">
        <v>4.3859649122807015E-2</v>
      </c>
      <c r="Z481" s="62">
        <v>2.1929824561403508E-2</v>
      </c>
      <c r="AA481" s="62"/>
      <c r="AB481" s="62"/>
      <c r="AC481" s="61" t="str">
        <f>'учет продукции'!$A481&amp;" "&amp;'учет продукции'!$B481&amp;" "&amp;'учет продукции'!$C481&amp;" "&amp;'учет продукции'!$D481&amp;" "&amp;'учет продукции'!$E481</f>
        <v>Лендхаус 6см №24 Танго Фактура 3-5 1 сорт</v>
      </c>
    </row>
    <row r="482" spans="1:29" ht="14.25" customHeight="1" x14ac:dyDescent="0.3">
      <c r="A482" s="35" t="str">
        <f>'вариации продукты'!$A$3</f>
        <v>Лендхаус</v>
      </c>
      <c r="B482" s="8" t="str">
        <f>'вариации продукты'!B$4</f>
        <v>6см</v>
      </c>
      <c r="C482" s="8" t="str">
        <f t="shared" ref="C482:C488" si="28">C418</f>
        <v>серый</v>
      </c>
      <c r="D482" s="8" t="str">
        <f t="shared" ref="D482:D488" si="29">D354</f>
        <v>Мрамор</v>
      </c>
      <c r="E482" s="9" t="s">
        <v>123</v>
      </c>
      <c r="F482" s="63">
        <f>'учет продукции'!$I482+'учет продукции'!$J482-'учет продукции'!$K482</f>
        <v>0</v>
      </c>
      <c r="G482" s="32">
        <v>620</v>
      </c>
      <c r="H482" s="32">
        <f>'учет продукции'!$F482*'учет продукции'!$G482</f>
        <v>0</v>
      </c>
      <c r="I482" s="64"/>
      <c r="J482" s="61"/>
      <c r="K482" s="61"/>
      <c r="L482" s="62"/>
      <c r="M482" s="62">
        <f>'учет продукции'!$L482-'учет продукции'!$N482</f>
        <v>0</v>
      </c>
      <c r="N482" s="62">
        <f>'учет продукции'!$L482/4.13</f>
        <v>0</v>
      </c>
      <c r="O482" s="62"/>
      <c r="P482" s="62"/>
      <c r="Q482" s="62">
        <v>5.2631578947368416</v>
      </c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1" t="str">
        <f>'учет продукции'!$A482&amp;" "&amp;'учет продукции'!$B482&amp;" "&amp;'учет продукции'!$C482&amp;" "&amp;'учет продукции'!$D482&amp;" "&amp;'учет продукции'!$E482</f>
        <v>Лендхаус 6см серый Мрамор 1 сорт</v>
      </c>
    </row>
    <row r="483" spans="1:29" ht="14.25" customHeight="1" x14ac:dyDescent="0.3">
      <c r="A483" s="35" t="str">
        <f>'вариации продукты'!$A$3</f>
        <v>Лендхаус</v>
      </c>
      <c r="B483" s="8" t="str">
        <f>'вариации продукты'!B$4</f>
        <v>6см</v>
      </c>
      <c r="C483" s="8" t="str">
        <f t="shared" si="28"/>
        <v>красный</v>
      </c>
      <c r="D483" s="8" t="str">
        <f t="shared" si="29"/>
        <v>Мрамор</v>
      </c>
      <c r="E483" s="9" t="s">
        <v>123</v>
      </c>
      <c r="F483" s="63">
        <f>'учет продукции'!$I483+'учет продукции'!$J483-'учет продукции'!$K483</f>
        <v>0</v>
      </c>
      <c r="G483" s="32">
        <v>620</v>
      </c>
      <c r="H483" s="32">
        <f>'учет продукции'!$F483*'учет продукции'!$G483</f>
        <v>0</v>
      </c>
      <c r="I483" s="64"/>
      <c r="J483" s="61"/>
      <c r="K483" s="61"/>
      <c r="L483" s="62"/>
      <c r="M483" s="62">
        <f>'учет продукции'!$L483-'учет продукции'!$N483</f>
        <v>0</v>
      </c>
      <c r="N483" s="62">
        <f>'учет продукции'!$L483/4.13</f>
        <v>0</v>
      </c>
      <c r="O483" s="62"/>
      <c r="P483" s="62"/>
      <c r="Q483" s="62">
        <v>5.2631578947368416</v>
      </c>
      <c r="R483" s="62"/>
      <c r="S483" s="62"/>
      <c r="T483" s="62"/>
      <c r="U483" s="62"/>
      <c r="V483" s="62">
        <v>8.7999999999999995E-2</v>
      </c>
      <c r="W483" s="62"/>
      <c r="X483" s="62"/>
      <c r="Y483" s="62"/>
      <c r="Z483" s="62"/>
      <c r="AA483" s="62"/>
      <c r="AB483" s="62"/>
      <c r="AC483" s="61" t="str">
        <f>'учет продукции'!$A483&amp;" "&amp;'учет продукции'!$B483&amp;" "&amp;'учет продукции'!$C483&amp;" "&amp;'учет продукции'!$D483&amp;" "&amp;'учет продукции'!$E483</f>
        <v>Лендхаус 6см красный Мрамор 1 сорт</v>
      </c>
    </row>
    <row r="484" spans="1:29" ht="14.25" customHeight="1" x14ac:dyDescent="0.3">
      <c r="A484" s="35" t="str">
        <f>'вариации продукты'!$A$3</f>
        <v>Лендхаус</v>
      </c>
      <c r="B484" s="8" t="str">
        <f>'вариации продукты'!B$4</f>
        <v>6см</v>
      </c>
      <c r="C484" s="8" t="str">
        <f t="shared" si="28"/>
        <v>коричневый</v>
      </c>
      <c r="D484" s="8" t="str">
        <f t="shared" si="29"/>
        <v>Мрамор</v>
      </c>
      <c r="E484" s="9" t="s">
        <v>123</v>
      </c>
      <c r="F484" s="63">
        <f>'учет продукции'!$I484+'учет продукции'!$J484-'учет продукции'!$K484</f>
        <v>0</v>
      </c>
      <c r="G484" s="32">
        <v>620</v>
      </c>
      <c r="H484" s="32">
        <f>'учет продукции'!$F484*'учет продукции'!$G484</f>
        <v>0</v>
      </c>
      <c r="I484" s="64"/>
      <c r="J484" s="61"/>
      <c r="K484" s="61"/>
      <c r="L484" s="62"/>
      <c r="M484" s="62">
        <f>'учет продукции'!$L484-'учет продукции'!$N484</f>
        <v>0</v>
      </c>
      <c r="N484" s="62">
        <f>'учет продукции'!$L484/4.13</f>
        <v>0</v>
      </c>
      <c r="O484" s="62"/>
      <c r="P484" s="62"/>
      <c r="Q484" s="62">
        <v>5.2631578947368416</v>
      </c>
      <c r="R484" s="62"/>
      <c r="S484" s="62"/>
      <c r="T484" s="62"/>
      <c r="U484" s="62"/>
      <c r="V484" s="62"/>
      <c r="W484" s="62">
        <v>8.7999999999999995E-2</v>
      </c>
      <c r="X484" s="62"/>
      <c r="Y484" s="62"/>
      <c r="Z484" s="62"/>
      <c r="AA484" s="62"/>
      <c r="AB484" s="62"/>
      <c r="AC484" s="61" t="str">
        <f>'учет продукции'!$A484&amp;" "&amp;'учет продукции'!$B484&amp;" "&amp;'учет продукции'!$C484&amp;" "&amp;'учет продукции'!$D484&amp;" "&amp;'учет продукции'!$E484</f>
        <v>Лендхаус 6см коричневый Мрамор 1 сорт</v>
      </c>
    </row>
    <row r="485" spans="1:29" ht="14.25" customHeight="1" x14ac:dyDescent="0.3">
      <c r="A485" s="35" t="str">
        <f>'вариации продукты'!$A$3</f>
        <v>Лендхаус</v>
      </c>
      <c r="B485" s="8" t="str">
        <f>'вариации продукты'!B$4</f>
        <v>6см</v>
      </c>
      <c r="C485" s="8" t="str">
        <f t="shared" si="28"/>
        <v>черный</v>
      </c>
      <c r="D485" s="8" t="str">
        <f t="shared" si="29"/>
        <v>Мрамор</v>
      </c>
      <c r="E485" s="9" t="s">
        <v>123</v>
      </c>
      <c r="F485" s="63">
        <f>'учет продукции'!$I485+'учет продукции'!$J485-'учет продукции'!$K485</f>
        <v>0</v>
      </c>
      <c r="G485" s="32">
        <v>620</v>
      </c>
      <c r="H485" s="32">
        <f>'учет продукции'!$F485*'учет продукции'!$G485</f>
        <v>0</v>
      </c>
      <c r="I485" s="64"/>
      <c r="J485" s="61"/>
      <c r="K485" s="61"/>
      <c r="L485" s="62"/>
      <c r="M485" s="62">
        <f>'учет продукции'!$L485-'учет продукции'!$N485</f>
        <v>0</v>
      </c>
      <c r="N485" s="62">
        <f>'учет продукции'!$L485/4.13</f>
        <v>0</v>
      </c>
      <c r="O485" s="62"/>
      <c r="P485" s="62"/>
      <c r="Q485" s="62">
        <v>5.2631578947368416</v>
      </c>
      <c r="R485" s="62"/>
      <c r="S485" s="62"/>
      <c r="T485" s="62"/>
      <c r="U485" s="62"/>
      <c r="V485" s="62"/>
      <c r="W485" s="62"/>
      <c r="X485" s="62">
        <v>8.7999999999999995E-2</v>
      </c>
      <c r="Y485" s="62"/>
      <c r="Z485" s="62"/>
      <c r="AA485" s="62"/>
      <c r="AB485" s="62"/>
      <c r="AC485" s="61" t="str">
        <f>'учет продукции'!$A485&amp;" "&amp;'учет продукции'!$B485&amp;" "&amp;'учет продукции'!$C485&amp;" "&amp;'учет продукции'!$D485&amp;" "&amp;'учет продукции'!$E485</f>
        <v>Лендхаус 6см черный Мрамор 1 сорт</v>
      </c>
    </row>
    <row r="486" spans="1:29" ht="14.25" customHeight="1" x14ac:dyDescent="0.3">
      <c r="A486" s="35" t="str">
        <f>'вариации продукты'!$A$3</f>
        <v>Лендхаус</v>
      </c>
      <c r="B486" s="8" t="str">
        <f>'вариации продукты'!B$4</f>
        <v>6см</v>
      </c>
      <c r="C486" s="8" t="str">
        <f t="shared" si="28"/>
        <v>белый</v>
      </c>
      <c r="D486" s="8" t="str">
        <f t="shared" si="29"/>
        <v>Мрамор</v>
      </c>
      <c r="E486" s="9" t="s">
        <v>123</v>
      </c>
      <c r="F486" s="63">
        <f>'учет продукции'!$I486+'учет продукции'!$J486-'учет продукции'!$K486</f>
        <v>0</v>
      </c>
      <c r="G486" s="32">
        <v>640</v>
      </c>
      <c r="H486" s="32">
        <f>'учет продукции'!$F486*'учет продукции'!$G486</f>
        <v>0</v>
      </c>
      <c r="I486" s="64"/>
      <c r="J486" s="61"/>
      <c r="K486" s="61"/>
      <c r="L486" s="62"/>
      <c r="M486" s="62">
        <f>'учет продукции'!$L486-'учет продукции'!$N486</f>
        <v>0</v>
      </c>
      <c r="N486" s="62">
        <f>'учет продукции'!$L486/4.13</f>
        <v>0</v>
      </c>
      <c r="O486" s="62"/>
      <c r="P486" s="62"/>
      <c r="Q486" s="62">
        <v>5.2631578947368416</v>
      </c>
      <c r="R486" s="62"/>
      <c r="S486" s="62"/>
      <c r="T486" s="62"/>
      <c r="U486" s="62"/>
      <c r="V486" s="62"/>
      <c r="W486" s="62"/>
      <c r="X486" s="62"/>
      <c r="Y486" s="62">
        <v>8.7999999999999995E-2</v>
      </c>
      <c r="Z486" s="62"/>
      <c r="AA486" s="62"/>
      <c r="AB486" s="62"/>
      <c r="AC486" s="61" t="str">
        <f>'учет продукции'!$A486&amp;" "&amp;'учет продукции'!$B486&amp;" "&amp;'учет продукции'!$C486&amp;" "&amp;'учет продукции'!$D486&amp;" "&amp;'учет продукции'!$E486</f>
        <v>Лендхаус 6см белый Мрамор 1 сорт</v>
      </c>
    </row>
    <row r="487" spans="1:29" ht="14.25" customHeight="1" x14ac:dyDescent="0.3">
      <c r="A487" s="35" t="str">
        <f>'вариации продукты'!$A$3</f>
        <v>Лендхаус</v>
      </c>
      <c r="B487" s="8" t="str">
        <f>'вариации продукты'!B$4</f>
        <v>6см</v>
      </c>
      <c r="C487" s="8" t="str">
        <f t="shared" si="28"/>
        <v>желтый</v>
      </c>
      <c r="D487" s="8" t="str">
        <f t="shared" si="29"/>
        <v>Мрамор</v>
      </c>
      <c r="E487" s="9" t="s">
        <v>123</v>
      </c>
      <c r="F487" s="63">
        <f>'учет продукции'!$I487+'учет продукции'!$J487-'учет продукции'!$K487</f>
        <v>0</v>
      </c>
      <c r="G487" s="32">
        <v>640</v>
      </c>
      <c r="H487" s="32">
        <f>'учет продукции'!$F487*'учет продукции'!$G487</f>
        <v>0</v>
      </c>
      <c r="I487" s="64"/>
      <c r="J487" s="61"/>
      <c r="K487" s="61"/>
      <c r="L487" s="62"/>
      <c r="M487" s="62">
        <f>'учет продукции'!$L487-'учет продукции'!$N487</f>
        <v>0</v>
      </c>
      <c r="N487" s="62">
        <f>'учет продукции'!$L487/4.13</f>
        <v>0</v>
      </c>
      <c r="O487" s="62"/>
      <c r="P487" s="62"/>
      <c r="Q487" s="62">
        <v>5.2631578947368416</v>
      </c>
      <c r="R487" s="62"/>
      <c r="S487" s="62"/>
      <c r="T487" s="62"/>
      <c r="U487" s="62"/>
      <c r="V487" s="62"/>
      <c r="W487" s="62"/>
      <c r="X487" s="62"/>
      <c r="Y487" s="62"/>
      <c r="Z487" s="62">
        <v>8.7999999999999995E-2</v>
      </c>
      <c r="AA487" s="62"/>
      <c r="AB487" s="62"/>
      <c r="AC487" s="61" t="str">
        <f>'учет продукции'!$A487&amp;" "&amp;'учет продукции'!$B487&amp;" "&amp;'учет продукции'!$C487&amp;" "&amp;'учет продукции'!$D487&amp;" "&amp;'учет продукции'!$E487</f>
        <v>Лендхаус 6см желтый Мрамор 1 сорт</v>
      </c>
    </row>
    <row r="488" spans="1:29" ht="14.25" customHeight="1" x14ac:dyDescent="0.3">
      <c r="A488" s="35" t="str">
        <f>'вариации продукты'!$A$3</f>
        <v>Лендхаус</v>
      </c>
      <c r="B488" s="8" t="str">
        <f>'вариации продукты'!B$4</f>
        <v>6см</v>
      </c>
      <c r="C488" s="8" t="str">
        <f t="shared" si="28"/>
        <v>оранжевый</v>
      </c>
      <c r="D488" s="8" t="str">
        <f t="shared" si="29"/>
        <v>Мрамор</v>
      </c>
      <c r="E488" s="9" t="s">
        <v>123</v>
      </c>
      <c r="F488" s="63">
        <f>'учет продукции'!$I488+'учет продукции'!$J488-'учет продукции'!$K488</f>
        <v>0</v>
      </c>
      <c r="G488" s="32">
        <v>640</v>
      </c>
      <c r="H488" s="32">
        <f>'учет продукции'!$F488*'учет продукции'!$G488</f>
        <v>0</v>
      </c>
      <c r="I488" s="64"/>
      <c r="J488" s="61"/>
      <c r="K488" s="61"/>
      <c r="L488" s="62"/>
      <c r="M488" s="62">
        <f>'учет продукции'!$L488-'учет продукции'!$N488</f>
        <v>0</v>
      </c>
      <c r="N488" s="62">
        <f>'учет продукции'!$L488/4.13</f>
        <v>0</v>
      </c>
      <c r="O488" s="62"/>
      <c r="P488" s="62"/>
      <c r="Q488" s="62">
        <v>5.2631578947368416</v>
      </c>
      <c r="R488" s="62"/>
      <c r="S488" s="62"/>
      <c r="T488" s="62"/>
      <c r="U488" s="62"/>
      <c r="V488" s="62"/>
      <c r="W488" s="62"/>
      <c r="X488" s="62"/>
      <c r="Y488" s="62"/>
      <c r="Z488" s="62"/>
      <c r="AA488" s="62">
        <v>8.7999999999999995E-2</v>
      </c>
      <c r="AB488" s="62"/>
      <c r="AC488" s="61" t="str">
        <f>'учет продукции'!$A488&amp;" "&amp;'учет продукции'!$B488&amp;" "&amp;'учет продукции'!$C488&amp;" "&amp;'учет продукции'!$D488&amp;" "&amp;'учет продукции'!$E488</f>
        <v>Лендхаус 6см оранжевый Мрамор 1 сорт</v>
      </c>
    </row>
    <row r="489" spans="1:29" ht="14.25" customHeight="1" x14ac:dyDescent="0.3">
      <c r="A489" s="35" t="s">
        <v>124</v>
      </c>
      <c r="B489" s="8" t="s">
        <v>158</v>
      </c>
      <c r="C489" s="8" t="s">
        <v>126</v>
      </c>
      <c r="D489" s="8" t="s">
        <v>155</v>
      </c>
      <c r="E489" s="8" t="s">
        <v>123</v>
      </c>
      <c r="F489" s="66">
        <v>0</v>
      </c>
      <c r="G489" s="32">
        <v>520</v>
      </c>
      <c r="H489" s="32">
        <v>0</v>
      </c>
      <c r="I489" s="67"/>
      <c r="J489" s="61"/>
      <c r="K489" s="61"/>
      <c r="L489" s="62"/>
      <c r="M489" s="62">
        <f>'учет продукции'!$L489-'учет продукции'!$N489</f>
        <v>0</v>
      </c>
      <c r="N489" s="62">
        <f>'учет продукции'!$L489/4.13</f>
        <v>0</v>
      </c>
      <c r="O489" s="62"/>
      <c r="P489" s="62"/>
      <c r="Q489" s="62">
        <v>5.2631578947368398</v>
      </c>
      <c r="R489" s="62"/>
      <c r="S489" s="62"/>
      <c r="T489" s="62"/>
      <c r="U489" s="62"/>
      <c r="V489" s="62"/>
      <c r="W489" s="62">
        <v>8.7999999999999995E-2</v>
      </c>
      <c r="X489" s="62"/>
      <c r="Y489" s="62"/>
      <c r="Z489" s="62"/>
      <c r="AA489" s="62"/>
      <c r="AB489" s="62"/>
      <c r="AC489" s="61" t="str">
        <f>'учет продукции'!$A489&amp;" "&amp;'учет продукции'!$B489&amp;" "&amp;'учет продукции'!$C489&amp;" "&amp;'учет продукции'!$D489&amp;" "&amp;'учет продукции'!$E489</f>
        <v>Лендхаус 6см Мокко Мрамор 1 сорт</v>
      </c>
    </row>
    <row r="490" spans="1:29" ht="14.25" customHeight="1" x14ac:dyDescent="0.3">
      <c r="A490" s="35" t="str">
        <f>'вариации продукты'!$A$3</f>
        <v>Лендхаус</v>
      </c>
      <c r="B490" s="8" t="str">
        <f>'вариации продукты'!B$4</f>
        <v>6см</v>
      </c>
      <c r="C490" s="8" t="str">
        <f t="shared" ref="C490:C513" si="30">C426</f>
        <v>№1 Каир</v>
      </c>
      <c r="D490" s="8" t="str">
        <f t="shared" ref="D490:D520" si="31">D362</f>
        <v>Мрамор</v>
      </c>
      <c r="E490" s="9" t="s">
        <v>123</v>
      </c>
      <c r="F490" s="63">
        <f>'учет продукции'!$I490+'учет продукции'!$J490-'учет продукции'!$K490</f>
        <v>0</v>
      </c>
      <c r="G490" s="32">
        <v>700</v>
      </c>
      <c r="H490" s="32">
        <f>'учет продукции'!$F490*'учет продукции'!$G490</f>
        <v>0</v>
      </c>
      <c r="I490" s="64"/>
      <c r="J490" s="61"/>
      <c r="K490" s="61"/>
      <c r="L490" s="62"/>
      <c r="M490" s="62">
        <f>'учет продукции'!$L490-'учет продукции'!$N490</f>
        <v>0</v>
      </c>
      <c r="N490" s="62">
        <f>'учет продукции'!$L490/4.13</f>
        <v>0</v>
      </c>
      <c r="O490" s="62"/>
      <c r="P490" s="62"/>
      <c r="Q490" s="62">
        <v>5.2631578947368398</v>
      </c>
      <c r="R490" s="62"/>
      <c r="S490" s="62"/>
      <c r="T490" s="62"/>
      <c r="U490" s="62"/>
      <c r="V490" s="62">
        <v>2.1929824561403508E-2</v>
      </c>
      <c r="W490" s="62"/>
      <c r="X490" s="62"/>
      <c r="Y490" s="62"/>
      <c r="Z490" s="62">
        <v>4.3859649122807015E-2</v>
      </c>
      <c r="AA490" s="62">
        <v>2.1929824561403508E-2</v>
      </c>
      <c r="AB490" s="62"/>
      <c r="AC490" s="61" t="str">
        <f>'учет продукции'!$A490&amp;" "&amp;'учет продукции'!$B490&amp;" "&amp;'учет продукции'!$C490&amp;" "&amp;'учет продукции'!$D490&amp;" "&amp;'учет продукции'!$E490</f>
        <v>Лендхаус 6см №1 Каир Мрамор 1 сорт</v>
      </c>
    </row>
    <row r="491" spans="1:29" ht="14.25" customHeight="1" x14ac:dyDescent="0.3">
      <c r="A491" s="35" t="str">
        <f>'вариации продукты'!$A$3</f>
        <v>Лендхаус</v>
      </c>
      <c r="B491" s="8" t="str">
        <f>'вариации продукты'!B$4</f>
        <v>6см</v>
      </c>
      <c r="C491" s="8" t="str">
        <f t="shared" si="30"/>
        <v>№2 Янтарь</v>
      </c>
      <c r="D491" s="8" t="str">
        <f t="shared" si="31"/>
        <v>Мрамор</v>
      </c>
      <c r="E491" s="9" t="s">
        <v>123</v>
      </c>
      <c r="F491" s="63">
        <f>'учет продукции'!$I491+'учет продукции'!$J491-'учет продукции'!$K491</f>
        <v>0</v>
      </c>
      <c r="G491" s="32">
        <v>700</v>
      </c>
      <c r="H491" s="32">
        <f>'учет продукции'!$F491*'учет продукции'!$G491</f>
        <v>0</v>
      </c>
      <c r="I491" s="64"/>
      <c r="J491" s="61"/>
      <c r="K491" s="61"/>
      <c r="L491" s="62"/>
      <c r="M491" s="62">
        <f>'учет продукции'!$L491-'учет продукции'!$N491</f>
        <v>0</v>
      </c>
      <c r="N491" s="62">
        <f>'учет продукции'!$L491/4.13</f>
        <v>0</v>
      </c>
      <c r="O491" s="62"/>
      <c r="P491" s="62"/>
      <c r="Q491" s="62">
        <v>5.2631578947368398</v>
      </c>
      <c r="R491" s="62"/>
      <c r="S491" s="62"/>
      <c r="T491" s="62"/>
      <c r="U491" s="62"/>
      <c r="V491" s="62"/>
      <c r="W491" s="62">
        <v>4.3859649122807015E-2</v>
      </c>
      <c r="X491" s="62"/>
      <c r="Y491" s="62"/>
      <c r="Z491" s="62">
        <v>4.3859649122807001E-2</v>
      </c>
      <c r="AA491" s="62"/>
      <c r="AB491" s="62"/>
      <c r="AC491" s="61" t="str">
        <f>'учет продукции'!$A491&amp;" "&amp;'учет продукции'!$B491&amp;" "&amp;'учет продукции'!$C491&amp;" "&amp;'учет продукции'!$D491&amp;" "&amp;'учет продукции'!$E491</f>
        <v>Лендхаус 6см №2 Янтарь Мрамор 1 сорт</v>
      </c>
    </row>
    <row r="492" spans="1:29" ht="14.25" customHeight="1" x14ac:dyDescent="0.3">
      <c r="A492" s="35" t="str">
        <f>'вариации продукты'!$A$3</f>
        <v>Лендхаус</v>
      </c>
      <c r="B492" s="8" t="str">
        <f>'вариации продукты'!B$4</f>
        <v>6см</v>
      </c>
      <c r="C492" s="8" t="str">
        <f t="shared" si="30"/>
        <v>№3 Серо-белый</v>
      </c>
      <c r="D492" s="8" t="str">
        <f t="shared" si="31"/>
        <v>Мрамор</v>
      </c>
      <c r="E492" s="9" t="s">
        <v>123</v>
      </c>
      <c r="F492" s="63">
        <f>'учет продукции'!$I492+'учет продукции'!$J492-'учет продукции'!$K492</f>
        <v>0</v>
      </c>
      <c r="G492" s="32">
        <v>700</v>
      </c>
      <c r="H492" s="32">
        <f>'учет продукции'!$F492*'учет продукции'!$G492</f>
        <v>0</v>
      </c>
      <c r="I492" s="64"/>
      <c r="J492" s="61"/>
      <c r="K492" s="61"/>
      <c r="L492" s="62"/>
      <c r="M492" s="62">
        <f>'учет продукции'!$L492-'учет продукции'!$N492</f>
        <v>0</v>
      </c>
      <c r="N492" s="62">
        <f>'учет продукции'!$L492/4.13</f>
        <v>0</v>
      </c>
      <c r="O492" s="62"/>
      <c r="P492" s="62"/>
      <c r="Q492" s="62">
        <v>5.2631578947368398</v>
      </c>
      <c r="R492" s="62"/>
      <c r="S492" s="62"/>
      <c r="T492" s="62"/>
      <c r="U492" s="62"/>
      <c r="V492" s="62"/>
      <c r="W492" s="62"/>
      <c r="X492" s="62"/>
      <c r="Y492" s="62">
        <v>4.3859649122807015E-2</v>
      </c>
      <c r="Z492" s="62"/>
      <c r="AA492" s="62"/>
      <c r="AB492" s="62"/>
      <c r="AC492" s="61" t="str">
        <f>'учет продукции'!$A492&amp;" "&amp;'учет продукции'!$B492&amp;" "&amp;'учет продукции'!$C492&amp;" "&amp;'учет продукции'!$D492&amp;" "&amp;'учет продукции'!$E492</f>
        <v>Лендхаус 6см №3 Серо-белый Мрамор 1 сорт</v>
      </c>
    </row>
    <row r="493" spans="1:29" ht="14.25" customHeight="1" x14ac:dyDescent="0.3">
      <c r="A493" s="35" t="str">
        <f>'вариации продукты'!$A$3</f>
        <v>Лендхаус</v>
      </c>
      <c r="B493" s="8" t="str">
        <f>'вариации продукты'!B$4</f>
        <v>6см</v>
      </c>
      <c r="C493" s="8" t="str">
        <f t="shared" si="30"/>
        <v>№4 Степь</v>
      </c>
      <c r="D493" s="8" t="str">
        <f t="shared" si="31"/>
        <v>Мрамор</v>
      </c>
      <c r="E493" s="9" t="s">
        <v>123</v>
      </c>
      <c r="F493" s="63">
        <f>'учет продукции'!$I493+'учет продукции'!$J493-'учет продукции'!$K493</f>
        <v>0</v>
      </c>
      <c r="G493" s="32">
        <v>700</v>
      </c>
      <c r="H493" s="32">
        <f>'учет продукции'!$F493*'учет продукции'!$G493</f>
        <v>0</v>
      </c>
      <c r="I493" s="64"/>
      <c r="J493" s="61"/>
      <c r="K493" s="61"/>
      <c r="L493" s="62"/>
      <c r="M493" s="62">
        <f>'учет продукции'!$L493-'учет продукции'!$N493</f>
        <v>0</v>
      </c>
      <c r="N493" s="62">
        <f>'учет продукции'!$L493/4.13</f>
        <v>0</v>
      </c>
      <c r="O493" s="62"/>
      <c r="P493" s="62"/>
      <c r="Q493" s="62">
        <v>5.2631578947368398</v>
      </c>
      <c r="R493" s="62"/>
      <c r="S493" s="62"/>
      <c r="T493" s="62"/>
      <c r="U493" s="62"/>
      <c r="V493" s="62"/>
      <c r="W493" s="62">
        <v>2.1999999999999999E-2</v>
      </c>
      <c r="X493" s="62"/>
      <c r="Y493" s="62">
        <v>4.3859649122807015E-2</v>
      </c>
      <c r="Z493" s="62">
        <v>2.1999999999999999E-2</v>
      </c>
      <c r="AA493" s="62"/>
      <c r="AB493" s="62"/>
      <c r="AC493" s="61" t="str">
        <f>'учет продукции'!$A493&amp;" "&amp;'учет продукции'!$B493&amp;" "&amp;'учет продукции'!$C493&amp;" "&amp;'учет продукции'!$D493&amp;" "&amp;'учет продукции'!$E493</f>
        <v>Лендхаус 6см №4 Степь Мрамор 1 сорт</v>
      </c>
    </row>
    <row r="494" spans="1:29" ht="14.25" customHeight="1" x14ac:dyDescent="0.3">
      <c r="A494" s="35" t="str">
        <f>'вариации продукты'!$A$3</f>
        <v>Лендхаус</v>
      </c>
      <c r="B494" s="8" t="str">
        <f>'вариации продукты'!B$4</f>
        <v>6см</v>
      </c>
      <c r="C494" s="8" t="str">
        <f t="shared" si="30"/>
        <v>№5 Клинкер</v>
      </c>
      <c r="D494" s="8" t="str">
        <f t="shared" si="31"/>
        <v>Мрамор</v>
      </c>
      <c r="E494" s="9" t="s">
        <v>123</v>
      </c>
      <c r="F494" s="63">
        <f>'учет продукции'!$I494+'учет продукции'!$J494-'учет продукции'!$K494</f>
        <v>0</v>
      </c>
      <c r="G494" s="32">
        <v>700</v>
      </c>
      <c r="H494" s="32">
        <f>'учет продукции'!$F494*'учет продукции'!$G494</f>
        <v>0</v>
      </c>
      <c r="I494" s="64"/>
      <c r="J494" s="61"/>
      <c r="K494" s="61"/>
      <c r="L494" s="62"/>
      <c r="M494" s="62">
        <f>'учет продукции'!$L494-'учет продукции'!$N494</f>
        <v>0</v>
      </c>
      <c r="N494" s="62">
        <f>'учет продукции'!$L494/4.13</f>
        <v>0</v>
      </c>
      <c r="O494" s="62"/>
      <c r="P494" s="62"/>
      <c r="Q494" s="62">
        <v>5.2631578947368398</v>
      </c>
      <c r="R494" s="62"/>
      <c r="S494" s="62"/>
      <c r="T494" s="62"/>
      <c r="U494" s="62"/>
      <c r="V494" s="62">
        <v>5.7000000000000002E-2</v>
      </c>
      <c r="W494" s="62">
        <v>2.9000000000000001E-2</v>
      </c>
      <c r="X494" s="62"/>
      <c r="Y494" s="62"/>
      <c r="Z494" s="62"/>
      <c r="AA494" s="62"/>
      <c r="AB494" s="62"/>
      <c r="AC494" s="61" t="str">
        <f>'учет продукции'!$A494&amp;" "&amp;'учет продукции'!$B494&amp;" "&amp;'учет продукции'!$C494&amp;" "&amp;'учет продукции'!$D494&amp;" "&amp;'учет продукции'!$E494</f>
        <v>Лендхаус 6см №5 Клинкер Мрамор 1 сорт</v>
      </c>
    </row>
    <row r="495" spans="1:29" ht="14.25" customHeight="1" x14ac:dyDescent="0.3">
      <c r="A495" s="35" t="str">
        <f>'вариации продукты'!$A$3</f>
        <v>Лендхаус</v>
      </c>
      <c r="B495" s="8" t="str">
        <f>'вариации продукты'!B$4</f>
        <v>6см</v>
      </c>
      <c r="C495" s="8" t="str">
        <f t="shared" si="30"/>
        <v>№6 Осень</v>
      </c>
      <c r="D495" s="8" t="str">
        <f t="shared" si="31"/>
        <v>Мрамор</v>
      </c>
      <c r="E495" s="9" t="s">
        <v>123</v>
      </c>
      <c r="F495" s="63">
        <f>'учет продукции'!$I495+'учет продукции'!$J495-'учет продукции'!$K495</f>
        <v>0</v>
      </c>
      <c r="G495" s="32">
        <v>700</v>
      </c>
      <c r="H495" s="32">
        <f>'учет продукции'!$F495*'учет продукции'!$G495</f>
        <v>0</v>
      </c>
      <c r="I495" s="64"/>
      <c r="J495" s="61"/>
      <c r="K495" s="61"/>
      <c r="L495" s="62"/>
      <c r="M495" s="62">
        <f>'учет продукции'!$L495-'учет продукции'!$N495</f>
        <v>0</v>
      </c>
      <c r="N495" s="62">
        <f>'учет продукции'!$L495/4.13</f>
        <v>0</v>
      </c>
      <c r="O495" s="62"/>
      <c r="P495" s="62"/>
      <c r="Q495" s="62">
        <v>5.2631578947368398</v>
      </c>
      <c r="R495" s="62"/>
      <c r="S495" s="62"/>
      <c r="T495" s="62"/>
      <c r="U495" s="62"/>
      <c r="V495" s="62">
        <v>2.1929824561403508E-2</v>
      </c>
      <c r="W495" s="62">
        <v>2.1929824561403508E-2</v>
      </c>
      <c r="X495" s="62"/>
      <c r="Y495" s="62"/>
      <c r="Z495" s="62">
        <v>4.3859649122807015E-2</v>
      </c>
      <c r="AA495" s="62"/>
      <c r="AB495" s="62"/>
      <c r="AC495" s="61" t="str">
        <f>'учет продукции'!$A495&amp;" "&amp;'учет продукции'!$B495&amp;" "&amp;'учет продукции'!$C495&amp;" "&amp;'учет продукции'!$D495&amp;" "&amp;'учет продукции'!$E495</f>
        <v>Лендхаус 6см №6 Осень Мрамор 1 сорт</v>
      </c>
    </row>
    <row r="496" spans="1:29" ht="14.25" customHeight="1" x14ac:dyDescent="0.3">
      <c r="A496" s="35" t="str">
        <f>'вариации продукты'!$A$3</f>
        <v>Лендхаус</v>
      </c>
      <c r="B496" s="8" t="str">
        <f>'вариации продукты'!B$4</f>
        <v>6см</v>
      </c>
      <c r="C496" s="8" t="str">
        <f t="shared" si="30"/>
        <v>№7 Меланж</v>
      </c>
      <c r="D496" s="8" t="str">
        <f t="shared" si="31"/>
        <v>Мрамор</v>
      </c>
      <c r="E496" s="9" t="s">
        <v>123</v>
      </c>
      <c r="F496" s="63">
        <f>'учет продукции'!$I496+'учет продукции'!$J496-'учет продукции'!$K496</f>
        <v>0</v>
      </c>
      <c r="G496" s="32">
        <v>700</v>
      </c>
      <c r="H496" s="32">
        <f>'учет продукции'!$F496*'учет продукции'!$G496</f>
        <v>0</v>
      </c>
      <c r="I496" s="64"/>
      <c r="J496" s="61"/>
      <c r="K496" s="61"/>
      <c r="L496" s="62"/>
      <c r="M496" s="62">
        <f>'учет продукции'!$L496-'учет продукции'!$N496</f>
        <v>0</v>
      </c>
      <c r="N496" s="62">
        <f>'учет продукции'!$L496/4.13</f>
        <v>0</v>
      </c>
      <c r="O496" s="62"/>
      <c r="P496" s="62"/>
      <c r="Q496" s="62">
        <v>5.2631578947368398</v>
      </c>
      <c r="R496" s="62"/>
      <c r="S496" s="62"/>
      <c r="T496" s="62"/>
      <c r="U496" s="62"/>
      <c r="V496" s="62"/>
      <c r="W496" s="62"/>
      <c r="X496" s="62"/>
      <c r="Y496" s="62">
        <v>4.3859649122807015E-2</v>
      </c>
      <c r="Z496" s="62">
        <v>4.3859649122807015E-2</v>
      </c>
      <c r="AA496" s="62"/>
      <c r="AB496" s="62"/>
      <c r="AC496" s="61" t="str">
        <f>'учет продукции'!$A496&amp;" "&amp;'учет продукции'!$B496&amp;" "&amp;'учет продукции'!$C496&amp;" "&amp;'учет продукции'!$D496&amp;" "&amp;'учет продукции'!$E496</f>
        <v>Лендхаус 6см №7 Меланж Мрамор 1 сорт</v>
      </c>
    </row>
    <row r="497" spans="1:29" ht="14.25" customHeight="1" x14ac:dyDescent="0.3">
      <c r="A497" s="35" t="str">
        <f>'вариации продукты'!$A$3</f>
        <v>Лендхаус</v>
      </c>
      <c r="B497" s="8" t="str">
        <f>'вариации продукты'!B$4</f>
        <v>6см</v>
      </c>
      <c r="C497" s="8" t="str">
        <f t="shared" si="30"/>
        <v>№8 Аляска</v>
      </c>
      <c r="D497" s="8" t="str">
        <f t="shared" si="31"/>
        <v>Мрамор</v>
      </c>
      <c r="E497" s="9" t="s">
        <v>123</v>
      </c>
      <c r="F497" s="63">
        <f>'учет продукции'!$I497+'учет продукции'!$J497-'учет продукции'!$K497</f>
        <v>0</v>
      </c>
      <c r="G497" s="32">
        <v>700</v>
      </c>
      <c r="H497" s="32">
        <f>'учет продукции'!$F497*'учет продукции'!$G497</f>
        <v>0</v>
      </c>
      <c r="I497" s="64"/>
      <c r="J497" s="61"/>
      <c r="K497" s="61"/>
      <c r="L497" s="62"/>
      <c r="M497" s="62">
        <f>'учет продукции'!$L497-'учет продукции'!$N497</f>
        <v>0</v>
      </c>
      <c r="N497" s="62">
        <f>'учет продукции'!$L497/4.13</f>
        <v>0</v>
      </c>
      <c r="O497" s="62"/>
      <c r="P497" s="62"/>
      <c r="Q497" s="62">
        <v>5.2631578947368398</v>
      </c>
      <c r="R497" s="62"/>
      <c r="S497" s="62"/>
      <c r="T497" s="62"/>
      <c r="U497" s="62"/>
      <c r="V497" s="62"/>
      <c r="W497" s="62"/>
      <c r="X497" s="62">
        <v>2.1999999999999999E-2</v>
      </c>
      <c r="Y497" s="62">
        <v>6.6000000000000003E-2</v>
      </c>
      <c r="Z497" s="62"/>
      <c r="AA497" s="62"/>
      <c r="AB497" s="62"/>
      <c r="AC497" s="61" t="str">
        <f>'учет продукции'!$A497&amp;" "&amp;'учет продукции'!$B497&amp;" "&amp;'учет продукции'!$C497&amp;" "&amp;'учет продукции'!$D497&amp;" "&amp;'учет продукции'!$E497</f>
        <v>Лендхаус 6см №8 Аляска Мрамор 1 сорт</v>
      </c>
    </row>
    <row r="498" spans="1:29" ht="14.25" customHeight="1" x14ac:dyDescent="0.3">
      <c r="A498" s="35" t="str">
        <f>'вариации продукты'!$A$3</f>
        <v>Лендхаус</v>
      </c>
      <c r="B498" s="8" t="str">
        <f>'вариации продукты'!B$4</f>
        <v>6см</v>
      </c>
      <c r="C498" s="8" t="str">
        <f t="shared" si="30"/>
        <v>№9 Арабская ночь</v>
      </c>
      <c r="D498" s="8" t="str">
        <f t="shared" si="31"/>
        <v>Мрамор</v>
      </c>
      <c r="E498" s="9" t="s">
        <v>123</v>
      </c>
      <c r="F498" s="63">
        <f>'учет продукции'!$I498+'учет продукции'!$J498-'учет продукции'!$K498</f>
        <v>0</v>
      </c>
      <c r="G498" s="32">
        <v>700</v>
      </c>
      <c r="H498" s="32">
        <f>'учет продукции'!$F498*'учет продукции'!$G498</f>
        <v>0</v>
      </c>
      <c r="I498" s="64"/>
      <c r="J498" s="61"/>
      <c r="K498" s="61"/>
      <c r="L498" s="62"/>
      <c r="M498" s="62">
        <f>'учет продукции'!$L498-'учет продукции'!$N498</f>
        <v>0</v>
      </c>
      <c r="N498" s="62">
        <f>'учет продукции'!$L498/4.13</f>
        <v>0</v>
      </c>
      <c r="O498" s="62"/>
      <c r="P498" s="62"/>
      <c r="Q498" s="62">
        <v>5.2631578947368398</v>
      </c>
      <c r="R498" s="62"/>
      <c r="S498" s="62"/>
      <c r="T498" s="62"/>
      <c r="U498" s="62"/>
      <c r="V498" s="62">
        <v>2.9000000000000001E-2</v>
      </c>
      <c r="W498" s="62"/>
      <c r="X498" s="62">
        <v>2.9000000000000001E-2</v>
      </c>
      <c r="Y498" s="62"/>
      <c r="Z498" s="62">
        <v>2.9000000000000001E-2</v>
      </c>
      <c r="AA498" s="62"/>
      <c r="AB498" s="62"/>
      <c r="AC498" s="61" t="str">
        <f>'учет продукции'!$A498&amp;" "&amp;'учет продукции'!$B498&amp;" "&amp;'учет продукции'!$C498&amp;" "&amp;'учет продукции'!$D498&amp;" "&amp;'учет продукции'!$E498</f>
        <v>Лендхаус 6см №9 Арабская ночь Мрамор 1 сорт</v>
      </c>
    </row>
    <row r="499" spans="1:29" ht="14.25" customHeight="1" x14ac:dyDescent="0.3">
      <c r="A499" s="35" t="str">
        <f>'вариации продукты'!$A$3</f>
        <v>Лендхаус</v>
      </c>
      <c r="B499" s="8" t="str">
        <f>'вариации продукты'!B$4</f>
        <v>6см</v>
      </c>
      <c r="C499" s="8" t="str">
        <f t="shared" si="30"/>
        <v>№10 Джафар</v>
      </c>
      <c r="D499" s="8" t="str">
        <f t="shared" si="31"/>
        <v>Мрамор</v>
      </c>
      <c r="E499" s="9" t="s">
        <v>123</v>
      </c>
      <c r="F499" s="63">
        <f>'учет продукции'!$I499+'учет продукции'!$J499-'учет продукции'!$K499</f>
        <v>0</v>
      </c>
      <c r="G499" s="32">
        <v>700</v>
      </c>
      <c r="H499" s="32">
        <f>'учет продукции'!$F499*'учет продукции'!$G499</f>
        <v>0</v>
      </c>
      <c r="I499" s="64"/>
      <c r="J499" s="61"/>
      <c r="K499" s="61"/>
      <c r="L499" s="62"/>
      <c r="M499" s="62">
        <f>'учет продукции'!$L499-'учет продукции'!$N499</f>
        <v>0</v>
      </c>
      <c r="N499" s="62">
        <f>'учет продукции'!$L499/4.13</f>
        <v>0</v>
      </c>
      <c r="O499" s="62"/>
      <c r="P499" s="62"/>
      <c r="Q499" s="62">
        <v>5.2631578947368398</v>
      </c>
      <c r="R499" s="62"/>
      <c r="S499" s="62"/>
      <c r="T499" s="62"/>
      <c r="U499" s="62"/>
      <c r="V499" s="62"/>
      <c r="W499" s="62">
        <v>2.1929824561403508E-2</v>
      </c>
      <c r="X499" s="62"/>
      <c r="Y499" s="62"/>
      <c r="Z499" s="62">
        <v>4.3859649122807015E-2</v>
      </c>
      <c r="AA499" s="62">
        <v>2.1929824561403508E-2</v>
      </c>
      <c r="AB499" s="62"/>
      <c r="AC499" s="61" t="str">
        <f>'учет продукции'!$A499&amp;" "&amp;'учет продукции'!$B499&amp;" "&amp;'учет продукции'!$C499&amp;" "&amp;'учет продукции'!$D499&amp;" "&amp;'учет продукции'!$E499</f>
        <v>Лендхаус 6см №10 Джафар Мрамор 1 сорт</v>
      </c>
    </row>
    <row r="500" spans="1:29" ht="14.25" customHeight="1" x14ac:dyDescent="0.3">
      <c r="A500" s="35" t="str">
        <f>'вариации продукты'!$A$3</f>
        <v>Лендхаус</v>
      </c>
      <c r="B500" s="8" t="str">
        <f>'вариации продукты'!B$4</f>
        <v>6см</v>
      </c>
      <c r="C500" s="8" t="str">
        <f t="shared" si="30"/>
        <v>№11 Джамбулани</v>
      </c>
      <c r="D500" s="8" t="str">
        <f t="shared" si="31"/>
        <v>Мрамор</v>
      </c>
      <c r="E500" s="9" t="s">
        <v>123</v>
      </c>
      <c r="F500" s="63">
        <f>'учет продукции'!$I500+'учет продукции'!$J500-'учет продукции'!$K500</f>
        <v>0</v>
      </c>
      <c r="G500" s="32">
        <v>700</v>
      </c>
      <c r="H500" s="32">
        <f>'учет продукции'!$F500*'учет продукции'!$G500</f>
        <v>0</v>
      </c>
      <c r="I500" s="64"/>
      <c r="J500" s="61"/>
      <c r="K500" s="61"/>
      <c r="L500" s="62"/>
      <c r="M500" s="62">
        <f>'учет продукции'!$L500-'учет продукции'!$N500</f>
        <v>0</v>
      </c>
      <c r="N500" s="62">
        <f>'учет продукции'!$L500/4.13</f>
        <v>0</v>
      </c>
      <c r="O500" s="62"/>
      <c r="P500" s="62"/>
      <c r="Q500" s="62">
        <v>5.2631578947368398</v>
      </c>
      <c r="R500" s="62"/>
      <c r="S500" s="62"/>
      <c r="T500" s="62"/>
      <c r="U500" s="62"/>
      <c r="V500" s="62"/>
      <c r="W500" s="62">
        <v>4.3859649122807015E-2</v>
      </c>
      <c r="X500" s="62"/>
      <c r="Y500" s="62">
        <v>4.3859649122807015E-2</v>
      </c>
      <c r="Z500" s="62"/>
      <c r="AA500" s="62"/>
      <c r="AB500" s="62"/>
      <c r="AC500" s="61" t="str">
        <f>'учет продукции'!$A500&amp;" "&amp;'учет продукции'!$B500&amp;" "&amp;'учет продукции'!$C500&amp;" "&amp;'учет продукции'!$D500&amp;" "&amp;'учет продукции'!$E500</f>
        <v>Лендхаус 6см №11 Джамбулани Мрамор 1 сорт</v>
      </c>
    </row>
    <row r="501" spans="1:29" ht="14.25" customHeight="1" x14ac:dyDescent="0.3">
      <c r="A501" s="35" t="str">
        <f>'вариации продукты'!$A$3</f>
        <v>Лендхаус</v>
      </c>
      <c r="B501" s="8" t="str">
        <f>'вариации продукты'!B$4</f>
        <v>6см</v>
      </c>
      <c r="C501" s="8" t="str">
        <f t="shared" si="30"/>
        <v>№12 Яшма</v>
      </c>
      <c r="D501" s="8" t="str">
        <f t="shared" si="31"/>
        <v>Мрамор</v>
      </c>
      <c r="E501" s="9" t="s">
        <v>123</v>
      </c>
      <c r="F501" s="63">
        <f>'учет продукции'!$I501+'учет продукции'!$J501-'учет продукции'!$K501</f>
        <v>0</v>
      </c>
      <c r="G501" s="32">
        <v>700</v>
      </c>
      <c r="H501" s="32">
        <f>'учет продукции'!$F501*'учет продукции'!$G501</f>
        <v>0</v>
      </c>
      <c r="I501" s="64"/>
      <c r="J501" s="61"/>
      <c r="K501" s="61"/>
      <c r="L501" s="62"/>
      <c r="M501" s="62">
        <f>'учет продукции'!$L501-'учет продукции'!$N501</f>
        <v>0</v>
      </c>
      <c r="N501" s="62">
        <f>'учет продукции'!$L501/4.13</f>
        <v>0</v>
      </c>
      <c r="O501" s="62"/>
      <c r="P501" s="62"/>
      <c r="Q501" s="62">
        <v>5.2631578947368398</v>
      </c>
      <c r="R501" s="62"/>
      <c r="S501" s="62"/>
      <c r="T501" s="62"/>
      <c r="U501" s="62"/>
      <c r="V501" s="62"/>
      <c r="W501" s="62">
        <v>2.1929824561403501E-2</v>
      </c>
      <c r="X501" s="62"/>
      <c r="Y501" s="62">
        <v>4.3859649122807015E-2</v>
      </c>
      <c r="Z501" s="62"/>
      <c r="AA501" s="62">
        <v>2.1929824561403508E-2</v>
      </c>
      <c r="AB501" s="62"/>
      <c r="AC501" s="61" t="str">
        <f>'учет продукции'!$A501&amp;" "&amp;'учет продукции'!$B501&amp;" "&amp;'учет продукции'!$C501&amp;" "&amp;'учет продукции'!$D501&amp;" "&amp;'учет продукции'!$E501</f>
        <v>Лендхаус 6см №12 Яшма Мрамор 1 сорт</v>
      </c>
    </row>
    <row r="502" spans="1:29" ht="14.25" customHeight="1" x14ac:dyDescent="0.3">
      <c r="A502" s="35" t="str">
        <f>'вариации продукты'!$A$3</f>
        <v>Лендхаус</v>
      </c>
      <c r="B502" s="8" t="str">
        <f>'вариации продукты'!B$4</f>
        <v>6см</v>
      </c>
      <c r="C502" s="8" t="str">
        <f t="shared" si="30"/>
        <v>№13 Сорренто</v>
      </c>
      <c r="D502" s="8" t="str">
        <f t="shared" si="31"/>
        <v>Мрамор</v>
      </c>
      <c r="E502" s="9" t="s">
        <v>123</v>
      </c>
      <c r="F502" s="63">
        <f>'учет продукции'!$I502+'учет продукции'!$J502-'учет продукции'!$K502</f>
        <v>0</v>
      </c>
      <c r="G502" s="32">
        <v>700</v>
      </c>
      <c r="H502" s="32">
        <f>'учет продукции'!$F502*'учет продукции'!$G502</f>
        <v>0</v>
      </c>
      <c r="I502" s="64"/>
      <c r="J502" s="61"/>
      <c r="K502" s="61"/>
      <c r="L502" s="62"/>
      <c r="M502" s="62">
        <f>'учет продукции'!$L502-'учет продукции'!$N502</f>
        <v>0</v>
      </c>
      <c r="N502" s="62">
        <f>'учет продукции'!$L502/4.13</f>
        <v>0</v>
      </c>
      <c r="O502" s="62"/>
      <c r="P502" s="62"/>
      <c r="Q502" s="62">
        <v>5.2631578947368398</v>
      </c>
      <c r="R502" s="62"/>
      <c r="S502" s="62"/>
      <c r="T502" s="62"/>
      <c r="U502" s="62"/>
      <c r="V502" s="62">
        <v>2.9000000000000001E-2</v>
      </c>
      <c r="W502" s="62">
        <v>2.9000000000000001E-2</v>
      </c>
      <c r="X502" s="62"/>
      <c r="Y502" s="62"/>
      <c r="Z502" s="62"/>
      <c r="AA502" s="62">
        <v>2.9000000000000001E-2</v>
      </c>
      <c r="AB502" s="62"/>
      <c r="AC502" s="61" t="str">
        <f>'учет продукции'!$A502&amp;" "&amp;'учет продукции'!$B502&amp;" "&amp;'учет продукции'!$C502&amp;" "&amp;'учет продукции'!$D502&amp;" "&amp;'учет продукции'!$E502</f>
        <v>Лендхаус 6см №13 Сорренто Мрамор 1 сорт</v>
      </c>
    </row>
    <row r="503" spans="1:29" ht="14.25" customHeight="1" x14ac:dyDescent="0.3">
      <c r="A503" s="35" t="str">
        <f>'вариации продукты'!$A$3</f>
        <v>Лендхаус</v>
      </c>
      <c r="B503" s="8" t="str">
        <f>'вариации продукты'!B$4</f>
        <v>6см</v>
      </c>
      <c r="C503" s="8" t="str">
        <f t="shared" si="30"/>
        <v>№14 Красный агат</v>
      </c>
      <c r="D503" s="8" t="str">
        <f t="shared" si="31"/>
        <v>Мрамор</v>
      </c>
      <c r="E503" s="9" t="s">
        <v>123</v>
      </c>
      <c r="F503" s="63">
        <f>'учет продукции'!$I503+'учет продукции'!$J503-'учет продукции'!$K503</f>
        <v>0</v>
      </c>
      <c r="G503" s="32">
        <v>700</v>
      </c>
      <c r="H503" s="32">
        <f>'учет продукции'!$F503*'учет продукции'!$G503</f>
        <v>0</v>
      </c>
      <c r="I503" s="64"/>
      <c r="J503" s="61"/>
      <c r="K503" s="61"/>
      <c r="L503" s="62"/>
      <c r="M503" s="62">
        <f>'учет продукции'!$L503-'учет продукции'!$N503</f>
        <v>0</v>
      </c>
      <c r="N503" s="62">
        <f>'учет продукции'!$L503/4.13</f>
        <v>0</v>
      </c>
      <c r="O503" s="62"/>
      <c r="P503" s="62"/>
      <c r="Q503" s="62">
        <v>5.2631578947368398</v>
      </c>
      <c r="R503" s="62"/>
      <c r="S503" s="62"/>
      <c r="T503" s="62"/>
      <c r="U503" s="62"/>
      <c r="V503" s="62">
        <v>2.1929824561403508E-2</v>
      </c>
      <c r="W503" s="62"/>
      <c r="X503" s="62">
        <v>2.1929824561403508E-2</v>
      </c>
      <c r="Y503" s="62">
        <v>4.3859649122807015E-2</v>
      </c>
      <c r="Z503" s="62"/>
      <c r="AA503" s="62"/>
      <c r="AB503" s="62"/>
      <c r="AC503" s="61" t="str">
        <f>'учет продукции'!$A503&amp;" "&amp;'учет продукции'!$B503&amp;" "&amp;'учет продукции'!$C503&amp;" "&amp;'учет продукции'!$D503&amp;" "&amp;'учет продукции'!$E503</f>
        <v>Лендхаус 6см №14 Красный агат Мрамор 1 сорт</v>
      </c>
    </row>
    <row r="504" spans="1:29" ht="14.25" customHeight="1" x14ac:dyDescent="0.3">
      <c r="A504" s="35" t="str">
        <f>'вариации продукты'!$A$3</f>
        <v>Лендхаус</v>
      </c>
      <c r="B504" s="8" t="str">
        <f>'вариации продукты'!B$4</f>
        <v>6см</v>
      </c>
      <c r="C504" s="8" t="str">
        <f t="shared" si="30"/>
        <v>№15 Антрацит</v>
      </c>
      <c r="D504" s="8" t="str">
        <f t="shared" si="31"/>
        <v>Мрамор</v>
      </c>
      <c r="E504" s="9" t="s">
        <v>123</v>
      </c>
      <c r="F504" s="63">
        <f>'учет продукции'!$I504+'учет продукции'!$J504-'учет продукции'!$K504</f>
        <v>0</v>
      </c>
      <c r="G504" s="32">
        <v>700</v>
      </c>
      <c r="H504" s="32">
        <f>'учет продукции'!$F504*'учет продукции'!$G504</f>
        <v>0</v>
      </c>
      <c r="I504" s="64"/>
      <c r="J504" s="61"/>
      <c r="K504" s="61"/>
      <c r="L504" s="62"/>
      <c r="M504" s="62">
        <f>'учет продукции'!$L504-'учет продукции'!$N504</f>
        <v>0</v>
      </c>
      <c r="N504" s="62">
        <f>'учет продукции'!$L504/4.13</f>
        <v>0</v>
      </c>
      <c r="O504" s="62"/>
      <c r="P504" s="62"/>
      <c r="Q504" s="62">
        <v>5.2631578947368398</v>
      </c>
      <c r="R504" s="62"/>
      <c r="S504" s="62"/>
      <c r="T504" s="62"/>
      <c r="U504" s="62"/>
      <c r="V504" s="62"/>
      <c r="W504" s="62"/>
      <c r="X504" s="62">
        <v>1.4999999999999999E-2</v>
      </c>
      <c r="Y504" s="62">
        <v>0.44</v>
      </c>
      <c r="Z504" s="62"/>
      <c r="AA504" s="62"/>
      <c r="AB504" s="62"/>
      <c r="AC504" s="61" t="str">
        <f>'учет продукции'!$A504&amp;" "&amp;'учет продукции'!$B504&amp;" "&amp;'учет продукции'!$C504&amp;" "&amp;'учет продукции'!$D504&amp;" "&amp;'учет продукции'!$E504</f>
        <v>Лендхаус 6см №15 Антрацит Мрамор 1 сорт</v>
      </c>
    </row>
    <row r="505" spans="1:29" ht="14.25" customHeight="1" x14ac:dyDescent="0.3">
      <c r="A505" s="35" t="str">
        <f>'вариации продукты'!$A$3</f>
        <v>Лендхаус</v>
      </c>
      <c r="B505" s="8" t="str">
        <f>'вариации продукты'!B$4</f>
        <v>6см</v>
      </c>
      <c r="C505" s="8" t="str">
        <f t="shared" si="30"/>
        <v>№16 Хаски</v>
      </c>
      <c r="D505" s="8" t="str">
        <f t="shared" si="31"/>
        <v>Мрамор</v>
      </c>
      <c r="E505" s="9" t="s">
        <v>123</v>
      </c>
      <c r="F505" s="63">
        <f>'учет продукции'!$I505+'учет продукции'!$J505-'учет продукции'!$K505</f>
        <v>0</v>
      </c>
      <c r="G505" s="32">
        <v>700</v>
      </c>
      <c r="H505" s="32">
        <f>'учет продукции'!$F505*'учет продукции'!$G505</f>
        <v>0</v>
      </c>
      <c r="I505" s="64"/>
      <c r="J505" s="61"/>
      <c r="K505" s="61"/>
      <c r="L505" s="62"/>
      <c r="M505" s="62">
        <f>'учет продукции'!$L505-'учет продукции'!$N505</f>
        <v>0</v>
      </c>
      <c r="N505" s="62">
        <f>'учет продукции'!$L505/4.13</f>
        <v>0</v>
      </c>
      <c r="O505" s="62"/>
      <c r="P505" s="62"/>
      <c r="Q505" s="62">
        <v>5.2631578947368398</v>
      </c>
      <c r="R505" s="62"/>
      <c r="S505" s="62"/>
      <c r="T505" s="62"/>
      <c r="U505" s="62"/>
      <c r="V505" s="62"/>
      <c r="W505" s="62">
        <v>2.1929824561403508E-2</v>
      </c>
      <c r="X505" s="62"/>
      <c r="Y505" s="62">
        <v>2.1929824561403508E-2</v>
      </c>
      <c r="Z505" s="62"/>
      <c r="AA505" s="62">
        <v>2.1929824561403508E-2</v>
      </c>
      <c r="AB505" s="62"/>
      <c r="AC505" s="61" t="str">
        <f>'учет продукции'!$A505&amp;" "&amp;'учет продукции'!$B505&amp;" "&amp;'учет продукции'!$C505&amp;" "&amp;'учет продукции'!$D505&amp;" "&amp;'учет продукции'!$E505</f>
        <v>Лендхаус 6см №16 Хаски Мрамор 1 сорт</v>
      </c>
    </row>
    <row r="506" spans="1:29" ht="14.25" customHeight="1" x14ac:dyDescent="0.3">
      <c r="A506" s="35" t="str">
        <f>'вариации продукты'!$A$3</f>
        <v>Лендхаус</v>
      </c>
      <c r="B506" s="8" t="str">
        <f>'вариации продукты'!B$4</f>
        <v>6см</v>
      </c>
      <c r="C506" s="8" t="str">
        <f t="shared" si="30"/>
        <v>№17 Черная ночь</v>
      </c>
      <c r="D506" s="8" t="str">
        <f t="shared" si="31"/>
        <v>Мрамор</v>
      </c>
      <c r="E506" s="9" t="s">
        <v>123</v>
      </c>
      <c r="F506" s="63">
        <f>'учет продукции'!$I506+'учет продукции'!$J506-'учет продукции'!$K506</f>
        <v>0</v>
      </c>
      <c r="G506" s="32">
        <v>700</v>
      </c>
      <c r="H506" s="32">
        <f>'учет продукции'!$F506*'учет продукции'!$G506</f>
        <v>0</v>
      </c>
      <c r="I506" s="64"/>
      <c r="J506" s="61"/>
      <c r="K506" s="61"/>
      <c r="L506" s="62"/>
      <c r="M506" s="62">
        <f>'учет продукции'!$L506-'учет продукции'!$N506</f>
        <v>0</v>
      </c>
      <c r="N506" s="62">
        <f>'учет продукции'!$L506/4.13</f>
        <v>0</v>
      </c>
      <c r="O506" s="62"/>
      <c r="P506" s="62"/>
      <c r="Q506" s="62">
        <v>5.2631578947368398</v>
      </c>
      <c r="R506" s="62"/>
      <c r="S506" s="62"/>
      <c r="T506" s="62"/>
      <c r="U506" s="62"/>
      <c r="V506" s="62"/>
      <c r="W506" s="62"/>
      <c r="X506" s="62">
        <v>6.6000000000000003E-2</v>
      </c>
      <c r="Y506" s="62">
        <v>2.1999999999999999E-2</v>
      </c>
      <c r="Z506" s="62"/>
      <c r="AA506" s="62"/>
      <c r="AB506" s="62"/>
      <c r="AC506" s="61" t="str">
        <f>'учет продукции'!$A506&amp;" "&amp;'учет продукции'!$B506&amp;" "&amp;'учет продукции'!$C506&amp;" "&amp;'учет продукции'!$D506&amp;" "&amp;'учет продукции'!$E506</f>
        <v>Лендхаус 6см №17 Черная ночь Мрамор 1 сорт</v>
      </c>
    </row>
    <row r="507" spans="1:29" ht="14.25" customHeight="1" x14ac:dyDescent="0.3">
      <c r="A507" s="35" t="str">
        <f>'вариации продукты'!$A$3</f>
        <v>Лендхаус</v>
      </c>
      <c r="B507" s="8" t="str">
        <f>'вариации продукты'!B$4</f>
        <v>6см</v>
      </c>
      <c r="C507" s="8" t="str">
        <f t="shared" si="30"/>
        <v>№18 Мустанг</v>
      </c>
      <c r="D507" s="8" t="str">
        <f t="shared" si="31"/>
        <v>Мрамор</v>
      </c>
      <c r="E507" s="9" t="s">
        <v>123</v>
      </c>
      <c r="F507" s="63">
        <f>'учет продукции'!$I507+'учет продукции'!$J507-'учет продукции'!$K507</f>
        <v>0</v>
      </c>
      <c r="G507" s="32">
        <v>700</v>
      </c>
      <c r="H507" s="32">
        <f>'учет продукции'!$F507*'учет продукции'!$G507</f>
        <v>0</v>
      </c>
      <c r="I507" s="64"/>
      <c r="J507" s="61"/>
      <c r="K507" s="61"/>
      <c r="L507" s="62"/>
      <c r="M507" s="62">
        <f>'учет продукции'!$L507-'учет продукции'!$N507</f>
        <v>0</v>
      </c>
      <c r="N507" s="62">
        <f>'учет продукции'!$L507/4.13</f>
        <v>0</v>
      </c>
      <c r="O507" s="62"/>
      <c r="P507" s="62"/>
      <c r="Q507" s="62">
        <v>5.2631578947368398</v>
      </c>
      <c r="R507" s="62"/>
      <c r="S507" s="62"/>
      <c r="T507" s="62"/>
      <c r="U507" s="62"/>
      <c r="V507" s="62"/>
      <c r="W507" s="62">
        <v>4.3859649122807015E-2</v>
      </c>
      <c r="X507" s="62"/>
      <c r="Y507" s="62"/>
      <c r="Z507" s="62"/>
      <c r="AA507" s="62">
        <v>4.3859649122807015E-2</v>
      </c>
      <c r="AB507" s="62"/>
      <c r="AC507" s="61" t="str">
        <f>'учет продукции'!$A507&amp;" "&amp;'учет продукции'!$B507&amp;" "&amp;'учет продукции'!$C507&amp;" "&amp;'учет продукции'!$D507&amp;" "&amp;'учет продукции'!$E507</f>
        <v>Лендхаус 6см №18 Мустанг Мрамор 1 сорт</v>
      </c>
    </row>
    <row r="508" spans="1:29" ht="14.25" customHeight="1" x14ac:dyDescent="0.3">
      <c r="A508" s="35" t="str">
        <f>'вариации продукты'!$A$3</f>
        <v>Лендхаус</v>
      </c>
      <c r="B508" s="8" t="str">
        <f>'вариации продукты'!B$4</f>
        <v>6см</v>
      </c>
      <c r="C508" s="8" t="str">
        <f t="shared" si="30"/>
        <v>№19 Гончар</v>
      </c>
      <c r="D508" s="8" t="str">
        <f t="shared" si="31"/>
        <v>Мрамор</v>
      </c>
      <c r="E508" s="9" t="s">
        <v>123</v>
      </c>
      <c r="F508" s="63">
        <f>'учет продукции'!$I508+'учет продукции'!$J508-'учет продукции'!$K508</f>
        <v>0</v>
      </c>
      <c r="G508" s="32">
        <v>700</v>
      </c>
      <c r="H508" s="32">
        <f>'учет продукции'!$F508*'учет продукции'!$G508</f>
        <v>0</v>
      </c>
      <c r="I508" s="64"/>
      <c r="J508" s="61"/>
      <c r="K508" s="61"/>
      <c r="L508" s="62"/>
      <c r="M508" s="62">
        <f>'учет продукции'!$L508-'учет продукции'!$N508</f>
        <v>0</v>
      </c>
      <c r="N508" s="62">
        <f>'учет продукции'!$L508/4.13</f>
        <v>0</v>
      </c>
      <c r="O508" s="62"/>
      <c r="P508" s="62"/>
      <c r="Q508" s="62">
        <v>5.2631578947368398</v>
      </c>
      <c r="R508" s="62"/>
      <c r="S508" s="62"/>
      <c r="T508" s="62"/>
      <c r="U508" s="62"/>
      <c r="V508" s="62"/>
      <c r="W508" s="62">
        <v>4.3859649122807015E-2</v>
      </c>
      <c r="X508" s="62"/>
      <c r="Y508" s="62"/>
      <c r="Z508" s="62"/>
      <c r="AA508" s="62">
        <v>4.3859649122807015E-2</v>
      </c>
      <c r="AB508" s="62"/>
      <c r="AC508" s="61" t="str">
        <f>'учет продукции'!$A508&amp;" "&amp;'учет продукции'!$B508&amp;" "&amp;'учет продукции'!$C508&amp;" "&amp;'учет продукции'!$D508&amp;" "&amp;'учет продукции'!$E508</f>
        <v>Лендхаус 6см №19 Гончар Мрамор 1 сорт</v>
      </c>
    </row>
    <row r="509" spans="1:29" ht="14.25" customHeight="1" x14ac:dyDescent="0.3">
      <c r="A509" s="35" t="str">
        <f>'вариации продукты'!$A$3</f>
        <v>Лендхаус</v>
      </c>
      <c r="B509" s="8" t="str">
        <f>'вариации продукты'!B$4</f>
        <v>6см</v>
      </c>
      <c r="C509" s="8" t="str">
        <f t="shared" si="30"/>
        <v>№20 Кармен</v>
      </c>
      <c r="D509" s="8" t="str">
        <f t="shared" si="31"/>
        <v>Мрамор</v>
      </c>
      <c r="E509" s="9" t="s">
        <v>123</v>
      </c>
      <c r="F509" s="63">
        <f>'учет продукции'!$I509+'учет продукции'!$J509-'учет продукции'!$K509</f>
        <v>0</v>
      </c>
      <c r="G509" s="32">
        <v>700</v>
      </c>
      <c r="H509" s="32">
        <f>'учет продукции'!$F509*'учет продукции'!$G509</f>
        <v>0</v>
      </c>
      <c r="I509" s="64"/>
      <c r="J509" s="61"/>
      <c r="K509" s="61"/>
      <c r="L509" s="62"/>
      <c r="M509" s="62">
        <f>'учет продукции'!$L509-'учет продукции'!$N509</f>
        <v>0</v>
      </c>
      <c r="N509" s="62">
        <f>'учет продукции'!$L509/4.13</f>
        <v>0</v>
      </c>
      <c r="O509" s="62"/>
      <c r="P509" s="62"/>
      <c r="Q509" s="62">
        <v>5.2631578947368398</v>
      </c>
      <c r="R509" s="62"/>
      <c r="S509" s="62"/>
      <c r="T509" s="62"/>
      <c r="U509" s="62"/>
      <c r="V509" s="62">
        <v>5.7000000000000002E-2</v>
      </c>
      <c r="W509" s="62"/>
      <c r="X509" s="62">
        <v>3.9E-2</v>
      </c>
      <c r="Y509" s="62"/>
      <c r="Z509" s="62"/>
      <c r="AA509" s="62"/>
      <c r="AB509" s="62"/>
      <c r="AC509" s="61" t="str">
        <f>'учет продукции'!$A509&amp;" "&amp;'учет продукции'!$B509&amp;" "&amp;'учет продукции'!$C509&amp;" "&amp;'учет продукции'!$D509&amp;" "&amp;'учет продукции'!$E509</f>
        <v>Лендхаус 6см №20 Кармен Мрамор 1 сорт</v>
      </c>
    </row>
    <row r="510" spans="1:29" ht="14.25" customHeight="1" x14ac:dyDescent="0.3">
      <c r="A510" s="35" t="str">
        <f>'вариации продукты'!$A$3</f>
        <v>Лендхаус</v>
      </c>
      <c r="B510" s="8" t="str">
        <f>'вариации продукты'!B$4</f>
        <v>6см</v>
      </c>
      <c r="C510" s="8" t="str">
        <f t="shared" si="30"/>
        <v>№21 Агат коричневый</v>
      </c>
      <c r="D510" s="8" t="str">
        <f t="shared" si="31"/>
        <v>Мрамор</v>
      </c>
      <c r="E510" s="9" t="s">
        <v>123</v>
      </c>
      <c r="F510" s="63">
        <f>'учет продукции'!$I510+'учет продукции'!$J510-'учет продукции'!$K510</f>
        <v>0</v>
      </c>
      <c r="G510" s="32">
        <v>700</v>
      </c>
      <c r="H510" s="32">
        <f>'учет продукции'!$F510*'учет продукции'!$G510</f>
        <v>0</v>
      </c>
      <c r="I510" s="64"/>
      <c r="J510" s="61"/>
      <c r="K510" s="61"/>
      <c r="L510" s="62"/>
      <c r="M510" s="62">
        <f>'учет продукции'!$L510-'учет продукции'!$N510</f>
        <v>0</v>
      </c>
      <c r="N510" s="62">
        <f>'учет продукции'!$L510/4.13</f>
        <v>0</v>
      </c>
      <c r="O510" s="62"/>
      <c r="P510" s="62"/>
      <c r="Q510" s="62">
        <v>5.2631578947368398</v>
      </c>
      <c r="R510" s="62"/>
      <c r="S510" s="62"/>
      <c r="T510" s="62"/>
      <c r="U510" s="62"/>
      <c r="V510" s="62"/>
      <c r="W510" s="62">
        <v>2.1929824561403508E-2</v>
      </c>
      <c r="X510" s="62">
        <v>2.1929824561403508E-2</v>
      </c>
      <c r="Y510" s="62">
        <v>4.3859649122807015E-2</v>
      </c>
      <c r="Z510" s="62"/>
      <c r="AA510" s="62"/>
      <c r="AB510" s="62"/>
      <c r="AC510" s="61" t="str">
        <f>'учет продукции'!$A510&amp;" "&amp;'учет продукции'!$B510&amp;" "&amp;'учет продукции'!$C510&amp;" "&amp;'учет продукции'!$D510&amp;" "&amp;'учет продукции'!$E510</f>
        <v>Лендхаус 6см №21 Агат коричневый Мрамор 1 сорт</v>
      </c>
    </row>
    <row r="511" spans="1:29" ht="14.25" customHeight="1" x14ac:dyDescent="0.3">
      <c r="A511" s="35" t="str">
        <f>'вариации продукты'!$A$3</f>
        <v>Лендхаус</v>
      </c>
      <c r="B511" s="8" t="str">
        <f>'вариации продукты'!B$4</f>
        <v>6см</v>
      </c>
      <c r="C511" s="8" t="str">
        <f t="shared" si="30"/>
        <v>№22 Агат оранжевый</v>
      </c>
      <c r="D511" s="8" t="str">
        <f t="shared" si="31"/>
        <v>Мрамор</v>
      </c>
      <c r="E511" s="9" t="s">
        <v>123</v>
      </c>
      <c r="F511" s="63">
        <f>'учет продукции'!$I511+'учет продукции'!$J511-'учет продукции'!$K511</f>
        <v>0</v>
      </c>
      <c r="G511" s="32">
        <v>700</v>
      </c>
      <c r="H511" s="32">
        <f>'учет продукции'!$F511*'учет продукции'!$G511</f>
        <v>0</v>
      </c>
      <c r="I511" s="64"/>
      <c r="J511" s="61"/>
      <c r="K511" s="61"/>
      <c r="L511" s="62"/>
      <c r="M511" s="62">
        <f>'учет продукции'!$L511-'учет продукции'!$N511</f>
        <v>0</v>
      </c>
      <c r="N511" s="62">
        <f>'учет продукции'!$L511/4.13</f>
        <v>0</v>
      </c>
      <c r="O511" s="62"/>
      <c r="P511" s="62"/>
      <c r="Q511" s="62">
        <v>5.2631578947368398</v>
      </c>
      <c r="R511" s="62"/>
      <c r="S511" s="62"/>
      <c r="T511" s="62"/>
      <c r="U511" s="62"/>
      <c r="V511" s="62"/>
      <c r="W511" s="62"/>
      <c r="X511" s="62">
        <v>2.1929824561403508E-2</v>
      </c>
      <c r="Y511" s="62">
        <v>4.3859649122807015E-2</v>
      </c>
      <c r="Z511" s="62"/>
      <c r="AA511" s="62">
        <v>2.1929824561403508E-2</v>
      </c>
      <c r="AB511" s="62"/>
      <c r="AC511" s="61" t="str">
        <f>'учет продукции'!$A511&amp;" "&amp;'учет продукции'!$B511&amp;" "&amp;'учет продукции'!$C511&amp;" "&amp;'учет продукции'!$D511&amp;" "&amp;'учет продукции'!$E511</f>
        <v>Лендхаус 6см №22 Агат оранжевый Мрамор 1 сорт</v>
      </c>
    </row>
    <row r="512" spans="1:29" ht="14.25" customHeight="1" x14ac:dyDescent="0.3">
      <c r="A512" s="35" t="str">
        <f>'вариации продукты'!$A$3</f>
        <v>Лендхаус</v>
      </c>
      <c r="B512" s="8" t="str">
        <f>'вариации продукты'!B$4</f>
        <v>6см</v>
      </c>
      <c r="C512" s="8" t="str">
        <f t="shared" si="30"/>
        <v>№23 Жёлтый агат</v>
      </c>
      <c r="D512" s="8" t="str">
        <f t="shared" si="31"/>
        <v>Мрамор</v>
      </c>
      <c r="E512" s="9" t="s">
        <v>123</v>
      </c>
      <c r="F512" s="63">
        <f>'учет продукции'!$I512+'учет продукции'!$J512-'учет продукции'!$K512</f>
        <v>0</v>
      </c>
      <c r="G512" s="32">
        <v>700</v>
      </c>
      <c r="H512" s="32">
        <f>'учет продукции'!$F512*'учет продукции'!$G512</f>
        <v>0</v>
      </c>
      <c r="I512" s="64"/>
      <c r="J512" s="61"/>
      <c r="K512" s="61"/>
      <c r="L512" s="62"/>
      <c r="M512" s="62">
        <f>'учет продукции'!$L512-'учет продукции'!$N512</f>
        <v>0</v>
      </c>
      <c r="N512" s="62">
        <f>'учет продукции'!$L512/4.13</f>
        <v>0</v>
      </c>
      <c r="O512" s="62"/>
      <c r="P512" s="62"/>
      <c r="Q512" s="62">
        <v>5.2631578947368398</v>
      </c>
      <c r="R512" s="62"/>
      <c r="S512" s="62"/>
      <c r="T512" s="62"/>
      <c r="U512" s="62"/>
      <c r="V512" s="62"/>
      <c r="W512" s="62"/>
      <c r="X512" s="62">
        <v>2.1929824561403508E-2</v>
      </c>
      <c r="Y512" s="62">
        <v>4.3859649122807015E-2</v>
      </c>
      <c r="Z512" s="62">
        <v>2.1929824561403508E-2</v>
      </c>
      <c r="AA512" s="62"/>
      <c r="AB512" s="62"/>
      <c r="AC512" s="61" t="str">
        <f>'учет продукции'!$A512&amp;" "&amp;'учет продукции'!$B512&amp;" "&amp;'учет продукции'!$C512&amp;" "&amp;'учет продукции'!$D512&amp;" "&amp;'учет продукции'!$E512</f>
        <v>Лендхаус 6см №23 Жёлтый агат Мрамор 1 сорт</v>
      </c>
    </row>
    <row r="513" spans="1:29" ht="14.25" customHeight="1" x14ac:dyDescent="0.3">
      <c r="A513" s="35" t="str">
        <f>'вариации продукты'!$A$3</f>
        <v>Лендхаус</v>
      </c>
      <c r="B513" s="8" t="str">
        <f>'вариации продукты'!B$4</f>
        <v>6см</v>
      </c>
      <c r="C513" s="8" t="str">
        <f t="shared" si="30"/>
        <v>№24 Танго</v>
      </c>
      <c r="D513" s="8" t="str">
        <f t="shared" si="31"/>
        <v>Мрамор</v>
      </c>
      <c r="E513" s="9" t="s">
        <v>123</v>
      </c>
      <c r="F513" s="63">
        <f>'учет продукции'!$I513+'учет продукции'!$J513-'учет продукции'!$K513</f>
        <v>0</v>
      </c>
      <c r="G513" s="32">
        <v>700</v>
      </c>
      <c r="H513" s="32">
        <f>'учет продукции'!$F513*'учет продукции'!$G513</f>
        <v>0</v>
      </c>
      <c r="I513" s="64"/>
      <c r="J513" s="61"/>
      <c r="K513" s="61"/>
      <c r="L513" s="62"/>
      <c r="M513" s="62">
        <f>'учет продукции'!$L513-'учет продукции'!$N513</f>
        <v>0</v>
      </c>
      <c r="N513" s="62">
        <f>'учет продукции'!$L513/4.13</f>
        <v>0</v>
      </c>
      <c r="O513" s="62"/>
      <c r="P513" s="62"/>
      <c r="Q513" s="62">
        <v>5.2631578947368398</v>
      </c>
      <c r="R513" s="62"/>
      <c r="S513" s="62"/>
      <c r="T513" s="62"/>
      <c r="U513" s="62"/>
      <c r="V513" s="62">
        <v>2.1929824561403508E-2</v>
      </c>
      <c r="W513" s="62"/>
      <c r="X513" s="62"/>
      <c r="Y513" s="62">
        <v>4.3859649122807015E-2</v>
      </c>
      <c r="Z513" s="62">
        <v>2.1929824561403508E-2</v>
      </c>
      <c r="AA513" s="62"/>
      <c r="AB513" s="62"/>
      <c r="AC513" s="61" t="str">
        <f>'учет продукции'!$A513&amp;" "&amp;'учет продукции'!$B513&amp;" "&amp;'учет продукции'!$C513&amp;" "&amp;'учет продукции'!$D513&amp;" "&amp;'учет продукции'!$E513</f>
        <v>Лендхаус 6см №24 Танго Мрамор 1 сорт</v>
      </c>
    </row>
    <row r="514" spans="1:29" ht="14.25" customHeight="1" x14ac:dyDescent="0.3">
      <c r="A514" s="35" t="str">
        <f t="shared" ref="A514:B514" si="32">A2</f>
        <v>Лендхаус</v>
      </c>
      <c r="B514" s="8" t="str">
        <f t="shared" si="32"/>
        <v>4см</v>
      </c>
      <c r="C514" s="8" t="str">
        <f t="shared" ref="C514:C520" si="33">C482</f>
        <v>серый</v>
      </c>
      <c r="D514" s="8" t="str">
        <f t="shared" si="31"/>
        <v>гладкий</v>
      </c>
      <c r="E514" s="9" t="s">
        <v>159</v>
      </c>
      <c r="F514" s="63">
        <f>'учет продукции'!$I514+'учет продукции'!$J514-'учет продукции'!$K514</f>
        <v>20.47</v>
      </c>
      <c r="G514" s="32">
        <v>220</v>
      </c>
      <c r="H514" s="32">
        <f>'учет продукции'!$F514*'учет продукции'!$G514</f>
        <v>4503.3999999999996</v>
      </c>
      <c r="I514" s="64"/>
      <c r="J514" s="61">
        <v>20.47</v>
      </c>
      <c r="K514" s="61"/>
      <c r="L514" s="62">
        <v>67.476383265856953</v>
      </c>
      <c r="M514" s="62">
        <v>51.138275937562291</v>
      </c>
      <c r="N514" s="62">
        <v>16.338107328294662</v>
      </c>
      <c r="O514" s="62">
        <v>14.619883040935674</v>
      </c>
      <c r="P514" s="62">
        <v>44.984255510571302</v>
      </c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1" t="str">
        <f>'учет продукции'!$A514&amp;" "&amp;'учет продукции'!$B514&amp;" "&amp;'учет продукции'!$C514&amp;" "&amp;'учет продукции'!$D514&amp;" "&amp;'учет продукции'!$E514</f>
        <v>Лендхаус 4см серый гладкий 2 сорт</v>
      </c>
    </row>
    <row r="515" spans="1:29" ht="14.25" customHeight="1" x14ac:dyDescent="0.3">
      <c r="A515" s="35" t="str">
        <f t="shared" ref="A515:B515" si="34">A3</f>
        <v>Лендхаус</v>
      </c>
      <c r="B515" s="8" t="str">
        <f t="shared" si="34"/>
        <v>4см</v>
      </c>
      <c r="C515" s="8" t="str">
        <f t="shared" si="33"/>
        <v>красный</v>
      </c>
      <c r="D515" s="8" t="str">
        <f t="shared" si="31"/>
        <v>гладкий</v>
      </c>
      <c r="E515" s="9" t="s">
        <v>159</v>
      </c>
      <c r="F515" s="63">
        <f>'учет продукции'!$I515+'учет продукции'!$J515-'учет продукции'!$K515</f>
        <v>0</v>
      </c>
      <c r="G515" s="32">
        <v>270</v>
      </c>
      <c r="H515" s="32">
        <f>'учет продукции'!$F515*'учет продукции'!$G515</f>
        <v>0</v>
      </c>
      <c r="I515" s="64"/>
      <c r="J515" s="61"/>
      <c r="K515" s="61"/>
      <c r="L515" s="62">
        <v>67.476383265856953</v>
      </c>
      <c r="M515" s="62">
        <v>51.138275937562291</v>
      </c>
      <c r="N515" s="62">
        <v>16.338107328294662</v>
      </c>
      <c r="O515" s="62">
        <v>14.619883040935674</v>
      </c>
      <c r="P515" s="62">
        <v>44.984255510571302</v>
      </c>
      <c r="Q515" s="62"/>
      <c r="R515" s="62"/>
      <c r="S515" s="62"/>
      <c r="T515" s="62"/>
      <c r="U515" s="62"/>
      <c r="V515" s="62">
        <v>8.7999999999999995E-2</v>
      </c>
      <c r="W515" s="62"/>
      <c r="X515" s="62"/>
      <c r="Y515" s="62"/>
      <c r="Z515" s="62"/>
      <c r="AA515" s="62"/>
      <c r="AB515" s="62"/>
      <c r="AC515" s="61" t="str">
        <f>'учет продукции'!$A515&amp;" "&amp;'учет продукции'!$B515&amp;" "&amp;'учет продукции'!$C515&amp;" "&amp;'учет продукции'!$D515&amp;" "&amp;'учет продукции'!$E515</f>
        <v>Лендхаус 4см красный гладкий 2 сорт</v>
      </c>
    </row>
    <row r="516" spans="1:29" ht="14.25" customHeight="1" x14ac:dyDescent="0.3">
      <c r="A516" s="35" t="str">
        <f t="shared" ref="A516:B516" si="35">A4</f>
        <v>Лендхаус</v>
      </c>
      <c r="B516" s="8" t="str">
        <f t="shared" si="35"/>
        <v>4см</v>
      </c>
      <c r="C516" s="8" t="str">
        <f t="shared" si="33"/>
        <v>коричневый</v>
      </c>
      <c r="D516" s="8" t="str">
        <f t="shared" si="31"/>
        <v>гладкий</v>
      </c>
      <c r="E516" s="9" t="s">
        <v>159</v>
      </c>
      <c r="F516" s="63">
        <f>'учет продукции'!$I516+'учет продукции'!$J516-'учет продукции'!$K516</f>
        <v>4.9720000000000004</v>
      </c>
      <c r="G516" s="32">
        <v>270</v>
      </c>
      <c r="H516" s="32">
        <f>'учет продукции'!$F516*'учет продукции'!$G516</f>
        <v>1342.44</v>
      </c>
      <c r="I516" s="64">
        <v>4.9720000000000004</v>
      </c>
      <c r="J516" s="61"/>
      <c r="K516" s="61"/>
      <c r="L516" s="62">
        <v>67.476383265856953</v>
      </c>
      <c r="M516" s="62">
        <v>51.138275937562291</v>
      </c>
      <c r="N516" s="62">
        <v>16.338107328294662</v>
      </c>
      <c r="O516" s="62">
        <v>14.619883040935674</v>
      </c>
      <c r="P516" s="62">
        <v>44.984255510571302</v>
      </c>
      <c r="Q516" s="62"/>
      <c r="R516" s="62"/>
      <c r="S516" s="62"/>
      <c r="T516" s="62"/>
      <c r="U516" s="62"/>
      <c r="V516" s="62"/>
      <c r="W516" s="62">
        <v>8.7999999999999995E-2</v>
      </c>
      <c r="X516" s="62"/>
      <c r="Y516" s="62"/>
      <c r="Z516" s="62"/>
      <c r="AA516" s="62"/>
      <c r="AB516" s="62"/>
      <c r="AC516" s="61" t="str">
        <f>'учет продукции'!$A516&amp;" "&amp;'учет продукции'!$B516&amp;" "&amp;'учет продукции'!$C516&amp;" "&amp;'учет продукции'!$D516&amp;" "&amp;'учет продукции'!$E516</f>
        <v>Лендхаус 4см коричневый гладкий 2 сорт</v>
      </c>
    </row>
    <row r="517" spans="1:29" ht="14.25" customHeight="1" x14ac:dyDescent="0.3">
      <c r="A517" s="35" t="str">
        <f t="shared" ref="A517:B517" si="36">A5</f>
        <v>Лендхаус</v>
      </c>
      <c r="B517" s="8" t="str">
        <f t="shared" si="36"/>
        <v>4см</v>
      </c>
      <c r="C517" s="8" t="str">
        <f t="shared" si="33"/>
        <v>черный</v>
      </c>
      <c r="D517" s="8" t="str">
        <f t="shared" si="31"/>
        <v>гладкий</v>
      </c>
      <c r="E517" s="9" t="s">
        <v>159</v>
      </c>
      <c r="F517" s="63">
        <f>'учет продукции'!$I517+'учет продукции'!$J517-'учет продукции'!$K517</f>
        <v>0</v>
      </c>
      <c r="G517" s="32">
        <v>270</v>
      </c>
      <c r="H517" s="32">
        <f>'учет продукции'!$F517*'учет продукции'!$G517</f>
        <v>0</v>
      </c>
      <c r="I517" s="64"/>
      <c r="J517" s="61"/>
      <c r="K517" s="61"/>
      <c r="L517" s="62">
        <v>67.476383265856953</v>
      </c>
      <c r="M517" s="62">
        <v>51.138275937562291</v>
      </c>
      <c r="N517" s="62">
        <v>16.338107328294662</v>
      </c>
      <c r="O517" s="62">
        <v>14.619883040935674</v>
      </c>
      <c r="P517" s="62">
        <v>44.984255510571302</v>
      </c>
      <c r="Q517" s="62"/>
      <c r="R517" s="62"/>
      <c r="S517" s="62"/>
      <c r="T517" s="62"/>
      <c r="U517" s="62"/>
      <c r="V517" s="62"/>
      <c r="W517" s="62"/>
      <c r="X517" s="62">
        <v>8.7999999999999995E-2</v>
      </c>
      <c r="Y517" s="62"/>
      <c r="Z517" s="62"/>
      <c r="AA517" s="62"/>
      <c r="AB517" s="62"/>
      <c r="AC517" s="61" t="str">
        <f>'учет продукции'!$A517&amp;" "&amp;'учет продукции'!$B517&amp;" "&amp;'учет продукции'!$C517&amp;" "&amp;'учет продукции'!$D517&amp;" "&amp;'учет продукции'!$E517</f>
        <v>Лендхаус 4см черный гладкий 2 сорт</v>
      </c>
    </row>
    <row r="518" spans="1:29" ht="14.25" customHeight="1" x14ac:dyDescent="0.3">
      <c r="A518" s="35" t="str">
        <f t="shared" ref="A518:B518" si="37">A6</f>
        <v>Лендхаус</v>
      </c>
      <c r="B518" s="8" t="str">
        <f t="shared" si="37"/>
        <v>4см</v>
      </c>
      <c r="C518" s="8" t="str">
        <f t="shared" si="33"/>
        <v>белый</v>
      </c>
      <c r="D518" s="8" t="str">
        <f t="shared" si="31"/>
        <v>гладкий</v>
      </c>
      <c r="E518" s="9" t="s">
        <v>159</v>
      </c>
      <c r="F518" s="63">
        <f>'учет продукции'!$I518+'учет продукции'!$J518-'учет продукции'!$K518</f>
        <v>0</v>
      </c>
      <c r="G518" s="32">
        <v>290</v>
      </c>
      <c r="H518" s="32">
        <f>'учет продукции'!$F518*'учет продукции'!$G518</f>
        <v>0</v>
      </c>
      <c r="I518" s="64"/>
      <c r="J518" s="61"/>
      <c r="K518" s="61"/>
      <c r="L518" s="62">
        <v>67.476383265856953</v>
      </c>
      <c r="M518" s="62">
        <v>51.138275937562291</v>
      </c>
      <c r="N518" s="62">
        <v>16.338107328294662</v>
      </c>
      <c r="O518" s="62">
        <v>14.619883040935674</v>
      </c>
      <c r="P518" s="62">
        <v>44.984255510571302</v>
      </c>
      <c r="Q518" s="62"/>
      <c r="R518" s="62"/>
      <c r="S518" s="62"/>
      <c r="T518" s="62"/>
      <c r="U518" s="62"/>
      <c r="V518" s="62"/>
      <c r="W518" s="62"/>
      <c r="X518" s="62"/>
      <c r="Y518" s="62">
        <v>8.7999999999999995E-2</v>
      </c>
      <c r="Z518" s="62"/>
      <c r="AA518" s="62"/>
      <c r="AB518" s="62"/>
      <c r="AC518" s="61" t="str">
        <f>'учет продукции'!$A518&amp;" "&amp;'учет продукции'!$B518&amp;" "&amp;'учет продукции'!$C518&amp;" "&amp;'учет продукции'!$D518&amp;" "&amp;'учет продукции'!$E518</f>
        <v>Лендхаус 4см белый гладкий 2 сорт</v>
      </c>
    </row>
    <row r="519" spans="1:29" ht="14.25" customHeight="1" x14ac:dyDescent="0.3">
      <c r="A519" s="35" t="str">
        <f t="shared" ref="A519:B519" si="38">A7</f>
        <v>Лендхаус</v>
      </c>
      <c r="B519" s="8" t="str">
        <f t="shared" si="38"/>
        <v>4см</v>
      </c>
      <c r="C519" s="8" t="str">
        <f t="shared" si="33"/>
        <v>желтый</v>
      </c>
      <c r="D519" s="8" t="str">
        <f t="shared" si="31"/>
        <v>гладкий</v>
      </c>
      <c r="E519" s="9" t="s">
        <v>159</v>
      </c>
      <c r="F519" s="63">
        <f>'учет продукции'!$I519+'учет продукции'!$J519-'учет продукции'!$K519</f>
        <v>0</v>
      </c>
      <c r="G519" s="32">
        <v>290</v>
      </c>
      <c r="H519" s="32">
        <f>'учет продукции'!$F519*'учет продукции'!$G519</f>
        <v>0</v>
      </c>
      <c r="I519" s="64"/>
      <c r="J519" s="61"/>
      <c r="K519" s="61"/>
      <c r="L519" s="62">
        <v>67.476383265856953</v>
      </c>
      <c r="M519" s="62">
        <v>51.138275937562291</v>
      </c>
      <c r="N519" s="62">
        <v>16.338107328294662</v>
      </c>
      <c r="O519" s="62">
        <v>14.619883040935674</v>
      </c>
      <c r="P519" s="62">
        <v>44.984255510571302</v>
      </c>
      <c r="Q519" s="62"/>
      <c r="R519" s="62"/>
      <c r="S519" s="62"/>
      <c r="T519" s="62"/>
      <c r="U519" s="62"/>
      <c r="V519" s="62"/>
      <c r="W519" s="62"/>
      <c r="X519" s="62"/>
      <c r="Y519" s="62"/>
      <c r="Z519" s="62">
        <v>8.7999999999999995E-2</v>
      </c>
      <c r="AA519" s="62"/>
      <c r="AB519" s="62"/>
      <c r="AC519" s="61" t="str">
        <f>'учет продукции'!$A519&amp;" "&amp;'учет продукции'!$B519&amp;" "&amp;'учет продукции'!$C519&amp;" "&amp;'учет продукции'!$D519&amp;" "&amp;'учет продукции'!$E519</f>
        <v>Лендхаус 4см желтый гладкий 2 сорт</v>
      </c>
    </row>
    <row r="520" spans="1:29" ht="14.25" customHeight="1" x14ac:dyDescent="0.3">
      <c r="A520" s="35" t="str">
        <f t="shared" ref="A520:B520" si="39">A8</f>
        <v>Лендхаус</v>
      </c>
      <c r="B520" s="8" t="str">
        <f t="shared" si="39"/>
        <v>4см</v>
      </c>
      <c r="C520" s="8" t="str">
        <f t="shared" si="33"/>
        <v>оранжевый</v>
      </c>
      <c r="D520" s="8" t="str">
        <f t="shared" si="31"/>
        <v>гладкий</v>
      </c>
      <c r="E520" s="9" t="s">
        <v>159</v>
      </c>
      <c r="F520" s="63">
        <f>'учет продукции'!$I520+'учет продукции'!$J520-'учет продукции'!$K520</f>
        <v>0</v>
      </c>
      <c r="G520" s="32">
        <v>290</v>
      </c>
      <c r="H520" s="32">
        <f>'учет продукции'!$F520*'учет продукции'!$G520</f>
        <v>0</v>
      </c>
      <c r="I520" s="64"/>
      <c r="J520" s="61"/>
      <c r="K520" s="61"/>
      <c r="L520" s="62">
        <v>67.476383265856953</v>
      </c>
      <c r="M520" s="62">
        <v>51.138275937562291</v>
      </c>
      <c r="N520" s="62">
        <v>16.338107328294662</v>
      </c>
      <c r="O520" s="62">
        <v>14.619883040935674</v>
      </c>
      <c r="P520" s="62">
        <v>44.984255510571302</v>
      </c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>
        <v>8.7999999999999995E-2</v>
      </c>
      <c r="AB520" s="62"/>
      <c r="AC520" s="61" t="str">
        <f>'учет продукции'!$A520&amp;" "&amp;'учет продукции'!$B520&amp;" "&amp;'учет продукции'!$C520&amp;" "&amp;'учет продукции'!$D520&amp;" "&amp;'учет продукции'!$E520</f>
        <v>Лендхаус 4см оранжевый гладкий 2 сорт</v>
      </c>
    </row>
    <row r="521" spans="1:29" ht="14.25" customHeight="1" x14ac:dyDescent="0.3">
      <c r="A521" s="35" t="s">
        <v>124</v>
      </c>
      <c r="B521" s="8" t="s">
        <v>125</v>
      </c>
      <c r="C521" s="8" t="s">
        <v>126</v>
      </c>
      <c r="D521" s="8" t="s">
        <v>127</v>
      </c>
      <c r="E521" s="8" t="s">
        <v>159</v>
      </c>
      <c r="F521" s="66">
        <v>0</v>
      </c>
      <c r="G521" s="32">
        <v>270</v>
      </c>
      <c r="H521" s="32">
        <v>0</v>
      </c>
      <c r="I521" s="67"/>
      <c r="J521" s="61"/>
      <c r="K521" s="61"/>
      <c r="L521" s="62">
        <v>67.476383265856953</v>
      </c>
      <c r="M521" s="62">
        <v>51.138275937562291</v>
      </c>
      <c r="N521" s="62">
        <v>16.338107328294662</v>
      </c>
      <c r="O521" s="62">
        <v>14.619883040935674</v>
      </c>
      <c r="P521" s="62">
        <v>44.984255510571302</v>
      </c>
      <c r="Q521" s="62"/>
      <c r="R521" s="62"/>
      <c r="S521" s="62"/>
      <c r="T521" s="62"/>
      <c r="U521" s="62"/>
      <c r="V521" s="62"/>
      <c r="W521" s="62">
        <v>8.7999999999999995E-2</v>
      </c>
      <c r="X521" s="62"/>
      <c r="Y521" s="62"/>
      <c r="Z521" s="62"/>
      <c r="AA521" s="62"/>
      <c r="AB521" s="62"/>
      <c r="AC521" s="61" t="str">
        <f>'учет продукции'!$A521&amp;" "&amp;'учет продукции'!$B521&amp;" "&amp;'учет продукции'!$C521&amp;" "&amp;'учет продукции'!$D521&amp;" "&amp;'учет продукции'!$E521</f>
        <v>Лендхаус 4см Мокко гладкий 2 сорт</v>
      </c>
    </row>
    <row r="522" spans="1:29" ht="14.25" customHeight="1" x14ac:dyDescent="0.3">
      <c r="A522" s="35" t="str">
        <f t="shared" ref="A522:B522" si="40">A10</f>
        <v>Лендхаус</v>
      </c>
      <c r="B522" s="8" t="str">
        <f t="shared" si="40"/>
        <v>4см</v>
      </c>
      <c r="C522" s="8" t="str">
        <f t="shared" ref="C522:C552" si="41">C490</f>
        <v>№1 Каир</v>
      </c>
      <c r="D522" s="8" t="str">
        <f t="shared" ref="D522:D552" si="42">D394</f>
        <v>гладкий</v>
      </c>
      <c r="E522" s="9" t="s">
        <v>159</v>
      </c>
      <c r="F522" s="63">
        <f>'учет продукции'!$I522+'учет продукции'!$J522-'учет продукции'!$K522</f>
        <v>0</v>
      </c>
      <c r="G522" s="32">
        <v>350</v>
      </c>
      <c r="H522" s="32">
        <f>'учет продукции'!$F522*'учет продукции'!$G522</f>
        <v>0</v>
      </c>
      <c r="I522" s="64"/>
      <c r="J522" s="61"/>
      <c r="K522" s="61"/>
      <c r="L522" s="62">
        <v>67.476383265856953</v>
      </c>
      <c r="M522" s="62">
        <v>51.138275937562291</v>
      </c>
      <c r="N522" s="62">
        <v>16.338107328294662</v>
      </c>
      <c r="O522" s="62">
        <v>14.619883040935674</v>
      </c>
      <c r="P522" s="62">
        <v>44.984255510571302</v>
      </c>
      <c r="Q522" s="62"/>
      <c r="R522" s="62"/>
      <c r="S522" s="62"/>
      <c r="T522" s="62"/>
      <c r="U522" s="62"/>
      <c r="V522" s="62">
        <v>2.1929824561403508E-2</v>
      </c>
      <c r="W522" s="62"/>
      <c r="X522" s="62"/>
      <c r="Y522" s="62"/>
      <c r="Z522" s="62">
        <v>4.3859649122807015E-2</v>
      </c>
      <c r="AA522" s="62">
        <v>2.1929824561403508E-2</v>
      </c>
      <c r="AB522" s="62"/>
      <c r="AC522" s="61" t="str">
        <f>'учет продукции'!$A522&amp;" "&amp;'учет продукции'!$B522&amp;" "&amp;'учет продукции'!$C522&amp;" "&amp;'учет продукции'!$D522&amp;" "&amp;'учет продукции'!$E522</f>
        <v>Лендхаус 4см №1 Каир гладкий 2 сорт</v>
      </c>
    </row>
    <row r="523" spans="1:29" ht="14.25" customHeight="1" x14ac:dyDescent="0.3">
      <c r="A523" s="35" t="str">
        <f t="shared" ref="A523:B523" si="43">A11</f>
        <v>Лендхаус</v>
      </c>
      <c r="B523" s="8" t="str">
        <f t="shared" si="43"/>
        <v>4см</v>
      </c>
      <c r="C523" s="8" t="str">
        <f t="shared" si="41"/>
        <v>№2 Янтарь</v>
      </c>
      <c r="D523" s="8" t="str">
        <f t="shared" si="42"/>
        <v>гладкий</v>
      </c>
      <c r="E523" s="9" t="s">
        <v>159</v>
      </c>
      <c r="F523" s="63">
        <f>'учет продукции'!$I523+'учет продукции'!$J523-'учет продукции'!$K523</f>
        <v>0</v>
      </c>
      <c r="G523" s="32">
        <v>350</v>
      </c>
      <c r="H523" s="32">
        <f>'учет продукции'!$F523*'учет продукции'!$G523</f>
        <v>0</v>
      </c>
      <c r="I523" s="64"/>
      <c r="J523" s="61"/>
      <c r="K523" s="61"/>
      <c r="L523" s="62">
        <v>67.476383265856953</v>
      </c>
      <c r="M523" s="62">
        <v>51.138275937562291</v>
      </c>
      <c r="N523" s="62">
        <v>16.338107328294662</v>
      </c>
      <c r="O523" s="62">
        <v>14.619883040935674</v>
      </c>
      <c r="P523" s="62">
        <v>44.984255510571302</v>
      </c>
      <c r="Q523" s="62"/>
      <c r="R523" s="62"/>
      <c r="S523" s="62"/>
      <c r="T523" s="62"/>
      <c r="U523" s="62"/>
      <c r="V523" s="62"/>
      <c r="W523" s="62">
        <v>4.3859649122807015E-2</v>
      </c>
      <c r="X523" s="62"/>
      <c r="Y523" s="62"/>
      <c r="Z523" s="62">
        <v>4.3859649122807001E-2</v>
      </c>
      <c r="AA523" s="62"/>
      <c r="AB523" s="62"/>
      <c r="AC523" s="61" t="str">
        <f>'учет продукции'!$A523&amp;" "&amp;'учет продукции'!$B523&amp;" "&amp;'учет продукции'!$C523&amp;" "&amp;'учет продукции'!$D523&amp;" "&amp;'учет продукции'!$E523</f>
        <v>Лендхаус 4см №2 Янтарь гладкий 2 сорт</v>
      </c>
    </row>
    <row r="524" spans="1:29" ht="14.25" customHeight="1" x14ac:dyDescent="0.3">
      <c r="A524" s="35" t="str">
        <f t="shared" ref="A524:B524" si="44">A12</f>
        <v>Лендхаус</v>
      </c>
      <c r="B524" s="8" t="str">
        <f t="shared" si="44"/>
        <v>4см</v>
      </c>
      <c r="C524" s="8" t="str">
        <f t="shared" si="41"/>
        <v>№3 Серо-белый</v>
      </c>
      <c r="D524" s="8" t="str">
        <f t="shared" si="42"/>
        <v>гладкий</v>
      </c>
      <c r="E524" s="9" t="s">
        <v>159</v>
      </c>
      <c r="F524" s="63">
        <f>'учет продукции'!$I524+'учет продукции'!$J524-'учет продукции'!$K524</f>
        <v>0</v>
      </c>
      <c r="G524" s="32">
        <v>350</v>
      </c>
      <c r="H524" s="32">
        <f>'учет продукции'!$F524*'учет продукции'!$G524</f>
        <v>0</v>
      </c>
      <c r="I524" s="64"/>
      <c r="J524" s="61"/>
      <c r="K524" s="61"/>
      <c r="L524" s="62">
        <v>67.476383265856953</v>
      </c>
      <c r="M524" s="62">
        <v>51.138275937562291</v>
      </c>
      <c r="N524" s="62">
        <v>16.338107328294662</v>
      </c>
      <c r="O524" s="62">
        <v>14.619883040935674</v>
      </c>
      <c r="P524" s="62">
        <v>44.984255510571302</v>
      </c>
      <c r="Q524" s="62"/>
      <c r="R524" s="62"/>
      <c r="S524" s="62"/>
      <c r="T524" s="62"/>
      <c r="U524" s="62"/>
      <c r="V524" s="62"/>
      <c r="W524" s="62"/>
      <c r="X524" s="62"/>
      <c r="Y524" s="62">
        <v>4.3859649122807015E-2</v>
      </c>
      <c r="Z524" s="62"/>
      <c r="AA524" s="62"/>
      <c r="AB524" s="62"/>
      <c r="AC524" s="61" t="str">
        <f>'учет продукции'!$A524&amp;" "&amp;'учет продукции'!$B524&amp;" "&amp;'учет продукции'!$C524&amp;" "&amp;'учет продукции'!$D524&amp;" "&amp;'учет продукции'!$E524</f>
        <v>Лендхаус 4см №3 Серо-белый гладкий 2 сорт</v>
      </c>
    </row>
    <row r="525" spans="1:29" ht="14.25" customHeight="1" x14ac:dyDescent="0.3">
      <c r="A525" s="35" t="str">
        <f t="shared" ref="A525:B525" si="45">A13</f>
        <v>Лендхаус</v>
      </c>
      <c r="B525" s="8" t="str">
        <f t="shared" si="45"/>
        <v>4см</v>
      </c>
      <c r="C525" s="8" t="str">
        <f t="shared" si="41"/>
        <v>№4 Степь</v>
      </c>
      <c r="D525" s="8" t="str">
        <f t="shared" si="42"/>
        <v>гладкий</v>
      </c>
      <c r="E525" s="9" t="s">
        <v>159</v>
      </c>
      <c r="F525" s="63">
        <f>'учет продукции'!$I525+'учет продукции'!$J525-'учет продукции'!$K525</f>
        <v>1.792</v>
      </c>
      <c r="G525" s="32">
        <v>350</v>
      </c>
      <c r="H525" s="32">
        <f>'учет продукции'!$F525*'учет продукции'!$G525</f>
        <v>627.20000000000005</v>
      </c>
      <c r="I525" s="64">
        <v>1.792</v>
      </c>
      <c r="J525" s="61"/>
      <c r="K525" s="61"/>
      <c r="L525" s="62">
        <v>67.476383265856953</v>
      </c>
      <c r="M525" s="62">
        <v>51.138275937562291</v>
      </c>
      <c r="N525" s="62">
        <v>16.338107328294662</v>
      </c>
      <c r="O525" s="62">
        <v>14.619883040935674</v>
      </c>
      <c r="P525" s="62">
        <v>44.984255510571302</v>
      </c>
      <c r="Q525" s="62"/>
      <c r="R525" s="62"/>
      <c r="S525" s="62"/>
      <c r="T525" s="62"/>
      <c r="U525" s="62"/>
      <c r="V525" s="62"/>
      <c r="W525" s="62">
        <v>2.1999999999999999E-2</v>
      </c>
      <c r="X525" s="62"/>
      <c r="Y525" s="62">
        <v>4.3859649122807015E-2</v>
      </c>
      <c r="Z525" s="62">
        <v>2.1999999999999999E-2</v>
      </c>
      <c r="AA525" s="62"/>
      <c r="AB525" s="62"/>
      <c r="AC525" s="61" t="str">
        <f>'учет продукции'!$A525&amp;" "&amp;'учет продукции'!$B525&amp;" "&amp;'учет продукции'!$C525&amp;" "&amp;'учет продукции'!$D525&amp;" "&amp;'учет продукции'!$E525</f>
        <v>Лендхаус 4см №4 Степь гладкий 2 сорт</v>
      </c>
    </row>
    <row r="526" spans="1:29" ht="14.25" customHeight="1" x14ac:dyDescent="0.3">
      <c r="A526" s="35" t="str">
        <f t="shared" ref="A526:B526" si="46">A14</f>
        <v>Лендхаус</v>
      </c>
      <c r="B526" s="8" t="str">
        <f t="shared" si="46"/>
        <v>4см</v>
      </c>
      <c r="C526" s="8" t="str">
        <f t="shared" si="41"/>
        <v>№5 Клинкер</v>
      </c>
      <c r="D526" s="8" t="str">
        <f t="shared" si="42"/>
        <v>гладкий</v>
      </c>
      <c r="E526" s="9" t="s">
        <v>159</v>
      </c>
      <c r="F526" s="63">
        <f>'учет продукции'!$I526+'учет продукции'!$J526-'учет продукции'!$K526</f>
        <v>0</v>
      </c>
      <c r="G526" s="32">
        <v>350</v>
      </c>
      <c r="H526" s="32">
        <f>'учет продукции'!$F526*'учет продукции'!$G526</f>
        <v>0</v>
      </c>
      <c r="I526" s="64"/>
      <c r="J526" s="61"/>
      <c r="K526" s="61"/>
      <c r="L526" s="62">
        <v>67.476383265856953</v>
      </c>
      <c r="M526" s="62">
        <v>51.138275937562291</v>
      </c>
      <c r="N526" s="62">
        <v>16.338107328294662</v>
      </c>
      <c r="O526" s="62">
        <v>14.619883040935674</v>
      </c>
      <c r="P526" s="62">
        <v>44.984255510571302</v>
      </c>
      <c r="Q526" s="62"/>
      <c r="R526" s="62"/>
      <c r="S526" s="62"/>
      <c r="T526" s="62"/>
      <c r="U526" s="62"/>
      <c r="V526" s="62">
        <v>5.7000000000000002E-2</v>
      </c>
      <c r="W526" s="62">
        <v>2.9000000000000001E-2</v>
      </c>
      <c r="X526" s="62"/>
      <c r="Y526" s="62"/>
      <c r="Z526" s="62"/>
      <c r="AA526" s="62"/>
      <c r="AB526" s="62"/>
      <c r="AC526" s="61" t="str">
        <f>'учет продукции'!$A526&amp;" "&amp;'учет продукции'!$B526&amp;" "&amp;'учет продукции'!$C526&amp;" "&amp;'учет продукции'!$D526&amp;" "&amp;'учет продукции'!$E526</f>
        <v>Лендхаус 4см №5 Клинкер гладкий 2 сорт</v>
      </c>
    </row>
    <row r="527" spans="1:29" ht="14.25" customHeight="1" x14ac:dyDescent="0.3">
      <c r="A527" s="35" t="str">
        <f t="shared" ref="A527:B527" si="47">A15</f>
        <v>Лендхаус</v>
      </c>
      <c r="B527" s="8" t="str">
        <f t="shared" si="47"/>
        <v>4см</v>
      </c>
      <c r="C527" s="8" t="str">
        <f t="shared" si="41"/>
        <v>№6 Осень</v>
      </c>
      <c r="D527" s="8" t="str">
        <f t="shared" si="42"/>
        <v>гладкий</v>
      </c>
      <c r="E527" s="9" t="s">
        <v>159</v>
      </c>
      <c r="F527" s="63">
        <f>'учет продукции'!$I527+'учет продукции'!$J527-'учет продукции'!$K527</f>
        <v>2.67</v>
      </c>
      <c r="G527" s="32">
        <v>350</v>
      </c>
      <c r="H527" s="32">
        <f>'учет продукции'!$F527*'учет продукции'!$G527</f>
        <v>934.5</v>
      </c>
      <c r="I527" s="64"/>
      <c r="J527" s="61">
        <v>2.67</v>
      </c>
      <c r="K527" s="61"/>
      <c r="L527" s="62">
        <v>67.476383265856953</v>
      </c>
      <c r="M527" s="62">
        <v>51.138275937562291</v>
      </c>
      <c r="N527" s="62">
        <v>16.338107328294662</v>
      </c>
      <c r="O527" s="62">
        <v>14.619883040935674</v>
      </c>
      <c r="P527" s="62">
        <v>44.984255510571302</v>
      </c>
      <c r="Q527" s="62"/>
      <c r="R527" s="62"/>
      <c r="S527" s="62"/>
      <c r="T527" s="62"/>
      <c r="U527" s="62"/>
      <c r="V527" s="62">
        <v>2.1929824561403508E-2</v>
      </c>
      <c r="W527" s="62">
        <v>2.1929824561403508E-2</v>
      </c>
      <c r="X527" s="62"/>
      <c r="Y527" s="62"/>
      <c r="Z527" s="62">
        <v>4.3859649122807015E-2</v>
      </c>
      <c r="AA527" s="62"/>
      <c r="AB527" s="62"/>
      <c r="AC527" s="61" t="str">
        <f>'учет продукции'!$A527&amp;" "&amp;'учет продукции'!$B527&amp;" "&amp;'учет продукции'!$C527&amp;" "&amp;'учет продукции'!$D527&amp;" "&amp;'учет продукции'!$E527</f>
        <v>Лендхаус 4см №6 Осень гладкий 2 сорт</v>
      </c>
    </row>
    <row r="528" spans="1:29" ht="14.25" customHeight="1" x14ac:dyDescent="0.3">
      <c r="A528" s="35" t="str">
        <f t="shared" ref="A528:B528" si="48">A16</f>
        <v>Лендхаус</v>
      </c>
      <c r="B528" s="8" t="str">
        <f t="shared" si="48"/>
        <v>4см</v>
      </c>
      <c r="C528" s="8" t="str">
        <f t="shared" si="41"/>
        <v>№7 Меланж</v>
      </c>
      <c r="D528" s="8" t="str">
        <f t="shared" si="42"/>
        <v>гладкий</v>
      </c>
      <c r="E528" s="9" t="s">
        <v>159</v>
      </c>
      <c r="F528" s="63">
        <f>'учет продукции'!$I528+'учет продукции'!$J528-'учет продукции'!$K528</f>
        <v>0</v>
      </c>
      <c r="G528" s="32">
        <v>350</v>
      </c>
      <c r="H528" s="32">
        <f>'учет продукции'!$F528*'учет продукции'!$G528</f>
        <v>0</v>
      </c>
      <c r="I528" s="64"/>
      <c r="J528" s="61"/>
      <c r="K528" s="61"/>
      <c r="L528" s="62">
        <v>67.476383265856953</v>
      </c>
      <c r="M528" s="62">
        <v>51.138275937562291</v>
      </c>
      <c r="N528" s="62">
        <v>16.338107328294662</v>
      </c>
      <c r="O528" s="62">
        <v>14.619883040935674</v>
      </c>
      <c r="P528" s="62">
        <v>44.984255510571302</v>
      </c>
      <c r="Q528" s="62"/>
      <c r="R528" s="62"/>
      <c r="S528" s="62"/>
      <c r="T528" s="62"/>
      <c r="U528" s="62"/>
      <c r="V528" s="62"/>
      <c r="W528" s="62"/>
      <c r="X528" s="62"/>
      <c r="Y528" s="62">
        <v>4.3859649122807015E-2</v>
      </c>
      <c r="Z528" s="62">
        <v>4.3859649122807015E-2</v>
      </c>
      <c r="AA528" s="62"/>
      <c r="AB528" s="62"/>
      <c r="AC528" s="61" t="str">
        <f>'учет продукции'!$A528&amp;" "&amp;'учет продукции'!$B528&amp;" "&amp;'учет продукции'!$C528&amp;" "&amp;'учет продукции'!$D528&amp;" "&amp;'учет продукции'!$E528</f>
        <v>Лендхаус 4см №7 Меланж гладкий 2 сорт</v>
      </c>
    </row>
    <row r="529" spans="1:29" ht="14.25" customHeight="1" x14ac:dyDescent="0.3">
      <c r="A529" s="35" t="str">
        <f t="shared" ref="A529:B529" si="49">A17</f>
        <v>Лендхаус</v>
      </c>
      <c r="B529" s="8" t="str">
        <f t="shared" si="49"/>
        <v>4см</v>
      </c>
      <c r="C529" s="8" t="str">
        <f t="shared" si="41"/>
        <v>№8 Аляска</v>
      </c>
      <c r="D529" s="8" t="str">
        <f t="shared" si="42"/>
        <v>гладкий</v>
      </c>
      <c r="E529" s="9" t="s">
        <v>159</v>
      </c>
      <c r="F529" s="63">
        <f>'учет продукции'!$I529+'учет продукции'!$J529-'учет продукции'!$K529</f>
        <v>0</v>
      </c>
      <c r="G529" s="32">
        <v>350</v>
      </c>
      <c r="H529" s="32">
        <f>'учет продукции'!$F529*'учет продукции'!$G529</f>
        <v>0</v>
      </c>
      <c r="I529" s="64"/>
      <c r="J529" s="61"/>
      <c r="K529" s="61"/>
      <c r="L529" s="62">
        <v>67.476383265856953</v>
      </c>
      <c r="M529" s="62">
        <v>51.138275937562291</v>
      </c>
      <c r="N529" s="62">
        <v>16.338107328294662</v>
      </c>
      <c r="O529" s="62">
        <v>14.619883040935674</v>
      </c>
      <c r="P529" s="62">
        <v>44.984255510571302</v>
      </c>
      <c r="Q529" s="62"/>
      <c r="R529" s="62"/>
      <c r="S529" s="62"/>
      <c r="T529" s="62"/>
      <c r="U529" s="62"/>
      <c r="V529" s="62"/>
      <c r="W529" s="62"/>
      <c r="X529" s="62">
        <v>2.1999999999999999E-2</v>
      </c>
      <c r="Y529" s="62">
        <v>6.6000000000000003E-2</v>
      </c>
      <c r="Z529" s="62"/>
      <c r="AA529" s="62"/>
      <c r="AB529" s="62"/>
      <c r="AC529" s="61" t="str">
        <f>'учет продукции'!$A529&amp;" "&amp;'учет продукции'!$B529&amp;" "&amp;'учет продукции'!$C529&amp;" "&amp;'учет продукции'!$D529&amp;" "&amp;'учет продукции'!$E529</f>
        <v>Лендхаус 4см №8 Аляска гладкий 2 сорт</v>
      </c>
    </row>
    <row r="530" spans="1:29" ht="14.25" customHeight="1" x14ac:dyDescent="0.3">
      <c r="A530" s="35" t="str">
        <f t="shared" ref="A530:B530" si="50">A18</f>
        <v>Лендхаус</v>
      </c>
      <c r="B530" s="8" t="str">
        <f t="shared" si="50"/>
        <v>4см</v>
      </c>
      <c r="C530" s="8" t="str">
        <f t="shared" si="41"/>
        <v>№9 Арабская ночь</v>
      </c>
      <c r="D530" s="8" t="str">
        <f t="shared" si="42"/>
        <v>гладкий</v>
      </c>
      <c r="E530" s="9" t="s">
        <v>159</v>
      </c>
      <c r="F530" s="63">
        <f>'учет продукции'!$I530+'учет продукции'!$J530-'учет продукции'!$K530</f>
        <v>0</v>
      </c>
      <c r="G530" s="32">
        <v>350</v>
      </c>
      <c r="H530" s="32">
        <f>'учет продукции'!$F530*'учет продукции'!$G530</f>
        <v>0</v>
      </c>
      <c r="I530" s="64"/>
      <c r="J530" s="61"/>
      <c r="K530" s="61"/>
      <c r="L530" s="62">
        <v>67.476383265856953</v>
      </c>
      <c r="M530" s="62">
        <v>51.138275937562291</v>
      </c>
      <c r="N530" s="62">
        <v>16.338107328294662</v>
      </c>
      <c r="O530" s="62">
        <v>14.619883040935674</v>
      </c>
      <c r="P530" s="62">
        <v>44.984255510571302</v>
      </c>
      <c r="Q530" s="62"/>
      <c r="R530" s="62"/>
      <c r="S530" s="62"/>
      <c r="T530" s="62"/>
      <c r="U530" s="62"/>
      <c r="V530" s="62">
        <v>2.9000000000000001E-2</v>
      </c>
      <c r="W530" s="62"/>
      <c r="X530" s="62">
        <v>2.9000000000000001E-2</v>
      </c>
      <c r="Y530" s="62"/>
      <c r="Z530" s="62">
        <v>2.9000000000000001E-2</v>
      </c>
      <c r="AA530" s="62"/>
      <c r="AB530" s="62"/>
      <c r="AC530" s="61" t="str">
        <f>'учет продукции'!$A530&amp;" "&amp;'учет продукции'!$B530&amp;" "&amp;'учет продукции'!$C530&amp;" "&amp;'учет продукции'!$D530&amp;" "&amp;'учет продукции'!$E530</f>
        <v>Лендхаус 4см №9 Арабская ночь гладкий 2 сорт</v>
      </c>
    </row>
    <row r="531" spans="1:29" ht="14.25" customHeight="1" x14ac:dyDescent="0.3">
      <c r="A531" s="35" t="str">
        <f t="shared" ref="A531:B531" si="51">A19</f>
        <v>Лендхаус</v>
      </c>
      <c r="B531" s="8" t="str">
        <f t="shared" si="51"/>
        <v>4см</v>
      </c>
      <c r="C531" s="8" t="str">
        <f t="shared" si="41"/>
        <v>№10 Джафар</v>
      </c>
      <c r="D531" s="8" t="str">
        <f t="shared" si="42"/>
        <v>гладкий</v>
      </c>
      <c r="E531" s="9" t="s">
        <v>159</v>
      </c>
      <c r="F531" s="63">
        <f>'учет продукции'!$I531+'учет продукции'!$J531-'учет продукции'!$K531</f>
        <v>13.35</v>
      </c>
      <c r="G531" s="32">
        <v>350</v>
      </c>
      <c r="H531" s="32">
        <f>'учет продукции'!$F531*'учет продукции'!$G531</f>
        <v>4672.5</v>
      </c>
      <c r="I531" s="64"/>
      <c r="J531" s="61">
        <v>13.35</v>
      </c>
      <c r="K531" s="61"/>
      <c r="L531" s="62">
        <v>67.476383265856953</v>
      </c>
      <c r="M531" s="62">
        <v>51.138275937562291</v>
      </c>
      <c r="N531" s="62">
        <v>16.338107328294662</v>
      </c>
      <c r="O531" s="62">
        <v>14.619883040935674</v>
      </c>
      <c r="P531" s="62">
        <v>44.984255510571302</v>
      </c>
      <c r="Q531" s="62"/>
      <c r="R531" s="62"/>
      <c r="S531" s="62"/>
      <c r="T531" s="62"/>
      <c r="U531" s="62"/>
      <c r="V531" s="62"/>
      <c r="W531" s="62">
        <v>2.1929824561403508E-2</v>
      </c>
      <c r="X531" s="62"/>
      <c r="Y531" s="62"/>
      <c r="Z531" s="62">
        <v>4.3859649122807015E-2</v>
      </c>
      <c r="AA531" s="62">
        <v>2.1929824561403508E-2</v>
      </c>
      <c r="AB531" s="62"/>
      <c r="AC531" s="61" t="str">
        <f>'учет продукции'!$A531&amp;" "&amp;'учет продукции'!$B531&amp;" "&amp;'учет продукции'!$C531&amp;" "&amp;'учет продукции'!$D531&amp;" "&amp;'учет продукции'!$E531</f>
        <v>Лендхаус 4см №10 Джафар гладкий 2 сорт</v>
      </c>
    </row>
    <row r="532" spans="1:29" ht="14.25" customHeight="1" x14ac:dyDescent="0.3">
      <c r="A532" s="35" t="str">
        <f t="shared" ref="A532:B532" si="52">A20</f>
        <v>Лендхаус</v>
      </c>
      <c r="B532" s="8" t="str">
        <f t="shared" si="52"/>
        <v>4см</v>
      </c>
      <c r="C532" s="8" t="str">
        <f t="shared" si="41"/>
        <v>№11 Джамбулани</v>
      </c>
      <c r="D532" s="8" t="str">
        <f t="shared" si="42"/>
        <v>гладкий</v>
      </c>
      <c r="E532" s="9" t="s">
        <v>159</v>
      </c>
      <c r="F532" s="63">
        <f>'учет продукции'!$I532+'учет продукции'!$J532-'учет продукции'!$K532</f>
        <v>0</v>
      </c>
      <c r="G532" s="32">
        <v>350</v>
      </c>
      <c r="H532" s="32">
        <f>'учет продукции'!$F532*'учет продукции'!$G532</f>
        <v>0</v>
      </c>
      <c r="I532" s="64"/>
      <c r="J532" s="61"/>
      <c r="K532" s="61"/>
      <c r="L532" s="62">
        <v>67.476383265856953</v>
      </c>
      <c r="M532" s="62">
        <v>51.138275937562291</v>
      </c>
      <c r="N532" s="62">
        <v>16.338107328294662</v>
      </c>
      <c r="O532" s="62">
        <v>14.619883040935674</v>
      </c>
      <c r="P532" s="62">
        <v>44.984255510571302</v>
      </c>
      <c r="Q532" s="62"/>
      <c r="R532" s="62"/>
      <c r="S532" s="62"/>
      <c r="T532" s="62"/>
      <c r="U532" s="62"/>
      <c r="V532" s="62"/>
      <c r="W532" s="62">
        <v>4.3859649122807015E-2</v>
      </c>
      <c r="X532" s="62"/>
      <c r="Y532" s="62">
        <v>4.3859649122807015E-2</v>
      </c>
      <c r="Z532" s="62"/>
      <c r="AA532" s="62"/>
      <c r="AB532" s="62"/>
      <c r="AC532" s="61" t="str">
        <f>'учет продукции'!$A532&amp;" "&amp;'учет продукции'!$B532&amp;" "&amp;'учет продукции'!$C532&amp;" "&amp;'учет продукции'!$D532&amp;" "&amp;'учет продукции'!$E532</f>
        <v>Лендхаус 4см №11 Джамбулани гладкий 2 сорт</v>
      </c>
    </row>
    <row r="533" spans="1:29" ht="14.25" customHeight="1" x14ac:dyDescent="0.3">
      <c r="A533" s="35" t="str">
        <f t="shared" ref="A533:B533" si="53">A21</f>
        <v>Лендхаус</v>
      </c>
      <c r="B533" s="8" t="str">
        <f t="shared" si="53"/>
        <v>4см</v>
      </c>
      <c r="C533" s="8" t="str">
        <f t="shared" si="41"/>
        <v>№12 Яшма</v>
      </c>
      <c r="D533" s="8" t="str">
        <f t="shared" si="42"/>
        <v>гладкий</v>
      </c>
      <c r="E533" s="9" t="s">
        <v>159</v>
      </c>
      <c r="F533" s="63">
        <f>'учет продукции'!$I533+'учет продукции'!$J533-'учет продукции'!$K533</f>
        <v>0</v>
      </c>
      <c r="G533" s="32">
        <v>350</v>
      </c>
      <c r="H533" s="32">
        <f>'учет продукции'!$F533*'учет продукции'!$G533</f>
        <v>0</v>
      </c>
      <c r="I533" s="64"/>
      <c r="J533" s="61"/>
      <c r="K533" s="61"/>
      <c r="L533" s="62">
        <v>67.476383265856953</v>
      </c>
      <c r="M533" s="62">
        <v>51.138275937562291</v>
      </c>
      <c r="N533" s="62">
        <v>16.338107328294662</v>
      </c>
      <c r="O533" s="62">
        <v>14.619883040935674</v>
      </c>
      <c r="P533" s="62">
        <v>44.984255510571302</v>
      </c>
      <c r="Q533" s="62"/>
      <c r="R533" s="62"/>
      <c r="S533" s="62"/>
      <c r="T533" s="62"/>
      <c r="U533" s="62"/>
      <c r="V533" s="62"/>
      <c r="W533" s="62">
        <v>2.1929824561403501E-2</v>
      </c>
      <c r="X533" s="62"/>
      <c r="Y533" s="62">
        <v>4.3859649122807015E-2</v>
      </c>
      <c r="Z533" s="62"/>
      <c r="AA533" s="62">
        <v>2.1929824561403508E-2</v>
      </c>
      <c r="AB533" s="62"/>
      <c r="AC533" s="61" t="str">
        <f>'учет продукции'!$A533&amp;" "&amp;'учет продукции'!$B533&amp;" "&amp;'учет продукции'!$C533&amp;" "&amp;'учет продукции'!$D533&amp;" "&amp;'учет продукции'!$E533</f>
        <v>Лендхаус 4см №12 Яшма гладкий 2 сорт</v>
      </c>
    </row>
    <row r="534" spans="1:29" ht="14.25" customHeight="1" x14ac:dyDescent="0.3">
      <c r="A534" s="35" t="str">
        <f t="shared" ref="A534:B534" si="54">A22</f>
        <v>Лендхаус</v>
      </c>
      <c r="B534" s="8" t="str">
        <f t="shared" si="54"/>
        <v>4см</v>
      </c>
      <c r="C534" s="8" t="str">
        <f t="shared" si="41"/>
        <v>№13 Сорренто</v>
      </c>
      <c r="D534" s="8" t="str">
        <f t="shared" si="42"/>
        <v>гладкий</v>
      </c>
      <c r="E534" s="9" t="s">
        <v>159</v>
      </c>
      <c r="F534" s="63">
        <f>'учет продукции'!$I534+'учет продукции'!$J534-'учет продукции'!$K534</f>
        <v>0</v>
      </c>
      <c r="G534" s="32">
        <v>350</v>
      </c>
      <c r="H534" s="32">
        <f>'учет продукции'!$F534*'учет продукции'!$G534</f>
        <v>0</v>
      </c>
      <c r="I534" s="64"/>
      <c r="J534" s="61"/>
      <c r="K534" s="61"/>
      <c r="L534" s="62">
        <v>67.476383265856953</v>
      </c>
      <c r="M534" s="62">
        <v>51.138275937562291</v>
      </c>
      <c r="N534" s="62">
        <v>16.338107328294662</v>
      </c>
      <c r="O534" s="62">
        <v>14.619883040935674</v>
      </c>
      <c r="P534" s="62">
        <v>44.984255510571302</v>
      </c>
      <c r="Q534" s="62"/>
      <c r="R534" s="62"/>
      <c r="S534" s="62"/>
      <c r="T534" s="62"/>
      <c r="U534" s="62"/>
      <c r="V534" s="62">
        <v>2.9000000000000001E-2</v>
      </c>
      <c r="W534" s="62">
        <v>2.9000000000000001E-2</v>
      </c>
      <c r="X534" s="62"/>
      <c r="Y534" s="62"/>
      <c r="Z534" s="62"/>
      <c r="AA534" s="62">
        <v>2.9000000000000001E-2</v>
      </c>
      <c r="AB534" s="62"/>
      <c r="AC534" s="61" t="str">
        <f>'учет продукции'!$A534&amp;" "&amp;'учет продукции'!$B534&amp;" "&amp;'учет продукции'!$C534&amp;" "&amp;'учет продукции'!$D534&amp;" "&amp;'учет продукции'!$E534</f>
        <v>Лендхаус 4см №13 Сорренто гладкий 2 сорт</v>
      </c>
    </row>
    <row r="535" spans="1:29" ht="14.25" customHeight="1" x14ac:dyDescent="0.3">
      <c r="A535" s="35" t="str">
        <f t="shared" ref="A535:B535" si="55">A23</f>
        <v>Лендхаус</v>
      </c>
      <c r="B535" s="8" t="str">
        <f t="shared" si="55"/>
        <v>4см</v>
      </c>
      <c r="C535" s="8" t="str">
        <f t="shared" si="41"/>
        <v>№14 Красный агат</v>
      </c>
      <c r="D535" s="8" t="str">
        <f t="shared" si="42"/>
        <v>гладкий</v>
      </c>
      <c r="E535" s="9" t="s">
        <v>159</v>
      </c>
      <c r="F535" s="63">
        <f>'учет продукции'!$I535+'учет продукции'!$J535-'учет продукции'!$K535</f>
        <v>0</v>
      </c>
      <c r="G535" s="32">
        <v>350</v>
      </c>
      <c r="H535" s="32">
        <f>'учет продукции'!$F535*'учет продукции'!$G535</f>
        <v>0</v>
      </c>
      <c r="I535" s="64"/>
      <c r="J535" s="61"/>
      <c r="K535" s="61"/>
      <c r="L535" s="62">
        <v>67.476383265856953</v>
      </c>
      <c r="M535" s="62">
        <v>51.138275937562291</v>
      </c>
      <c r="N535" s="62">
        <v>16.338107328294662</v>
      </c>
      <c r="O535" s="62">
        <v>14.619883040935674</v>
      </c>
      <c r="P535" s="62">
        <v>44.984255510571302</v>
      </c>
      <c r="Q535" s="62"/>
      <c r="R535" s="62"/>
      <c r="S535" s="62"/>
      <c r="T535" s="62"/>
      <c r="U535" s="62"/>
      <c r="V535" s="62">
        <v>2.1929824561403508E-2</v>
      </c>
      <c r="W535" s="62"/>
      <c r="X535" s="62">
        <v>2.1929824561403508E-2</v>
      </c>
      <c r="Y535" s="62">
        <v>4.3859649122807015E-2</v>
      </c>
      <c r="Z535" s="62"/>
      <c r="AA535" s="62"/>
      <c r="AB535" s="62"/>
      <c r="AC535" s="61" t="str">
        <f>'учет продукции'!$A535&amp;" "&amp;'учет продукции'!$B535&amp;" "&amp;'учет продукции'!$C535&amp;" "&amp;'учет продукции'!$D535&amp;" "&amp;'учет продукции'!$E535</f>
        <v>Лендхаус 4см №14 Красный агат гладкий 2 сорт</v>
      </c>
    </row>
    <row r="536" spans="1:29" ht="14.25" customHeight="1" x14ac:dyDescent="0.3">
      <c r="A536" s="35" t="str">
        <f t="shared" ref="A536:B536" si="56">A24</f>
        <v>Лендхаус</v>
      </c>
      <c r="B536" s="8" t="str">
        <f t="shared" si="56"/>
        <v>4см</v>
      </c>
      <c r="C536" s="8" t="str">
        <f t="shared" si="41"/>
        <v>№15 Антрацит</v>
      </c>
      <c r="D536" s="8" t="str">
        <f t="shared" si="42"/>
        <v>гладкий</v>
      </c>
      <c r="E536" s="9" t="s">
        <v>159</v>
      </c>
      <c r="F536" s="63">
        <f>'учет продукции'!$I536+'учет продукции'!$J536-'учет продукции'!$K536</f>
        <v>0</v>
      </c>
      <c r="G536" s="32">
        <v>350</v>
      </c>
      <c r="H536" s="32">
        <f>'учет продукции'!$F536*'учет продукции'!$G536</f>
        <v>0</v>
      </c>
      <c r="I536" s="64"/>
      <c r="J536" s="61"/>
      <c r="K536" s="61"/>
      <c r="L536" s="62">
        <v>67.476383265856953</v>
      </c>
      <c r="M536" s="62">
        <v>51.138275937562291</v>
      </c>
      <c r="N536" s="62">
        <v>16.338107328294662</v>
      </c>
      <c r="O536" s="62">
        <v>14.619883040935674</v>
      </c>
      <c r="P536" s="62">
        <v>44.984255510571302</v>
      </c>
      <c r="Q536" s="62"/>
      <c r="R536" s="62"/>
      <c r="S536" s="62"/>
      <c r="T536" s="62"/>
      <c r="U536" s="62"/>
      <c r="V536" s="62"/>
      <c r="W536" s="62"/>
      <c r="X536" s="62">
        <v>1.4999999999999999E-2</v>
      </c>
      <c r="Y536" s="62">
        <v>0.44</v>
      </c>
      <c r="Z536" s="62"/>
      <c r="AA536" s="62"/>
      <c r="AB536" s="62"/>
      <c r="AC536" s="61" t="str">
        <f>'учет продукции'!$A536&amp;" "&amp;'учет продукции'!$B536&amp;" "&amp;'учет продукции'!$C536&amp;" "&amp;'учет продукции'!$D536&amp;" "&amp;'учет продукции'!$E536</f>
        <v>Лендхаус 4см №15 Антрацит гладкий 2 сорт</v>
      </c>
    </row>
    <row r="537" spans="1:29" ht="14.25" customHeight="1" x14ac:dyDescent="0.3">
      <c r="A537" s="35" t="str">
        <f t="shared" ref="A537:B537" si="57">A25</f>
        <v>Лендхаус</v>
      </c>
      <c r="B537" s="8" t="str">
        <f t="shared" si="57"/>
        <v>4см</v>
      </c>
      <c r="C537" s="8" t="str">
        <f t="shared" si="41"/>
        <v>№16 Хаски</v>
      </c>
      <c r="D537" s="8" t="str">
        <f t="shared" si="42"/>
        <v>гладкий</v>
      </c>
      <c r="E537" s="9" t="s">
        <v>159</v>
      </c>
      <c r="F537" s="63">
        <f>'учет продукции'!$I537+'учет продукции'!$J537-'учет продукции'!$K537</f>
        <v>5.32</v>
      </c>
      <c r="G537" s="32">
        <v>350</v>
      </c>
      <c r="H537" s="32">
        <f>'учет продукции'!$F537*'учет продукции'!$G537</f>
        <v>1862</v>
      </c>
      <c r="I537" s="64"/>
      <c r="J537" s="61">
        <f>3.56+1.76</f>
        <v>5.32</v>
      </c>
      <c r="K537" s="61"/>
      <c r="L537" s="62">
        <v>67.476383265856995</v>
      </c>
      <c r="M537" s="62">
        <v>51.138275937562327</v>
      </c>
      <c r="N537" s="62">
        <v>16.338107328294672</v>
      </c>
      <c r="O537" s="62">
        <v>14.619883040935701</v>
      </c>
      <c r="P537" s="62">
        <v>44.984255510571302</v>
      </c>
      <c r="Q537" s="62"/>
      <c r="R537" s="62"/>
      <c r="S537" s="62"/>
      <c r="T537" s="62"/>
      <c r="U537" s="62"/>
      <c r="V537" s="62"/>
      <c r="W537" s="62">
        <v>2.1929824561403508E-2</v>
      </c>
      <c r="X537" s="62"/>
      <c r="Y537" s="62">
        <v>2.1929824561403508E-2</v>
      </c>
      <c r="Z537" s="62"/>
      <c r="AA537" s="62">
        <v>2.1929824561403508E-2</v>
      </c>
      <c r="AB537" s="62"/>
      <c r="AC537" s="61" t="str">
        <f>'учет продукции'!$A537&amp;" "&amp;'учет продукции'!$B537&amp;" "&amp;'учет продукции'!$C537&amp;" "&amp;'учет продукции'!$D537&amp;" "&amp;'учет продукции'!$E537</f>
        <v>Лендхаус 4см №16 Хаски гладкий 2 сорт</v>
      </c>
    </row>
    <row r="538" spans="1:29" ht="14.25" customHeight="1" x14ac:dyDescent="0.3">
      <c r="A538" s="35" t="str">
        <f t="shared" ref="A538:B538" si="58">A26</f>
        <v>Лендхаус</v>
      </c>
      <c r="B538" s="8" t="str">
        <f t="shared" si="58"/>
        <v>4см</v>
      </c>
      <c r="C538" s="8" t="str">
        <f t="shared" si="41"/>
        <v>№17 Черная ночь</v>
      </c>
      <c r="D538" s="8" t="str">
        <f t="shared" si="42"/>
        <v>гладкий</v>
      </c>
      <c r="E538" s="9" t="s">
        <v>159</v>
      </c>
      <c r="F538" s="63">
        <f>'учет продукции'!$I538+'учет продукции'!$J538-'учет продукции'!$K538</f>
        <v>0</v>
      </c>
      <c r="G538" s="32">
        <v>350</v>
      </c>
      <c r="H538" s="32">
        <f>'учет продукции'!$F538*'учет продукции'!$G538</f>
        <v>0</v>
      </c>
      <c r="I538" s="64"/>
      <c r="J538" s="61"/>
      <c r="K538" s="61"/>
      <c r="L538" s="62">
        <v>67.476383265856995</v>
      </c>
      <c r="M538" s="62">
        <v>51.138275937562327</v>
      </c>
      <c r="N538" s="62">
        <v>16.338107328294672</v>
      </c>
      <c r="O538" s="62">
        <v>14.619883040935701</v>
      </c>
      <c r="P538" s="62">
        <v>44.984255510571302</v>
      </c>
      <c r="Q538" s="62"/>
      <c r="R538" s="62"/>
      <c r="S538" s="62"/>
      <c r="T538" s="62"/>
      <c r="U538" s="62"/>
      <c r="V538" s="62"/>
      <c r="W538" s="62"/>
      <c r="X538" s="62">
        <v>6.6000000000000003E-2</v>
      </c>
      <c r="Y538" s="62">
        <v>2.1999999999999999E-2</v>
      </c>
      <c r="Z538" s="62"/>
      <c r="AA538" s="62"/>
      <c r="AB538" s="62"/>
      <c r="AC538" s="61" t="str">
        <f>'учет продукции'!$A538&amp;" "&amp;'учет продукции'!$B538&amp;" "&amp;'учет продукции'!$C538&amp;" "&amp;'учет продукции'!$D538&amp;" "&amp;'учет продукции'!$E538</f>
        <v>Лендхаус 4см №17 Черная ночь гладкий 2 сорт</v>
      </c>
    </row>
    <row r="539" spans="1:29" ht="14.25" customHeight="1" x14ac:dyDescent="0.3">
      <c r="A539" s="35" t="str">
        <f t="shared" ref="A539:B539" si="59">A27</f>
        <v>Лендхаус</v>
      </c>
      <c r="B539" s="8" t="str">
        <f t="shared" si="59"/>
        <v>4см</v>
      </c>
      <c r="C539" s="8" t="str">
        <f t="shared" si="41"/>
        <v>№18 Мустанг</v>
      </c>
      <c r="D539" s="8" t="str">
        <f t="shared" si="42"/>
        <v>гладкий</v>
      </c>
      <c r="E539" s="9" t="s">
        <v>159</v>
      </c>
      <c r="F539" s="63">
        <f>'учет продукции'!$I539+'учет продукции'!$J539-'учет продукции'!$K539</f>
        <v>0</v>
      </c>
      <c r="G539" s="32">
        <v>350</v>
      </c>
      <c r="H539" s="32">
        <f>'учет продукции'!$F539*'учет продукции'!$G539</f>
        <v>0</v>
      </c>
      <c r="I539" s="64"/>
      <c r="J539" s="61"/>
      <c r="K539" s="61"/>
      <c r="L539" s="62">
        <v>67.476383265856995</v>
      </c>
      <c r="M539" s="62">
        <v>51.138275937562327</v>
      </c>
      <c r="N539" s="62">
        <v>16.338107328294672</v>
      </c>
      <c r="O539" s="62">
        <v>14.619883040935701</v>
      </c>
      <c r="P539" s="62">
        <v>44.984255510571302</v>
      </c>
      <c r="Q539" s="62"/>
      <c r="R539" s="62"/>
      <c r="S539" s="62"/>
      <c r="T539" s="62"/>
      <c r="U539" s="62"/>
      <c r="V539" s="62"/>
      <c r="W539" s="62">
        <v>4.3859649122807015E-2</v>
      </c>
      <c r="X539" s="62"/>
      <c r="Y539" s="62"/>
      <c r="Z539" s="62"/>
      <c r="AA539" s="62">
        <v>4.3859649122807015E-2</v>
      </c>
      <c r="AB539" s="62"/>
      <c r="AC539" s="61" t="str">
        <f>'учет продукции'!$A539&amp;" "&amp;'учет продукции'!$B539&amp;" "&amp;'учет продукции'!$C539&amp;" "&amp;'учет продукции'!$D539&amp;" "&amp;'учет продукции'!$E539</f>
        <v>Лендхаус 4см №18 Мустанг гладкий 2 сорт</v>
      </c>
    </row>
    <row r="540" spans="1:29" ht="14.25" customHeight="1" x14ac:dyDescent="0.3">
      <c r="A540" s="35" t="str">
        <f t="shared" ref="A540:B540" si="60">A28</f>
        <v>Лендхаус</v>
      </c>
      <c r="B540" s="8" t="str">
        <f t="shared" si="60"/>
        <v>4см</v>
      </c>
      <c r="C540" s="8" t="str">
        <f t="shared" si="41"/>
        <v>№19 Гончар</v>
      </c>
      <c r="D540" s="8" t="str">
        <f t="shared" si="42"/>
        <v>гладкий</v>
      </c>
      <c r="E540" s="9" t="s">
        <v>159</v>
      </c>
      <c r="F540" s="63">
        <f>'учет продукции'!$I540+'учет продукции'!$J540-'учет продукции'!$K540</f>
        <v>0</v>
      </c>
      <c r="G540" s="32">
        <v>350</v>
      </c>
      <c r="H540" s="32">
        <f>'учет продукции'!$F540*'учет продукции'!$G540</f>
        <v>0</v>
      </c>
      <c r="I540" s="64"/>
      <c r="J540" s="61"/>
      <c r="K540" s="61"/>
      <c r="L540" s="62">
        <v>67.476383265856995</v>
      </c>
      <c r="M540" s="62">
        <v>51.138275937562327</v>
      </c>
      <c r="N540" s="62">
        <v>16.338107328294672</v>
      </c>
      <c r="O540" s="62">
        <v>14.619883040935701</v>
      </c>
      <c r="P540" s="62">
        <v>44.984255510571302</v>
      </c>
      <c r="Q540" s="62"/>
      <c r="R540" s="62"/>
      <c r="S540" s="62"/>
      <c r="T540" s="62"/>
      <c r="U540" s="62"/>
      <c r="V540" s="62"/>
      <c r="W540" s="62">
        <v>4.3859649122807015E-2</v>
      </c>
      <c r="X540" s="62"/>
      <c r="Y540" s="62"/>
      <c r="Z540" s="62"/>
      <c r="AA540" s="62">
        <v>4.3859649122807015E-2</v>
      </c>
      <c r="AB540" s="62"/>
      <c r="AC540" s="61" t="str">
        <f>'учет продукции'!$A540&amp;" "&amp;'учет продукции'!$B540&amp;" "&amp;'учет продукции'!$C540&amp;" "&amp;'учет продукции'!$D540&amp;" "&amp;'учет продукции'!$E540</f>
        <v>Лендхаус 4см №19 Гончар гладкий 2 сорт</v>
      </c>
    </row>
    <row r="541" spans="1:29" ht="14.25" customHeight="1" x14ac:dyDescent="0.3">
      <c r="A541" s="35" t="str">
        <f t="shared" ref="A541:B541" si="61">A29</f>
        <v>Лендхаус</v>
      </c>
      <c r="B541" s="8" t="str">
        <f t="shared" si="61"/>
        <v>4см</v>
      </c>
      <c r="C541" s="8" t="str">
        <f t="shared" si="41"/>
        <v>№20 Кармен</v>
      </c>
      <c r="D541" s="8" t="str">
        <f t="shared" si="42"/>
        <v>гладкий</v>
      </c>
      <c r="E541" s="9" t="s">
        <v>159</v>
      </c>
      <c r="F541" s="63">
        <f>'учет продукции'!$I541+'учет продукции'!$J541-'учет продукции'!$K541</f>
        <v>0</v>
      </c>
      <c r="G541" s="32">
        <v>350</v>
      </c>
      <c r="H541" s="32">
        <f>'учет продукции'!$F541*'учет продукции'!$G541</f>
        <v>0</v>
      </c>
      <c r="I541" s="64"/>
      <c r="J541" s="61"/>
      <c r="K541" s="61"/>
      <c r="L541" s="62">
        <v>67.476383265856995</v>
      </c>
      <c r="M541" s="62">
        <v>51.138275937562327</v>
      </c>
      <c r="N541" s="62">
        <v>16.338107328294672</v>
      </c>
      <c r="O541" s="62">
        <v>14.619883040935701</v>
      </c>
      <c r="P541" s="62">
        <v>44.984255510571302</v>
      </c>
      <c r="Q541" s="62"/>
      <c r="R541" s="62"/>
      <c r="S541" s="62"/>
      <c r="T541" s="62"/>
      <c r="U541" s="62"/>
      <c r="V541" s="62">
        <v>5.7000000000000002E-2</v>
      </c>
      <c r="W541" s="62"/>
      <c r="X541" s="62">
        <v>3.9E-2</v>
      </c>
      <c r="Y541" s="62"/>
      <c r="Z541" s="62"/>
      <c r="AA541" s="62"/>
      <c r="AB541" s="62"/>
      <c r="AC541" s="61" t="str">
        <f>'учет продукции'!$A541&amp;" "&amp;'учет продукции'!$B541&amp;" "&amp;'учет продукции'!$C541&amp;" "&amp;'учет продукции'!$D541&amp;" "&amp;'учет продукции'!$E541</f>
        <v>Лендхаус 4см №20 Кармен гладкий 2 сорт</v>
      </c>
    </row>
    <row r="542" spans="1:29" ht="14.25" customHeight="1" x14ac:dyDescent="0.3">
      <c r="A542" s="35" t="str">
        <f t="shared" ref="A542:B542" si="62">A30</f>
        <v>Лендхаус</v>
      </c>
      <c r="B542" s="8" t="str">
        <f t="shared" si="62"/>
        <v>4см</v>
      </c>
      <c r="C542" s="8" t="str">
        <f t="shared" si="41"/>
        <v>№21 Агат коричневый</v>
      </c>
      <c r="D542" s="8" t="str">
        <f t="shared" si="42"/>
        <v>гладкий</v>
      </c>
      <c r="E542" s="9" t="s">
        <v>159</v>
      </c>
      <c r="F542" s="63">
        <f>'учет продукции'!$I542+'учет продукции'!$J542-'учет продукции'!$K542</f>
        <v>40.880000000000003</v>
      </c>
      <c r="G542" s="32">
        <v>350</v>
      </c>
      <c r="H542" s="32">
        <f>'учет продукции'!$F542*'учет продукции'!$G542</f>
        <v>14308</v>
      </c>
      <c r="I542" s="64">
        <v>40.880000000000003</v>
      </c>
      <c r="J542" s="61"/>
      <c r="K542" s="61"/>
      <c r="L542" s="62">
        <v>67.476383265856995</v>
      </c>
      <c r="M542" s="62">
        <v>51.138275937562327</v>
      </c>
      <c r="N542" s="62">
        <v>16.338107328294672</v>
      </c>
      <c r="O542" s="62">
        <v>14.619883040935701</v>
      </c>
      <c r="P542" s="62">
        <v>44.984255510571302</v>
      </c>
      <c r="Q542" s="62"/>
      <c r="R542" s="62"/>
      <c r="S542" s="62"/>
      <c r="T542" s="62"/>
      <c r="U542" s="62"/>
      <c r="V542" s="62"/>
      <c r="W542" s="62">
        <v>2.1929824561403508E-2</v>
      </c>
      <c r="X542" s="62">
        <v>2.1929824561403508E-2</v>
      </c>
      <c r="Y542" s="62">
        <v>4.3859649122807015E-2</v>
      </c>
      <c r="Z542" s="62"/>
      <c r="AA542" s="62"/>
      <c r="AB542" s="62"/>
      <c r="AC542" s="61" t="str">
        <f>'учет продукции'!$A542&amp;" "&amp;'учет продукции'!$B542&amp;" "&amp;'учет продукции'!$C542&amp;" "&amp;'учет продукции'!$D542&amp;" "&amp;'учет продукции'!$E542</f>
        <v>Лендхаус 4см №21 Агат коричневый гладкий 2 сорт</v>
      </c>
    </row>
    <row r="543" spans="1:29" ht="14.25" customHeight="1" x14ac:dyDescent="0.3">
      <c r="A543" s="35" t="str">
        <f t="shared" ref="A543:B543" si="63">A31</f>
        <v>Лендхаус</v>
      </c>
      <c r="B543" s="8" t="str">
        <f t="shared" si="63"/>
        <v>4см</v>
      </c>
      <c r="C543" s="8" t="str">
        <f t="shared" si="41"/>
        <v>№22 Агат оранжевый</v>
      </c>
      <c r="D543" s="8" t="str">
        <f t="shared" si="42"/>
        <v>гладкий</v>
      </c>
      <c r="E543" s="9" t="s">
        <v>159</v>
      </c>
      <c r="F543" s="63">
        <f>'учет продукции'!$I543+'учет продукции'!$J543-'учет продукции'!$K543</f>
        <v>1.3440000000000001</v>
      </c>
      <c r="G543" s="32">
        <v>350</v>
      </c>
      <c r="H543" s="32">
        <f>'учет продукции'!$F543*'учет продукции'!$G543</f>
        <v>470.40000000000003</v>
      </c>
      <c r="I543" s="64">
        <v>1.3440000000000001</v>
      </c>
      <c r="J543" s="61"/>
      <c r="K543" s="61"/>
      <c r="L543" s="62">
        <v>67.476383265856995</v>
      </c>
      <c r="M543" s="62">
        <v>51.138275937562327</v>
      </c>
      <c r="N543" s="62">
        <v>16.338107328294672</v>
      </c>
      <c r="O543" s="62">
        <v>14.619883040935701</v>
      </c>
      <c r="P543" s="62">
        <v>44.984255510571302</v>
      </c>
      <c r="Q543" s="62"/>
      <c r="R543" s="62"/>
      <c r="S543" s="62"/>
      <c r="T543" s="62"/>
      <c r="U543" s="62"/>
      <c r="V543" s="62"/>
      <c r="W543" s="62"/>
      <c r="X543" s="62">
        <v>2.1929824561403508E-2</v>
      </c>
      <c r="Y543" s="62">
        <v>4.3859649122807015E-2</v>
      </c>
      <c r="Z543" s="62"/>
      <c r="AA543" s="62">
        <v>2.1929824561403508E-2</v>
      </c>
      <c r="AB543" s="62"/>
      <c r="AC543" s="61" t="str">
        <f>'учет продукции'!$A543&amp;" "&amp;'учет продукции'!$B543&amp;" "&amp;'учет продукции'!$C543&amp;" "&amp;'учет продукции'!$D543&amp;" "&amp;'учет продукции'!$E543</f>
        <v>Лендхаус 4см №22 Агат оранжевый гладкий 2 сорт</v>
      </c>
    </row>
    <row r="544" spans="1:29" ht="14.25" customHeight="1" x14ac:dyDescent="0.3">
      <c r="A544" s="35" t="str">
        <f t="shared" ref="A544:B544" si="64">A32</f>
        <v>Лендхаус</v>
      </c>
      <c r="B544" s="8" t="str">
        <f t="shared" si="64"/>
        <v>4см</v>
      </c>
      <c r="C544" s="8" t="str">
        <f t="shared" si="41"/>
        <v>№23 Жёлтый агат</v>
      </c>
      <c r="D544" s="8" t="str">
        <f t="shared" si="42"/>
        <v>гладкий</v>
      </c>
      <c r="E544" s="9" t="s">
        <v>159</v>
      </c>
      <c r="F544" s="63">
        <f>'учет продукции'!$I544+'учет продукции'!$J544-'учет продукции'!$K544</f>
        <v>0</v>
      </c>
      <c r="G544" s="32">
        <v>350</v>
      </c>
      <c r="H544" s="32">
        <f>'учет продукции'!$F544*'учет продукции'!$G544</f>
        <v>0</v>
      </c>
      <c r="I544" s="64"/>
      <c r="J544" s="61"/>
      <c r="K544" s="61"/>
      <c r="L544" s="62">
        <v>67.476383265856995</v>
      </c>
      <c r="M544" s="62">
        <v>51.138275937562327</v>
      </c>
      <c r="N544" s="62">
        <v>16.338107328294672</v>
      </c>
      <c r="O544" s="62">
        <v>14.619883040935701</v>
      </c>
      <c r="P544" s="62">
        <v>44.984255510571302</v>
      </c>
      <c r="Q544" s="62"/>
      <c r="R544" s="62"/>
      <c r="S544" s="62"/>
      <c r="T544" s="62"/>
      <c r="U544" s="62"/>
      <c r="V544" s="62"/>
      <c r="W544" s="62"/>
      <c r="X544" s="62">
        <v>2.1929824561403508E-2</v>
      </c>
      <c r="Y544" s="62">
        <v>4.3859649122807015E-2</v>
      </c>
      <c r="Z544" s="62">
        <v>2.1929824561403508E-2</v>
      </c>
      <c r="AA544" s="62"/>
      <c r="AB544" s="62"/>
      <c r="AC544" s="61" t="str">
        <f>'учет продукции'!$A544&amp;" "&amp;'учет продукции'!$B544&amp;" "&amp;'учет продукции'!$C544&amp;" "&amp;'учет продукции'!$D544&amp;" "&amp;'учет продукции'!$E544</f>
        <v>Лендхаус 4см №23 Жёлтый агат гладкий 2 сорт</v>
      </c>
    </row>
    <row r="545" spans="1:29" ht="14.25" customHeight="1" x14ac:dyDescent="0.3">
      <c r="A545" s="35" t="str">
        <f t="shared" ref="A545:B545" si="65">A33</f>
        <v>Лендхаус</v>
      </c>
      <c r="B545" s="8" t="str">
        <f t="shared" si="65"/>
        <v>4см</v>
      </c>
      <c r="C545" s="8" t="str">
        <f t="shared" si="41"/>
        <v>№24 Танго</v>
      </c>
      <c r="D545" s="8" t="str">
        <f t="shared" si="42"/>
        <v>гладкий</v>
      </c>
      <c r="E545" s="9" t="s">
        <v>159</v>
      </c>
      <c r="F545" s="63">
        <f>'учет продукции'!$I545+'учет продукции'!$J545-'учет продукции'!$K545</f>
        <v>0</v>
      </c>
      <c r="G545" s="32">
        <v>350</v>
      </c>
      <c r="H545" s="32">
        <f>'учет продукции'!$F545*'учет продукции'!$G545</f>
        <v>0</v>
      </c>
      <c r="I545" s="64"/>
      <c r="J545" s="61"/>
      <c r="K545" s="61"/>
      <c r="L545" s="62">
        <v>67.476383265856995</v>
      </c>
      <c r="M545" s="62">
        <v>51.138275937562327</v>
      </c>
      <c r="N545" s="62">
        <v>16.338107328294672</v>
      </c>
      <c r="O545" s="62">
        <v>14.619883040935701</v>
      </c>
      <c r="P545" s="62">
        <v>44.984255510571302</v>
      </c>
      <c r="Q545" s="62"/>
      <c r="R545" s="62"/>
      <c r="S545" s="62"/>
      <c r="T545" s="62"/>
      <c r="U545" s="62"/>
      <c r="V545" s="62">
        <v>2.1929824561403508E-2</v>
      </c>
      <c r="W545" s="62"/>
      <c r="X545" s="62"/>
      <c r="Y545" s="62">
        <v>4.3859649122807015E-2</v>
      </c>
      <c r="Z545" s="62">
        <v>2.1929824561403508E-2</v>
      </c>
      <c r="AA545" s="62"/>
      <c r="AB545" s="62"/>
      <c r="AC545" s="61" t="str">
        <f>'учет продукции'!$A545&amp;" "&amp;'учет продукции'!$B545&amp;" "&amp;'учет продукции'!$C545&amp;" "&amp;'учет продукции'!$D545&amp;" "&amp;'учет продукции'!$E545</f>
        <v>Лендхаус 4см №24 Танго гладкий 2 сорт</v>
      </c>
    </row>
    <row r="546" spans="1:29" ht="14.25" customHeight="1" x14ac:dyDescent="0.3">
      <c r="A546" s="35" t="str">
        <f t="shared" ref="A546:B546" si="66">A34</f>
        <v>Лендхаус</v>
      </c>
      <c r="B546" s="8" t="str">
        <f t="shared" si="66"/>
        <v>4см</v>
      </c>
      <c r="C546" s="8" t="str">
        <f t="shared" si="41"/>
        <v>серый</v>
      </c>
      <c r="D546" s="8" t="str">
        <f t="shared" si="42"/>
        <v>Фактура 0-3</v>
      </c>
      <c r="E546" s="9" t="s">
        <v>159</v>
      </c>
      <c r="F546" s="63">
        <f>'учет продукции'!$I546+'учет продукции'!$J546-'учет продукции'!$K546</f>
        <v>0</v>
      </c>
      <c r="G546" s="32">
        <v>220</v>
      </c>
      <c r="H546" s="32">
        <f>'учет продукции'!$F546*'учет продукции'!$G546</f>
        <v>0</v>
      </c>
      <c r="I546" s="64"/>
      <c r="J546" s="61"/>
      <c r="K546" s="61"/>
      <c r="L546" s="62">
        <v>67.476383265856953</v>
      </c>
      <c r="M546" s="62">
        <v>51.138275937562291</v>
      </c>
      <c r="N546" s="62">
        <v>16.338107328294662</v>
      </c>
      <c r="O546" s="62">
        <v>14.619883040935674</v>
      </c>
      <c r="P546" s="62">
        <v>44.984255510571302</v>
      </c>
      <c r="Q546" s="62">
        <v>5.2631578947368416</v>
      </c>
      <c r="R546" s="62"/>
      <c r="S546" s="62">
        <v>1.64</v>
      </c>
      <c r="T546" s="62"/>
      <c r="U546" s="62">
        <v>0.58479532163742687</v>
      </c>
      <c r="V546" s="62"/>
      <c r="W546" s="62"/>
      <c r="X546" s="62"/>
      <c r="Y546" s="62"/>
      <c r="Z546" s="62"/>
      <c r="AA546" s="62"/>
      <c r="AB546" s="62"/>
      <c r="AC546" s="61" t="str">
        <f>'учет продукции'!$A546&amp;" "&amp;'учет продукции'!$B546&amp;" "&amp;'учет продукции'!$C546&amp;" "&amp;'учет продукции'!$D546&amp;" "&amp;'учет продукции'!$E546</f>
        <v>Лендхаус 4см серый Фактура 0-3 2 сорт</v>
      </c>
    </row>
    <row r="547" spans="1:29" ht="14.25" customHeight="1" x14ac:dyDescent="0.3">
      <c r="A547" s="35" t="str">
        <f t="shared" ref="A547:B547" si="67">A35</f>
        <v>Лендхаус</v>
      </c>
      <c r="B547" s="8" t="str">
        <f t="shared" si="67"/>
        <v>4см</v>
      </c>
      <c r="C547" s="8" t="str">
        <f t="shared" si="41"/>
        <v>красный</v>
      </c>
      <c r="D547" s="8" t="str">
        <f t="shared" si="42"/>
        <v>Фактура 0-3</v>
      </c>
      <c r="E547" s="9" t="s">
        <v>159</v>
      </c>
      <c r="F547" s="63">
        <f>'учет продукции'!$I547+'учет продукции'!$J547-'учет продукции'!$K547</f>
        <v>0</v>
      </c>
      <c r="G547" s="32">
        <v>270</v>
      </c>
      <c r="H547" s="32">
        <f>'учет продукции'!$F547*'учет продукции'!$G547</f>
        <v>0</v>
      </c>
      <c r="I547" s="64"/>
      <c r="J547" s="61"/>
      <c r="K547" s="61"/>
      <c r="L547" s="62">
        <v>67.476383265856953</v>
      </c>
      <c r="M547" s="62">
        <v>51.138275937562291</v>
      </c>
      <c r="N547" s="62">
        <v>16.338107328294662</v>
      </c>
      <c r="O547" s="62">
        <v>14.619883040935674</v>
      </c>
      <c r="P547" s="62">
        <v>44.984255510571302</v>
      </c>
      <c r="Q547" s="62">
        <v>5.2631578947368416</v>
      </c>
      <c r="R547" s="62"/>
      <c r="S547" s="62">
        <v>1.64</v>
      </c>
      <c r="T547" s="62"/>
      <c r="U547" s="62">
        <v>0.58479532163742687</v>
      </c>
      <c r="V547" s="62">
        <v>8.7999999999999995E-2</v>
      </c>
      <c r="W547" s="62"/>
      <c r="X547" s="62"/>
      <c r="Y547" s="62"/>
      <c r="Z547" s="62"/>
      <c r="AA547" s="62"/>
      <c r="AB547" s="62"/>
      <c r="AC547" s="61" t="str">
        <f>'учет продукции'!$A547&amp;" "&amp;'учет продукции'!$B547&amp;" "&amp;'учет продукции'!$C547&amp;" "&amp;'учет продукции'!$D547&amp;" "&amp;'учет продукции'!$E547</f>
        <v>Лендхаус 4см красный Фактура 0-3 2 сорт</v>
      </c>
    </row>
    <row r="548" spans="1:29" ht="14.25" customHeight="1" x14ac:dyDescent="0.3">
      <c r="A548" s="35" t="str">
        <f t="shared" ref="A548:B548" si="68">A36</f>
        <v>Лендхаус</v>
      </c>
      <c r="B548" s="8" t="str">
        <f t="shared" si="68"/>
        <v>4см</v>
      </c>
      <c r="C548" s="8" t="str">
        <f t="shared" si="41"/>
        <v>коричневый</v>
      </c>
      <c r="D548" s="8" t="str">
        <f t="shared" si="42"/>
        <v>Фактура 0-3</v>
      </c>
      <c r="E548" s="9" t="s">
        <v>159</v>
      </c>
      <c r="F548" s="63">
        <f>'учет продукции'!$I548+'учет продукции'!$J548-'учет продукции'!$K548</f>
        <v>0</v>
      </c>
      <c r="G548" s="32">
        <v>270</v>
      </c>
      <c r="H548" s="32">
        <f>'учет продукции'!$F548*'учет продукции'!$G548</f>
        <v>0</v>
      </c>
      <c r="I548" s="64"/>
      <c r="J548" s="61"/>
      <c r="K548" s="61"/>
      <c r="L548" s="62">
        <v>67.476383265856953</v>
      </c>
      <c r="M548" s="62">
        <v>51.138275937562291</v>
      </c>
      <c r="N548" s="62">
        <v>16.338107328294662</v>
      </c>
      <c r="O548" s="62">
        <v>14.619883040935674</v>
      </c>
      <c r="P548" s="62">
        <v>44.984255510571302</v>
      </c>
      <c r="Q548" s="62">
        <v>5.2631578947368416</v>
      </c>
      <c r="R548" s="62"/>
      <c r="S548" s="62">
        <v>1.64</v>
      </c>
      <c r="T548" s="62"/>
      <c r="U548" s="62">
        <v>0.58479532163742687</v>
      </c>
      <c r="V548" s="62"/>
      <c r="W548" s="62">
        <v>8.7999999999999995E-2</v>
      </c>
      <c r="X548" s="62"/>
      <c r="Y548" s="62"/>
      <c r="Z548" s="62"/>
      <c r="AA548" s="62"/>
      <c r="AB548" s="62"/>
      <c r="AC548" s="61" t="str">
        <f>'учет продукции'!$A548&amp;" "&amp;'учет продукции'!$B548&amp;" "&amp;'учет продукции'!$C548&amp;" "&amp;'учет продукции'!$D548&amp;" "&amp;'учет продукции'!$E548</f>
        <v>Лендхаус 4см коричневый Фактура 0-3 2 сорт</v>
      </c>
    </row>
    <row r="549" spans="1:29" ht="14.25" customHeight="1" x14ac:dyDescent="0.3">
      <c r="A549" s="35" t="str">
        <f t="shared" ref="A549:B549" si="69">A37</f>
        <v>Лендхаус</v>
      </c>
      <c r="B549" s="8" t="str">
        <f t="shared" si="69"/>
        <v>4см</v>
      </c>
      <c r="C549" s="8" t="str">
        <f t="shared" si="41"/>
        <v>черный</v>
      </c>
      <c r="D549" s="8" t="str">
        <f t="shared" si="42"/>
        <v>Фактура 0-3</v>
      </c>
      <c r="E549" s="9" t="s">
        <v>159</v>
      </c>
      <c r="F549" s="63">
        <f>'учет продукции'!$I549+'учет продукции'!$J549-'учет продукции'!$K549</f>
        <v>0</v>
      </c>
      <c r="G549" s="32">
        <v>270</v>
      </c>
      <c r="H549" s="32">
        <f>'учет продукции'!$F549*'учет продукции'!$G549</f>
        <v>0</v>
      </c>
      <c r="I549" s="64"/>
      <c r="J549" s="61"/>
      <c r="K549" s="61"/>
      <c r="L549" s="62">
        <v>67.476383265856953</v>
      </c>
      <c r="M549" s="62">
        <v>51.138275937562291</v>
      </c>
      <c r="N549" s="62">
        <v>16.338107328294662</v>
      </c>
      <c r="O549" s="62">
        <v>14.619883040935674</v>
      </c>
      <c r="P549" s="62">
        <v>44.984255510571302</v>
      </c>
      <c r="Q549" s="62">
        <v>5.2631578947368416</v>
      </c>
      <c r="R549" s="62"/>
      <c r="S549" s="62">
        <v>1.64</v>
      </c>
      <c r="T549" s="62"/>
      <c r="U549" s="62">
        <v>0.58479532163742687</v>
      </c>
      <c r="V549" s="62"/>
      <c r="W549" s="62"/>
      <c r="X549" s="62">
        <v>8.7999999999999995E-2</v>
      </c>
      <c r="Y549" s="62"/>
      <c r="Z549" s="62"/>
      <c r="AA549" s="62"/>
      <c r="AB549" s="62"/>
      <c r="AC549" s="61" t="str">
        <f>'учет продукции'!$A549&amp;" "&amp;'учет продукции'!$B549&amp;" "&amp;'учет продукции'!$C549&amp;" "&amp;'учет продукции'!$D549&amp;" "&amp;'учет продукции'!$E549</f>
        <v>Лендхаус 4см черный Фактура 0-3 2 сорт</v>
      </c>
    </row>
    <row r="550" spans="1:29" ht="14.25" customHeight="1" x14ac:dyDescent="0.3">
      <c r="A550" s="35" t="str">
        <f t="shared" ref="A550:B550" si="70">A38</f>
        <v>Лендхаус</v>
      </c>
      <c r="B550" s="8" t="str">
        <f t="shared" si="70"/>
        <v>4см</v>
      </c>
      <c r="C550" s="8" t="str">
        <f t="shared" si="41"/>
        <v>белый</v>
      </c>
      <c r="D550" s="8" t="str">
        <f t="shared" si="42"/>
        <v>Фактура 0-3</v>
      </c>
      <c r="E550" s="9" t="s">
        <v>159</v>
      </c>
      <c r="F550" s="63">
        <f>'учет продукции'!$I550+'учет продукции'!$J550-'учет продукции'!$K550</f>
        <v>0</v>
      </c>
      <c r="G550" s="32">
        <v>290</v>
      </c>
      <c r="H550" s="32">
        <f>'учет продукции'!$F550*'учет продукции'!$G550</f>
        <v>0</v>
      </c>
      <c r="I550" s="64"/>
      <c r="J550" s="61"/>
      <c r="K550" s="61"/>
      <c r="L550" s="62">
        <v>67.476383265856953</v>
      </c>
      <c r="M550" s="62">
        <v>51.138275937562291</v>
      </c>
      <c r="N550" s="62">
        <v>16.338107328294662</v>
      </c>
      <c r="O550" s="62">
        <v>14.619883040935674</v>
      </c>
      <c r="P550" s="62">
        <v>44.984255510571302</v>
      </c>
      <c r="Q550" s="62">
        <v>5.2631578947368416</v>
      </c>
      <c r="R550" s="62"/>
      <c r="S550" s="62"/>
      <c r="T550" s="62">
        <v>1.58</v>
      </c>
      <c r="U550" s="62">
        <v>0.58479532163742687</v>
      </c>
      <c r="V550" s="62"/>
      <c r="W550" s="62"/>
      <c r="X550" s="62"/>
      <c r="Y550" s="62">
        <v>8.7999999999999995E-2</v>
      </c>
      <c r="Z550" s="62"/>
      <c r="AA550" s="62"/>
      <c r="AB550" s="62"/>
      <c r="AC550" s="61" t="str">
        <f>'учет продукции'!$A550&amp;" "&amp;'учет продукции'!$B550&amp;" "&amp;'учет продукции'!$C550&amp;" "&amp;'учет продукции'!$D550&amp;" "&amp;'учет продукции'!$E550</f>
        <v>Лендхаус 4см белый Фактура 0-3 2 сорт</v>
      </c>
    </row>
    <row r="551" spans="1:29" ht="14.25" customHeight="1" x14ac:dyDescent="0.3">
      <c r="A551" s="35" t="str">
        <f t="shared" ref="A551:B551" si="71">A39</f>
        <v>Лендхаус</v>
      </c>
      <c r="B551" s="8" t="str">
        <f t="shared" si="71"/>
        <v>4см</v>
      </c>
      <c r="C551" s="8" t="str">
        <f t="shared" si="41"/>
        <v>желтый</v>
      </c>
      <c r="D551" s="8" t="str">
        <f t="shared" si="42"/>
        <v>Фактура 0-3</v>
      </c>
      <c r="E551" s="9" t="s">
        <v>159</v>
      </c>
      <c r="F551" s="63">
        <f>'учет продукции'!$I551+'учет продукции'!$J551-'учет продукции'!$K551</f>
        <v>0</v>
      </c>
      <c r="G551" s="32">
        <v>290</v>
      </c>
      <c r="H551" s="32">
        <f>'учет продукции'!$F551*'учет продукции'!$G551</f>
        <v>0</v>
      </c>
      <c r="I551" s="64"/>
      <c r="J551" s="61"/>
      <c r="K551" s="61"/>
      <c r="L551" s="62">
        <v>67.476383265856953</v>
      </c>
      <c r="M551" s="62">
        <v>51.138275937562291</v>
      </c>
      <c r="N551" s="62">
        <v>16.338107328294662</v>
      </c>
      <c r="O551" s="62">
        <v>14.619883040935674</v>
      </c>
      <c r="P551" s="62">
        <v>44.984255510571302</v>
      </c>
      <c r="Q551" s="62">
        <v>5.2631578947368416</v>
      </c>
      <c r="R551" s="62"/>
      <c r="S551" s="62"/>
      <c r="T551" s="62">
        <v>1.58</v>
      </c>
      <c r="U551" s="62">
        <v>0.58479532163742687</v>
      </c>
      <c r="V551" s="62"/>
      <c r="W551" s="62"/>
      <c r="X551" s="62"/>
      <c r="Y551" s="62"/>
      <c r="Z551" s="62">
        <v>8.7999999999999995E-2</v>
      </c>
      <c r="AA551" s="62"/>
      <c r="AB551" s="62"/>
      <c r="AC551" s="61" t="str">
        <f>'учет продукции'!$A551&amp;" "&amp;'учет продукции'!$B551&amp;" "&amp;'учет продукции'!$C551&amp;" "&amp;'учет продукции'!$D551&amp;" "&amp;'учет продукции'!$E551</f>
        <v>Лендхаус 4см желтый Фактура 0-3 2 сорт</v>
      </c>
    </row>
    <row r="552" spans="1:29" ht="14.25" customHeight="1" x14ac:dyDescent="0.3">
      <c r="A552" s="35" t="str">
        <f t="shared" ref="A552:B552" si="72">A40</f>
        <v>Лендхаус</v>
      </c>
      <c r="B552" s="8" t="str">
        <f t="shared" si="72"/>
        <v>4см</v>
      </c>
      <c r="C552" s="8" t="str">
        <f t="shared" si="41"/>
        <v>оранжевый</v>
      </c>
      <c r="D552" s="8" t="str">
        <f t="shared" si="42"/>
        <v>Фактура 0-3</v>
      </c>
      <c r="E552" s="9" t="s">
        <v>159</v>
      </c>
      <c r="F552" s="63">
        <f>'учет продукции'!$I552+'учет продукции'!$J552-'учет продукции'!$K552</f>
        <v>0</v>
      </c>
      <c r="G552" s="32">
        <v>290</v>
      </c>
      <c r="H552" s="32">
        <f>'учет продукции'!$F552*'учет продукции'!$G552</f>
        <v>0</v>
      </c>
      <c r="I552" s="64"/>
      <c r="J552" s="61"/>
      <c r="K552" s="61"/>
      <c r="L552" s="62">
        <v>67.476383265856953</v>
      </c>
      <c r="M552" s="62">
        <v>51.138275937562291</v>
      </c>
      <c r="N552" s="62">
        <v>16.338107328294662</v>
      </c>
      <c r="O552" s="62">
        <v>14.619883040935674</v>
      </c>
      <c r="P552" s="62">
        <v>44.984255510571302</v>
      </c>
      <c r="Q552" s="62">
        <v>5.2631578947368416</v>
      </c>
      <c r="R552" s="62"/>
      <c r="S552" s="62"/>
      <c r="T552" s="62">
        <v>1.58</v>
      </c>
      <c r="U552" s="62">
        <v>0.58479532163742687</v>
      </c>
      <c r="V552" s="62"/>
      <c r="W552" s="62"/>
      <c r="X552" s="62"/>
      <c r="Y552" s="62"/>
      <c r="Z552" s="62"/>
      <c r="AA552" s="62">
        <v>8.7999999999999995E-2</v>
      </c>
      <c r="AB552" s="62"/>
      <c r="AC552" s="61" t="str">
        <f>'учет продукции'!$A552&amp;" "&amp;'учет продукции'!$B552&amp;" "&amp;'учет продукции'!$C552&amp;" "&amp;'учет продукции'!$D552&amp;" "&amp;'учет продукции'!$E552</f>
        <v>Лендхаус 4см оранжевый Фактура 0-3 2 сорт</v>
      </c>
    </row>
    <row r="553" spans="1:29" ht="14.25" customHeight="1" x14ac:dyDescent="0.3">
      <c r="A553" s="35" t="s">
        <v>124</v>
      </c>
      <c r="B553" s="8" t="s">
        <v>125</v>
      </c>
      <c r="C553" s="8" t="s">
        <v>126</v>
      </c>
      <c r="D553" s="8" t="s">
        <v>128</v>
      </c>
      <c r="E553" s="8" t="s">
        <v>159</v>
      </c>
      <c r="F553" s="66">
        <v>0</v>
      </c>
      <c r="G553" s="32">
        <v>270</v>
      </c>
      <c r="H553" s="32">
        <v>0</v>
      </c>
      <c r="I553" s="67"/>
      <c r="J553" s="61"/>
      <c r="K553" s="61"/>
      <c r="L553" s="62">
        <v>67.476383265856953</v>
      </c>
      <c r="M553" s="62">
        <v>51.138275937562291</v>
      </c>
      <c r="N553" s="62">
        <v>16.338107328294662</v>
      </c>
      <c r="O553" s="62">
        <v>14.619883040935674</v>
      </c>
      <c r="P553" s="62">
        <v>44.984255510571302</v>
      </c>
      <c r="Q553" s="62">
        <v>5.2631578947368416</v>
      </c>
      <c r="R553" s="62"/>
      <c r="S553" s="62"/>
      <c r="T553" s="62">
        <v>1.58</v>
      </c>
      <c r="U553" s="62">
        <v>0.58479532163742687</v>
      </c>
      <c r="V553" s="62"/>
      <c r="W553" s="62">
        <v>8.7999999999999995E-2</v>
      </c>
      <c r="X553" s="62"/>
      <c r="Y553" s="62"/>
      <c r="Z553" s="62"/>
      <c r="AA553" s="62"/>
      <c r="AB553" s="62"/>
      <c r="AC553" s="61" t="str">
        <f>'учет продукции'!$A553&amp;" "&amp;'учет продукции'!$B553&amp;" "&amp;'учет продукции'!$C553&amp;" "&amp;'учет продукции'!$D553&amp;" "&amp;'учет продукции'!$E553</f>
        <v>Лендхаус 4см Мокко Фактура 0-3 2 сорт</v>
      </c>
    </row>
    <row r="554" spans="1:29" ht="14.25" customHeight="1" x14ac:dyDescent="0.3">
      <c r="A554" s="35" t="str">
        <f t="shared" ref="A554:B554" si="73">A42</f>
        <v>Лендхаус</v>
      </c>
      <c r="B554" s="8" t="str">
        <f t="shared" si="73"/>
        <v>4см</v>
      </c>
      <c r="C554" s="8" t="str">
        <f t="shared" ref="C554:C577" si="74">C522</f>
        <v>№1 Каир</v>
      </c>
      <c r="D554" s="8" t="str">
        <f t="shared" ref="D554:D577" si="75">D426</f>
        <v>Фактура 0-3</v>
      </c>
      <c r="E554" s="9" t="s">
        <v>159</v>
      </c>
      <c r="F554" s="63">
        <f>'учет продукции'!$I554+'учет продукции'!$J554-'учет продукции'!$K554</f>
        <v>0</v>
      </c>
      <c r="G554" s="32">
        <v>350</v>
      </c>
      <c r="H554" s="32">
        <f>'учет продукции'!$F554*'учет продукции'!$G554</f>
        <v>0</v>
      </c>
      <c r="I554" s="64"/>
      <c r="J554" s="61"/>
      <c r="K554" s="61"/>
      <c r="L554" s="62">
        <v>67.476383265856953</v>
      </c>
      <c r="M554" s="62">
        <v>51.138275937562291</v>
      </c>
      <c r="N554" s="62">
        <v>16.338107328294662</v>
      </c>
      <c r="O554" s="62">
        <v>14.619883040935674</v>
      </c>
      <c r="P554" s="62">
        <v>44.984255510571302</v>
      </c>
      <c r="Q554" s="62">
        <v>5.2631578947368416</v>
      </c>
      <c r="R554" s="62"/>
      <c r="S554" s="62">
        <v>0.41</v>
      </c>
      <c r="T554" s="62">
        <v>1.1842105263157894</v>
      </c>
      <c r="U554" s="62">
        <v>0.58479532163742687</v>
      </c>
      <c r="V554" s="62">
        <v>2.1929824561403508E-2</v>
      </c>
      <c r="W554" s="62"/>
      <c r="X554" s="62"/>
      <c r="Y554" s="62"/>
      <c r="Z554" s="62">
        <v>4.3859649122807015E-2</v>
      </c>
      <c r="AA554" s="62">
        <v>2.1929824561403508E-2</v>
      </c>
      <c r="AB554" s="62"/>
      <c r="AC554" s="61" t="str">
        <f>'учет продукции'!$A554&amp;" "&amp;'учет продукции'!$B554&amp;" "&amp;'учет продукции'!$C554&amp;" "&amp;'учет продукции'!$D554&amp;" "&amp;'учет продукции'!$E554</f>
        <v>Лендхаус 4см №1 Каир Фактура 0-3 2 сорт</v>
      </c>
    </row>
    <row r="555" spans="1:29" ht="14.25" customHeight="1" x14ac:dyDescent="0.3">
      <c r="A555" s="35" t="str">
        <f t="shared" ref="A555:B555" si="76">A43</f>
        <v>Лендхаус</v>
      </c>
      <c r="B555" s="8" t="str">
        <f t="shared" si="76"/>
        <v>4см</v>
      </c>
      <c r="C555" s="8" t="str">
        <f t="shared" si="74"/>
        <v>№2 Янтарь</v>
      </c>
      <c r="D555" s="8" t="str">
        <f t="shared" si="75"/>
        <v>Фактура 0-3</v>
      </c>
      <c r="E555" s="9" t="s">
        <v>159</v>
      </c>
      <c r="F555" s="63">
        <f>'учет продукции'!$I555+'учет продукции'!$J555-'учет продукции'!$K555</f>
        <v>0</v>
      </c>
      <c r="G555" s="32">
        <v>350</v>
      </c>
      <c r="H555" s="32">
        <f>'учет продукции'!$F555*'учет продукции'!$G555</f>
        <v>0</v>
      </c>
      <c r="I555" s="64"/>
      <c r="J555" s="61"/>
      <c r="K555" s="61"/>
      <c r="L555" s="62">
        <v>67.476383265856953</v>
      </c>
      <c r="M555" s="62">
        <v>51.138275937562291</v>
      </c>
      <c r="N555" s="62">
        <v>16.338107328294662</v>
      </c>
      <c r="O555" s="62">
        <v>14.619883040935674</v>
      </c>
      <c r="P555" s="62">
        <v>44.984255510571302</v>
      </c>
      <c r="Q555" s="62">
        <v>5.2631578947368416</v>
      </c>
      <c r="R555" s="62"/>
      <c r="S555" s="62">
        <v>0.81871345029239762</v>
      </c>
      <c r="T555" s="62">
        <v>0.78947368421052622</v>
      </c>
      <c r="U555" s="62">
        <v>0.58479532163742687</v>
      </c>
      <c r="V555" s="62"/>
      <c r="W555" s="62">
        <v>4.3859649122807015E-2</v>
      </c>
      <c r="X555" s="62"/>
      <c r="Y555" s="62"/>
      <c r="Z555" s="62">
        <v>4.3859649122807001E-2</v>
      </c>
      <c r="AA555" s="62"/>
      <c r="AB555" s="62"/>
      <c r="AC555" s="61" t="str">
        <f>'учет продукции'!$A555&amp;" "&amp;'учет продукции'!$B555&amp;" "&amp;'учет продукции'!$C555&amp;" "&amp;'учет продукции'!$D555&amp;" "&amp;'учет продукции'!$E555</f>
        <v>Лендхаус 4см №2 Янтарь Фактура 0-3 2 сорт</v>
      </c>
    </row>
    <row r="556" spans="1:29" ht="14.25" customHeight="1" x14ac:dyDescent="0.3">
      <c r="A556" s="35" t="str">
        <f t="shared" ref="A556:B556" si="77">A44</f>
        <v>Лендхаус</v>
      </c>
      <c r="B556" s="8" t="str">
        <f t="shared" si="77"/>
        <v>4см</v>
      </c>
      <c r="C556" s="8" t="str">
        <f t="shared" si="74"/>
        <v>№3 Серо-белый</v>
      </c>
      <c r="D556" s="8" t="str">
        <f t="shared" si="75"/>
        <v>Фактура 0-3</v>
      </c>
      <c r="E556" s="9" t="s">
        <v>159</v>
      </c>
      <c r="F556" s="63">
        <f>'учет продукции'!$I556+'учет продукции'!$J556-'учет продукции'!$K556</f>
        <v>0</v>
      </c>
      <c r="G556" s="32">
        <v>350</v>
      </c>
      <c r="H556" s="32">
        <f>'учет продукции'!$F556*'учет продукции'!$G556</f>
        <v>0</v>
      </c>
      <c r="I556" s="64"/>
      <c r="J556" s="61"/>
      <c r="K556" s="61"/>
      <c r="L556" s="62">
        <v>67.476383265856953</v>
      </c>
      <c r="M556" s="62">
        <v>51.138275937562291</v>
      </c>
      <c r="N556" s="62">
        <v>16.338107328294662</v>
      </c>
      <c r="O556" s="62">
        <v>14.619883040935674</v>
      </c>
      <c r="P556" s="62">
        <v>44.984255510571302</v>
      </c>
      <c r="Q556" s="62">
        <v>5.2631578947368416</v>
      </c>
      <c r="R556" s="62"/>
      <c r="S556" s="62">
        <v>0.54035087719298247</v>
      </c>
      <c r="T556" s="62">
        <v>1.0499999999999996</v>
      </c>
      <c r="U556" s="62">
        <v>0.58479532163742687</v>
      </c>
      <c r="V556" s="62"/>
      <c r="W556" s="62"/>
      <c r="X556" s="62"/>
      <c r="Y556" s="62">
        <v>4.3859649122807015E-2</v>
      </c>
      <c r="Z556" s="62"/>
      <c r="AA556" s="62"/>
      <c r="AB556" s="62"/>
      <c r="AC556" s="61" t="str">
        <f>'учет продукции'!$A556&amp;" "&amp;'учет продукции'!$B556&amp;" "&amp;'учет продукции'!$C556&amp;" "&amp;'учет продукции'!$D556&amp;" "&amp;'учет продукции'!$E556</f>
        <v>Лендхаус 4см №3 Серо-белый Фактура 0-3 2 сорт</v>
      </c>
    </row>
    <row r="557" spans="1:29" ht="14.25" customHeight="1" x14ac:dyDescent="0.3">
      <c r="A557" s="35" t="str">
        <f t="shared" ref="A557:B557" si="78">A45</f>
        <v>Лендхаус</v>
      </c>
      <c r="B557" s="8" t="str">
        <f t="shared" si="78"/>
        <v>4см</v>
      </c>
      <c r="C557" s="8" t="str">
        <f t="shared" si="74"/>
        <v>№4 Степь</v>
      </c>
      <c r="D557" s="8" t="str">
        <f t="shared" si="75"/>
        <v>Фактура 0-3</v>
      </c>
      <c r="E557" s="9" t="s">
        <v>159</v>
      </c>
      <c r="F557" s="63">
        <f>'учет продукции'!$I557+'учет продукции'!$J557-'учет продукции'!$K557</f>
        <v>0</v>
      </c>
      <c r="G557" s="32">
        <v>350</v>
      </c>
      <c r="H557" s="32">
        <f>'учет продукции'!$F557*'учет продукции'!$G557</f>
        <v>0</v>
      </c>
      <c r="I557" s="64"/>
      <c r="J557" s="61"/>
      <c r="K557" s="61"/>
      <c r="L557" s="62">
        <v>67.476383265856953</v>
      </c>
      <c r="M557" s="62">
        <v>51.138275937562291</v>
      </c>
      <c r="N557" s="62">
        <v>16.338107328294662</v>
      </c>
      <c r="O557" s="62">
        <v>14.619883040935674</v>
      </c>
      <c r="P557" s="62">
        <v>44.984255510571302</v>
      </c>
      <c r="Q557" s="62">
        <v>5.2631578947368416</v>
      </c>
      <c r="R557" s="62"/>
      <c r="S557" s="62">
        <v>0.41</v>
      </c>
      <c r="T557" s="62">
        <v>1.1842105263157894</v>
      </c>
      <c r="U557" s="62">
        <v>0.58479532163742687</v>
      </c>
      <c r="V557" s="62"/>
      <c r="W557" s="62">
        <v>2.1999999999999999E-2</v>
      </c>
      <c r="X557" s="62"/>
      <c r="Y557" s="62">
        <v>4.3859649122807015E-2</v>
      </c>
      <c r="Z557" s="62">
        <v>2.1999999999999999E-2</v>
      </c>
      <c r="AA557" s="62"/>
      <c r="AB557" s="62"/>
      <c r="AC557" s="61" t="str">
        <f>'учет продукции'!$A557&amp;" "&amp;'учет продукции'!$B557&amp;" "&amp;'учет продукции'!$C557&amp;" "&amp;'учет продукции'!$D557&amp;" "&amp;'учет продукции'!$E557</f>
        <v>Лендхаус 4см №4 Степь Фактура 0-3 2 сорт</v>
      </c>
    </row>
    <row r="558" spans="1:29" ht="14.25" customHeight="1" x14ac:dyDescent="0.3">
      <c r="A558" s="35" t="str">
        <f t="shared" ref="A558:B558" si="79">A46</f>
        <v>Лендхаус</v>
      </c>
      <c r="B558" s="8" t="str">
        <f t="shared" si="79"/>
        <v>4см</v>
      </c>
      <c r="C558" s="8" t="str">
        <f t="shared" si="74"/>
        <v>№5 Клинкер</v>
      </c>
      <c r="D558" s="8" t="str">
        <f t="shared" si="75"/>
        <v>Фактура 0-3</v>
      </c>
      <c r="E558" s="9" t="s">
        <v>159</v>
      </c>
      <c r="F558" s="63">
        <f>'учет продукции'!$I558+'учет продукции'!$J558-'учет продукции'!$K558</f>
        <v>0</v>
      </c>
      <c r="G558" s="32">
        <v>350</v>
      </c>
      <c r="H558" s="32">
        <f>'учет продукции'!$F558*'учет продукции'!$G558</f>
        <v>0</v>
      </c>
      <c r="I558" s="64"/>
      <c r="J558" s="61"/>
      <c r="K558" s="61"/>
      <c r="L558" s="62">
        <v>67.476383265856953</v>
      </c>
      <c r="M558" s="62">
        <v>51.138275937562291</v>
      </c>
      <c r="N558" s="62">
        <v>16.338107328294662</v>
      </c>
      <c r="O558" s="62">
        <v>14.619883040935674</v>
      </c>
      <c r="P558" s="62">
        <v>44.984255510571302</v>
      </c>
      <c r="Q558" s="62">
        <v>5.2631578947368416</v>
      </c>
      <c r="R558" s="62"/>
      <c r="S558" s="62">
        <v>1.64</v>
      </c>
      <c r="T558" s="62"/>
      <c r="U558" s="62">
        <v>0.58479532163742687</v>
      </c>
      <c r="V558" s="62">
        <v>5.7000000000000002E-2</v>
      </c>
      <c r="W558" s="62">
        <v>2.9000000000000001E-2</v>
      </c>
      <c r="X558" s="62"/>
      <c r="Y558" s="62"/>
      <c r="Z558" s="62"/>
      <c r="AA558" s="62"/>
      <c r="AB558" s="62"/>
      <c r="AC558" s="61" t="str">
        <f>'учет продукции'!$A558&amp;" "&amp;'учет продукции'!$B558&amp;" "&amp;'учет продукции'!$C558&amp;" "&amp;'учет продукции'!$D558&amp;" "&amp;'учет продукции'!$E558</f>
        <v>Лендхаус 4см №5 Клинкер Фактура 0-3 2 сорт</v>
      </c>
    </row>
    <row r="559" spans="1:29" ht="14.25" customHeight="1" x14ac:dyDescent="0.3">
      <c r="A559" s="35" t="str">
        <f t="shared" ref="A559:B559" si="80">A47</f>
        <v>Лендхаус</v>
      </c>
      <c r="B559" s="8" t="str">
        <f t="shared" si="80"/>
        <v>4см</v>
      </c>
      <c r="C559" s="8" t="str">
        <f t="shared" si="74"/>
        <v>№6 Осень</v>
      </c>
      <c r="D559" s="8" t="str">
        <f t="shared" si="75"/>
        <v>Фактура 0-3</v>
      </c>
      <c r="E559" s="9" t="s">
        <v>159</v>
      </c>
      <c r="F559" s="63">
        <f>'учет продукции'!$I559+'учет продукции'!$J559-'учет продукции'!$K559</f>
        <v>0</v>
      </c>
      <c r="G559" s="32">
        <v>350</v>
      </c>
      <c r="H559" s="32">
        <f>'учет продукции'!$F559*'учет продукции'!$G559</f>
        <v>0</v>
      </c>
      <c r="I559" s="64"/>
      <c r="J559" s="61"/>
      <c r="K559" s="61"/>
      <c r="L559" s="62">
        <v>67.476383265856953</v>
      </c>
      <c r="M559" s="62">
        <v>51.138275937562291</v>
      </c>
      <c r="N559" s="62">
        <v>16.338107328294662</v>
      </c>
      <c r="O559" s="62">
        <v>14.619883040935674</v>
      </c>
      <c r="P559" s="62">
        <v>44.984255510571302</v>
      </c>
      <c r="Q559" s="62">
        <v>5.2631578947368416</v>
      </c>
      <c r="R559" s="62"/>
      <c r="S559" s="62">
        <v>0.81871345029239762</v>
      </c>
      <c r="T559" s="62">
        <v>0.78947368421052622</v>
      </c>
      <c r="U559" s="62">
        <v>0.58479532163742687</v>
      </c>
      <c r="V559" s="62">
        <v>2.1929824561403508E-2</v>
      </c>
      <c r="W559" s="62">
        <v>2.1929824561403508E-2</v>
      </c>
      <c r="X559" s="62"/>
      <c r="Y559" s="62"/>
      <c r="Z559" s="62">
        <v>4.3859649122807015E-2</v>
      </c>
      <c r="AA559" s="62"/>
      <c r="AB559" s="62"/>
      <c r="AC559" s="61" t="str">
        <f>'учет продукции'!$A559&amp;" "&amp;'учет продукции'!$B559&amp;" "&amp;'учет продукции'!$C559&amp;" "&amp;'учет продукции'!$D559&amp;" "&amp;'учет продукции'!$E559</f>
        <v>Лендхаус 4см №6 Осень Фактура 0-3 2 сорт</v>
      </c>
    </row>
    <row r="560" spans="1:29" ht="14.25" customHeight="1" x14ac:dyDescent="0.3">
      <c r="A560" s="35" t="str">
        <f t="shared" ref="A560:B560" si="81">A48</f>
        <v>Лендхаус</v>
      </c>
      <c r="B560" s="8" t="str">
        <f t="shared" si="81"/>
        <v>4см</v>
      </c>
      <c r="C560" s="8" t="str">
        <f t="shared" si="74"/>
        <v>№7 Меланж</v>
      </c>
      <c r="D560" s="8" t="str">
        <f t="shared" si="75"/>
        <v>Фактура 0-3</v>
      </c>
      <c r="E560" s="9" t="s">
        <v>159</v>
      </c>
      <c r="F560" s="63">
        <f>'учет продукции'!$I560+'учет продукции'!$J560-'учет продукции'!$K560</f>
        <v>0</v>
      </c>
      <c r="G560" s="32">
        <v>350</v>
      </c>
      <c r="H560" s="32">
        <f>'учет продукции'!$F560*'учет продукции'!$G560</f>
        <v>0</v>
      </c>
      <c r="I560" s="64"/>
      <c r="J560" s="61"/>
      <c r="K560" s="61"/>
      <c r="L560" s="62">
        <v>67.476383265856953</v>
      </c>
      <c r="M560" s="62">
        <v>51.138275937562291</v>
      </c>
      <c r="N560" s="62">
        <v>16.338107328294662</v>
      </c>
      <c r="O560" s="62">
        <v>14.619883040935674</v>
      </c>
      <c r="P560" s="62">
        <v>44.984255510571302</v>
      </c>
      <c r="Q560" s="62">
        <v>5.2631578947368416</v>
      </c>
      <c r="R560" s="62"/>
      <c r="S560" s="62"/>
      <c r="T560" s="62">
        <v>1.58</v>
      </c>
      <c r="U560" s="62">
        <v>0.58479532163742687</v>
      </c>
      <c r="V560" s="62"/>
      <c r="W560" s="62"/>
      <c r="X560" s="62"/>
      <c r="Y560" s="62">
        <v>4.3859649122807015E-2</v>
      </c>
      <c r="Z560" s="62">
        <v>4.3859649122807015E-2</v>
      </c>
      <c r="AA560" s="62"/>
      <c r="AB560" s="62"/>
      <c r="AC560" s="61" t="str">
        <f>'учет продукции'!$A560&amp;" "&amp;'учет продукции'!$B560&amp;" "&amp;'учет продукции'!$C560&amp;" "&amp;'учет продукции'!$D560&amp;" "&amp;'учет продукции'!$E560</f>
        <v>Лендхаус 4см №7 Меланж Фактура 0-3 2 сорт</v>
      </c>
    </row>
    <row r="561" spans="1:29" ht="14.25" customHeight="1" x14ac:dyDescent="0.3">
      <c r="A561" s="35" t="str">
        <f t="shared" ref="A561:B561" si="82">A49</f>
        <v>Лендхаус</v>
      </c>
      <c r="B561" s="8" t="str">
        <f t="shared" si="82"/>
        <v>4см</v>
      </c>
      <c r="C561" s="8" t="str">
        <f t="shared" si="74"/>
        <v>№8 Аляска</v>
      </c>
      <c r="D561" s="8" t="str">
        <f t="shared" si="75"/>
        <v>Фактура 0-3</v>
      </c>
      <c r="E561" s="9" t="s">
        <v>159</v>
      </c>
      <c r="F561" s="63">
        <f>'учет продукции'!$I561+'учет продукции'!$J561-'учет продукции'!$K561</f>
        <v>0</v>
      </c>
      <c r="G561" s="32">
        <v>350</v>
      </c>
      <c r="H561" s="32">
        <f>'учет продукции'!$F561*'учет продукции'!$G561</f>
        <v>0</v>
      </c>
      <c r="I561" s="64"/>
      <c r="J561" s="61"/>
      <c r="K561" s="61"/>
      <c r="L561" s="62">
        <v>67.476383265856953</v>
      </c>
      <c r="M561" s="62">
        <v>51.138275937562291</v>
      </c>
      <c r="N561" s="62">
        <v>16.338107328294662</v>
      </c>
      <c r="O561" s="62">
        <v>14.619883040935674</v>
      </c>
      <c r="P561" s="62">
        <v>44.984255510571302</v>
      </c>
      <c r="Q561" s="62">
        <v>5.2631578947368416</v>
      </c>
      <c r="R561" s="62"/>
      <c r="S561" s="62">
        <v>0.41</v>
      </c>
      <c r="T561" s="62">
        <v>1.1850000000000001</v>
      </c>
      <c r="U561" s="62">
        <v>0.58479532163742687</v>
      </c>
      <c r="V561" s="62"/>
      <c r="W561" s="62"/>
      <c r="X561" s="62">
        <v>2.1999999999999999E-2</v>
      </c>
      <c r="Y561" s="62">
        <v>6.6000000000000003E-2</v>
      </c>
      <c r="Z561" s="62"/>
      <c r="AA561" s="62"/>
      <c r="AB561" s="62"/>
      <c r="AC561" s="61" t="str">
        <f>'учет продукции'!$A561&amp;" "&amp;'учет продукции'!$B561&amp;" "&amp;'учет продукции'!$C561&amp;" "&amp;'учет продукции'!$D561&amp;" "&amp;'учет продукции'!$E561</f>
        <v>Лендхаус 4см №8 Аляска Фактура 0-3 2 сорт</v>
      </c>
    </row>
    <row r="562" spans="1:29" ht="14.25" customHeight="1" x14ac:dyDescent="0.3">
      <c r="A562" s="35" t="str">
        <f t="shared" ref="A562:B562" si="83">A50</f>
        <v>Лендхаус</v>
      </c>
      <c r="B562" s="8" t="str">
        <f t="shared" si="83"/>
        <v>4см</v>
      </c>
      <c r="C562" s="8" t="str">
        <f t="shared" si="74"/>
        <v>№9 Арабская ночь</v>
      </c>
      <c r="D562" s="8" t="str">
        <f t="shared" si="75"/>
        <v>Фактура 0-3</v>
      </c>
      <c r="E562" s="9" t="s">
        <v>159</v>
      </c>
      <c r="F562" s="63">
        <f>'учет продукции'!$I562+'учет продукции'!$J562-'учет продукции'!$K562</f>
        <v>0</v>
      </c>
      <c r="G562" s="32">
        <v>350</v>
      </c>
      <c r="H562" s="32">
        <f>'учет продукции'!$F562*'учет продукции'!$G562</f>
        <v>0</v>
      </c>
      <c r="I562" s="64"/>
      <c r="J562" s="61"/>
      <c r="K562" s="61"/>
      <c r="L562" s="62">
        <v>67.476383265856953</v>
      </c>
      <c r="M562" s="62">
        <v>51.138275937562291</v>
      </c>
      <c r="N562" s="62">
        <v>16.338107328294662</v>
      </c>
      <c r="O562" s="62">
        <v>14.619883040935674</v>
      </c>
      <c r="P562" s="62">
        <v>44.984255510571302</v>
      </c>
      <c r="Q562" s="62">
        <v>5.2631578947368416</v>
      </c>
      <c r="R562" s="62"/>
      <c r="S562" s="62">
        <v>1.08</v>
      </c>
      <c r="T562" s="62">
        <v>0.52</v>
      </c>
      <c r="U562" s="62">
        <v>0.58479532163742687</v>
      </c>
      <c r="V562" s="62">
        <v>2.9000000000000001E-2</v>
      </c>
      <c r="W562" s="62"/>
      <c r="X562" s="62">
        <v>2.9000000000000001E-2</v>
      </c>
      <c r="Y562" s="62"/>
      <c r="Z562" s="62">
        <v>2.9000000000000001E-2</v>
      </c>
      <c r="AA562" s="62"/>
      <c r="AB562" s="62"/>
      <c r="AC562" s="61" t="str">
        <f>'учет продукции'!$A562&amp;" "&amp;'учет продукции'!$B562&amp;" "&amp;'учет продукции'!$C562&amp;" "&amp;'учет продукции'!$D562&amp;" "&amp;'учет продукции'!$E562</f>
        <v>Лендхаус 4см №9 Арабская ночь Фактура 0-3 2 сорт</v>
      </c>
    </row>
    <row r="563" spans="1:29" ht="14.25" customHeight="1" x14ac:dyDescent="0.3">
      <c r="A563" s="35" t="str">
        <f t="shared" ref="A563:B563" si="84">A51</f>
        <v>Лендхаус</v>
      </c>
      <c r="B563" s="8" t="str">
        <f t="shared" si="84"/>
        <v>4см</v>
      </c>
      <c r="C563" s="8" t="str">
        <f t="shared" si="74"/>
        <v>№10 Джафар</v>
      </c>
      <c r="D563" s="8" t="str">
        <f t="shared" si="75"/>
        <v>Фактура 0-3</v>
      </c>
      <c r="E563" s="9" t="s">
        <v>159</v>
      </c>
      <c r="F563" s="63">
        <f>'учет продукции'!$I563+'учет продукции'!$J563-'учет продукции'!$K563</f>
        <v>0</v>
      </c>
      <c r="G563" s="32">
        <v>350</v>
      </c>
      <c r="H563" s="32">
        <f>'учет продукции'!$F563*'учет продукции'!$G563</f>
        <v>0</v>
      </c>
      <c r="I563" s="64"/>
      <c r="J563" s="61"/>
      <c r="K563" s="61"/>
      <c r="L563" s="62">
        <v>67.476383265856953</v>
      </c>
      <c r="M563" s="62">
        <v>51.138275937562291</v>
      </c>
      <c r="N563" s="62">
        <v>16.338107328294662</v>
      </c>
      <c r="O563" s="62">
        <v>14.619883040935674</v>
      </c>
      <c r="P563" s="62">
        <v>44.984255510571302</v>
      </c>
      <c r="Q563" s="62">
        <v>5.2631578947368416</v>
      </c>
      <c r="R563" s="62"/>
      <c r="S563" s="62">
        <v>0.81871345029239762</v>
      </c>
      <c r="T563" s="62">
        <v>0.78947368421052622</v>
      </c>
      <c r="U563" s="62">
        <v>0.58479532163742687</v>
      </c>
      <c r="V563" s="62"/>
      <c r="W563" s="62">
        <v>2.1929824561403508E-2</v>
      </c>
      <c r="X563" s="62"/>
      <c r="Y563" s="62"/>
      <c r="Z563" s="62">
        <v>4.3859649122807015E-2</v>
      </c>
      <c r="AA563" s="62">
        <v>2.1929824561403508E-2</v>
      </c>
      <c r="AB563" s="62"/>
      <c r="AC563" s="61" t="str">
        <f>'учет продукции'!$A563&amp;" "&amp;'учет продукции'!$B563&amp;" "&amp;'учет продукции'!$C563&amp;" "&amp;'учет продукции'!$D563&amp;" "&amp;'учет продукции'!$E563</f>
        <v>Лендхаус 4см №10 Джафар Фактура 0-3 2 сорт</v>
      </c>
    </row>
    <row r="564" spans="1:29" ht="14.25" customHeight="1" x14ac:dyDescent="0.3">
      <c r="A564" s="35" t="str">
        <f t="shared" ref="A564:B564" si="85">A52</f>
        <v>Лендхаус</v>
      </c>
      <c r="B564" s="8" t="str">
        <f t="shared" si="85"/>
        <v>4см</v>
      </c>
      <c r="C564" s="8" t="str">
        <f t="shared" si="74"/>
        <v>№11 Джамбулани</v>
      </c>
      <c r="D564" s="8" t="str">
        <f t="shared" si="75"/>
        <v>Фактура 0-3</v>
      </c>
      <c r="E564" s="9" t="s">
        <v>159</v>
      </c>
      <c r="F564" s="63">
        <f>'учет продукции'!$I564+'учет продукции'!$J564-'учет продукции'!$K564</f>
        <v>0</v>
      </c>
      <c r="G564" s="32">
        <v>350</v>
      </c>
      <c r="H564" s="32">
        <f>'учет продукции'!$F564*'учет продукции'!$G564</f>
        <v>0</v>
      </c>
      <c r="I564" s="64"/>
      <c r="J564" s="61"/>
      <c r="K564" s="61"/>
      <c r="L564" s="62">
        <v>67.476383265856953</v>
      </c>
      <c r="M564" s="62">
        <v>51.138275937562291</v>
      </c>
      <c r="N564" s="62">
        <v>16.338107328294662</v>
      </c>
      <c r="O564" s="62">
        <v>14.619883040935674</v>
      </c>
      <c r="P564" s="62">
        <v>44.984255510571302</v>
      </c>
      <c r="Q564" s="62">
        <v>5.2631578947368416</v>
      </c>
      <c r="R564" s="62"/>
      <c r="S564" s="62">
        <v>0.81871345029239762</v>
      </c>
      <c r="T564" s="62">
        <v>0.78947368421052622</v>
      </c>
      <c r="U564" s="62">
        <v>0.58479532163742687</v>
      </c>
      <c r="V564" s="62"/>
      <c r="W564" s="62">
        <v>4.3859649122807015E-2</v>
      </c>
      <c r="X564" s="62"/>
      <c r="Y564" s="62">
        <v>4.3859649122807015E-2</v>
      </c>
      <c r="Z564" s="62"/>
      <c r="AA564" s="62"/>
      <c r="AB564" s="62"/>
      <c r="AC564" s="61" t="str">
        <f>'учет продукции'!$A564&amp;" "&amp;'учет продукции'!$B564&amp;" "&amp;'учет продукции'!$C564&amp;" "&amp;'учет продукции'!$D564&amp;" "&amp;'учет продукции'!$E564</f>
        <v>Лендхаус 4см №11 Джамбулани Фактура 0-3 2 сорт</v>
      </c>
    </row>
    <row r="565" spans="1:29" ht="14.25" customHeight="1" x14ac:dyDescent="0.3">
      <c r="A565" s="35" t="str">
        <f t="shared" ref="A565:B565" si="86">A53</f>
        <v>Лендхаус</v>
      </c>
      <c r="B565" s="8" t="str">
        <f t="shared" si="86"/>
        <v>4см</v>
      </c>
      <c r="C565" s="8" t="str">
        <f t="shared" si="74"/>
        <v>№12 Яшма</v>
      </c>
      <c r="D565" s="8" t="str">
        <f t="shared" si="75"/>
        <v>Фактура 0-3</v>
      </c>
      <c r="E565" s="9" t="s">
        <v>159</v>
      </c>
      <c r="F565" s="63">
        <f>'учет продукции'!$I565+'учет продукции'!$J565-'учет продукции'!$K565</f>
        <v>0</v>
      </c>
      <c r="G565" s="32">
        <v>350</v>
      </c>
      <c r="H565" s="32">
        <f>'учет продукции'!$F565*'учет продукции'!$G565</f>
        <v>0</v>
      </c>
      <c r="I565" s="64"/>
      <c r="J565" s="61"/>
      <c r="K565" s="61"/>
      <c r="L565" s="62">
        <v>67.476383265856953</v>
      </c>
      <c r="M565" s="62">
        <v>51.138275937562291</v>
      </c>
      <c r="N565" s="62">
        <v>16.338107328294662</v>
      </c>
      <c r="O565" s="62">
        <v>14.619883040935674</v>
      </c>
      <c r="P565" s="62">
        <v>44.984255510571302</v>
      </c>
      <c r="Q565" s="62">
        <v>5.2631578947368416</v>
      </c>
      <c r="R565" s="62"/>
      <c r="S565" s="62">
        <v>0.41</v>
      </c>
      <c r="T565" s="62">
        <v>1.1842105263157894</v>
      </c>
      <c r="U565" s="62">
        <v>0.58479532163742687</v>
      </c>
      <c r="V565" s="62"/>
      <c r="W565" s="62">
        <v>2.1929824561403501E-2</v>
      </c>
      <c r="X565" s="62"/>
      <c r="Y565" s="62">
        <v>4.3859649122807015E-2</v>
      </c>
      <c r="Z565" s="62"/>
      <c r="AA565" s="62">
        <v>2.1929824561403508E-2</v>
      </c>
      <c r="AB565" s="62"/>
      <c r="AC565" s="61" t="str">
        <f>'учет продукции'!$A565&amp;" "&amp;'учет продукции'!$B565&amp;" "&amp;'учет продукции'!$C565&amp;" "&amp;'учет продукции'!$D565&amp;" "&amp;'учет продукции'!$E565</f>
        <v>Лендхаус 4см №12 Яшма Фактура 0-3 2 сорт</v>
      </c>
    </row>
    <row r="566" spans="1:29" ht="14.25" customHeight="1" x14ac:dyDescent="0.3">
      <c r="A566" s="35" t="str">
        <f t="shared" ref="A566:B566" si="87">A54</f>
        <v>Лендхаус</v>
      </c>
      <c r="B566" s="8" t="str">
        <f t="shared" si="87"/>
        <v>4см</v>
      </c>
      <c r="C566" s="8" t="str">
        <f t="shared" si="74"/>
        <v>№13 Сорренто</v>
      </c>
      <c r="D566" s="8" t="str">
        <f t="shared" si="75"/>
        <v>Фактура 0-3</v>
      </c>
      <c r="E566" s="9" t="s">
        <v>159</v>
      </c>
      <c r="F566" s="63">
        <f>'учет продукции'!$I566+'учет продукции'!$J566-'учет продукции'!$K566</f>
        <v>0</v>
      </c>
      <c r="G566" s="32">
        <v>350</v>
      </c>
      <c r="H566" s="32">
        <f>'учет продукции'!$F566*'учет продукции'!$G566</f>
        <v>0</v>
      </c>
      <c r="I566" s="64"/>
      <c r="J566" s="61"/>
      <c r="K566" s="61"/>
      <c r="L566" s="62">
        <v>67.476383265856953</v>
      </c>
      <c r="M566" s="62">
        <v>51.138275937562291</v>
      </c>
      <c r="N566" s="62">
        <v>16.338107328294662</v>
      </c>
      <c r="O566" s="62">
        <v>14.619883040935674</v>
      </c>
      <c r="P566" s="62">
        <v>44.984255510571302</v>
      </c>
      <c r="Q566" s="62">
        <v>5.2631578947368416</v>
      </c>
      <c r="R566" s="62"/>
      <c r="S566" s="62">
        <v>1.08</v>
      </c>
      <c r="T566" s="62">
        <v>0.52</v>
      </c>
      <c r="U566" s="62">
        <v>0.58479532163742687</v>
      </c>
      <c r="V566" s="62">
        <v>2.9000000000000001E-2</v>
      </c>
      <c r="W566" s="62">
        <v>2.9000000000000001E-2</v>
      </c>
      <c r="X566" s="62"/>
      <c r="Y566" s="62"/>
      <c r="Z566" s="62"/>
      <c r="AA566" s="62">
        <v>2.9000000000000001E-2</v>
      </c>
      <c r="AB566" s="62"/>
      <c r="AC566" s="61" t="str">
        <f>'учет продукции'!$A566&amp;" "&amp;'учет продукции'!$B566&amp;" "&amp;'учет продукции'!$C566&amp;" "&amp;'учет продукции'!$D566&amp;" "&amp;'учет продукции'!$E566</f>
        <v>Лендхаус 4см №13 Сорренто Фактура 0-3 2 сорт</v>
      </c>
    </row>
    <row r="567" spans="1:29" ht="14.25" customHeight="1" x14ac:dyDescent="0.3">
      <c r="A567" s="35" t="str">
        <f t="shared" ref="A567:B567" si="88">A55</f>
        <v>Лендхаус</v>
      </c>
      <c r="B567" s="8" t="str">
        <f t="shared" si="88"/>
        <v>4см</v>
      </c>
      <c r="C567" s="8" t="str">
        <f t="shared" si="74"/>
        <v>№14 Красный агат</v>
      </c>
      <c r="D567" s="8" t="str">
        <f t="shared" si="75"/>
        <v>Фактура 0-3</v>
      </c>
      <c r="E567" s="9" t="s">
        <v>159</v>
      </c>
      <c r="F567" s="63">
        <f>'учет продукции'!$I567+'учет продукции'!$J567-'учет продукции'!$K567</f>
        <v>0</v>
      </c>
      <c r="G567" s="32">
        <v>350</v>
      </c>
      <c r="H567" s="32">
        <f>'учет продукции'!$F567*'учет продукции'!$G567</f>
        <v>0</v>
      </c>
      <c r="I567" s="64"/>
      <c r="J567" s="61"/>
      <c r="K567" s="61"/>
      <c r="L567" s="62">
        <v>67.476383265856953</v>
      </c>
      <c r="M567" s="62">
        <v>51.138275937562291</v>
      </c>
      <c r="N567" s="62">
        <v>16.338107328294662</v>
      </c>
      <c r="O567" s="62">
        <v>14.619883040935674</v>
      </c>
      <c r="P567" s="62">
        <v>44.984255510571302</v>
      </c>
      <c r="Q567" s="62">
        <v>5.2631578947368416</v>
      </c>
      <c r="R567" s="62"/>
      <c r="S567" s="62">
        <v>0.41</v>
      </c>
      <c r="T567" s="62">
        <v>1.1842105263157894</v>
      </c>
      <c r="U567" s="62">
        <v>0.58479532163742687</v>
      </c>
      <c r="V567" s="62">
        <v>2.1929824561403508E-2</v>
      </c>
      <c r="W567" s="62"/>
      <c r="X567" s="62">
        <v>2.1929824561403508E-2</v>
      </c>
      <c r="Y567" s="62">
        <v>4.3859649122807015E-2</v>
      </c>
      <c r="Z567" s="62"/>
      <c r="AA567" s="62"/>
      <c r="AB567" s="62"/>
      <c r="AC567" s="61" t="str">
        <f>'учет продукции'!$A567&amp;" "&amp;'учет продукции'!$B567&amp;" "&amp;'учет продукции'!$C567&amp;" "&amp;'учет продукции'!$D567&amp;" "&amp;'учет продукции'!$E567</f>
        <v>Лендхаус 4см №14 Красный агат Фактура 0-3 2 сорт</v>
      </c>
    </row>
    <row r="568" spans="1:29" ht="14.25" customHeight="1" x14ac:dyDescent="0.3">
      <c r="A568" s="35" t="str">
        <f t="shared" ref="A568:B568" si="89">A56</f>
        <v>Лендхаус</v>
      </c>
      <c r="B568" s="8" t="str">
        <f t="shared" si="89"/>
        <v>4см</v>
      </c>
      <c r="C568" s="8" t="str">
        <f t="shared" si="74"/>
        <v>№15 Антрацит</v>
      </c>
      <c r="D568" s="8" t="str">
        <f t="shared" si="75"/>
        <v>Фактура 0-3</v>
      </c>
      <c r="E568" s="9" t="s">
        <v>159</v>
      </c>
      <c r="F568" s="63">
        <f>'учет продукции'!$I568+'учет продукции'!$J568-'учет продукции'!$K568</f>
        <v>0</v>
      </c>
      <c r="G568" s="32">
        <v>350</v>
      </c>
      <c r="H568" s="32">
        <f>'учет продукции'!$F568*'учет продукции'!$G568</f>
        <v>0</v>
      </c>
      <c r="I568" s="64"/>
      <c r="J568" s="61"/>
      <c r="K568" s="61"/>
      <c r="L568" s="62">
        <v>67.476383265856953</v>
      </c>
      <c r="M568" s="62">
        <v>51.138275937562291</v>
      </c>
      <c r="N568" s="62">
        <v>16.338107328294662</v>
      </c>
      <c r="O568" s="62">
        <v>14.619883040935674</v>
      </c>
      <c r="P568" s="62">
        <v>44.984255510571302</v>
      </c>
      <c r="Q568" s="62">
        <v>5.2631578947368416</v>
      </c>
      <c r="R568" s="62"/>
      <c r="S568" s="62">
        <v>0.81871345029239762</v>
      </c>
      <c r="T568" s="62">
        <v>0.78947368421052622</v>
      </c>
      <c r="U568" s="62">
        <v>0.58479532163742698</v>
      </c>
      <c r="V568" s="62"/>
      <c r="W568" s="62"/>
      <c r="X568" s="62">
        <v>1.4999999999999999E-2</v>
      </c>
      <c r="Y568" s="62">
        <v>0.44</v>
      </c>
      <c r="Z568" s="62"/>
      <c r="AA568" s="62"/>
      <c r="AB568" s="62"/>
      <c r="AC568" s="61" t="str">
        <f>'учет продукции'!$A568&amp;" "&amp;'учет продукции'!$B568&amp;" "&amp;'учет продукции'!$C568&amp;" "&amp;'учет продукции'!$D568&amp;" "&amp;'учет продукции'!$E568</f>
        <v>Лендхаус 4см №15 Антрацит Фактура 0-3 2 сорт</v>
      </c>
    </row>
    <row r="569" spans="1:29" ht="14.25" customHeight="1" x14ac:dyDescent="0.3">
      <c r="A569" s="35" t="str">
        <f t="shared" ref="A569:B569" si="90">A57</f>
        <v>Лендхаус</v>
      </c>
      <c r="B569" s="8" t="str">
        <f t="shared" si="90"/>
        <v>4см</v>
      </c>
      <c r="C569" s="8" t="str">
        <f t="shared" si="74"/>
        <v>№16 Хаски</v>
      </c>
      <c r="D569" s="8" t="str">
        <f t="shared" si="75"/>
        <v>Фактура 0-3</v>
      </c>
      <c r="E569" s="9" t="s">
        <v>159</v>
      </c>
      <c r="F569" s="63">
        <f>'учет продукции'!$I569+'учет продукции'!$J569-'учет продукции'!$K569</f>
        <v>0</v>
      </c>
      <c r="G569" s="32">
        <v>350</v>
      </c>
      <c r="H569" s="32">
        <f>'учет продукции'!$F569*'учет продукции'!$G569</f>
        <v>0</v>
      </c>
      <c r="I569" s="64"/>
      <c r="J569" s="61"/>
      <c r="K569" s="61"/>
      <c r="L569" s="62">
        <v>67.476383265856995</v>
      </c>
      <c r="M569" s="62">
        <v>51.138275937562327</v>
      </c>
      <c r="N569" s="62">
        <v>16.338107328294672</v>
      </c>
      <c r="O569" s="62">
        <v>14.619883040935701</v>
      </c>
      <c r="P569" s="62">
        <v>44.984255510571302</v>
      </c>
      <c r="Q569" s="62">
        <v>5.2631578947368398</v>
      </c>
      <c r="R569" s="62"/>
      <c r="S569" s="62">
        <v>1.08</v>
      </c>
      <c r="T569" s="62">
        <v>0.52</v>
      </c>
      <c r="U569" s="62">
        <v>0.58479532163742698</v>
      </c>
      <c r="V569" s="62"/>
      <c r="W569" s="62">
        <v>2.1929824561403508E-2</v>
      </c>
      <c r="X569" s="62"/>
      <c r="Y569" s="62">
        <v>2.1929824561403508E-2</v>
      </c>
      <c r="Z569" s="62"/>
      <c r="AA569" s="62">
        <v>2.1929824561403508E-2</v>
      </c>
      <c r="AB569" s="62"/>
      <c r="AC569" s="61" t="str">
        <f>'учет продукции'!$A569&amp;" "&amp;'учет продукции'!$B569&amp;" "&amp;'учет продукции'!$C569&amp;" "&amp;'учет продукции'!$D569&amp;" "&amp;'учет продукции'!$E569</f>
        <v>Лендхаус 4см №16 Хаски Фактура 0-3 2 сорт</v>
      </c>
    </row>
    <row r="570" spans="1:29" ht="14.25" customHeight="1" x14ac:dyDescent="0.3">
      <c r="A570" s="35" t="str">
        <f t="shared" ref="A570:B570" si="91">A58</f>
        <v>Лендхаус</v>
      </c>
      <c r="B570" s="8" t="str">
        <f t="shared" si="91"/>
        <v>4см</v>
      </c>
      <c r="C570" s="8" t="str">
        <f t="shared" si="74"/>
        <v>№17 Черная ночь</v>
      </c>
      <c r="D570" s="8" t="str">
        <f t="shared" si="75"/>
        <v>Фактура 0-3</v>
      </c>
      <c r="E570" s="9" t="s">
        <v>159</v>
      </c>
      <c r="F570" s="63">
        <f>'учет продукции'!$I570+'учет продукции'!$J570-'учет продукции'!$K570</f>
        <v>0</v>
      </c>
      <c r="G570" s="32">
        <v>350</v>
      </c>
      <c r="H570" s="32">
        <f>'учет продукции'!$F570*'учет продукции'!$G570</f>
        <v>0</v>
      </c>
      <c r="I570" s="64"/>
      <c r="J570" s="61"/>
      <c r="K570" s="61"/>
      <c r="L570" s="62">
        <v>67.476383265856995</v>
      </c>
      <c r="M570" s="62">
        <v>51.138275937562327</v>
      </c>
      <c r="N570" s="62">
        <v>16.338107328294672</v>
      </c>
      <c r="O570" s="62">
        <v>14.619883040935701</v>
      </c>
      <c r="P570" s="62">
        <v>44.984255510571302</v>
      </c>
      <c r="Q570" s="62">
        <v>5.2631578947368398</v>
      </c>
      <c r="R570" s="62"/>
      <c r="S570" s="62">
        <v>1.23</v>
      </c>
      <c r="T570" s="62">
        <v>0.39500000000000002</v>
      </c>
      <c r="U570" s="62">
        <v>0.58479532163742698</v>
      </c>
      <c r="V570" s="62"/>
      <c r="W570" s="62"/>
      <c r="X570" s="62">
        <v>6.6000000000000003E-2</v>
      </c>
      <c r="Y570" s="62">
        <v>2.1999999999999999E-2</v>
      </c>
      <c r="Z570" s="62"/>
      <c r="AA570" s="62"/>
      <c r="AB570" s="62"/>
      <c r="AC570" s="61" t="str">
        <f>'учет продукции'!$A570&amp;" "&amp;'учет продукции'!$B570&amp;" "&amp;'учет продукции'!$C570&amp;" "&amp;'учет продукции'!$D570&amp;" "&amp;'учет продукции'!$E570</f>
        <v>Лендхаус 4см №17 Черная ночь Фактура 0-3 2 сорт</v>
      </c>
    </row>
    <row r="571" spans="1:29" ht="14.25" customHeight="1" x14ac:dyDescent="0.3">
      <c r="A571" s="35" t="str">
        <f t="shared" ref="A571:B571" si="92">A59</f>
        <v>Лендхаус</v>
      </c>
      <c r="B571" s="8" t="str">
        <f t="shared" si="92"/>
        <v>4см</v>
      </c>
      <c r="C571" s="8" t="str">
        <f t="shared" si="74"/>
        <v>№18 Мустанг</v>
      </c>
      <c r="D571" s="8" t="str">
        <f t="shared" si="75"/>
        <v>Фактура 0-3</v>
      </c>
      <c r="E571" s="9" t="s">
        <v>159</v>
      </c>
      <c r="F571" s="63">
        <f>'учет продукции'!$I571+'учет продукции'!$J571-'учет продукции'!$K571</f>
        <v>0</v>
      </c>
      <c r="G571" s="32">
        <v>350</v>
      </c>
      <c r="H571" s="32">
        <f>'учет продукции'!$F571*'учет продукции'!$G571</f>
        <v>0</v>
      </c>
      <c r="I571" s="64"/>
      <c r="J571" s="61"/>
      <c r="K571" s="61"/>
      <c r="L571" s="62">
        <v>67.476383265856995</v>
      </c>
      <c r="M571" s="62">
        <v>51.138275937562327</v>
      </c>
      <c r="N571" s="62">
        <v>16.338107328294672</v>
      </c>
      <c r="O571" s="62">
        <v>14.619883040935701</v>
      </c>
      <c r="P571" s="62">
        <v>44.984255510571302</v>
      </c>
      <c r="Q571" s="62">
        <v>5.2631578947368398</v>
      </c>
      <c r="R571" s="62"/>
      <c r="S571" s="62">
        <v>1.64</v>
      </c>
      <c r="T571" s="62"/>
      <c r="U571" s="62">
        <v>0.58479532163742698</v>
      </c>
      <c r="V571" s="62"/>
      <c r="W571" s="62">
        <v>4.3859649122807015E-2</v>
      </c>
      <c r="X571" s="62"/>
      <c r="Y571" s="62"/>
      <c r="Z571" s="62"/>
      <c r="AA571" s="62">
        <v>4.3859649122807015E-2</v>
      </c>
      <c r="AB571" s="62"/>
      <c r="AC571" s="61" t="str">
        <f>'учет продукции'!$A571&amp;" "&amp;'учет продукции'!$B571&amp;" "&amp;'учет продукции'!$C571&amp;" "&amp;'учет продукции'!$D571&amp;" "&amp;'учет продукции'!$E571</f>
        <v>Лендхаус 4см №18 Мустанг Фактура 0-3 2 сорт</v>
      </c>
    </row>
    <row r="572" spans="1:29" ht="14.25" customHeight="1" x14ac:dyDescent="0.3">
      <c r="A572" s="35" t="str">
        <f t="shared" ref="A572:B572" si="93">A60</f>
        <v>Лендхаус</v>
      </c>
      <c r="B572" s="8" t="str">
        <f t="shared" si="93"/>
        <v>4см</v>
      </c>
      <c r="C572" s="8" t="str">
        <f t="shared" si="74"/>
        <v>№19 Гончар</v>
      </c>
      <c r="D572" s="8" t="str">
        <f t="shared" si="75"/>
        <v>Фактура 0-3</v>
      </c>
      <c r="E572" s="9" t="s">
        <v>159</v>
      </c>
      <c r="F572" s="63">
        <f>'учет продукции'!$I572+'учет продукции'!$J572-'учет продукции'!$K572</f>
        <v>0</v>
      </c>
      <c r="G572" s="32">
        <v>350</v>
      </c>
      <c r="H572" s="32">
        <f>'учет продукции'!$F572*'учет продукции'!$G572</f>
        <v>0</v>
      </c>
      <c r="I572" s="64"/>
      <c r="J572" s="61"/>
      <c r="K572" s="61"/>
      <c r="L572" s="62">
        <v>67.476383265856995</v>
      </c>
      <c r="M572" s="62">
        <v>51.138275937562327</v>
      </c>
      <c r="N572" s="62">
        <v>16.338107328294672</v>
      </c>
      <c r="O572" s="62">
        <v>14.619883040935701</v>
      </c>
      <c r="P572" s="62">
        <v>44.984255510571302</v>
      </c>
      <c r="Q572" s="62">
        <v>5.2631578947368398</v>
      </c>
      <c r="R572" s="62"/>
      <c r="S572" s="62">
        <v>0.81871345029239762</v>
      </c>
      <c r="T572" s="62">
        <v>0.78947368421052622</v>
      </c>
      <c r="U572" s="62">
        <v>0.58479532163742698</v>
      </c>
      <c r="V572" s="62"/>
      <c r="W572" s="62">
        <v>4.3859649122807015E-2</v>
      </c>
      <c r="X572" s="62"/>
      <c r="Y572" s="62"/>
      <c r="Z572" s="62"/>
      <c r="AA572" s="62">
        <v>4.3859649122807015E-2</v>
      </c>
      <c r="AB572" s="62"/>
      <c r="AC572" s="61" t="str">
        <f>'учет продукции'!$A572&amp;" "&amp;'учет продукции'!$B572&amp;" "&amp;'учет продукции'!$C572&amp;" "&amp;'учет продукции'!$D572&amp;" "&amp;'учет продукции'!$E572</f>
        <v>Лендхаус 4см №19 Гончар Фактура 0-3 2 сорт</v>
      </c>
    </row>
    <row r="573" spans="1:29" ht="14.25" customHeight="1" x14ac:dyDescent="0.3">
      <c r="A573" s="35" t="str">
        <f t="shared" ref="A573:B573" si="94">A61</f>
        <v>Лендхаус</v>
      </c>
      <c r="B573" s="8" t="str">
        <f t="shared" si="94"/>
        <v>4см</v>
      </c>
      <c r="C573" s="8" t="str">
        <f t="shared" si="74"/>
        <v>№20 Кармен</v>
      </c>
      <c r="D573" s="8" t="str">
        <f t="shared" si="75"/>
        <v>Фактура 0-3</v>
      </c>
      <c r="E573" s="9" t="s">
        <v>159</v>
      </c>
      <c r="F573" s="63">
        <f>'учет продукции'!$I573+'учет продукции'!$J573-'учет продукции'!$K573</f>
        <v>0</v>
      </c>
      <c r="G573" s="32">
        <v>350</v>
      </c>
      <c r="H573" s="32">
        <f>'учет продукции'!$F573*'учет продукции'!$G573</f>
        <v>0</v>
      </c>
      <c r="I573" s="64"/>
      <c r="J573" s="61"/>
      <c r="K573" s="61"/>
      <c r="L573" s="62">
        <v>67.476383265856995</v>
      </c>
      <c r="M573" s="62">
        <v>51.138275937562327</v>
      </c>
      <c r="N573" s="62">
        <v>16.338107328294672</v>
      </c>
      <c r="O573" s="62">
        <v>14.619883040935701</v>
      </c>
      <c r="P573" s="62">
        <v>44.984255510571302</v>
      </c>
      <c r="Q573" s="62">
        <v>5.2631578947368398</v>
      </c>
      <c r="R573" s="62"/>
      <c r="S573" s="62">
        <v>1.64</v>
      </c>
      <c r="T573" s="62"/>
      <c r="U573" s="62">
        <v>0.58479532163742698</v>
      </c>
      <c r="V573" s="62">
        <v>5.7000000000000002E-2</v>
      </c>
      <c r="W573" s="62"/>
      <c r="X573" s="62">
        <v>3.9E-2</v>
      </c>
      <c r="Y573" s="62"/>
      <c r="Z573" s="62"/>
      <c r="AA573" s="62"/>
      <c r="AB573" s="62"/>
      <c r="AC573" s="61" t="str">
        <f>'учет продукции'!$A573&amp;" "&amp;'учет продукции'!$B573&amp;" "&amp;'учет продукции'!$C573&amp;" "&amp;'учет продукции'!$D573&amp;" "&amp;'учет продукции'!$E573</f>
        <v>Лендхаус 4см №20 Кармен Фактура 0-3 2 сорт</v>
      </c>
    </row>
    <row r="574" spans="1:29" ht="14.25" customHeight="1" x14ac:dyDescent="0.3">
      <c r="A574" s="35" t="str">
        <f t="shared" ref="A574:B574" si="95">A62</f>
        <v>Лендхаус</v>
      </c>
      <c r="B574" s="8" t="str">
        <f t="shared" si="95"/>
        <v>4см</v>
      </c>
      <c r="C574" s="8" t="str">
        <f t="shared" si="74"/>
        <v>№21 Агат коричневый</v>
      </c>
      <c r="D574" s="8" t="str">
        <f t="shared" si="75"/>
        <v>Фактура 0-3</v>
      </c>
      <c r="E574" s="9" t="s">
        <v>159</v>
      </c>
      <c r="F574" s="63">
        <f>'учет продукции'!$I574+'учет продукции'!$J574-'учет продукции'!$K574</f>
        <v>0</v>
      </c>
      <c r="G574" s="32">
        <v>350</v>
      </c>
      <c r="H574" s="32">
        <f>'учет продукции'!$F574*'учет продукции'!$G574</f>
        <v>0</v>
      </c>
      <c r="I574" s="64"/>
      <c r="J574" s="61"/>
      <c r="K574" s="61"/>
      <c r="L574" s="62">
        <v>67.476383265856995</v>
      </c>
      <c r="M574" s="62">
        <v>51.138275937562327</v>
      </c>
      <c r="N574" s="62">
        <v>16.338107328294672</v>
      </c>
      <c r="O574" s="62">
        <v>14.619883040935701</v>
      </c>
      <c r="P574" s="62">
        <v>44.984255510571302</v>
      </c>
      <c r="Q574" s="62">
        <v>5.2631578947368398</v>
      </c>
      <c r="R574" s="62"/>
      <c r="S574" s="62">
        <v>0.81871345029239762</v>
      </c>
      <c r="T574" s="62">
        <v>0.78947368421052622</v>
      </c>
      <c r="U574" s="62">
        <v>0.58479532163742687</v>
      </c>
      <c r="V574" s="62"/>
      <c r="W574" s="62">
        <v>2.1929824561403508E-2</v>
      </c>
      <c r="X574" s="62">
        <v>2.1929824561403508E-2</v>
      </c>
      <c r="Y574" s="62">
        <v>4.3859649122807015E-2</v>
      </c>
      <c r="Z574" s="62"/>
      <c r="AA574" s="62"/>
      <c r="AB574" s="62"/>
      <c r="AC574" s="61" t="str">
        <f>'учет продукции'!$A574&amp;" "&amp;'учет продукции'!$B574&amp;" "&amp;'учет продукции'!$C574&amp;" "&amp;'учет продукции'!$D574&amp;" "&amp;'учет продукции'!$E574</f>
        <v>Лендхаус 4см №21 Агат коричневый Фактура 0-3 2 сорт</v>
      </c>
    </row>
    <row r="575" spans="1:29" ht="14.25" customHeight="1" x14ac:dyDescent="0.3">
      <c r="A575" s="35" t="str">
        <f t="shared" ref="A575:B575" si="96">A63</f>
        <v>Лендхаус</v>
      </c>
      <c r="B575" s="8" t="str">
        <f t="shared" si="96"/>
        <v>4см</v>
      </c>
      <c r="C575" s="8" t="str">
        <f t="shared" si="74"/>
        <v>№22 Агат оранжевый</v>
      </c>
      <c r="D575" s="8" t="str">
        <f t="shared" si="75"/>
        <v>Фактура 0-3</v>
      </c>
      <c r="E575" s="9" t="s">
        <v>159</v>
      </c>
      <c r="F575" s="63">
        <f>'учет продукции'!$I575+'учет продукции'!$J575-'учет продукции'!$K575</f>
        <v>0</v>
      </c>
      <c r="G575" s="32">
        <v>350</v>
      </c>
      <c r="H575" s="32">
        <f>'учет продукции'!$F575*'учет продукции'!$G575</f>
        <v>0</v>
      </c>
      <c r="I575" s="64"/>
      <c r="J575" s="61"/>
      <c r="K575" s="61"/>
      <c r="L575" s="62">
        <v>67.476383265856995</v>
      </c>
      <c r="M575" s="62">
        <v>51.138275937562327</v>
      </c>
      <c r="N575" s="62">
        <v>16.338107328294672</v>
      </c>
      <c r="O575" s="62">
        <v>14.619883040935701</v>
      </c>
      <c r="P575" s="62">
        <v>44.984255510571302</v>
      </c>
      <c r="Q575" s="62">
        <v>5.2631578947368398</v>
      </c>
      <c r="R575" s="62"/>
      <c r="S575" s="62">
        <v>0.41</v>
      </c>
      <c r="T575" s="62">
        <v>1.1842105263157894</v>
      </c>
      <c r="U575" s="62">
        <v>0.58479532163742687</v>
      </c>
      <c r="V575" s="62"/>
      <c r="W575" s="62"/>
      <c r="X575" s="62">
        <v>2.1929824561403508E-2</v>
      </c>
      <c r="Y575" s="62">
        <v>4.3859649122807015E-2</v>
      </c>
      <c r="Z575" s="62"/>
      <c r="AA575" s="62">
        <v>2.1929824561403508E-2</v>
      </c>
      <c r="AB575" s="62"/>
      <c r="AC575" s="61" t="str">
        <f>'учет продукции'!$A575&amp;" "&amp;'учет продукции'!$B575&amp;" "&amp;'учет продукции'!$C575&amp;" "&amp;'учет продукции'!$D575&amp;" "&amp;'учет продукции'!$E575</f>
        <v>Лендхаус 4см №22 Агат оранжевый Фактура 0-3 2 сорт</v>
      </c>
    </row>
    <row r="576" spans="1:29" ht="14.25" customHeight="1" x14ac:dyDescent="0.3">
      <c r="A576" s="35" t="str">
        <f t="shared" ref="A576:B576" si="97">A64</f>
        <v>Лендхаус</v>
      </c>
      <c r="B576" s="8" t="str">
        <f t="shared" si="97"/>
        <v>4см</v>
      </c>
      <c r="C576" s="8" t="str">
        <f t="shared" si="74"/>
        <v>№23 Жёлтый агат</v>
      </c>
      <c r="D576" s="8" t="str">
        <f t="shared" si="75"/>
        <v>Фактура 0-3</v>
      </c>
      <c r="E576" s="9" t="s">
        <v>159</v>
      </c>
      <c r="F576" s="63">
        <f>'учет продукции'!$I576+'учет продукции'!$J576-'учет продукции'!$K576</f>
        <v>0</v>
      </c>
      <c r="G576" s="32">
        <v>350</v>
      </c>
      <c r="H576" s="32">
        <f>'учет продукции'!$F576*'учет продукции'!$G576</f>
        <v>0</v>
      </c>
      <c r="I576" s="64"/>
      <c r="J576" s="61"/>
      <c r="K576" s="61"/>
      <c r="L576" s="62">
        <v>67.476383265856995</v>
      </c>
      <c r="M576" s="62">
        <v>51.138275937562327</v>
      </c>
      <c r="N576" s="62">
        <v>16.338107328294672</v>
      </c>
      <c r="O576" s="62">
        <v>14.619883040935701</v>
      </c>
      <c r="P576" s="62">
        <v>44.984255510571302</v>
      </c>
      <c r="Q576" s="62">
        <v>5.2631578947368398</v>
      </c>
      <c r="R576" s="62"/>
      <c r="S576" s="62">
        <v>0.41</v>
      </c>
      <c r="T576" s="62">
        <v>1.1842105263157894</v>
      </c>
      <c r="U576" s="62">
        <v>0.58479532163742687</v>
      </c>
      <c r="V576" s="62"/>
      <c r="W576" s="62"/>
      <c r="X576" s="62">
        <v>2.1929824561403508E-2</v>
      </c>
      <c r="Y576" s="62">
        <v>4.3859649122807015E-2</v>
      </c>
      <c r="Z576" s="62">
        <v>2.1929824561403508E-2</v>
      </c>
      <c r="AA576" s="62"/>
      <c r="AB576" s="62"/>
      <c r="AC576" s="61" t="str">
        <f>'учет продукции'!$A576&amp;" "&amp;'учет продукции'!$B576&amp;" "&amp;'учет продукции'!$C576&amp;" "&amp;'учет продукции'!$D576&amp;" "&amp;'учет продукции'!$E576</f>
        <v>Лендхаус 4см №23 Жёлтый агат Фактура 0-3 2 сорт</v>
      </c>
    </row>
    <row r="577" spans="1:29" ht="14.25" customHeight="1" x14ac:dyDescent="0.3">
      <c r="A577" s="35" t="str">
        <f t="shared" ref="A577:B577" si="98">A65</f>
        <v>Лендхаус</v>
      </c>
      <c r="B577" s="8" t="str">
        <f t="shared" si="98"/>
        <v>4см</v>
      </c>
      <c r="C577" s="8" t="str">
        <f t="shared" si="74"/>
        <v>№24 Танго</v>
      </c>
      <c r="D577" s="8" t="str">
        <f t="shared" si="75"/>
        <v>Фактура 0-3</v>
      </c>
      <c r="E577" s="9" t="s">
        <v>159</v>
      </c>
      <c r="F577" s="63">
        <f>'учет продукции'!$I577+'учет продукции'!$J577-'учет продукции'!$K577</f>
        <v>0</v>
      </c>
      <c r="G577" s="32">
        <v>350</v>
      </c>
      <c r="H577" s="32">
        <f>'учет продукции'!$F577*'учет продукции'!$G577</f>
        <v>0</v>
      </c>
      <c r="I577" s="64"/>
      <c r="J577" s="61"/>
      <c r="K577" s="61"/>
      <c r="L577" s="62">
        <v>67.476383265856995</v>
      </c>
      <c r="M577" s="62">
        <v>51.138275937562327</v>
      </c>
      <c r="N577" s="62">
        <v>16.338107328294672</v>
      </c>
      <c r="O577" s="62">
        <v>14.619883040935701</v>
      </c>
      <c r="P577" s="62">
        <v>44.984255510571302</v>
      </c>
      <c r="Q577" s="62">
        <v>5.2631578947368398</v>
      </c>
      <c r="R577" s="62"/>
      <c r="S577" s="62">
        <v>0.41</v>
      </c>
      <c r="T577" s="62">
        <v>1.1842105263157894</v>
      </c>
      <c r="U577" s="62">
        <v>0.58479532163742687</v>
      </c>
      <c r="V577" s="62">
        <v>2.1929824561403508E-2</v>
      </c>
      <c r="W577" s="62"/>
      <c r="X577" s="62"/>
      <c r="Y577" s="62">
        <v>4.3859649122807015E-2</v>
      </c>
      <c r="Z577" s="62">
        <v>2.1929824561403508E-2</v>
      </c>
      <c r="AA577" s="62"/>
      <c r="AB577" s="62"/>
      <c r="AC577" s="61" t="str">
        <f>'учет продукции'!$A577&amp;" "&amp;'учет продукции'!$B577&amp;" "&amp;'учет продукции'!$C577&amp;" "&amp;'учет продукции'!$D577&amp;" "&amp;'учет продукции'!$E577</f>
        <v>Лендхаус 4см №24 Танго Фактура 0-3 2 сорт</v>
      </c>
    </row>
    <row r="578" spans="1:29" ht="14.25" customHeight="1" x14ac:dyDescent="0.3">
      <c r="A578" s="65" t="s">
        <v>124</v>
      </c>
      <c r="B578" s="18" t="s">
        <v>125</v>
      </c>
      <c r="C578" s="18" t="s">
        <v>129</v>
      </c>
      <c r="D578" s="18" t="s">
        <v>130</v>
      </c>
      <c r="E578" s="18" t="s">
        <v>159</v>
      </c>
      <c r="F578" s="66">
        <v>0</v>
      </c>
      <c r="G578" s="36">
        <v>350</v>
      </c>
      <c r="H578" s="36">
        <v>0</v>
      </c>
      <c r="I578" s="67"/>
      <c r="J578" s="61"/>
      <c r="K578" s="61"/>
      <c r="L578" s="62">
        <v>67.476383265856995</v>
      </c>
      <c r="M578" s="62">
        <v>51.138275937562298</v>
      </c>
      <c r="N578" s="62">
        <v>16.338107328294701</v>
      </c>
      <c r="O578" s="62">
        <v>14.619883040935701</v>
      </c>
      <c r="P578" s="62">
        <v>44.984255510571302</v>
      </c>
      <c r="Q578" s="62">
        <v>5.2631578947368398</v>
      </c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1" t="str">
        <f>'учет продукции'!$A578&amp;" "&amp;'учет продукции'!$B578&amp;" "&amp;'учет продукции'!$C578&amp;" "&amp;'учет продукции'!$D578&amp;" "&amp;'учет продукции'!$E578</f>
        <v>Лендхаус 4см серый Фактура 3-5 2 сорт</v>
      </c>
    </row>
    <row r="579" spans="1:29" ht="14.25" customHeight="1" x14ac:dyDescent="0.3">
      <c r="A579" s="35" t="s">
        <v>124</v>
      </c>
      <c r="B579" s="8" t="s">
        <v>125</v>
      </c>
      <c r="C579" s="8" t="s">
        <v>71</v>
      </c>
      <c r="D579" s="8" t="s">
        <v>130</v>
      </c>
      <c r="E579" s="8" t="s">
        <v>159</v>
      </c>
      <c r="F579" s="66">
        <v>0</v>
      </c>
      <c r="G579" s="32">
        <v>400</v>
      </c>
      <c r="H579" s="32">
        <v>0</v>
      </c>
      <c r="I579" s="67"/>
      <c r="J579" s="61"/>
      <c r="K579" s="61"/>
      <c r="L579" s="62">
        <v>67.476383265856995</v>
      </c>
      <c r="M579" s="62">
        <v>51.138275937562298</v>
      </c>
      <c r="N579" s="62">
        <v>16.338107328294701</v>
      </c>
      <c r="O579" s="62">
        <v>14.619883040935701</v>
      </c>
      <c r="P579" s="62">
        <v>44.984255510571302</v>
      </c>
      <c r="Q579" s="62">
        <v>5.2631578947368398</v>
      </c>
      <c r="R579" s="62"/>
      <c r="S579" s="62"/>
      <c r="T579" s="62"/>
      <c r="U579" s="62"/>
      <c r="V579" s="62">
        <v>8.7999999999999995E-2</v>
      </c>
      <c r="W579" s="62"/>
      <c r="X579" s="62"/>
      <c r="Y579" s="62"/>
      <c r="Z579" s="62"/>
      <c r="AA579" s="62"/>
      <c r="AB579" s="62"/>
      <c r="AC579" s="61" t="str">
        <f>'учет продукции'!$A579&amp;" "&amp;'учет продукции'!$B579&amp;" "&amp;'учет продукции'!$C579&amp;" "&amp;'учет продукции'!$D579&amp;" "&amp;'учет продукции'!$E579</f>
        <v>Лендхаус 4см красный Фактура 3-5 2 сорт</v>
      </c>
    </row>
    <row r="580" spans="1:29" ht="14.25" customHeight="1" x14ac:dyDescent="0.3">
      <c r="A580" s="35" t="s">
        <v>124</v>
      </c>
      <c r="B580" s="8" t="s">
        <v>125</v>
      </c>
      <c r="C580" s="8" t="s">
        <v>72</v>
      </c>
      <c r="D580" s="8" t="s">
        <v>130</v>
      </c>
      <c r="E580" s="8" t="s">
        <v>159</v>
      </c>
      <c r="F580" s="66">
        <v>0</v>
      </c>
      <c r="G580" s="32">
        <v>400</v>
      </c>
      <c r="H580" s="32">
        <v>0</v>
      </c>
      <c r="I580" s="67"/>
      <c r="J580" s="61"/>
      <c r="K580" s="61"/>
      <c r="L580" s="62">
        <v>67.476383265856995</v>
      </c>
      <c r="M580" s="62">
        <v>51.138275937562298</v>
      </c>
      <c r="N580" s="62">
        <v>16.338107328294701</v>
      </c>
      <c r="O580" s="62">
        <v>14.619883040935701</v>
      </c>
      <c r="P580" s="62">
        <v>44.984255510571302</v>
      </c>
      <c r="Q580" s="62">
        <v>5.2631578947368398</v>
      </c>
      <c r="R580" s="62"/>
      <c r="S580" s="62"/>
      <c r="T580" s="62"/>
      <c r="U580" s="62"/>
      <c r="V580" s="62"/>
      <c r="W580" s="62">
        <v>8.7999999999999995E-2</v>
      </c>
      <c r="X580" s="62"/>
      <c r="Y580" s="62"/>
      <c r="Z580" s="62"/>
      <c r="AA580" s="62"/>
      <c r="AB580" s="62"/>
      <c r="AC580" s="61" t="str">
        <f>'учет продукции'!$A580&amp;" "&amp;'учет продукции'!$B580&amp;" "&amp;'учет продукции'!$C580&amp;" "&amp;'учет продукции'!$D580&amp;" "&amp;'учет продукции'!$E580</f>
        <v>Лендхаус 4см коричневый Фактура 3-5 2 сорт</v>
      </c>
    </row>
    <row r="581" spans="1:29" ht="14.25" customHeight="1" x14ac:dyDescent="0.3">
      <c r="A581" s="35" t="s">
        <v>124</v>
      </c>
      <c r="B581" s="8" t="s">
        <v>125</v>
      </c>
      <c r="C581" s="8" t="s">
        <v>73</v>
      </c>
      <c r="D581" s="8" t="s">
        <v>130</v>
      </c>
      <c r="E581" s="8" t="s">
        <v>159</v>
      </c>
      <c r="F581" s="66">
        <v>0</v>
      </c>
      <c r="G581" s="32">
        <v>400</v>
      </c>
      <c r="H581" s="32">
        <v>0</v>
      </c>
      <c r="I581" s="67"/>
      <c r="J581" s="61"/>
      <c r="K581" s="61"/>
      <c r="L581" s="62">
        <v>67.476383265856995</v>
      </c>
      <c r="M581" s="62">
        <v>51.138275937562298</v>
      </c>
      <c r="N581" s="62">
        <v>16.338107328294701</v>
      </c>
      <c r="O581" s="62">
        <v>14.619883040935701</v>
      </c>
      <c r="P581" s="62">
        <v>44.984255510571302</v>
      </c>
      <c r="Q581" s="62">
        <v>5.2631578947368398</v>
      </c>
      <c r="R581" s="62"/>
      <c r="S581" s="62"/>
      <c r="T581" s="62"/>
      <c r="U581" s="62"/>
      <c r="V581" s="62"/>
      <c r="W581" s="62"/>
      <c r="X581" s="62">
        <v>8.7999999999999995E-2</v>
      </c>
      <c r="Y581" s="62"/>
      <c r="Z581" s="62"/>
      <c r="AA581" s="62"/>
      <c r="AB581" s="62"/>
      <c r="AC581" s="61" t="str">
        <f>'учет продукции'!$A581&amp;" "&amp;'учет продукции'!$B581&amp;" "&amp;'учет продукции'!$C581&amp;" "&amp;'учет продукции'!$D581&amp;" "&amp;'учет продукции'!$E581</f>
        <v>Лендхаус 4см черный Фактура 3-5 2 сорт</v>
      </c>
    </row>
    <row r="582" spans="1:29" ht="14.25" customHeight="1" x14ac:dyDescent="0.3">
      <c r="A582" s="35" t="s">
        <v>124</v>
      </c>
      <c r="B582" s="8" t="s">
        <v>125</v>
      </c>
      <c r="C582" s="8" t="s">
        <v>74</v>
      </c>
      <c r="D582" s="8" t="s">
        <v>130</v>
      </c>
      <c r="E582" s="8" t="s">
        <v>159</v>
      </c>
      <c r="F582" s="66">
        <v>0</v>
      </c>
      <c r="G582" s="32">
        <v>420</v>
      </c>
      <c r="H582" s="32">
        <v>0</v>
      </c>
      <c r="I582" s="67"/>
      <c r="J582" s="61"/>
      <c r="K582" s="61"/>
      <c r="L582" s="62">
        <v>67.476383265856995</v>
      </c>
      <c r="M582" s="62">
        <v>51.138275937562298</v>
      </c>
      <c r="N582" s="62">
        <v>16.338107328294701</v>
      </c>
      <c r="O582" s="62">
        <v>14.619883040935701</v>
      </c>
      <c r="P582" s="62">
        <v>44.984255510571302</v>
      </c>
      <c r="Q582" s="62">
        <v>5.2631578947368398</v>
      </c>
      <c r="R582" s="62"/>
      <c r="S582" s="62"/>
      <c r="T582" s="62"/>
      <c r="U582" s="62"/>
      <c r="V582" s="62"/>
      <c r="W582" s="62"/>
      <c r="X582" s="62"/>
      <c r="Y582" s="62">
        <v>8.7999999999999995E-2</v>
      </c>
      <c r="Z582" s="62"/>
      <c r="AA582" s="62"/>
      <c r="AB582" s="62"/>
      <c r="AC582" s="61" t="str">
        <f>'учет продукции'!$A582&amp;" "&amp;'учет продукции'!$B582&amp;" "&amp;'учет продукции'!$C582&amp;" "&amp;'учет продукции'!$D582&amp;" "&amp;'учет продукции'!$E582</f>
        <v>Лендхаус 4см белый Фактура 3-5 2 сорт</v>
      </c>
    </row>
    <row r="583" spans="1:29" ht="14.25" customHeight="1" x14ac:dyDescent="0.3">
      <c r="A583" s="35" t="s">
        <v>124</v>
      </c>
      <c r="B583" s="8" t="s">
        <v>125</v>
      </c>
      <c r="C583" s="8" t="s">
        <v>75</v>
      </c>
      <c r="D583" s="8" t="s">
        <v>130</v>
      </c>
      <c r="E583" s="8" t="s">
        <v>159</v>
      </c>
      <c r="F583" s="66">
        <v>0</v>
      </c>
      <c r="G583" s="32">
        <v>420</v>
      </c>
      <c r="H583" s="32">
        <v>0</v>
      </c>
      <c r="I583" s="67"/>
      <c r="J583" s="61"/>
      <c r="K583" s="61"/>
      <c r="L583" s="62">
        <v>67.476383265856995</v>
      </c>
      <c r="M583" s="62">
        <v>51.138275937562298</v>
      </c>
      <c r="N583" s="62">
        <v>16.338107328294701</v>
      </c>
      <c r="O583" s="62">
        <v>14.619883040935701</v>
      </c>
      <c r="P583" s="62">
        <v>44.984255510571302</v>
      </c>
      <c r="Q583" s="62">
        <v>5.2631578947368398</v>
      </c>
      <c r="R583" s="62"/>
      <c r="S583" s="62"/>
      <c r="T583" s="62"/>
      <c r="U583" s="62"/>
      <c r="V583" s="62"/>
      <c r="W583" s="62"/>
      <c r="X583" s="62"/>
      <c r="Y583" s="62"/>
      <c r="Z583" s="62">
        <v>8.7999999999999995E-2</v>
      </c>
      <c r="AA583" s="62"/>
      <c r="AB583" s="62"/>
      <c r="AC583" s="61" t="str">
        <f>'учет продукции'!$A583&amp;" "&amp;'учет продукции'!$B583&amp;" "&amp;'учет продукции'!$C583&amp;" "&amp;'учет продукции'!$D583&amp;" "&amp;'учет продукции'!$E583</f>
        <v>Лендхаус 4см желтый Фактура 3-5 2 сорт</v>
      </c>
    </row>
    <row r="584" spans="1:29" ht="14.25" customHeight="1" x14ac:dyDescent="0.3">
      <c r="A584" s="35" t="s">
        <v>124</v>
      </c>
      <c r="B584" s="8" t="s">
        <v>125</v>
      </c>
      <c r="C584" s="8" t="s">
        <v>76</v>
      </c>
      <c r="D584" s="8" t="s">
        <v>130</v>
      </c>
      <c r="E584" s="8" t="s">
        <v>159</v>
      </c>
      <c r="F584" s="66">
        <v>0</v>
      </c>
      <c r="G584" s="32">
        <v>420</v>
      </c>
      <c r="H584" s="32">
        <v>0</v>
      </c>
      <c r="I584" s="67"/>
      <c r="J584" s="61"/>
      <c r="K584" s="61"/>
      <c r="L584" s="62">
        <v>67.476383265856995</v>
      </c>
      <c r="M584" s="62">
        <v>51.138275937562298</v>
      </c>
      <c r="N584" s="62">
        <v>16.338107328294701</v>
      </c>
      <c r="O584" s="62">
        <v>14.619883040935701</v>
      </c>
      <c r="P584" s="62">
        <v>44.984255510571302</v>
      </c>
      <c r="Q584" s="62">
        <v>5.2631578947368398</v>
      </c>
      <c r="R584" s="62"/>
      <c r="S584" s="62"/>
      <c r="T584" s="62"/>
      <c r="U584" s="62"/>
      <c r="V584" s="62"/>
      <c r="W584" s="62"/>
      <c r="X584" s="62"/>
      <c r="Y584" s="62"/>
      <c r="Z584" s="62"/>
      <c r="AA584" s="62">
        <v>8.7999999999999995E-2</v>
      </c>
      <c r="AB584" s="62"/>
      <c r="AC584" s="61" t="str">
        <f>'учет продукции'!$A584&amp;" "&amp;'учет продукции'!$B584&amp;" "&amp;'учет продукции'!$C584&amp;" "&amp;'учет продукции'!$D584&amp;" "&amp;'учет продукции'!$E584</f>
        <v>Лендхаус 4см оранжевый Фактура 3-5 2 сорт</v>
      </c>
    </row>
    <row r="585" spans="1:29" ht="14.25" customHeight="1" x14ac:dyDescent="0.3">
      <c r="A585" s="35" t="s">
        <v>124</v>
      </c>
      <c r="B585" s="8" t="s">
        <v>125</v>
      </c>
      <c r="C585" s="8" t="s">
        <v>126</v>
      </c>
      <c r="D585" s="8" t="s">
        <v>130</v>
      </c>
      <c r="E585" s="8" t="s">
        <v>159</v>
      </c>
      <c r="F585" s="66">
        <v>0</v>
      </c>
      <c r="G585" s="32">
        <v>270</v>
      </c>
      <c r="H585" s="32">
        <v>0</v>
      </c>
      <c r="I585" s="67"/>
      <c r="J585" s="61"/>
      <c r="K585" s="61"/>
      <c r="L585" s="62">
        <v>67.476383265856995</v>
      </c>
      <c r="M585" s="62">
        <v>51.138275937562298</v>
      </c>
      <c r="N585" s="62">
        <v>16.338107328294701</v>
      </c>
      <c r="O585" s="62">
        <v>14.619883040935701</v>
      </c>
      <c r="P585" s="62">
        <v>44.984255510571302</v>
      </c>
      <c r="Q585" s="62">
        <v>5.2631578947368398</v>
      </c>
      <c r="R585" s="62"/>
      <c r="S585" s="62"/>
      <c r="T585" s="62"/>
      <c r="U585" s="62"/>
      <c r="V585" s="62"/>
      <c r="W585" s="62">
        <v>8.7999999999999995E-2</v>
      </c>
      <c r="X585" s="62"/>
      <c r="Y585" s="62"/>
      <c r="Z585" s="62"/>
      <c r="AA585" s="62"/>
      <c r="AB585" s="62"/>
      <c r="AC585" s="61" t="str">
        <f>'учет продукции'!$A585&amp;" "&amp;'учет продукции'!$B585&amp;" "&amp;'учет продукции'!$C585&amp;" "&amp;'учет продукции'!$D585&amp;" "&amp;'учет продукции'!$E585</f>
        <v>Лендхаус 4см Мокко Фактура 3-5 2 сорт</v>
      </c>
    </row>
    <row r="586" spans="1:29" ht="14.25" customHeight="1" x14ac:dyDescent="0.3">
      <c r="A586" s="35" t="s">
        <v>124</v>
      </c>
      <c r="B586" s="8" t="s">
        <v>125</v>
      </c>
      <c r="C586" s="8" t="s">
        <v>131</v>
      </c>
      <c r="D586" s="8" t="s">
        <v>130</v>
      </c>
      <c r="E586" s="8" t="s">
        <v>159</v>
      </c>
      <c r="F586" s="66">
        <v>0</v>
      </c>
      <c r="G586" s="32">
        <v>480</v>
      </c>
      <c r="H586" s="32">
        <v>0</v>
      </c>
      <c r="I586" s="67"/>
      <c r="J586" s="61"/>
      <c r="K586" s="61"/>
      <c r="L586" s="62">
        <v>67.476383265856995</v>
      </c>
      <c r="M586" s="62">
        <v>51.138275937562298</v>
      </c>
      <c r="N586" s="62">
        <v>16.338107328294701</v>
      </c>
      <c r="O586" s="62">
        <v>14.619883040935701</v>
      </c>
      <c r="P586" s="62">
        <v>44.984255510571302</v>
      </c>
      <c r="Q586" s="62">
        <v>5.2631578947368398</v>
      </c>
      <c r="R586" s="62"/>
      <c r="S586" s="62"/>
      <c r="T586" s="62"/>
      <c r="U586" s="62"/>
      <c r="V586" s="62">
        <v>2.1929824561403508E-2</v>
      </c>
      <c r="W586" s="62"/>
      <c r="X586" s="62"/>
      <c r="Y586" s="62"/>
      <c r="Z586" s="62">
        <v>4.3859649122807015E-2</v>
      </c>
      <c r="AA586" s="62">
        <v>2.1929824561403508E-2</v>
      </c>
      <c r="AB586" s="62"/>
      <c r="AC586" s="61" t="str">
        <f>'учет продукции'!$A586&amp;" "&amp;'учет продукции'!$B586&amp;" "&amp;'учет продукции'!$C586&amp;" "&amp;'учет продукции'!$D586&amp;" "&amp;'учет продукции'!$E586</f>
        <v>Лендхаус 4см №1 Каир Фактура 3-5 2 сорт</v>
      </c>
    </row>
    <row r="587" spans="1:29" ht="14.25" customHeight="1" x14ac:dyDescent="0.3">
      <c r="A587" s="35" t="s">
        <v>124</v>
      </c>
      <c r="B587" s="8" t="s">
        <v>125</v>
      </c>
      <c r="C587" s="8" t="s">
        <v>132</v>
      </c>
      <c r="D587" s="8" t="s">
        <v>130</v>
      </c>
      <c r="E587" s="8" t="s">
        <v>159</v>
      </c>
      <c r="F587" s="66">
        <v>0</v>
      </c>
      <c r="G587" s="32">
        <v>480</v>
      </c>
      <c r="H587" s="32">
        <v>0</v>
      </c>
      <c r="I587" s="67"/>
      <c r="J587" s="61"/>
      <c r="K587" s="61"/>
      <c r="L587" s="62">
        <v>67.476383265856995</v>
      </c>
      <c r="M587" s="62">
        <v>51.138275937562298</v>
      </c>
      <c r="N587" s="62">
        <v>16.338107328294701</v>
      </c>
      <c r="O587" s="62">
        <v>14.619883040935701</v>
      </c>
      <c r="P587" s="62">
        <v>44.984255510571302</v>
      </c>
      <c r="Q587" s="62">
        <v>5.2631578947368398</v>
      </c>
      <c r="R587" s="62"/>
      <c r="S587" s="62"/>
      <c r="T587" s="62"/>
      <c r="U587" s="62"/>
      <c r="V587" s="62"/>
      <c r="W587" s="62">
        <v>4.3859649122807015E-2</v>
      </c>
      <c r="X587" s="62"/>
      <c r="Y587" s="62"/>
      <c r="Z587" s="62">
        <v>4.3859649122807001E-2</v>
      </c>
      <c r="AA587" s="62"/>
      <c r="AB587" s="62"/>
      <c r="AC587" s="61" t="str">
        <f>'учет продукции'!$A587&amp;" "&amp;'учет продукции'!$B587&amp;" "&amp;'учет продукции'!$C587&amp;" "&amp;'учет продукции'!$D587&amp;" "&amp;'учет продукции'!$E587</f>
        <v>Лендхаус 4см №2 Янтарь Фактура 3-5 2 сорт</v>
      </c>
    </row>
    <row r="588" spans="1:29" ht="14.25" customHeight="1" x14ac:dyDescent="0.3">
      <c r="A588" s="35" t="s">
        <v>124</v>
      </c>
      <c r="B588" s="8" t="s">
        <v>125</v>
      </c>
      <c r="C588" s="8" t="s">
        <v>133</v>
      </c>
      <c r="D588" s="8" t="s">
        <v>130</v>
      </c>
      <c r="E588" s="8" t="s">
        <v>159</v>
      </c>
      <c r="F588" s="66">
        <v>0</v>
      </c>
      <c r="G588" s="32">
        <v>480</v>
      </c>
      <c r="H588" s="32">
        <v>0</v>
      </c>
      <c r="I588" s="67"/>
      <c r="J588" s="61"/>
      <c r="K588" s="61"/>
      <c r="L588" s="62">
        <v>67.476383265856995</v>
      </c>
      <c r="M588" s="62">
        <v>51.138275937562298</v>
      </c>
      <c r="N588" s="62">
        <v>16.338107328294701</v>
      </c>
      <c r="O588" s="62">
        <v>14.619883040935701</v>
      </c>
      <c r="P588" s="62">
        <v>44.984255510571302</v>
      </c>
      <c r="Q588" s="62">
        <v>5.2631578947368398</v>
      </c>
      <c r="R588" s="62"/>
      <c r="S588" s="62"/>
      <c r="T588" s="62"/>
      <c r="U588" s="62"/>
      <c r="V588" s="62"/>
      <c r="W588" s="62"/>
      <c r="X588" s="62"/>
      <c r="Y588" s="62">
        <v>4.3859649122807015E-2</v>
      </c>
      <c r="Z588" s="62"/>
      <c r="AA588" s="62"/>
      <c r="AB588" s="62"/>
      <c r="AC588" s="61" t="str">
        <f>'учет продукции'!$A588&amp;" "&amp;'учет продукции'!$B588&amp;" "&amp;'учет продукции'!$C588&amp;" "&amp;'учет продукции'!$D588&amp;" "&amp;'учет продукции'!$E588</f>
        <v>Лендхаус 4см №3 Серо-белый Фактура 3-5 2 сорт</v>
      </c>
    </row>
    <row r="589" spans="1:29" ht="14.25" customHeight="1" x14ac:dyDescent="0.3">
      <c r="A589" s="35" t="s">
        <v>124</v>
      </c>
      <c r="B589" s="8" t="s">
        <v>125</v>
      </c>
      <c r="C589" s="8" t="s">
        <v>134</v>
      </c>
      <c r="D589" s="8" t="s">
        <v>130</v>
      </c>
      <c r="E589" s="8" t="s">
        <v>159</v>
      </c>
      <c r="F589" s="66">
        <v>0</v>
      </c>
      <c r="G589" s="32">
        <v>480</v>
      </c>
      <c r="H589" s="32">
        <v>0</v>
      </c>
      <c r="I589" s="67"/>
      <c r="J589" s="61"/>
      <c r="K589" s="61"/>
      <c r="L589" s="62">
        <v>67.476383265856995</v>
      </c>
      <c r="M589" s="62">
        <v>51.138275937562298</v>
      </c>
      <c r="N589" s="62">
        <v>16.338107328294701</v>
      </c>
      <c r="O589" s="62">
        <v>14.619883040935701</v>
      </c>
      <c r="P589" s="62">
        <v>44.984255510571302</v>
      </c>
      <c r="Q589" s="62">
        <v>5.2631578947368398</v>
      </c>
      <c r="R589" s="62"/>
      <c r="S589" s="62"/>
      <c r="T589" s="62"/>
      <c r="U589" s="62"/>
      <c r="V589" s="62"/>
      <c r="W589" s="62">
        <v>2.1999999999999999E-2</v>
      </c>
      <c r="X589" s="62"/>
      <c r="Y589" s="62">
        <v>4.3859649122807015E-2</v>
      </c>
      <c r="Z589" s="62">
        <v>2.1999999999999999E-2</v>
      </c>
      <c r="AA589" s="62"/>
      <c r="AB589" s="62"/>
      <c r="AC589" s="61" t="str">
        <f>'учет продукции'!$A589&amp;" "&amp;'учет продукции'!$B589&amp;" "&amp;'учет продукции'!$C589&amp;" "&amp;'учет продукции'!$D589&amp;" "&amp;'учет продукции'!$E589</f>
        <v>Лендхаус 4см №4 Степь Фактура 3-5 2 сорт</v>
      </c>
    </row>
    <row r="590" spans="1:29" ht="14.25" customHeight="1" x14ac:dyDescent="0.3">
      <c r="A590" s="35" t="s">
        <v>124</v>
      </c>
      <c r="B590" s="8" t="s">
        <v>125</v>
      </c>
      <c r="C590" s="8" t="s">
        <v>135</v>
      </c>
      <c r="D590" s="8" t="s">
        <v>130</v>
      </c>
      <c r="E590" s="8" t="s">
        <v>159</v>
      </c>
      <c r="F590" s="66">
        <v>0</v>
      </c>
      <c r="G590" s="32">
        <v>480</v>
      </c>
      <c r="H590" s="32">
        <v>0</v>
      </c>
      <c r="I590" s="67"/>
      <c r="J590" s="61"/>
      <c r="K590" s="61"/>
      <c r="L590" s="62">
        <v>67.476383265856995</v>
      </c>
      <c r="M590" s="62">
        <v>51.138275937562298</v>
      </c>
      <c r="N590" s="62">
        <v>16.338107328294701</v>
      </c>
      <c r="O590" s="62">
        <v>14.619883040935701</v>
      </c>
      <c r="P590" s="62">
        <v>44.984255510571302</v>
      </c>
      <c r="Q590" s="62">
        <v>5.2631578947368398</v>
      </c>
      <c r="R590" s="62"/>
      <c r="S590" s="62"/>
      <c r="T590" s="62"/>
      <c r="U590" s="62"/>
      <c r="V590" s="62">
        <v>5.7000000000000002E-2</v>
      </c>
      <c r="W590" s="62">
        <v>2.9000000000000001E-2</v>
      </c>
      <c r="X590" s="62"/>
      <c r="Y590" s="62"/>
      <c r="Z590" s="62"/>
      <c r="AA590" s="62"/>
      <c r="AB590" s="62"/>
      <c r="AC590" s="61" t="str">
        <f>'учет продукции'!$A590&amp;" "&amp;'учет продукции'!$B590&amp;" "&amp;'учет продукции'!$C590&amp;" "&amp;'учет продукции'!$D590&amp;" "&amp;'учет продукции'!$E590</f>
        <v>Лендхаус 4см №5 Клинкер Фактура 3-5 2 сорт</v>
      </c>
    </row>
    <row r="591" spans="1:29" ht="14.25" customHeight="1" x14ac:dyDescent="0.3">
      <c r="A591" s="35" t="s">
        <v>124</v>
      </c>
      <c r="B591" s="8" t="s">
        <v>125</v>
      </c>
      <c r="C591" s="8" t="s">
        <v>136</v>
      </c>
      <c r="D591" s="8" t="s">
        <v>130</v>
      </c>
      <c r="E591" s="8" t="s">
        <v>159</v>
      </c>
      <c r="F591" s="66">
        <v>0</v>
      </c>
      <c r="G591" s="32">
        <v>480</v>
      </c>
      <c r="H591" s="32">
        <v>0</v>
      </c>
      <c r="I591" s="67"/>
      <c r="J591" s="61"/>
      <c r="K591" s="61"/>
      <c r="L591" s="62">
        <v>67.476383265856995</v>
      </c>
      <c r="M591" s="62">
        <v>51.138275937562298</v>
      </c>
      <c r="N591" s="62">
        <v>16.338107328294701</v>
      </c>
      <c r="O591" s="62">
        <v>14.619883040935701</v>
      </c>
      <c r="P591" s="62">
        <v>44.984255510571302</v>
      </c>
      <c r="Q591" s="62">
        <v>5.2631578947368398</v>
      </c>
      <c r="R591" s="62"/>
      <c r="S591" s="62"/>
      <c r="T591" s="62"/>
      <c r="U591" s="62"/>
      <c r="V591" s="62">
        <v>2.1929824561403508E-2</v>
      </c>
      <c r="W591" s="62">
        <v>2.1929824561403508E-2</v>
      </c>
      <c r="X591" s="62"/>
      <c r="Y591" s="62"/>
      <c r="Z591" s="62">
        <v>4.3859649122807015E-2</v>
      </c>
      <c r="AA591" s="62"/>
      <c r="AB591" s="62"/>
      <c r="AC591" s="61" t="str">
        <f>'учет продукции'!$A591&amp;" "&amp;'учет продукции'!$B591&amp;" "&amp;'учет продукции'!$C591&amp;" "&amp;'учет продукции'!$D591&amp;" "&amp;'учет продукции'!$E591</f>
        <v>Лендхаус 4см №6 Осень Фактура 3-5 2 сорт</v>
      </c>
    </row>
    <row r="592" spans="1:29" ht="14.25" customHeight="1" x14ac:dyDescent="0.3">
      <c r="A592" s="35" t="s">
        <v>124</v>
      </c>
      <c r="B592" s="8" t="s">
        <v>125</v>
      </c>
      <c r="C592" s="8" t="s">
        <v>137</v>
      </c>
      <c r="D592" s="8" t="s">
        <v>130</v>
      </c>
      <c r="E592" s="8" t="s">
        <v>159</v>
      </c>
      <c r="F592" s="66">
        <v>0</v>
      </c>
      <c r="G592" s="32">
        <v>480</v>
      </c>
      <c r="H592" s="32">
        <v>0</v>
      </c>
      <c r="I592" s="67"/>
      <c r="J592" s="61"/>
      <c r="K592" s="61"/>
      <c r="L592" s="62">
        <v>67.476383265856995</v>
      </c>
      <c r="M592" s="62">
        <v>51.138275937562298</v>
      </c>
      <c r="N592" s="62">
        <v>16.338107328294701</v>
      </c>
      <c r="O592" s="62">
        <v>14.619883040935701</v>
      </c>
      <c r="P592" s="62">
        <v>44.984255510571302</v>
      </c>
      <c r="Q592" s="62">
        <v>5.2631578947368398</v>
      </c>
      <c r="R592" s="62"/>
      <c r="S592" s="62"/>
      <c r="T592" s="62"/>
      <c r="U592" s="62"/>
      <c r="V592" s="62"/>
      <c r="W592" s="62"/>
      <c r="X592" s="62"/>
      <c r="Y592" s="62">
        <v>4.3859649122807015E-2</v>
      </c>
      <c r="Z592" s="62">
        <v>4.3859649122807015E-2</v>
      </c>
      <c r="AA592" s="62"/>
      <c r="AB592" s="62"/>
      <c r="AC592" s="61" t="str">
        <f>'учет продукции'!$A592&amp;" "&amp;'учет продукции'!$B592&amp;" "&amp;'учет продукции'!$C592&amp;" "&amp;'учет продукции'!$D592&amp;" "&amp;'учет продукции'!$E592</f>
        <v>Лендхаус 4см №7 Меланж Фактура 3-5 2 сорт</v>
      </c>
    </row>
    <row r="593" spans="1:29" ht="14.25" customHeight="1" x14ac:dyDescent="0.3">
      <c r="A593" s="35" t="s">
        <v>124</v>
      </c>
      <c r="B593" s="8" t="s">
        <v>125</v>
      </c>
      <c r="C593" s="8" t="s">
        <v>138</v>
      </c>
      <c r="D593" s="8" t="s">
        <v>130</v>
      </c>
      <c r="E593" s="8" t="s">
        <v>159</v>
      </c>
      <c r="F593" s="66">
        <v>0</v>
      </c>
      <c r="G593" s="32">
        <v>480</v>
      </c>
      <c r="H593" s="32">
        <v>0</v>
      </c>
      <c r="I593" s="67"/>
      <c r="J593" s="61"/>
      <c r="K593" s="61"/>
      <c r="L593" s="62">
        <v>67.476383265856995</v>
      </c>
      <c r="M593" s="62">
        <v>51.138275937562298</v>
      </c>
      <c r="N593" s="62">
        <v>16.338107328294701</v>
      </c>
      <c r="O593" s="62">
        <v>14.619883040935701</v>
      </c>
      <c r="P593" s="62">
        <v>44.984255510571302</v>
      </c>
      <c r="Q593" s="62">
        <v>5.2631578947368398</v>
      </c>
      <c r="R593" s="62"/>
      <c r="S593" s="62"/>
      <c r="T593" s="62"/>
      <c r="U593" s="62"/>
      <c r="V593" s="62"/>
      <c r="W593" s="62"/>
      <c r="X593" s="62">
        <v>2.1999999999999999E-2</v>
      </c>
      <c r="Y593" s="62">
        <v>6.6000000000000003E-2</v>
      </c>
      <c r="Z593" s="62"/>
      <c r="AA593" s="62"/>
      <c r="AB593" s="62"/>
      <c r="AC593" s="61" t="str">
        <f>'учет продукции'!$A593&amp;" "&amp;'учет продукции'!$B593&amp;" "&amp;'учет продукции'!$C593&amp;" "&amp;'учет продукции'!$D593&amp;" "&amp;'учет продукции'!$E593</f>
        <v>Лендхаус 4см №8 Аляска Фактура 3-5 2 сорт</v>
      </c>
    </row>
    <row r="594" spans="1:29" ht="14.25" customHeight="1" x14ac:dyDescent="0.3">
      <c r="A594" s="35" t="s">
        <v>124</v>
      </c>
      <c r="B594" s="8" t="s">
        <v>125</v>
      </c>
      <c r="C594" s="8" t="s">
        <v>139</v>
      </c>
      <c r="D594" s="8" t="s">
        <v>130</v>
      </c>
      <c r="E594" s="8" t="s">
        <v>159</v>
      </c>
      <c r="F594" s="66">
        <v>0</v>
      </c>
      <c r="G594" s="32">
        <v>480</v>
      </c>
      <c r="H594" s="32">
        <v>0</v>
      </c>
      <c r="I594" s="67"/>
      <c r="J594" s="61"/>
      <c r="K594" s="61"/>
      <c r="L594" s="62">
        <v>67.476383265856995</v>
      </c>
      <c r="M594" s="62">
        <v>51.138275937562298</v>
      </c>
      <c r="N594" s="62">
        <v>16.338107328294701</v>
      </c>
      <c r="O594" s="62">
        <v>14.619883040935701</v>
      </c>
      <c r="P594" s="62">
        <v>44.984255510571302</v>
      </c>
      <c r="Q594" s="62">
        <v>5.2631578947368398</v>
      </c>
      <c r="R594" s="62"/>
      <c r="S594" s="62"/>
      <c r="T594" s="62"/>
      <c r="U594" s="62"/>
      <c r="V594" s="62">
        <v>2.9000000000000001E-2</v>
      </c>
      <c r="W594" s="62"/>
      <c r="X594" s="62">
        <v>2.9000000000000001E-2</v>
      </c>
      <c r="Y594" s="62"/>
      <c r="Z594" s="62">
        <v>2.9000000000000001E-2</v>
      </c>
      <c r="AA594" s="62"/>
      <c r="AB594" s="62"/>
      <c r="AC594" s="61" t="str">
        <f>'учет продукции'!$A594&amp;" "&amp;'учет продукции'!$B594&amp;" "&amp;'учет продукции'!$C594&amp;" "&amp;'учет продукции'!$D594&amp;" "&amp;'учет продукции'!$E594</f>
        <v>Лендхаус 4см №9 Арабская ночь Фактура 3-5 2 сорт</v>
      </c>
    </row>
    <row r="595" spans="1:29" ht="14.25" customHeight="1" x14ac:dyDescent="0.3">
      <c r="A595" s="35" t="s">
        <v>124</v>
      </c>
      <c r="B595" s="8" t="s">
        <v>125</v>
      </c>
      <c r="C595" s="8" t="s">
        <v>140</v>
      </c>
      <c r="D595" s="8" t="s">
        <v>130</v>
      </c>
      <c r="E595" s="8" t="s">
        <v>159</v>
      </c>
      <c r="F595" s="66">
        <v>0</v>
      </c>
      <c r="G595" s="32">
        <v>480</v>
      </c>
      <c r="H595" s="32">
        <v>0</v>
      </c>
      <c r="I595" s="67"/>
      <c r="J595" s="61"/>
      <c r="K595" s="61"/>
      <c r="L595" s="62">
        <v>67.476383265856995</v>
      </c>
      <c r="M595" s="62">
        <v>51.138275937562298</v>
      </c>
      <c r="N595" s="62">
        <v>16.338107328294701</v>
      </c>
      <c r="O595" s="62">
        <v>14.619883040935701</v>
      </c>
      <c r="P595" s="62">
        <v>44.984255510571302</v>
      </c>
      <c r="Q595" s="62">
        <v>5.2631578947368398</v>
      </c>
      <c r="R595" s="62"/>
      <c r="S595" s="62"/>
      <c r="T595" s="62"/>
      <c r="U595" s="62"/>
      <c r="V595" s="62"/>
      <c r="W595" s="62">
        <v>2.1929824561403508E-2</v>
      </c>
      <c r="X595" s="62"/>
      <c r="Y595" s="62"/>
      <c r="Z595" s="62">
        <v>4.3859649122807015E-2</v>
      </c>
      <c r="AA595" s="62">
        <v>2.1929824561403508E-2</v>
      </c>
      <c r="AB595" s="62"/>
      <c r="AC595" s="61" t="str">
        <f>'учет продукции'!$A595&amp;" "&amp;'учет продукции'!$B595&amp;" "&amp;'учет продукции'!$C595&amp;" "&amp;'учет продукции'!$D595&amp;" "&amp;'учет продукции'!$E595</f>
        <v>Лендхаус 4см №10 Джафар Фактура 3-5 2 сорт</v>
      </c>
    </row>
    <row r="596" spans="1:29" ht="14.25" customHeight="1" x14ac:dyDescent="0.3">
      <c r="A596" s="35" t="s">
        <v>124</v>
      </c>
      <c r="B596" s="8" t="s">
        <v>125</v>
      </c>
      <c r="C596" s="8" t="s">
        <v>141</v>
      </c>
      <c r="D596" s="8" t="s">
        <v>130</v>
      </c>
      <c r="E596" s="8" t="s">
        <v>159</v>
      </c>
      <c r="F596" s="66">
        <v>0</v>
      </c>
      <c r="G596" s="32">
        <v>480</v>
      </c>
      <c r="H596" s="32">
        <v>0</v>
      </c>
      <c r="I596" s="67"/>
      <c r="J596" s="61"/>
      <c r="K596" s="61"/>
      <c r="L596" s="62">
        <v>67.476383265856995</v>
      </c>
      <c r="M596" s="62">
        <v>51.138275937562298</v>
      </c>
      <c r="N596" s="62">
        <v>16.338107328294701</v>
      </c>
      <c r="O596" s="62">
        <v>14.619883040935701</v>
      </c>
      <c r="P596" s="62">
        <v>44.984255510571302</v>
      </c>
      <c r="Q596" s="62">
        <v>5.2631578947368398</v>
      </c>
      <c r="R596" s="62"/>
      <c r="S596" s="62"/>
      <c r="T596" s="62"/>
      <c r="U596" s="62"/>
      <c r="V596" s="62"/>
      <c r="W596" s="62">
        <v>4.3859649122807015E-2</v>
      </c>
      <c r="X596" s="62"/>
      <c r="Y596" s="62">
        <v>4.3859649122807015E-2</v>
      </c>
      <c r="Z596" s="62"/>
      <c r="AA596" s="62"/>
      <c r="AB596" s="62"/>
      <c r="AC596" s="61" t="str">
        <f>'учет продукции'!$A596&amp;" "&amp;'учет продукции'!$B596&amp;" "&amp;'учет продукции'!$C596&amp;" "&amp;'учет продукции'!$D596&amp;" "&amp;'учет продукции'!$E596</f>
        <v>Лендхаус 4см №11 Джамбулани Фактура 3-5 2 сорт</v>
      </c>
    </row>
    <row r="597" spans="1:29" ht="14.25" customHeight="1" x14ac:dyDescent="0.3">
      <c r="A597" s="35" t="s">
        <v>124</v>
      </c>
      <c r="B597" s="8" t="s">
        <v>125</v>
      </c>
      <c r="C597" s="8" t="s">
        <v>142</v>
      </c>
      <c r="D597" s="8" t="s">
        <v>130</v>
      </c>
      <c r="E597" s="8" t="s">
        <v>159</v>
      </c>
      <c r="F597" s="66">
        <v>0</v>
      </c>
      <c r="G597" s="32">
        <v>480</v>
      </c>
      <c r="H597" s="32">
        <v>0</v>
      </c>
      <c r="I597" s="67"/>
      <c r="J597" s="61"/>
      <c r="K597" s="61"/>
      <c r="L597" s="62">
        <v>67.476383265856995</v>
      </c>
      <c r="M597" s="62">
        <v>51.138275937562298</v>
      </c>
      <c r="N597" s="62">
        <v>16.338107328294701</v>
      </c>
      <c r="O597" s="62">
        <v>14.619883040935701</v>
      </c>
      <c r="P597" s="62">
        <v>44.984255510571302</v>
      </c>
      <c r="Q597" s="62">
        <v>5.2631578947368398</v>
      </c>
      <c r="R597" s="62"/>
      <c r="S597" s="62"/>
      <c r="T597" s="62"/>
      <c r="U597" s="62"/>
      <c r="V597" s="62"/>
      <c r="W597" s="62">
        <v>2.1929824561403501E-2</v>
      </c>
      <c r="X597" s="62"/>
      <c r="Y597" s="62">
        <v>4.3859649122807015E-2</v>
      </c>
      <c r="Z597" s="62"/>
      <c r="AA597" s="62">
        <v>2.1929824561403508E-2</v>
      </c>
      <c r="AB597" s="62"/>
      <c r="AC597" s="61" t="str">
        <f>'учет продукции'!$A597&amp;" "&amp;'учет продукции'!$B597&amp;" "&amp;'учет продукции'!$C597&amp;" "&amp;'учет продукции'!$D597&amp;" "&amp;'учет продукции'!$E597</f>
        <v>Лендхаус 4см №12 Яшма Фактура 3-5 2 сорт</v>
      </c>
    </row>
    <row r="598" spans="1:29" ht="14.25" customHeight="1" x14ac:dyDescent="0.3">
      <c r="A598" s="35" t="s">
        <v>124</v>
      </c>
      <c r="B598" s="8" t="s">
        <v>125</v>
      </c>
      <c r="C598" s="8" t="s">
        <v>143</v>
      </c>
      <c r="D598" s="8" t="s">
        <v>130</v>
      </c>
      <c r="E598" s="8" t="s">
        <v>159</v>
      </c>
      <c r="F598" s="66">
        <v>0</v>
      </c>
      <c r="G598" s="32">
        <v>480</v>
      </c>
      <c r="H598" s="32">
        <v>0</v>
      </c>
      <c r="I598" s="67"/>
      <c r="J598" s="61"/>
      <c r="K598" s="61"/>
      <c r="L598" s="62">
        <v>67.476383265856995</v>
      </c>
      <c r="M598" s="62">
        <v>51.138275937562298</v>
      </c>
      <c r="N598" s="62">
        <v>16.338107328294701</v>
      </c>
      <c r="O598" s="62">
        <v>14.619883040935701</v>
      </c>
      <c r="P598" s="62">
        <v>44.984255510571302</v>
      </c>
      <c r="Q598" s="62">
        <v>5.2631578947368398</v>
      </c>
      <c r="R598" s="62"/>
      <c r="S598" s="62"/>
      <c r="T598" s="62"/>
      <c r="U598" s="62"/>
      <c r="V598" s="62">
        <v>2.9000000000000001E-2</v>
      </c>
      <c r="W598" s="62">
        <v>2.9000000000000001E-2</v>
      </c>
      <c r="X598" s="62"/>
      <c r="Y598" s="62"/>
      <c r="Z598" s="62"/>
      <c r="AA598" s="62">
        <v>2.9000000000000001E-2</v>
      </c>
      <c r="AB598" s="62"/>
      <c r="AC598" s="61" t="str">
        <f>'учет продукции'!$A598&amp;" "&amp;'учет продукции'!$B598&amp;" "&amp;'учет продукции'!$C598&amp;" "&amp;'учет продукции'!$D598&amp;" "&amp;'учет продукции'!$E598</f>
        <v>Лендхаус 4см №13 Сорренто Фактура 3-5 2 сорт</v>
      </c>
    </row>
    <row r="599" spans="1:29" ht="14.25" customHeight="1" x14ac:dyDescent="0.3">
      <c r="A599" s="35" t="s">
        <v>124</v>
      </c>
      <c r="B599" s="8" t="s">
        <v>125</v>
      </c>
      <c r="C599" s="8" t="s">
        <v>144</v>
      </c>
      <c r="D599" s="8" t="s">
        <v>130</v>
      </c>
      <c r="E599" s="8" t="s">
        <v>159</v>
      </c>
      <c r="F599" s="66">
        <v>0</v>
      </c>
      <c r="G599" s="32">
        <v>480</v>
      </c>
      <c r="H599" s="32">
        <v>0</v>
      </c>
      <c r="I599" s="67"/>
      <c r="J599" s="61"/>
      <c r="K599" s="61"/>
      <c r="L599" s="62">
        <v>67.476383265856995</v>
      </c>
      <c r="M599" s="62">
        <v>51.138275937562298</v>
      </c>
      <c r="N599" s="62">
        <v>16.338107328294701</v>
      </c>
      <c r="O599" s="62">
        <v>14.619883040935701</v>
      </c>
      <c r="P599" s="62">
        <v>44.984255510571302</v>
      </c>
      <c r="Q599" s="62">
        <v>5.2631578947368398</v>
      </c>
      <c r="R599" s="62"/>
      <c r="S599" s="62"/>
      <c r="T599" s="62"/>
      <c r="U599" s="62"/>
      <c r="V599" s="62">
        <v>2.1929824561403508E-2</v>
      </c>
      <c r="W599" s="62"/>
      <c r="X599" s="62">
        <v>2.1929824561403508E-2</v>
      </c>
      <c r="Y599" s="62">
        <v>4.3859649122807015E-2</v>
      </c>
      <c r="Z599" s="62"/>
      <c r="AA599" s="62"/>
      <c r="AB599" s="62"/>
      <c r="AC599" s="61" t="str">
        <f>'учет продукции'!$A599&amp;" "&amp;'учет продукции'!$B599&amp;" "&amp;'учет продукции'!$C599&amp;" "&amp;'учет продукции'!$D599&amp;" "&amp;'учет продукции'!$E599</f>
        <v>Лендхаус 4см №14 Красный агат Фактура 3-5 2 сорт</v>
      </c>
    </row>
    <row r="600" spans="1:29" ht="14.25" customHeight="1" x14ac:dyDescent="0.3">
      <c r="A600" s="35" t="s">
        <v>124</v>
      </c>
      <c r="B600" s="8" t="s">
        <v>125</v>
      </c>
      <c r="C600" s="8" t="s">
        <v>145</v>
      </c>
      <c r="D600" s="8" t="s">
        <v>130</v>
      </c>
      <c r="E600" s="8" t="s">
        <v>159</v>
      </c>
      <c r="F600" s="66">
        <v>0</v>
      </c>
      <c r="G600" s="32">
        <v>480</v>
      </c>
      <c r="H600" s="32">
        <v>0</v>
      </c>
      <c r="I600" s="67"/>
      <c r="J600" s="61"/>
      <c r="K600" s="61"/>
      <c r="L600" s="62">
        <v>67.476383265856995</v>
      </c>
      <c r="M600" s="62">
        <v>51.138275937562298</v>
      </c>
      <c r="N600" s="62">
        <v>16.338107328294701</v>
      </c>
      <c r="O600" s="62">
        <v>14.619883040935701</v>
      </c>
      <c r="P600" s="62">
        <v>44.984255510571302</v>
      </c>
      <c r="Q600" s="62">
        <v>5.2631578947368398</v>
      </c>
      <c r="R600" s="62"/>
      <c r="S600" s="62"/>
      <c r="T600" s="62"/>
      <c r="U600" s="62"/>
      <c r="V600" s="62"/>
      <c r="W600" s="62"/>
      <c r="X600" s="62">
        <v>1.4999999999999999E-2</v>
      </c>
      <c r="Y600" s="62">
        <v>0.44</v>
      </c>
      <c r="Z600" s="62"/>
      <c r="AA600" s="62"/>
      <c r="AB600" s="62"/>
      <c r="AC600" s="61" t="str">
        <f>'учет продукции'!$A600&amp;" "&amp;'учет продукции'!$B600&amp;" "&amp;'учет продукции'!$C600&amp;" "&amp;'учет продукции'!$D600&amp;" "&amp;'учет продукции'!$E600</f>
        <v>Лендхаус 4см №15 Антрацит Фактура 3-5 2 сорт</v>
      </c>
    </row>
    <row r="601" spans="1:29" ht="14.25" customHeight="1" x14ac:dyDescent="0.3">
      <c r="A601" s="35" t="s">
        <v>124</v>
      </c>
      <c r="B601" s="8" t="s">
        <v>125</v>
      </c>
      <c r="C601" s="8" t="s">
        <v>146</v>
      </c>
      <c r="D601" s="8" t="s">
        <v>130</v>
      </c>
      <c r="E601" s="8" t="s">
        <v>159</v>
      </c>
      <c r="F601" s="66">
        <v>0</v>
      </c>
      <c r="G601" s="32">
        <v>480</v>
      </c>
      <c r="H601" s="32">
        <v>0</v>
      </c>
      <c r="I601" s="67"/>
      <c r="J601" s="61"/>
      <c r="K601" s="61"/>
      <c r="L601" s="62">
        <v>67.476383265856995</v>
      </c>
      <c r="M601" s="62">
        <v>51.138275937562298</v>
      </c>
      <c r="N601" s="62">
        <v>16.338107328294701</v>
      </c>
      <c r="O601" s="62">
        <v>14.619883040935701</v>
      </c>
      <c r="P601" s="62">
        <v>44.984255510571302</v>
      </c>
      <c r="Q601" s="62">
        <v>5.2631578947368398</v>
      </c>
      <c r="R601" s="62"/>
      <c r="S601" s="62"/>
      <c r="T601" s="62"/>
      <c r="U601" s="62"/>
      <c r="V601" s="62"/>
      <c r="W601" s="62">
        <v>2.1929824561403508E-2</v>
      </c>
      <c r="X601" s="62"/>
      <c r="Y601" s="62">
        <v>2.1929824561403508E-2</v>
      </c>
      <c r="Z601" s="62"/>
      <c r="AA601" s="62">
        <v>2.1929824561403508E-2</v>
      </c>
      <c r="AB601" s="62"/>
      <c r="AC601" s="61" t="str">
        <f>'учет продукции'!$A601&amp;" "&amp;'учет продукции'!$B601&amp;" "&amp;'учет продукции'!$C601&amp;" "&amp;'учет продукции'!$D601&amp;" "&amp;'учет продукции'!$E601</f>
        <v>Лендхаус 4см №16 Хаски Фактура 3-5 2 сорт</v>
      </c>
    </row>
    <row r="602" spans="1:29" ht="14.25" customHeight="1" x14ac:dyDescent="0.3">
      <c r="A602" s="35" t="s">
        <v>124</v>
      </c>
      <c r="B602" s="8" t="s">
        <v>125</v>
      </c>
      <c r="C602" s="8" t="s">
        <v>147</v>
      </c>
      <c r="D602" s="8" t="s">
        <v>130</v>
      </c>
      <c r="E602" s="8" t="s">
        <v>159</v>
      </c>
      <c r="F602" s="66">
        <v>0</v>
      </c>
      <c r="G602" s="32">
        <v>480</v>
      </c>
      <c r="H602" s="32">
        <v>0</v>
      </c>
      <c r="I602" s="67"/>
      <c r="J602" s="61"/>
      <c r="K602" s="61"/>
      <c r="L602" s="62">
        <v>67.476383265856995</v>
      </c>
      <c r="M602" s="62">
        <v>51.138275937562298</v>
      </c>
      <c r="N602" s="62">
        <v>16.338107328294701</v>
      </c>
      <c r="O602" s="62">
        <v>14.619883040935701</v>
      </c>
      <c r="P602" s="62">
        <v>44.984255510571302</v>
      </c>
      <c r="Q602" s="62">
        <v>5.2631578947368398</v>
      </c>
      <c r="R602" s="62"/>
      <c r="S602" s="62"/>
      <c r="T602" s="62"/>
      <c r="U602" s="62"/>
      <c r="V602" s="62"/>
      <c r="W602" s="62"/>
      <c r="X602" s="62">
        <v>6.6000000000000003E-2</v>
      </c>
      <c r="Y602" s="62">
        <v>2.1999999999999999E-2</v>
      </c>
      <c r="Z602" s="62"/>
      <c r="AA602" s="62"/>
      <c r="AB602" s="62"/>
      <c r="AC602" s="61" t="str">
        <f>'учет продукции'!$A602&amp;" "&amp;'учет продукции'!$B602&amp;" "&amp;'учет продукции'!$C602&amp;" "&amp;'учет продукции'!$D602&amp;" "&amp;'учет продукции'!$E602</f>
        <v>Лендхаус 4см №17 Черная ночь Фактура 3-5 2 сорт</v>
      </c>
    </row>
    <row r="603" spans="1:29" ht="14.25" customHeight="1" x14ac:dyDescent="0.3">
      <c r="A603" s="35" t="s">
        <v>124</v>
      </c>
      <c r="B603" s="8" t="s">
        <v>125</v>
      </c>
      <c r="C603" s="8" t="s">
        <v>148</v>
      </c>
      <c r="D603" s="8" t="s">
        <v>130</v>
      </c>
      <c r="E603" s="8" t="s">
        <v>159</v>
      </c>
      <c r="F603" s="66">
        <v>0</v>
      </c>
      <c r="G603" s="32">
        <v>480</v>
      </c>
      <c r="H603" s="32">
        <v>0</v>
      </c>
      <c r="I603" s="67"/>
      <c r="J603" s="61"/>
      <c r="K603" s="61"/>
      <c r="L603" s="62">
        <v>67.476383265856995</v>
      </c>
      <c r="M603" s="62">
        <v>51.138275937562298</v>
      </c>
      <c r="N603" s="62">
        <v>16.338107328294701</v>
      </c>
      <c r="O603" s="62">
        <v>14.619883040935701</v>
      </c>
      <c r="P603" s="62">
        <v>44.984255510571302</v>
      </c>
      <c r="Q603" s="62">
        <v>5.2631578947368398</v>
      </c>
      <c r="R603" s="62"/>
      <c r="S603" s="62"/>
      <c r="T603" s="62"/>
      <c r="U603" s="62"/>
      <c r="V603" s="62"/>
      <c r="W603" s="62">
        <v>4.3859649122807015E-2</v>
      </c>
      <c r="X603" s="62"/>
      <c r="Y603" s="62"/>
      <c r="Z603" s="62"/>
      <c r="AA603" s="62">
        <v>4.3859649122807015E-2</v>
      </c>
      <c r="AB603" s="62"/>
      <c r="AC603" s="61" t="str">
        <f>'учет продукции'!$A603&amp;" "&amp;'учет продукции'!$B603&amp;" "&amp;'учет продукции'!$C603&amp;" "&amp;'учет продукции'!$D603&amp;" "&amp;'учет продукции'!$E603</f>
        <v>Лендхаус 4см №18 Мустанг Фактура 3-5 2 сорт</v>
      </c>
    </row>
    <row r="604" spans="1:29" ht="14.25" customHeight="1" x14ac:dyDescent="0.3">
      <c r="A604" s="35" t="s">
        <v>124</v>
      </c>
      <c r="B604" s="8" t="s">
        <v>125</v>
      </c>
      <c r="C604" s="8" t="s">
        <v>149</v>
      </c>
      <c r="D604" s="8" t="s">
        <v>130</v>
      </c>
      <c r="E604" s="8" t="s">
        <v>159</v>
      </c>
      <c r="F604" s="66">
        <v>0</v>
      </c>
      <c r="G604" s="32">
        <v>480</v>
      </c>
      <c r="H604" s="32">
        <v>0</v>
      </c>
      <c r="I604" s="67"/>
      <c r="J604" s="61"/>
      <c r="K604" s="61"/>
      <c r="L604" s="62">
        <v>67.476383265856995</v>
      </c>
      <c r="M604" s="62">
        <v>51.138275937562298</v>
      </c>
      <c r="N604" s="62">
        <v>16.338107328294701</v>
      </c>
      <c r="O604" s="62">
        <v>14.619883040935701</v>
      </c>
      <c r="P604" s="62">
        <v>44.984255510571302</v>
      </c>
      <c r="Q604" s="62">
        <v>5.2631578947368398</v>
      </c>
      <c r="R604" s="62"/>
      <c r="S604" s="62"/>
      <c r="T604" s="62"/>
      <c r="U604" s="62"/>
      <c r="V604" s="62"/>
      <c r="W604" s="62">
        <v>4.3859649122807015E-2</v>
      </c>
      <c r="X604" s="62"/>
      <c r="Y604" s="62"/>
      <c r="Z604" s="62"/>
      <c r="AA604" s="62">
        <v>4.3859649122807015E-2</v>
      </c>
      <c r="AB604" s="62"/>
      <c r="AC604" s="61" t="str">
        <f>'учет продукции'!$A604&amp;" "&amp;'учет продукции'!$B604&amp;" "&amp;'учет продукции'!$C604&amp;" "&amp;'учет продукции'!$D604&amp;" "&amp;'учет продукции'!$E604</f>
        <v>Лендхаус 4см №19 Гончар Фактура 3-5 2 сорт</v>
      </c>
    </row>
    <row r="605" spans="1:29" ht="14.25" customHeight="1" x14ac:dyDescent="0.3">
      <c r="A605" s="35" t="s">
        <v>124</v>
      </c>
      <c r="B605" s="8" t="s">
        <v>125</v>
      </c>
      <c r="C605" s="8" t="s">
        <v>150</v>
      </c>
      <c r="D605" s="8" t="s">
        <v>130</v>
      </c>
      <c r="E605" s="8" t="s">
        <v>159</v>
      </c>
      <c r="F605" s="66">
        <v>0</v>
      </c>
      <c r="G605" s="32">
        <v>480</v>
      </c>
      <c r="H605" s="32">
        <v>0</v>
      </c>
      <c r="I605" s="67"/>
      <c r="J605" s="61"/>
      <c r="K605" s="61"/>
      <c r="L605" s="62">
        <v>67.476383265856995</v>
      </c>
      <c r="M605" s="62">
        <v>51.138275937562298</v>
      </c>
      <c r="N605" s="62">
        <v>16.338107328294701</v>
      </c>
      <c r="O605" s="62">
        <v>14.619883040935701</v>
      </c>
      <c r="P605" s="62">
        <v>44.984255510571302</v>
      </c>
      <c r="Q605" s="62">
        <v>5.2631578947368398</v>
      </c>
      <c r="R605" s="62"/>
      <c r="S605" s="62"/>
      <c r="T605" s="62"/>
      <c r="U605" s="62"/>
      <c r="V605" s="62">
        <v>5.7000000000000002E-2</v>
      </c>
      <c r="W605" s="62"/>
      <c r="X605" s="62">
        <v>3.9E-2</v>
      </c>
      <c r="Y605" s="62"/>
      <c r="Z605" s="62"/>
      <c r="AA605" s="62"/>
      <c r="AB605" s="62"/>
      <c r="AC605" s="61" t="str">
        <f>'учет продукции'!$A605&amp;" "&amp;'учет продукции'!$B605&amp;" "&amp;'учет продукции'!$C605&amp;" "&amp;'учет продукции'!$D605&amp;" "&amp;'учет продукции'!$E605</f>
        <v>Лендхаус 4см №20 Кармен Фактура 3-5 2 сорт</v>
      </c>
    </row>
    <row r="606" spans="1:29" ht="14.25" customHeight="1" x14ac:dyDescent="0.3">
      <c r="A606" s="35" t="s">
        <v>124</v>
      </c>
      <c r="B606" s="8" t="s">
        <v>125</v>
      </c>
      <c r="C606" s="8" t="s">
        <v>151</v>
      </c>
      <c r="D606" s="8" t="s">
        <v>130</v>
      </c>
      <c r="E606" s="8" t="s">
        <v>159</v>
      </c>
      <c r="F606" s="66">
        <v>0</v>
      </c>
      <c r="G606" s="32">
        <v>480</v>
      </c>
      <c r="H606" s="32">
        <v>0</v>
      </c>
      <c r="I606" s="67"/>
      <c r="J606" s="61"/>
      <c r="K606" s="61"/>
      <c r="L606" s="62">
        <v>67.476383265856995</v>
      </c>
      <c r="M606" s="62">
        <v>51.138275937562298</v>
      </c>
      <c r="N606" s="62">
        <v>16.338107328294701</v>
      </c>
      <c r="O606" s="62">
        <v>14.619883040935701</v>
      </c>
      <c r="P606" s="62">
        <v>44.984255510571302</v>
      </c>
      <c r="Q606" s="62">
        <v>5.2631578947368398</v>
      </c>
      <c r="R606" s="62"/>
      <c r="S606" s="62"/>
      <c r="T606" s="62"/>
      <c r="U606" s="62"/>
      <c r="V606" s="62"/>
      <c r="W606" s="62">
        <v>2.1929824561403508E-2</v>
      </c>
      <c r="X606" s="62">
        <v>2.1929824561403508E-2</v>
      </c>
      <c r="Y606" s="62">
        <v>4.3859649122807015E-2</v>
      </c>
      <c r="Z606" s="62"/>
      <c r="AA606" s="62"/>
      <c r="AB606" s="62"/>
      <c r="AC606" s="61" t="str">
        <f>'учет продукции'!$A606&amp;" "&amp;'учет продукции'!$B606&amp;" "&amp;'учет продукции'!$C606&amp;" "&amp;'учет продукции'!$D606&amp;" "&amp;'учет продукции'!$E606</f>
        <v>Лендхаус 4см №21 Агат коричневый Фактура 3-5 2 сорт</v>
      </c>
    </row>
    <row r="607" spans="1:29" ht="14.25" customHeight="1" x14ac:dyDescent="0.3">
      <c r="A607" s="35" t="s">
        <v>124</v>
      </c>
      <c r="B607" s="8" t="s">
        <v>125</v>
      </c>
      <c r="C607" s="8" t="s">
        <v>152</v>
      </c>
      <c r="D607" s="8" t="s">
        <v>130</v>
      </c>
      <c r="E607" s="8" t="s">
        <v>159</v>
      </c>
      <c r="F607" s="66">
        <v>0</v>
      </c>
      <c r="G607" s="32">
        <v>480</v>
      </c>
      <c r="H607" s="32">
        <v>0</v>
      </c>
      <c r="I607" s="67"/>
      <c r="J607" s="61"/>
      <c r="K607" s="61"/>
      <c r="L607" s="62">
        <v>67.476383265856995</v>
      </c>
      <c r="M607" s="62">
        <v>51.138275937562298</v>
      </c>
      <c r="N607" s="62">
        <v>16.338107328294701</v>
      </c>
      <c r="O607" s="62">
        <v>14.619883040935701</v>
      </c>
      <c r="P607" s="62">
        <v>44.984255510571302</v>
      </c>
      <c r="Q607" s="62">
        <v>5.2631578947368398</v>
      </c>
      <c r="R607" s="62"/>
      <c r="S607" s="62"/>
      <c r="T607" s="62"/>
      <c r="U607" s="62"/>
      <c r="V607" s="62"/>
      <c r="W607" s="62"/>
      <c r="X607" s="62">
        <v>2.1929824561403508E-2</v>
      </c>
      <c r="Y607" s="62">
        <v>4.3859649122807015E-2</v>
      </c>
      <c r="Z607" s="62"/>
      <c r="AA607" s="62">
        <v>2.1929824561403508E-2</v>
      </c>
      <c r="AB607" s="62"/>
      <c r="AC607" s="61" t="str">
        <f>'учет продукции'!$A607&amp;" "&amp;'учет продукции'!$B607&amp;" "&amp;'учет продукции'!$C607&amp;" "&amp;'учет продукции'!$D607&amp;" "&amp;'учет продукции'!$E607</f>
        <v>Лендхаус 4см №22 Агат оранжевый Фактура 3-5 2 сорт</v>
      </c>
    </row>
    <row r="608" spans="1:29" ht="14.25" customHeight="1" x14ac:dyDescent="0.3">
      <c r="A608" s="35" t="s">
        <v>124</v>
      </c>
      <c r="B608" s="8" t="s">
        <v>125</v>
      </c>
      <c r="C608" s="8" t="s">
        <v>153</v>
      </c>
      <c r="D608" s="8" t="s">
        <v>130</v>
      </c>
      <c r="E608" s="8" t="s">
        <v>159</v>
      </c>
      <c r="F608" s="66">
        <v>0</v>
      </c>
      <c r="G608" s="32">
        <v>480</v>
      </c>
      <c r="H608" s="32">
        <v>0</v>
      </c>
      <c r="I608" s="67"/>
      <c r="J608" s="61"/>
      <c r="K608" s="61"/>
      <c r="L608" s="62">
        <v>67.476383265856995</v>
      </c>
      <c r="M608" s="62">
        <v>51.138275937562298</v>
      </c>
      <c r="N608" s="62">
        <v>16.338107328294701</v>
      </c>
      <c r="O608" s="62">
        <v>14.619883040935701</v>
      </c>
      <c r="P608" s="62">
        <v>44.984255510571302</v>
      </c>
      <c r="Q608" s="62">
        <v>5.2631578947368398</v>
      </c>
      <c r="R608" s="62"/>
      <c r="S608" s="62"/>
      <c r="T608" s="62"/>
      <c r="U608" s="62"/>
      <c r="V608" s="62"/>
      <c r="W608" s="62"/>
      <c r="X608" s="62">
        <v>2.1929824561403508E-2</v>
      </c>
      <c r="Y608" s="62">
        <v>4.3859649122807015E-2</v>
      </c>
      <c r="Z608" s="62">
        <v>2.1929824561403508E-2</v>
      </c>
      <c r="AA608" s="62"/>
      <c r="AB608" s="62"/>
      <c r="AC608" s="61" t="str">
        <f>'учет продукции'!$A608&amp;" "&amp;'учет продукции'!$B608&amp;" "&amp;'учет продукции'!$C608&amp;" "&amp;'учет продукции'!$D608&amp;" "&amp;'учет продукции'!$E608</f>
        <v>Лендхаус 4см №23 Жёлтый агат Фактура 3-5 2 сорт</v>
      </c>
    </row>
    <row r="609" spans="1:29" ht="12.75" customHeight="1" x14ac:dyDescent="0.3">
      <c r="A609" s="35" t="s">
        <v>124</v>
      </c>
      <c r="B609" s="8" t="s">
        <v>125</v>
      </c>
      <c r="C609" s="8" t="s">
        <v>154</v>
      </c>
      <c r="D609" s="8" t="s">
        <v>130</v>
      </c>
      <c r="E609" s="8" t="s">
        <v>159</v>
      </c>
      <c r="F609" s="66">
        <v>0</v>
      </c>
      <c r="G609" s="32">
        <v>480</v>
      </c>
      <c r="H609" s="32">
        <v>0</v>
      </c>
      <c r="I609" s="67"/>
      <c r="J609" s="61"/>
      <c r="K609" s="61"/>
      <c r="L609" s="62">
        <v>67.476383265856995</v>
      </c>
      <c r="M609" s="62">
        <v>51.138275937562298</v>
      </c>
      <c r="N609" s="62">
        <v>16.338107328294701</v>
      </c>
      <c r="O609" s="62">
        <v>14.619883040935701</v>
      </c>
      <c r="P609" s="62">
        <v>44.984255510571302</v>
      </c>
      <c r="Q609" s="62">
        <v>5.2631578947368398</v>
      </c>
      <c r="R609" s="62"/>
      <c r="S609" s="62"/>
      <c r="T609" s="62"/>
      <c r="U609" s="62"/>
      <c r="V609" s="62">
        <v>2.1929824561403508E-2</v>
      </c>
      <c r="W609" s="62"/>
      <c r="X609" s="62"/>
      <c r="Y609" s="62">
        <v>4.3859649122807015E-2</v>
      </c>
      <c r="Z609" s="62">
        <v>2.1929824561403508E-2</v>
      </c>
      <c r="AA609" s="62"/>
      <c r="AB609" s="62"/>
      <c r="AC609" s="61" t="str">
        <f>'учет продукции'!$A609&amp;" "&amp;'учет продукции'!$B609&amp;" "&amp;'учет продукции'!$C609&amp;" "&amp;'учет продукции'!$D609&amp;" "&amp;'учет продукции'!$E609</f>
        <v>Лендхаус 4см №24 Танго Фактура 3-5 2 сорт</v>
      </c>
    </row>
    <row r="610" spans="1:29" ht="14.25" customHeight="1" x14ac:dyDescent="0.3">
      <c r="A610" s="35" t="str">
        <f t="shared" ref="A610:B610" si="99">A98</f>
        <v>Лендхаус</v>
      </c>
      <c r="B610" s="8" t="str">
        <f t="shared" si="99"/>
        <v>4см</v>
      </c>
      <c r="C610" s="8" t="str">
        <f t="shared" ref="C610:C616" si="100">C546</f>
        <v>серый</v>
      </c>
      <c r="D610" s="8" t="str">
        <f t="shared" ref="D610:D616" si="101">D482</f>
        <v>Мрамор</v>
      </c>
      <c r="E610" s="9" t="s">
        <v>159</v>
      </c>
      <c r="F610" s="63">
        <f>'учет продукции'!$I610+'учет продукции'!$J610-'учет продукции'!$K610</f>
        <v>0</v>
      </c>
      <c r="G610" s="32">
        <v>390</v>
      </c>
      <c r="H610" s="32">
        <f>'учет продукции'!$F610*'учет продукции'!$G610</f>
        <v>0</v>
      </c>
      <c r="I610" s="64"/>
      <c r="J610" s="61"/>
      <c r="K610" s="61"/>
      <c r="L610" s="62">
        <v>67.476383265856953</v>
      </c>
      <c r="M610" s="62">
        <v>51.138275937562291</v>
      </c>
      <c r="N610" s="62">
        <v>16.338107328294662</v>
      </c>
      <c r="O610" s="62">
        <v>14.619883040935674</v>
      </c>
      <c r="P610" s="62">
        <v>44.984255510571302</v>
      </c>
      <c r="Q610" s="62">
        <v>5.2631578947368416</v>
      </c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1" t="str">
        <f>'учет продукции'!$A610&amp;" "&amp;'учет продукции'!$B610&amp;" "&amp;'учет продукции'!$C610&amp;" "&amp;'учет продукции'!$D610&amp;" "&amp;'учет продукции'!$E610</f>
        <v>Лендхаус 4см серый Мрамор 2 сорт</v>
      </c>
    </row>
    <row r="611" spans="1:29" ht="14.25" customHeight="1" x14ac:dyDescent="0.3">
      <c r="A611" s="35" t="str">
        <f t="shared" ref="A611:B611" si="102">A99</f>
        <v>Лендхаус</v>
      </c>
      <c r="B611" s="8" t="str">
        <f t="shared" si="102"/>
        <v>4см</v>
      </c>
      <c r="C611" s="8" t="str">
        <f t="shared" si="100"/>
        <v>красный</v>
      </c>
      <c r="D611" s="8" t="str">
        <f t="shared" si="101"/>
        <v>Мрамор</v>
      </c>
      <c r="E611" s="9" t="s">
        <v>159</v>
      </c>
      <c r="F611" s="63">
        <f>'учет продукции'!$I611+'учет продукции'!$J611-'учет продукции'!$K611</f>
        <v>0</v>
      </c>
      <c r="G611" s="32">
        <v>390</v>
      </c>
      <c r="H611" s="32">
        <f>'учет продукции'!$F611*'учет продукции'!$G611</f>
        <v>0</v>
      </c>
      <c r="I611" s="64"/>
      <c r="J611" s="61"/>
      <c r="K611" s="61"/>
      <c r="L611" s="62">
        <v>67.476383265856953</v>
      </c>
      <c r="M611" s="62">
        <v>51.138275937562291</v>
      </c>
      <c r="N611" s="62">
        <v>16.338107328294662</v>
      </c>
      <c r="O611" s="62">
        <v>14.619883040935674</v>
      </c>
      <c r="P611" s="62">
        <v>44.984255510571302</v>
      </c>
      <c r="Q611" s="62">
        <v>5.2631578947368416</v>
      </c>
      <c r="R611" s="62"/>
      <c r="S611" s="62"/>
      <c r="T611" s="62"/>
      <c r="U611" s="62"/>
      <c r="V611" s="62">
        <v>8.7999999999999995E-2</v>
      </c>
      <c r="W611" s="62"/>
      <c r="X611" s="62"/>
      <c r="Y611" s="62"/>
      <c r="Z611" s="62"/>
      <c r="AA611" s="62"/>
      <c r="AB611" s="62"/>
      <c r="AC611" s="61" t="str">
        <f>'учет продукции'!$A611&amp;" "&amp;'учет продукции'!$B611&amp;" "&amp;'учет продукции'!$C611&amp;" "&amp;'учет продукции'!$D611&amp;" "&amp;'учет продукции'!$E611</f>
        <v>Лендхаус 4см красный Мрамор 2 сорт</v>
      </c>
    </row>
    <row r="612" spans="1:29" ht="14.25" customHeight="1" x14ac:dyDescent="0.3">
      <c r="A612" s="35" t="str">
        <f t="shared" ref="A612:B612" si="103">A100</f>
        <v>Лендхаус</v>
      </c>
      <c r="B612" s="8" t="str">
        <f t="shared" si="103"/>
        <v>4см</v>
      </c>
      <c r="C612" s="8" t="str">
        <f t="shared" si="100"/>
        <v>коричневый</v>
      </c>
      <c r="D612" s="8" t="str">
        <f t="shared" si="101"/>
        <v>Мрамор</v>
      </c>
      <c r="E612" s="9" t="s">
        <v>159</v>
      </c>
      <c r="F612" s="63">
        <f>'учет продукции'!$I612+'учет продукции'!$J612-'учет продукции'!$K612</f>
        <v>0</v>
      </c>
      <c r="G612" s="32">
        <v>390</v>
      </c>
      <c r="H612" s="32">
        <f>'учет продукции'!$F612*'учет продукции'!$G612</f>
        <v>0</v>
      </c>
      <c r="I612" s="64"/>
      <c r="J612" s="61"/>
      <c r="K612" s="61"/>
      <c r="L612" s="62">
        <v>67.476383265856953</v>
      </c>
      <c r="M612" s="62">
        <v>51.138275937562291</v>
      </c>
      <c r="N612" s="62">
        <v>16.338107328294662</v>
      </c>
      <c r="O612" s="62">
        <v>14.619883040935674</v>
      </c>
      <c r="P612" s="62">
        <v>44.984255510571302</v>
      </c>
      <c r="Q612" s="62">
        <v>5.2631578947368416</v>
      </c>
      <c r="R612" s="62"/>
      <c r="S612" s="62"/>
      <c r="T612" s="62"/>
      <c r="U612" s="62"/>
      <c r="V612" s="62"/>
      <c r="W612" s="62">
        <v>8.7999999999999995E-2</v>
      </c>
      <c r="X612" s="62"/>
      <c r="Y612" s="62"/>
      <c r="Z612" s="62"/>
      <c r="AA612" s="62"/>
      <c r="AB612" s="62"/>
      <c r="AC612" s="61" t="str">
        <f>'учет продукции'!$A612&amp;" "&amp;'учет продукции'!$B612&amp;" "&amp;'учет продукции'!$C612&amp;" "&amp;'учет продукции'!$D612&amp;" "&amp;'учет продукции'!$E612</f>
        <v>Лендхаус 4см коричневый Мрамор 2 сорт</v>
      </c>
    </row>
    <row r="613" spans="1:29" ht="14.25" customHeight="1" x14ac:dyDescent="0.3">
      <c r="A613" s="35" t="str">
        <f t="shared" ref="A613:B613" si="104">A101</f>
        <v>Лендхаус</v>
      </c>
      <c r="B613" s="8" t="str">
        <f t="shared" si="104"/>
        <v>4см</v>
      </c>
      <c r="C613" s="8" t="str">
        <f t="shared" si="100"/>
        <v>черный</v>
      </c>
      <c r="D613" s="8" t="str">
        <f t="shared" si="101"/>
        <v>Мрамор</v>
      </c>
      <c r="E613" s="9" t="s">
        <v>159</v>
      </c>
      <c r="F613" s="63">
        <f>'учет продукции'!$I613+'учет продукции'!$J613-'учет продукции'!$K613</f>
        <v>0</v>
      </c>
      <c r="G613" s="32">
        <v>390</v>
      </c>
      <c r="H613" s="32">
        <f>'учет продукции'!$F613*'учет продукции'!$G613</f>
        <v>0</v>
      </c>
      <c r="I613" s="64"/>
      <c r="J613" s="61"/>
      <c r="K613" s="61"/>
      <c r="L613" s="62">
        <v>67.476383265856953</v>
      </c>
      <c r="M613" s="62">
        <v>51.138275937562291</v>
      </c>
      <c r="N613" s="62">
        <v>16.338107328294662</v>
      </c>
      <c r="O613" s="62">
        <v>14.619883040935674</v>
      </c>
      <c r="P613" s="62">
        <v>44.984255510571302</v>
      </c>
      <c r="Q613" s="62">
        <v>5.2631578947368416</v>
      </c>
      <c r="R613" s="62"/>
      <c r="S613" s="62"/>
      <c r="T613" s="62"/>
      <c r="U613" s="62"/>
      <c r="V613" s="62"/>
      <c r="W613" s="62"/>
      <c r="X613" s="62">
        <v>8.7999999999999995E-2</v>
      </c>
      <c r="Y613" s="62"/>
      <c r="Z613" s="62"/>
      <c r="AA613" s="62"/>
      <c r="AB613" s="62"/>
      <c r="AC613" s="61" t="str">
        <f>'учет продукции'!$A613&amp;" "&amp;'учет продукции'!$B613&amp;" "&amp;'учет продукции'!$C613&amp;" "&amp;'учет продукции'!$D613&amp;" "&amp;'учет продукции'!$E613</f>
        <v>Лендхаус 4см черный Мрамор 2 сорт</v>
      </c>
    </row>
    <row r="614" spans="1:29" ht="14.25" customHeight="1" x14ac:dyDescent="0.3">
      <c r="A614" s="35" t="str">
        <f t="shared" ref="A614:B614" si="105">A102</f>
        <v>Лендхаус</v>
      </c>
      <c r="B614" s="8" t="str">
        <f t="shared" si="105"/>
        <v>4см</v>
      </c>
      <c r="C614" s="8" t="str">
        <f t="shared" si="100"/>
        <v>белый</v>
      </c>
      <c r="D614" s="8" t="str">
        <f t="shared" si="101"/>
        <v>Мрамор</v>
      </c>
      <c r="E614" s="9" t="s">
        <v>159</v>
      </c>
      <c r="F614" s="63">
        <f>'учет продукции'!$I614+'учет продукции'!$J614-'учет продукции'!$K614</f>
        <v>0</v>
      </c>
      <c r="G614" s="32">
        <v>410</v>
      </c>
      <c r="H614" s="32">
        <f>'учет продукции'!$F614*'учет продукции'!$G614</f>
        <v>0</v>
      </c>
      <c r="I614" s="64"/>
      <c r="J614" s="61"/>
      <c r="K614" s="61"/>
      <c r="L614" s="62">
        <v>67.476383265856953</v>
      </c>
      <c r="M614" s="62">
        <v>51.138275937562291</v>
      </c>
      <c r="N614" s="62">
        <v>16.338107328294662</v>
      </c>
      <c r="O614" s="62">
        <v>14.619883040935674</v>
      </c>
      <c r="P614" s="62">
        <v>44.984255510571302</v>
      </c>
      <c r="Q614" s="62">
        <v>5.2631578947368416</v>
      </c>
      <c r="R614" s="62"/>
      <c r="S614" s="62"/>
      <c r="T614" s="62"/>
      <c r="U614" s="62"/>
      <c r="V614" s="62"/>
      <c r="W614" s="62"/>
      <c r="X614" s="62"/>
      <c r="Y614" s="62">
        <v>8.7999999999999995E-2</v>
      </c>
      <c r="Z614" s="62"/>
      <c r="AA614" s="62"/>
      <c r="AB614" s="62"/>
      <c r="AC614" s="61" t="str">
        <f>'учет продукции'!$A614&amp;" "&amp;'учет продукции'!$B614&amp;" "&amp;'учет продукции'!$C614&amp;" "&amp;'учет продукции'!$D614&amp;" "&amp;'учет продукции'!$E614</f>
        <v>Лендхаус 4см белый Мрамор 2 сорт</v>
      </c>
    </row>
    <row r="615" spans="1:29" ht="14.25" customHeight="1" x14ac:dyDescent="0.3">
      <c r="A615" s="35" t="str">
        <f t="shared" ref="A615:B615" si="106">A103</f>
        <v>Лендхаус</v>
      </c>
      <c r="B615" s="8" t="str">
        <f t="shared" si="106"/>
        <v>4см</v>
      </c>
      <c r="C615" s="8" t="str">
        <f t="shared" si="100"/>
        <v>желтый</v>
      </c>
      <c r="D615" s="8" t="str">
        <f t="shared" si="101"/>
        <v>Мрамор</v>
      </c>
      <c r="E615" s="9" t="s">
        <v>159</v>
      </c>
      <c r="F615" s="63">
        <f>'учет продукции'!$I615+'учет продукции'!$J615-'учет продукции'!$K615</f>
        <v>0</v>
      </c>
      <c r="G615" s="32">
        <v>410</v>
      </c>
      <c r="H615" s="32">
        <f>'учет продукции'!$F615*'учет продукции'!$G615</f>
        <v>0</v>
      </c>
      <c r="I615" s="64"/>
      <c r="J615" s="61"/>
      <c r="K615" s="61"/>
      <c r="L615" s="62">
        <v>67.476383265856953</v>
      </c>
      <c r="M615" s="62">
        <v>51.138275937562291</v>
      </c>
      <c r="N615" s="62">
        <v>16.338107328294662</v>
      </c>
      <c r="O615" s="62">
        <v>14.619883040935674</v>
      </c>
      <c r="P615" s="62">
        <v>44.984255510571302</v>
      </c>
      <c r="Q615" s="62">
        <v>5.2631578947368416</v>
      </c>
      <c r="R615" s="62"/>
      <c r="S615" s="62"/>
      <c r="T615" s="62"/>
      <c r="U615" s="62"/>
      <c r="V615" s="62"/>
      <c r="W615" s="62"/>
      <c r="X615" s="62"/>
      <c r="Y615" s="62"/>
      <c r="Z615" s="62">
        <v>8.7999999999999995E-2</v>
      </c>
      <c r="AA615" s="62"/>
      <c r="AB615" s="62"/>
      <c r="AC615" s="61" t="str">
        <f>'учет продукции'!$A615&amp;" "&amp;'учет продукции'!$B615&amp;" "&amp;'учет продукции'!$C615&amp;" "&amp;'учет продукции'!$D615&amp;" "&amp;'учет продукции'!$E615</f>
        <v>Лендхаус 4см желтый Мрамор 2 сорт</v>
      </c>
    </row>
    <row r="616" spans="1:29" ht="14.25" customHeight="1" x14ac:dyDescent="0.3">
      <c r="A616" s="35" t="str">
        <f t="shared" ref="A616:B616" si="107">A104</f>
        <v>Лендхаус</v>
      </c>
      <c r="B616" s="8" t="str">
        <f t="shared" si="107"/>
        <v>4см</v>
      </c>
      <c r="C616" s="8" t="str">
        <f t="shared" si="100"/>
        <v>оранжевый</v>
      </c>
      <c r="D616" s="8" t="str">
        <f t="shared" si="101"/>
        <v>Мрамор</v>
      </c>
      <c r="E616" s="9" t="s">
        <v>159</v>
      </c>
      <c r="F616" s="63">
        <f>'учет продукции'!$I616+'учет продукции'!$J616-'учет продукции'!$K616</f>
        <v>0</v>
      </c>
      <c r="G616" s="32">
        <v>410</v>
      </c>
      <c r="H616" s="32">
        <f>'учет продукции'!$F616*'учет продукции'!$G616</f>
        <v>0</v>
      </c>
      <c r="I616" s="64"/>
      <c r="J616" s="61"/>
      <c r="K616" s="61"/>
      <c r="L616" s="62">
        <v>67.476383265856953</v>
      </c>
      <c r="M616" s="62">
        <v>51.138275937562291</v>
      </c>
      <c r="N616" s="62">
        <v>16.338107328294662</v>
      </c>
      <c r="O616" s="62">
        <v>14.619883040935674</v>
      </c>
      <c r="P616" s="62">
        <v>44.984255510571302</v>
      </c>
      <c r="Q616" s="62">
        <v>5.2631578947368416</v>
      </c>
      <c r="R616" s="62"/>
      <c r="S616" s="62"/>
      <c r="T616" s="62"/>
      <c r="U616" s="62"/>
      <c r="V616" s="62"/>
      <c r="W616" s="62"/>
      <c r="X616" s="62"/>
      <c r="Y616" s="62"/>
      <c r="Z616" s="62"/>
      <c r="AA616" s="62">
        <v>8.7999999999999995E-2</v>
      </c>
      <c r="AB616" s="62"/>
      <c r="AC616" s="61" t="str">
        <f>'учет продукции'!$A616&amp;" "&amp;'учет продукции'!$B616&amp;" "&amp;'учет продукции'!$C616&amp;" "&amp;'учет продукции'!$D616&amp;" "&amp;'учет продукции'!$E616</f>
        <v>Лендхаус 4см оранжевый Мрамор 2 сорт</v>
      </c>
    </row>
    <row r="617" spans="1:29" ht="14.25" customHeight="1" x14ac:dyDescent="0.3">
      <c r="A617" s="35" t="s">
        <v>124</v>
      </c>
      <c r="B617" s="8" t="s">
        <v>125</v>
      </c>
      <c r="C617" s="8" t="s">
        <v>126</v>
      </c>
      <c r="D617" s="8" t="s">
        <v>155</v>
      </c>
      <c r="E617" s="8" t="s">
        <v>159</v>
      </c>
      <c r="F617" s="66">
        <v>0</v>
      </c>
      <c r="G617" s="32">
        <v>420</v>
      </c>
      <c r="H617" s="32">
        <v>0</v>
      </c>
      <c r="I617" s="67"/>
      <c r="J617" s="61"/>
      <c r="K617" s="61"/>
      <c r="L617" s="62">
        <v>67.476383265856995</v>
      </c>
      <c r="M617" s="62">
        <v>51.138275937562327</v>
      </c>
      <c r="N617" s="62">
        <v>16.338107328294672</v>
      </c>
      <c r="O617" s="62">
        <v>14.619883040935701</v>
      </c>
      <c r="P617" s="62">
        <v>44.984255510571302</v>
      </c>
      <c r="Q617" s="62">
        <v>5.2631578947368398</v>
      </c>
      <c r="R617" s="62"/>
      <c r="S617" s="62"/>
      <c r="T617" s="62"/>
      <c r="U617" s="62"/>
      <c r="V617" s="62"/>
      <c r="W617" s="62">
        <v>8.7999999999999995E-2</v>
      </c>
      <c r="X617" s="62"/>
      <c r="Y617" s="62"/>
      <c r="Z617" s="62"/>
      <c r="AA617" s="62"/>
      <c r="AB617" s="62"/>
      <c r="AC617" s="61" t="str">
        <f>'учет продукции'!$A617&amp;" "&amp;'учет продукции'!$B617&amp;" "&amp;'учет продукции'!$C617&amp;" "&amp;'учет продукции'!$D617&amp;" "&amp;'учет продукции'!$E617</f>
        <v>Лендхаус 4см Мокко Мрамор 2 сорт</v>
      </c>
    </row>
    <row r="618" spans="1:29" ht="14.25" customHeight="1" x14ac:dyDescent="0.3">
      <c r="A618" s="35" t="str">
        <f t="shared" ref="A618:B618" si="108">A106</f>
        <v>Лендхаус</v>
      </c>
      <c r="B618" s="8" t="str">
        <f t="shared" si="108"/>
        <v>4см</v>
      </c>
      <c r="C618" s="8" t="str">
        <f t="shared" ref="C618:C641" si="109">C554</f>
        <v>№1 Каир</v>
      </c>
      <c r="D618" s="8" t="str">
        <f t="shared" ref="D618:D648" si="110">D490</f>
        <v>Мрамор</v>
      </c>
      <c r="E618" s="9" t="s">
        <v>159</v>
      </c>
      <c r="F618" s="63">
        <f>'учет продукции'!$I618+'учет продукции'!$J618-'учет продукции'!$K618</f>
        <v>0</v>
      </c>
      <c r="G618" s="32">
        <v>470</v>
      </c>
      <c r="H618" s="32">
        <f>'учет продукции'!$F618*'учет продукции'!$G618</f>
        <v>0</v>
      </c>
      <c r="I618" s="64"/>
      <c r="J618" s="61"/>
      <c r="K618" s="61"/>
      <c r="L618" s="62">
        <v>67.476383265856995</v>
      </c>
      <c r="M618" s="62">
        <v>51.138275937562327</v>
      </c>
      <c r="N618" s="62">
        <v>16.338107328294672</v>
      </c>
      <c r="O618" s="62">
        <v>14.619883040935701</v>
      </c>
      <c r="P618" s="62">
        <v>44.984255510571302</v>
      </c>
      <c r="Q618" s="62">
        <v>5.2631578947368398</v>
      </c>
      <c r="R618" s="62"/>
      <c r="S618" s="62"/>
      <c r="T618" s="62"/>
      <c r="U618" s="62"/>
      <c r="V618" s="62">
        <v>2.1929824561403508E-2</v>
      </c>
      <c r="W618" s="62"/>
      <c r="X618" s="62"/>
      <c r="Y618" s="62"/>
      <c r="Z618" s="62">
        <v>4.3859649122807015E-2</v>
      </c>
      <c r="AA618" s="62">
        <v>2.1929824561403508E-2</v>
      </c>
      <c r="AB618" s="62"/>
      <c r="AC618" s="61" t="str">
        <f>'учет продукции'!$A618&amp;" "&amp;'учет продукции'!$B618&amp;" "&amp;'учет продукции'!$C618&amp;" "&amp;'учет продукции'!$D618&amp;" "&amp;'учет продукции'!$E618</f>
        <v>Лендхаус 4см №1 Каир Мрамор 2 сорт</v>
      </c>
    </row>
    <row r="619" spans="1:29" ht="14.25" customHeight="1" x14ac:dyDescent="0.3">
      <c r="A619" s="35" t="str">
        <f t="shared" ref="A619:B619" si="111">A107</f>
        <v>Лендхаус</v>
      </c>
      <c r="B619" s="8" t="str">
        <f t="shared" si="111"/>
        <v>4см</v>
      </c>
      <c r="C619" s="8" t="str">
        <f t="shared" si="109"/>
        <v>№2 Янтарь</v>
      </c>
      <c r="D619" s="8" t="str">
        <f t="shared" si="110"/>
        <v>Мрамор</v>
      </c>
      <c r="E619" s="9" t="s">
        <v>159</v>
      </c>
      <c r="F619" s="63">
        <f>'учет продукции'!$I619+'учет продукции'!$J619-'учет продукции'!$K619</f>
        <v>0</v>
      </c>
      <c r="G619" s="32">
        <v>470</v>
      </c>
      <c r="H619" s="32">
        <f>'учет продукции'!$F619*'учет продукции'!$G619</f>
        <v>0</v>
      </c>
      <c r="I619" s="64"/>
      <c r="J619" s="61"/>
      <c r="K619" s="61"/>
      <c r="L619" s="62">
        <v>67.476383265856995</v>
      </c>
      <c r="M619" s="62">
        <v>51.138275937562327</v>
      </c>
      <c r="N619" s="62">
        <v>16.338107328294672</v>
      </c>
      <c r="O619" s="62">
        <v>14.619883040935701</v>
      </c>
      <c r="P619" s="62">
        <v>44.984255510571302</v>
      </c>
      <c r="Q619" s="62">
        <v>5.2631578947368398</v>
      </c>
      <c r="R619" s="62"/>
      <c r="S619" s="62"/>
      <c r="T619" s="62"/>
      <c r="U619" s="62"/>
      <c r="V619" s="62"/>
      <c r="W619" s="62">
        <v>4.3859649122807015E-2</v>
      </c>
      <c r="X619" s="62"/>
      <c r="Y619" s="62"/>
      <c r="Z619" s="62">
        <v>4.3859649122807001E-2</v>
      </c>
      <c r="AA619" s="62"/>
      <c r="AB619" s="62"/>
      <c r="AC619" s="61" t="str">
        <f>'учет продукции'!$A619&amp;" "&amp;'учет продукции'!$B619&amp;" "&amp;'учет продукции'!$C619&amp;" "&amp;'учет продукции'!$D619&amp;" "&amp;'учет продукции'!$E619</f>
        <v>Лендхаус 4см №2 Янтарь Мрамор 2 сорт</v>
      </c>
    </row>
    <row r="620" spans="1:29" ht="14.25" customHeight="1" x14ac:dyDescent="0.3">
      <c r="A620" s="35" t="str">
        <f t="shared" ref="A620:B620" si="112">A108</f>
        <v>Лендхаус</v>
      </c>
      <c r="B620" s="8" t="str">
        <f t="shared" si="112"/>
        <v>4см</v>
      </c>
      <c r="C620" s="8" t="str">
        <f t="shared" si="109"/>
        <v>№3 Серо-белый</v>
      </c>
      <c r="D620" s="8" t="str">
        <f t="shared" si="110"/>
        <v>Мрамор</v>
      </c>
      <c r="E620" s="9" t="s">
        <v>159</v>
      </c>
      <c r="F620" s="63">
        <f>'учет продукции'!$I620+'учет продукции'!$J620-'учет продукции'!$K620</f>
        <v>0</v>
      </c>
      <c r="G620" s="32">
        <v>470</v>
      </c>
      <c r="H620" s="32">
        <f>'учет продукции'!$F620*'учет продукции'!$G620</f>
        <v>0</v>
      </c>
      <c r="I620" s="64"/>
      <c r="J620" s="61"/>
      <c r="K620" s="61"/>
      <c r="L620" s="62">
        <v>67.476383265856995</v>
      </c>
      <c r="M620" s="62">
        <v>51.138275937562327</v>
      </c>
      <c r="N620" s="62">
        <v>16.338107328294672</v>
      </c>
      <c r="O620" s="62">
        <v>14.619883040935701</v>
      </c>
      <c r="P620" s="62">
        <v>44.984255510571302</v>
      </c>
      <c r="Q620" s="62">
        <v>5.2631578947368398</v>
      </c>
      <c r="R620" s="62"/>
      <c r="S620" s="62"/>
      <c r="T620" s="62"/>
      <c r="U620" s="62"/>
      <c r="V620" s="62"/>
      <c r="W620" s="62"/>
      <c r="X620" s="62"/>
      <c r="Y620" s="62">
        <v>4.3859649122807015E-2</v>
      </c>
      <c r="Z620" s="62"/>
      <c r="AA620" s="62"/>
      <c r="AB620" s="62"/>
      <c r="AC620" s="61" t="str">
        <f>'учет продукции'!$A620&amp;" "&amp;'учет продукции'!$B620&amp;" "&amp;'учет продукции'!$C620&amp;" "&amp;'учет продукции'!$D620&amp;" "&amp;'учет продукции'!$E620</f>
        <v>Лендхаус 4см №3 Серо-белый Мрамор 2 сорт</v>
      </c>
    </row>
    <row r="621" spans="1:29" ht="14.25" customHeight="1" x14ac:dyDescent="0.3">
      <c r="A621" s="35" t="str">
        <f t="shared" ref="A621:B621" si="113">A109</f>
        <v>Лендхаус</v>
      </c>
      <c r="B621" s="8" t="str">
        <f t="shared" si="113"/>
        <v>4см</v>
      </c>
      <c r="C621" s="8" t="str">
        <f t="shared" si="109"/>
        <v>№4 Степь</v>
      </c>
      <c r="D621" s="8" t="str">
        <f t="shared" si="110"/>
        <v>Мрамор</v>
      </c>
      <c r="E621" s="9" t="s">
        <v>159</v>
      </c>
      <c r="F621" s="63">
        <f>'учет продукции'!$I621+'учет продукции'!$J621-'учет продукции'!$K621</f>
        <v>1.68</v>
      </c>
      <c r="G621" s="32">
        <v>470</v>
      </c>
      <c r="H621" s="32">
        <f>'учет продукции'!$F621*'учет продукции'!$G621</f>
        <v>789.6</v>
      </c>
      <c r="I621" s="64"/>
      <c r="J621" s="61">
        <v>1.68</v>
      </c>
      <c r="K621" s="61"/>
      <c r="L621" s="62">
        <v>67.476383265856995</v>
      </c>
      <c r="M621" s="62">
        <v>51.138275937562327</v>
      </c>
      <c r="N621" s="62">
        <v>16.338107328294672</v>
      </c>
      <c r="O621" s="62">
        <v>14.619883040935701</v>
      </c>
      <c r="P621" s="62">
        <v>44.984255510571302</v>
      </c>
      <c r="Q621" s="62">
        <v>5.2631578947368398</v>
      </c>
      <c r="R621" s="62"/>
      <c r="S621" s="62"/>
      <c r="T621" s="62"/>
      <c r="U621" s="62"/>
      <c r="V621" s="62"/>
      <c r="W621" s="62">
        <v>2.1999999999999999E-2</v>
      </c>
      <c r="X621" s="62"/>
      <c r="Y621" s="62">
        <v>4.3859649122807015E-2</v>
      </c>
      <c r="Z621" s="62">
        <v>2.1999999999999999E-2</v>
      </c>
      <c r="AA621" s="62"/>
      <c r="AB621" s="62"/>
      <c r="AC621" s="61" t="str">
        <f>'учет продукции'!$A621&amp;" "&amp;'учет продукции'!$B621&amp;" "&amp;'учет продукции'!$C621&amp;" "&amp;'учет продукции'!$D621&amp;" "&amp;'учет продукции'!$E621</f>
        <v>Лендхаус 4см №4 Степь Мрамор 2 сорт</v>
      </c>
    </row>
    <row r="622" spans="1:29" ht="14.25" customHeight="1" x14ac:dyDescent="0.3">
      <c r="A622" s="35" t="str">
        <f t="shared" ref="A622:B622" si="114">A110</f>
        <v>Лендхаус</v>
      </c>
      <c r="B622" s="8" t="str">
        <f t="shared" si="114"/>
        <v>4см</v>
      </c>
      <c r="C622" s="8" t="str">
        <f t="shared" si="109"/>
        <v>№5 Клинкер</v>
      </c>
      <c r="D622" s="8" t="str">
        <f t="shared" si="110"/>
        <v>Мрамор</v>
      </c>
      <c r="E622" s="9" t="s">
        <v>159</v>
      </c>
      <c r="F622" s="63">
        <f>'учет продукции'!$I622+'учет продукции'!$J622-'учет продукции'!$K622</f>
        <v>0</v>
      </c>
      <c r="G622" s="32">
        <v>470</v>
      </c>
      <c r="H622" s="32">
        <f>'учет продукции'!$F622*'учет продукции'!$G622</f>
        <v>0</v>
      </c>
      <c r="I622" s="64"/>
      <c r="J622" s="61"/>
      <c r="K622" s="61"/>
      <c r="L622" s="62">
        <v>67.476383265856995</v>
      </c>
      <c r="M622" s="62">
        <v>51.138275937562327</v>
      </c>
      <c r="N622" s="62">
        <v>16.338107328294672</v>
      </c>
      <c r="O622" s="62">
        <v>14.619883040935701</v>
      </c>
      <c r="P622" s="62">
        <v>44.984255510571302</v>
      </c>
      <c r="Q622" s="62">
        <v>5.2631578947368398</v>
      </c>
      <c r="R622" s="62"/>
      <c r="S622" s="62"/>
      <c r="T622" s="62"/>
      <c r="U622" s="62"/>
      <c r="V622" s="62">
        <v>5.7000000000000002E-2</v>
      </c>
      <c r="W622" s="62">
        <v>2.9000000000000001E-2</v>
      </c>
      <c r="X622" s="62"/>
      <c r="Y622" s="62"/>
      <c r="Z622" s="62"/>
      <c r="AA622" s="62"/>
      <c r="AB622" s="62"/>
      <c r="AC622" s="61" t="str">
        <f>'учет продукции'!$A622&amp;" "&amp;'учет продукции'!$B622&amp;" "&amp;'учет продукции'!$C622&amp;" "&amp;'учет продукции'!$D622&amp;" "&amp;'учет продукции'!$E622</f>
        <v>Лендхаус 4см №5 Клинкер Мрамор 2 сорт</v>
      </c>
    </row>
    <row r="623" spans="1:29" ht="14.25" customHeight="1" x14ac:dyDescent="0.3">
      <c r="A623" s="35" t="str">
        <f t="shared" ref="A623:B623" si="115">A111</f>
        <v>Лендхаус</v>
      </c>
      <c r="B623" s="8" t="str">
        <f t="shared" si="115"/>
        <v>4см</v>
      </c>
      <c r="C623" s="8" t="str">
        <f t="shared" si="109"/>
        <v>№6 Осень</v>
      </c>
      <c r="D623" s="8" t="str">
        <f t="shared" si="110"/>
        <v>Мрамор</v>
      </c>
      <c r="E623" s="9" t="s">
        <v>159</v>
      </c>
      <c r="F623" s="63">
        <f>'учет продукции'!$I623+'учет продукции'!$J623-'учет продукции'!$K623</f>
        <v>0</v>
      </c>
      <c r="G623" s="32">
        <v>470</v>
      </c>
      <c r="H623" s="32">
        <f>'учет продукции'!$F623*'учет продукции'!$G623</f>
        <v>0</v>
      </c>
      <c r="I623" s="64"/>
      <c r="J623" s="61"/>
      <c r="K623" s="61"/>
      <c r="L623" s="62">
        <v>67.476383265856995</v>
      </c>
      <c r="M623" s="62">
        <v>51.138275937562327</v>
      </c>
      <c r="N623" s="62">
        <v>16.338107328294672</v>
      </c>
      <c r="O623" s="62">
        <v>14.619883040935701</v>
      </c>
      <c r="P623" s="62">
        <v>44.984255510571302</v>
      </c>
      <c r="Q623" s="62">
        <v>5.2631578947368398</v>
      </c>
      <c r="R623" s="62"/>
      <c r="S623" s="62"/>
      <c r="T623" s="62"/>
      <c r="U623" s="62"/>
      <c r="V623" s="62">
        <v>2.1929824561403508E-2</v>
      </c>
      <c r="W623" s="62">
        <v>2.1929824561403508E-2</v>
      </c>
      <c r="X623" s="62"/>
      <c r="Y623" s="62"/>
      <c r="Z623" s="62">
        <v>4.3859649122807015E-2</v>
      </c>
      <c r="AA623" s="62"/>
      <c r="AB623" s="62"/>
      <c r="AC623" s="61" t="str">
        <f>'учет продукции'!$A623&amp;" "&amp;'учет продукции'!$B623&amp;" "&amp;'учет продукции'!$C623&amp;" "&amp;'учет продукции'!$D623&amp;" "&amp;'учет продукции'!$E623</f>
        <v>Лендхаус 4см №6 Осень Мрамор 2 сорт</v>
      </c>
    </row>
    <row r="624" spans="1:29" ht="14.25" customHeight="1" x14ac:dyDescent="0.3">
      <c r="A624" s="35" t="str">
        <f t="shared" ref="A624:B624" si="116">A112</f>
        <v>Лендхаус</v>
      </c>
      <c r="B624" s="8" t="str">
        <f t="shared" si="116"/>
        <v>4см</v>
      </c>
      <c r="C624" s="8" t="str">
        <f t="shared" si="109"/>
        <v>№7 Меланж</v>
      </c>
      <c r="D624" s="8" t="str">
        <f t="shared" si="110"/>
        <v>Мрамор</v>
      </c>
      <c r="E624" s="9" t="s">
        <v>159</v>
      </c>
      <c r="F624" s="63">
        <f>'учет продукции'!$I624+'учет продукции'!$J624-'учет продукции'!$K624</f>
        <v>0</v>
      </c>
      <c r="G624" s="32">
        <v>470</v>
      </c>
      <c r="H624" s="32">
        <f>'учет продукции'!$F624*'учет продукции'!$G624</f>
        <v>0</v>
      </c>
      <c r="I624" s="64"/>
      <c r="J624" s="61"/>
      <c r="K624" s="61"/>
      <c r="L624" s="62">
        <v>67.476383265856995</v>
      </c>
      <c r="M624" s="62">
        <v>51.138275937562327</v>
      </c>
      <c r="N624" s="62">
        <v>16.338107328294672</v>
      </c>
      <c r="O624" s="62">
        <v>14.619883040935701</v>
      </c>
      <c r="P624" s="62">
        <v>44.984255510571302</v>
      </c>
      <c r="Q624" s="62">
        <v>5.2631578947368398</v>
      </c>
      <c r="R624" s="62"/>
      <c r="S624" s="62"/>
      <c r="T624" s="62"/>
      <c r="U624" s="62"/>
      <c r="V624" s="62"/>
      <c r="W624" s="62"/>
      <c r="X624" s="62"/>
      <c r="Y624" s="62">
        <v>4.3859649122807015E-2</v>
      </c>
      <c r="Z624" s="62">
        <v>4.3859649122807015E-2</v>
      </c>
      <c r="AA624" s="62"/>
      <c r="AB624" s="62"/>
      <c r="AC624" s="61" t="str">
        <f>'учет продукции'!$A624&amp;" "&amp;'учет продукции'!$B624&amp;" "&amp;'учет продукции'!$C624&amp;" "&amp;'учет продукции'!$D624&amp;" "&amp;'учет продукции'!$E624</f>
        <v>Лендхаус 4см №7 Меланж Мрамор 2 сорт</v>
      </c>
    </row>
    <row r="625" spans="1:29" ht="14.25" customHeight="1" x14ac:dyDescent="0.3">
      <c r="A625" s="35" t="str">
        <f t="shared" ref="A625:B625" si="117">A113</f>
        <v>Лендхаус</v>
      </c>
      <c r="B625" s="8" t="str">
        <f t="shared" si="117"/>
        <v>4см</v>
      </c>
      <c r="C625" s="8" t="str">
        <f t="shared" si="109"/>
        <v>№8 Аляска</v>
      </c>
      <c r="D625" s="8" t="str">
        <f t="shared" si="110"/>
        <v>Мрамор</v>
      </c>
      <c r="E625" s="9" t="s">
        <v>159</v>
      </c>
      <c r="F625" s="63">
        <f>'учет продукции'!$I625+'учет продукции'!$J625-'учет продукции'!$K625</f>
        <v>0</v>
      </c>
      <c r="G625" s="32">
        <v>470</v>
      </c>
      <c r="H625" s="32">
        <f>'учет продукции'!$F625*'учет продукции'!$G625</f>
        <v>0</v>
      </c>
      <c r="I625" s="64"/>
      <c r="J625" s="61"/>
      <c r="K625" s="61"/>
      <c r="L625" s="62">
        <v>67.476383265856995</v>
      </c>
      <c r="M625" s="62">
        <v>51.138275937562327</v>
      </c>
      <c r="N625" s="62">
        <v>16.338107328294672</v>
      </c>
      <c r="O625" s="62">
        <v>14.619883040935701</v>
      </c>
      <c r="P625" s="62">
        <v>44.984255510571302</v>
      </c>
      <c r="Q625" s="62">
        <v>5.2631578947368398</v>
      </c>
      <c r="R625" s="62"/>
      <c r="S625" s="62"/>
      <c r="T625" s="62"/>
      <c r="U625" s="62"/>
      <c r="V625" s="62"/>
      <c r="W625" s="62"/>
      <c r="X625" s="62">
        <v>2.1999999999999999E-2</v>
      </c>
      <c r="Y625" s="62">
        <v>6.6000000000000003E-2</v>
      </c>
      <c r="Z625" s="62"/>
      <c r="AA625" s="62"/>
      <c r="AB625" s="62"/>
      <c r="AC625" s="61" t="str">
        <f>'учет продукции'!$A625&amp;" "&amp;'учет продукции'!$B625&amp;" "&amp;'учет продукции'!$C625&amp;" "&amp;'учет продукции'!$D625&amp;" "&amp;'учет продукции'!$E625</f>
        <v>Лендхаус 4см №8 Аляска Мрамор 2 сорт</v>
      </c>
    </row>
    <row r="626" spans="1:29" ht="14.25" customHeight="1" x14ac:dyDescent="0.3">
      <c r="A626" s="35" t="str">
        <f t="shared" ref="A626:B626" si="118">A114</f>
        <v>Лендхаус</v>
      </c>
      <c r="B626" s="8" t="str">
        <f t="shared" si="118"/>
        <v>4см</v>
      </c>
      <c r="C626" s="8" t="str">
        <f t="shared" si="109"/>
        <v>№9 Арабская ночь</v>
      </c>
      <c r="D626" s="8" t="str">
        <f t="shared" si="110"/>
        <v>Мрамор</v>
      </c>
      <c r="E626" s="9" t="s">
        <v>159</v>
      </c>
      <c r="F626" s="63">
        <f>'учет продукции'!$I626+'учет продукции'!$J626-'учет продукции'!$K626</f>
        <v>0</v>
      </c>
      <c r="G626" s="32">
        <v>470</v>
      </c>
      <c r="H626" s="32">
        <f>'учет продукции'!$F626*'учет продукции'!$G626</f>
        <v>0</v>
      </c>
      <c r="I626" s="64"/>
      <c r="J626" s="61"/>
      <c r="K626" s="61"/>
      <c r="L626" s="62">
        <v>67.476383265856995</v>
      </c>
      <c r="M626" s="62">
        <v>51.138275937562327</v>
      </c>
      <c r="N626" s="62">
        <v>16.338107328294672</v>
      </c>
      <c r="O626" s="62">
        <v>14.619883040935701</v>
      </c>
      <c r="P626" s="62">
        <v>44.984255510571302</v>
      </c>
      <c r="Q626" s="62">
        <v>5.2631578947368398</v>
      </c>
      <c r="R626" s="62"/>
      <c r="S626" s="62"/>
      <c r="T626" s="62"/>
      <c r="U626" s="62"/>
      <c r="V626" s="62">
        <v>2.9000000000000001E-2</v>
      </c>
      <c r="W626" s="62"/>
      <c r="X626" s="62">
        <v>2.9000000000000001E-2</v>
      </c>
      <c r="Y626" s="62"/>
      <c r="Z626" s="62">
        <v>2.9000000000000001E-2</v>
      </c>
      <c r="AA626" s="62"/>
      <c r="AB626" s="62"/>
      <c r="AC626" s="61" t="str">
        <f>'учет продукции'!$A626&amp;" "&amp;'учет продукции'!$B626&amp;" "&amp;'учет продукции'!$C626&amp;" "&amp;'учет продукции'!$D626&amp;" "&amp;'учет продукции'!$E626</f>
        <v>Лендхаус 4см №9 Арабская ночь Мрамор 2 сорт</v>
      </c>
    </row>
    <row r="627" spans="1:29" ht="14.25" customHeight="1" x14ac:dyDescent="0.3">
      <c r="A627" s="35" t="str">
        <f t="shared" ref="A627:B627" si="119">A115</f>
        <v>Лендхаус</v>
      </c>
      <c r="B627" s="8" t="str">
        <f t="shared" si="119"/>
        <v>4см</v>
      </c>
      <c r="C627" s="8" t="str">
        <f t="shared" si="109"/>
        <v>№10 Джафар</v>
      </c>
      <c r="D627" s="8" t="str">
        <f t="shared" si="110"/>
        <v>Мрамор</v>
      </c>
      <c r="E627" s="9" t="s">
        <v>159</v>
      </c>
      <c r="F627" s="63">
        <f>'учет продукции'!$I627+'учет продукции'!$J627-'учет продукции'!$K627</f>
        <v>0</v>
      </c>
      <c r="G627" s="32">
        <v>470</v>
      </c>
      <c r="H627" s="32">
        <f>'учет продукции'!$F627*'учет продукции'!$G627</f>
        <v>0</v>
      </c>
      <c r="I627" s="64"/>
      <c r="J627" s="61"/>
      <c r="K627" s="61"/>
      <c r="L627" s="62">
        <v>67.476383265856995</v>
      </c>
      <c r="M627" s="62">
        <v>51.138275937562327</v>
      </c>
      <c r="N627" s="62">
        <v>16.338107328294672</v>
      </c>
      <c r="O627" s="62">
        <v>14.619883040935701</v>
      </c>
      <c r="P627" s="62">
        <v>44.984255510571302</v>
      </c>
      <c r="Q627" s="62">
        <v>5.2631578947368398</v>
      </c>
      <c r="R627" s="62"/>
      <c r="S627" s="62"/>
      <c r="T627" s="62"/>
      <c r="U627" s="62"/>
      <c r="V627" s="62"/>
      <c r="W627" s="62">
        <v>2.1929824561403508E-2</v>
      </c>
      <c r="X627" s="62"/>
      <c r="Y627" s="62"/>
      <c r="Z627" s="62">
        <v>4.3859649122807015E-2</v>
      </c>
      <c r="AA627" s="62">
        <v>2.1929824561403508E-2</v>
      </c>
      <c r="AB627" s="62"/>
      <c r="AC627" s="61" t="str">
        <f>'учет продукции'!$A627&amp;" "&amp;'учет продукции'!$B627&amp;" "&amp;'учет продукции'!$C627&amp;" "&amp;'учет продукции'!$D627&amp;" "&amp;'учет продукции'!$E627</f>
        <v>Лендхаус 4см №10 Джафар Мрамор 2 сорт</v>
      </c>
    </row>
    <row r="628" spans="1:29" ht="14.25" customHeight="1" x14ac:dyDescent="0.3">
      <c r="A628" s="35" t="str">
        <f t="shared" ref="A628:B628" si="120">A116</f>
        <v>Лендхаус</v>
      </c>
      <c r="B628" s="8" t="str">
        <f t="shared" si="120"/>
        <v>4см</v>
      </c>
      <c r="C628" s="8" t="str">
        <f t="shared" si="109"/>
        <v>№11 Джамбулани</v>
      </c>
      <c r="D628" s="8" t="str">
        <f t="shared" si="110"/>
        <v>Мрамор</v>
      </c>
      <c r="E628" s="9" t="s">
        <v>159</v>
      </c>
      <c r="F628" s="63">
        <f>'учет продукции'!$I628+'учет продукции'!$J628-'учет продукции'!$K628</f>
        <v>0</v>
      </c>
      <c r="G628" s="32">
        <v>470</v>
      </c>
      <c r="H628" s="32">
        <f>'учет продукции'!$F628*'учет продукции'!$G628</f>
        <v>0</v>
      </c>
      <c r="I628" s="64"/>
      <c r="J628" s="61"/>
      <c r="K628" s="61"/>
      <c r="L628" s="62">
        <v>67.476383265856995</v>
      </c>
      <c r="M628" s="62">
        <v>51.138275937562327</v>
      </c>
      <c r="N628" s="62">
        <v>16.338107328294672</v>
      </c>
      <c r="O628" s="62">
        <v>14.619883040935701</v>
      </c>
      <c r="P628" s="62">
        <v>44.984255510571302</v>
      </c>
      <c r="Q628" s="62">
        <v>5.2631578947368398</v>
      </c>
      <c r="R628" s="62"/>
      <c r="S628" s="62"/>
      <c r="T628" s="62"/>
      <c r="U628" s="62"/>
      <c r="V628" s="62"/>
      <c r="W628" s="62">
        <v>4.3859649122807015E-2</v>
      </c>
      <c r="X628" s="62"/>
      <c r="Y628" s="62">
        <v>4.3859649122807015E-2</v>
      </c>
      <c r="Z628" s="62"/>
      <c r="AA628" s="62"/>
      <c r="AB628" s="62"/>
      <c r="AC628" s="61" t="str">
        <f>'учет продукции'!$A628&amp;" "&amp;'учет продукции'!$B628&amp;" "&amp;'учет продукции'!$C628&amp;" "&amp;'учет продукции'!$D628&amp;" "&amp;'учет продукции'!$E628</f>
        <v>Лендхаус 4см №11 Джамбулани Мрамор 2 сорт</v>
      </c>
    </row>
    <row r="629" spans="1:29" ht="14.25" customHeight="1" x14ac:dyDescent="0.3">
      <c r="A629" s="35" t="str">
        <f t="shared" ref="A629:B629" si="121">A117</f>
        <v>Лендхаус</v>
      </c>
      <c r="B629" s="8" t="str">
        <f t="shared" si="121"/>
        <v>4см</v>
      </c>
      <c r="C629" s="8" t="str">
        <f t="shared" si="109"/>
        <v>№12 Яшма</v>
      </c>
      <c r="D629" s="8" t="str">
        <f t="shared" si="110"/>
        <v>Мрамор</v>
      </c>
      <c r="E629" s="9" t="s">
        <v>159</v>
      </c>
      <c r="F629" s="63">
        <f>'учет продукции'!$I629+'учет продукции'!$J629-'учет продукции'!$K629</f>
        <v>0</v>
      </c>
      <c r="G629" s="32">
        <v>470</v>
      </c>
      <c r="H629" s="32">
        <f>'учет продукции'!$F629*'учет продукции'!$G629</f>
        <v>0</v>
      </c>
      <c r="I629" s="64"/>
      <c r="J629" s="61"/>
      <c r="K629" s="61"/>
      <c r="L629" s="62">
        <v>67.476383265856995</v>
      </c>
      <c r="M629" s="62">
        <v>51.138275937562327</v>
      </c>
      <c r="N629" s="62">
        <v>16.338107328294672</v>
      </c>
      <c r="O629" s="62">
        <v>14.619883040935701</v>
      </c>
      <c r="P629" s="62">
        <v>44.984255510571302</v>
      </c>
      <c r="Q629" s="62">
        <v>5.2631578947368398</v>
      </c>
      <c r="R629" s="62"/>
      <c r="S629" s="62"/>
      <c r="T629" s="62"/>
      <c r="U629" s="62"/>
      <c r="V629" s="62"/>
      <c r="W629" s="62">
        <v>2.1929824561403501E-2</v>
      </c>
      <c r="X629" s="62"/>
      <c r="Y629" s="62">
        <v>4.3859649122807015E-2</v>
      </c>
      <c r="Z629" s="62"/>
      <c r="AA629" s="62">
        <v>2.1929824561403508E-2</v>
      </c>
      <c r="AB629" s="62"/>
      <c r="AC629" s="61" t="str">
        <f>'учет продукции'!$A629&amp;" "&amp;'учет продукции'!$B629&amp;" "&amp;'учет продукции'!$C629&amp;" "&amp;'учет продукции'!$D629&amp;" "&amp;'учет продукции'!$E629</f>
        <v>Лендхаус 4см №12 Яшма Мрамор 2 сорт</v>
      </c>
    </row>
    <row r="630" spans="1:29" ht="14.25" customHeight="1" x14ac:dyDescent="0.3">
      <c r="A630" s="35" t="str">
        <f t="shared" ref="A630:B630" si="122">A118</f>
        <v>Лендхаус</v>
      </c>
      <c r="B630" s="8" t="str">
        <f t="shared" si="122"/>
        <v>4см</v>
      </c>
      <c r="C630" s="8" t="str">
        <f t="shared" si="109"/>
        <v>№13 Сорренто</v>
      </c>
      <c r="D630" s="8" t="str">
        <f t="shared" si="110"/>
        <v>Мрамор</v>
      </c>
      <c r="E630" s="9" t="s">
        <v>159</v>
      </c>
      <c r="F630" s="63">
        <f>'учет продукции'!$I630+'учет продукции'!$J630-'учет продукции'!$K630</f>
        <v>0</v>
      </c>
      <c r="G630" s="32">
        <v>470</v>
      </c>
      <c r="H630" s="32">
        <f>'учет продукции'!$F630*'учет продукции'!$G630</f>
        <v>0</v>
      </c>
      <c r="I630" s="64"/>
      <c r="J630" s="61"/>
      <c r="K630" s="61"/>
      <c r="L630" s="62">
        <v>67.476383265856995</v>
      </c>
      <c r="M630" s="62">
        <v>51.138275937562327</v>
      </c>
      <c r="N630" s="62">
        <v>16.338107328294672</v>
      </c>
      <c r="O630" s="62">
        <v>14.619883040935701</v>
      </c>
      <c r="P630" s="62">
        <v>44.984255510571302</v>
      </c>
      <c r="Q630" s="62">
        <v>5.2631578947368398</v>
      </c>
      <c r="R630" s="62"/>
      <c r="S630" s="62"/>
      <c r="T630" s="62"/>
      <c r="U630" s="62"/>
      <c r="V630" s="62">
        <v>2.9000000000000001E-2</v>
      </c>
      <c r="W630" s="62">
        <v>2.9000000000000001E-2</v>
      </c>
      <c r="X630" s="62"/>
      <c r="Y630" s="62"/>
      <c r="Z630" s="62"/>
      <c r="AA630" s="62">
        <v>2.9000000000000001E-2</v>
      </c>
      <c r="AB630" s="62"/>
      <c r="AC630" s="61" t="str">
        <f>'учет продукции'!$A630&amp;" "&amp;'учет продукции'!$B630&amp;" "&amp;'учет продукции'!$C630&amp;" "&amp;'учет продукции'!$D630&amp;" "&amp;'учет продукции'!$E630</f>
        <v>Лендхаус 4см №13 Сорренто Мрамор 2 сорт</v>
      </c>
    </row>
    <row r="631" spans="1:29" ht="14.25" customHeight="1" x14ac:dyDescent="0.3">
      <c r="A631" s="35" t="str">
        <f t="shared" ref="A631:B631" si="123">A119</f>
        <v>Лендхаус</v>
      </c>
      <c r="B631" s="8" t="str">
        <f t="shared" si="123"/>
        <v>4см</v>
      </c>
      <c r="C631" s="8" t="str">
        <f t="shared" si="109"/>
        <v>№14 Красный агат</v>
      </c>
      <c r="D631" s="8" t="str">
        <f t="shared" si="110"/>
        <v>Мрамор</v>
      </c>
      <c r="E631" s="9" t="s">
        <v>159</v>
      </c>
      <c r="F631" s="63">
        <f>'учет продукции'!$I631+'учет продукции'!$J631-'учет продукции'!$K631</f>
        <v>0</v>
      </c>
      <c r="G631" s="32">
        <v>470</v>
      </c>
      <c r="H631" s="32">
        <f>'учет продукции'!$F631*'учет продукции'!$G631</f>
        <v>0</v>
      </c>
      <c r="I631" s="64"/>
      <c r="J631" s="61"/>
      <c r="K631" s="61"/>
      <c r="L631" s="62">
        <v>67.476383265856995</v>
      </c>
      <c r="M631" s="62">
        <v>51.138275937562327</v>
      </c>
      <c r="N631" s="62">
        <v>16.338107328294672</v>
      </c>
      <c r="O631" s="62">
        <v>14.619883040935701</v>
      </c>
      <c r="P631" s="62">
        <v>44.984255510571302</v>
      </c>
      <c r="Q631" s="62">
        <v>5.2631578947368398</v>
      </c>
      <c r="R631" s="62"/>
      <c r="S631" s="62"/>
      <c r="T631" s="62"/>
      <c r="U631" s="62"/>
      <c r="V631" s="62">
        <v>2.1929824561403508E-2</v>
      </c>
      <c r="W631" s="62"/>
      <c r="X631" s="62">
        <v>2.1929824561403508E-2</v>
      </c>
      <c r="Y631" s="62">
        <v>4.3859649122807015E-2</v>
      </c>
      <c r="Z631" s="62"/>
      <c r="AA631" s="62"/>
      <c r="AB631" s="62"/>
      <c r="AC631" s="61" t="str">
        <f>'учет продукции'!$A631&amp;" "&amp;'учет продукции'!$B631&amp;" "&amp;'учет продукции'!$C631&amp;" "&amp;'учет продукции'!$D631&amp;" "&amp;'учет продукции'!$E631</f>
        <v>Лендхаус 4см №14 Красный агат Мрамор 2 сорт</v>
      </c>
    </row>
    <row r="632" spans="1:29" ht="14.25" customHeight="1" x14ac:dyDescent="0.3">
      <c r="A632" s="35" t="str">
        <f t="shared" ref="A632:B632" si="124">A120</f>
        <v>Лендхаус</v>
      </c>
      <c r="B632" s="8" t="str">
        <f t="shared" si="124"/>
        <v>4см</v>
      </c>
      <c r="C632" s="8" t="str">
        <f t="shared" si="109"/>
        <v>№15 Антрацит</v>
      </c>
      <c r="D632" s="8" t="str">
        <f t="shared" si="110"/>
        <v>Мрамор</v>
      </c>
      <c r="E632" s="9" t="s">
        <v>159</v>
      </c>
      <c r="F632" s="63">
        <f>'учет продукции'!$I632+'учет продукции'!$J632-'учет продукции'!$K632</f>
        <v>0</v>
      </c>
      <c r="G632" s="32">
        <v>470</v>
      </c>
      <c r="H632" s="32">
        <f>'учет продукции'!$F632*'учет продукции'!$G632</f>
        <v>0</v>
      </c>
      <c r="I632" s="64"/>
      <c r="J632" s="61"/>
      <c r="K632" s="61"/>
      <c r="L632" s="62">
        <v>67.476383265856995</v>
      </c>
      <c r="M632" s="62">
        <v>51.138275937562327</v>
      </c>
      <c r="N632" s="62">
        <v>16.338107328294672</v>
      </c>
      <c r="O632" s="62">
        <v>14.619883040935701</v>
      </c>
      <c r="P632" s="62">
        <v>44.984255510571302</v>
      </c>
      <c r="Q632" s="62">
        <v>5.2631578947368398</v>
      </c>
      <c r="R632" s="62"/>
      <c r="S632" s="62"/>
      <c r="T632" s="62"/>
      <c r="U632" s="62"/>
      <c r="V632" s="62"/>
      <c r="W632" s="62"/>
      <c r="X632" s="62">
        <v>1.4999999999999999E-2</v>
      </c>
      <c r="Y632" s="62">
        <v>0.44</v>
      </c>
      <c r="Z632" s="62"/>
      <c r="AA632" s="62"/>
      <c r="AB632" s="62"/>
      <c r="AC632" s="61" t="str">
        <f>'учет продукции'!$A632&amp;" "&amp;'учет продукции'!$B632&amp;" "&amp;'учет продукции'!$C632&amp;" "&amp;'учет продукции'!$D632&amp;" "&amp;'учет продукции'!$E632</f>
        <v>Лендхаус 4см №15 Антрацит Мрамор 2 сорт</v>
      </c>
    </row>
    <row r="633" spans="1:29" ht="14.25" customHeight="1" x14ac:dyDescent="0.3">
      <c r="A633" s="35" t="str">
        <f t="shared" ref="A633:B633" si="125">A121</f>
        <v>Лендхаус</v>
      </c>
      <c r="B633" s="8" t="str">
        <f t="shared" si="125"/>
        <v>4см</v>
      </c>
      <c r="C633" s="8" t="str">
        <f t="shared" si="109"/>
        <v>№16 Хаски</v>
      </c>
      <c r="D633" s="8" t="str">
        <f t="shared" si="110"/>
        <v>Мрамор</v>
      </c>
      <c r="E633" s="9" t="s">
        <v>159</v>
      </c>
      <c r="F633" s="63">
        <f>'учет продукции'!$I633+'учет продукции'!$J633-'учет продукции'!$K633</f>
        <v>0</v>
      </c>
      <c r="G633" s="32">
        <v>470</v>
      </c>
      <c r="H633" s="32">
        <f>'учет продукции'!$F633*'учет продукции'!$G633</f>
        <v>0</v>
      </c>
      <c r="I633" s="64"/>
      <c r="J633" s="61"/>
      <c r="K633" s="61"/>
      <c r="L633" s="62">
        <v>67.476383265856995</v>
      </c>
      <c r="M633" s="62">
        <v>51.138275937562327</v>
      </c>
      <c r="N633" s="62">
        <v>16.338107328294672</v>
      </c>
      <c r="O633" s="62">
        <v>14.619883040935701</v>
      </c>
      <c r="P633" s="62">
        <v>44.984255510571302</v>
      </c>
      <c r="Q633" s="62">
        <v>5.2631578947368398</v>
      </c>
      <c r="R633" s="62"/>
      <c r="S633" s="62"/>
      <c r="T633" s="62"/>
      <c r="U633" s="62"/>
      <c r="V633" s="62"/>
      <c r="W633" s="62">
        <v>2.1929824561403508E-2</v>
      </c>
      <c r="X633" s="62"/>
      <c r="Y633" s="62">
        <v>2.1929824561403508E-2</v>
      </c>
      <c r="Z633" s="62"/>
      <c r="AA633" s="62">
        <v>2.1929824561403508E-2</v>
      </c>
      <c r="AB633" s="62"/>
      <c r="AC633" s="61" t="str">
        <f>'учет продукции'!$A633&amp;" "&amp;'учет продукции'!$B633&amp;" "&amp;'учет продукции'!$C633&amp;" "&amp;'учет продукции'!$D633&amp;" "&amp;'учет продукции'!$E633</f>
        <v>Лендхаус 4см №16 Хаски Мрамор 2 сорт</v>
      </c>
    </row>
    <row r="634" spans="1:29" ht="14.25" customHeight="1" x14ac:dyDescent="0.3">
      <c r="A634" s="35" t="str">
        <f t="shared" ref="A634:B634" si="126">A122</f>
        <v>Лендхаус</v>
      </c>
      <c r="B634" s="8" t="str">
        <f t="shared" si="126"/>
        <v>4см</v>
      </c>
      <c r="C634" s="8" t="str">
        <f t="shared" si="109"/>
        <v>№17 Черная ночь</v>
      </c>
      <c r="D634" s="8" t="str">
        <f t="shared" si="110"/>
        <v>Мрамор</v>
      </c>
      <c r="E634" s="9" t="s">
        <v>159</v>
      </c>
      <c r="F634" s="63">
        <f>'учет продукции'!$I634+'учет продукции'!$J634-'учет продукции'!$K634</f>
        <v>0</v>
      </c>
      <c r="G634" s="32">
        <v>470</v>
      </c>
      <c r="H634" s="32">
        <f>'учет продукции'!$F634*'учет продукции'!$G634</f>
        <v>0</v>
      </c>
      <c r="I634" s="64"/>
      <c r="J634" s="61"/>
      <c r="K634" s="61"/>
      <c r="L634" s="62">
        <v>67.476383265856995</v>
      </c>
      <c r="M634" s="62">
        <v>51.138275937562327</v>
      </c>
      <c r="N634" s="62">
        <v>16.338107328294672</v>
      </c>
      <c r="O634" s="62">
        <v>14.619883040935701</v>
      </c>
      <c r="P634" s="62">
        <v>44.984255510571302</v>
      </c>
      <c r="Q634" s="62">
        <v>5.2631578947368398</v>
      </c>
      <c r="R634" s="62"/>
      <c r="S634" s="62"/>
      <c r="T634" s="62"/>
      <c r="U634" s="62"/>
      <c r="V634" s="62"/>
      <c r="W634" s="62"/>
      <c r="X634" s="62">
        <v>6.6000000000000003E-2</v>
      </c>
      <c r="Y634" s="62">
        <v>2.1999999999999999E-2</v>
      </c>
      <c r="Z634" s="62"/>
      <c r="AA634" s="62"/>
      <c r="AB634" s="62"/>
      <c r="AC634" s="61" t="str">
        <f>'учет продукции'!$A634&amp;" "&amp;'учет продукции'!$B634&amp;" "&amp;'учет продукции'!$C634&amp;" "&amp;'учет продукции'!$D634&amp;" "&amp;'учет продукции'!$E634</f>
        <v>Лендхаус 4см №17 Черная ночь Мрамор 2 сорт</v>
      </c>
    </row>
    <row r="635" spans="1:29" ht="14.25" customHeight="1" x14ac:dyDescent="0.3">
      <c r="A635" s="35" t="str">
        <f t="shared" ref="A635:B635" si="127">A123</f>
        <v>Лендхаус</v>
      </c>
      <c r="B635" s="8" t="str">
        <f t="shared" si="127"/>
        <v>4см</v>
      </c>
      <c r="C635" s="8" t="str">
        <f t="shared" si="109"/>
        <v>№18 Мустанг</v>
      </c>
      <c r="D635" s="8" t="str">
        <f t="shared" si="110"/>
        <v>Мрамор</v>
      </c>
      <c r="E635" s="9" t="s">
        <v>159</v>
      </c>
      <c r="F635" s="63">
        <f>'учет продукции'!$I635+'учет продукции'!$J635-'учет продукции'!$K635</f>
        <v>0</v>
      </c>
      <c r="G635" s="32">
        <v>470</v>
      </c>
      <c r="H635" s="32">
        <f>'учет продукции'!$F635*'учет продукции'!$G635</f>
        <v>0</v>
      </c>
      <c r="I635" s="64"/>
      <c r="J635" s="61"/>
      <c r="K635" s="61"/>
      <c r="L635" s="62">
        <v>67.476383265856995</v>
      </c>
      <c r="M635" s="62">
        <v>51.138275937562327</v>
      </c>
      <c r="N635" s="62">
        <v>16.338107328294672</v>
      </c>
      <c r="O635" s="62">
        <v>14.619883040935701</v>
      </c>
      <c r="P635" s="62">
        <v>44.984255510571302</v>
      </c>
      <c r="Q635" s="62">
        <v>5.2631578947368398</v>
      </c>
      <c r="R635" s="62"/>
      <c r="S635" s="62"/>
      <c r="T635" s="62"/>
      <c r="U635" s="62"/>
      <c r="V635" s="62"/>
      <c r="W635" s="62">
        <v>4.3859649122807015E-2</v>
      </c>
      <c r="X635" s="62"/>
      <c r="Y635" s="62"/>
      <c r="Z635" s="62"/>
      <c r="AA635" s="62">
        <v>4.3859649122807015E-2</v>
      </c>
      <c r="AB635" s="62"/>
      <c r="AC635" s="61" t="str">
        <f>'учет продукции'!$A635&amp;" "&amp;'учет продукции'!$B635&amp;" "&amp;'учет продукции'!$C635&amp;" "&amp;'учет продукции'!$D635&amp;" "&amp;'учет продукции'!$E635</f>
        <v>Лендхаус 4см №18 Мустанг Мрамор 2 сорт</v>
      </c>
    </row>
    <row r="636" spans="1:29" ht="14.25" customHeight="1" x14ac:dyDescent="0.3">
      <c r="A636" s="35" t="str">
        <f t="shared" ref="A636:B636" si="128">A124</f>
        <v>Лендхаус</v>
      </c>
      <c r="B636" s="8" t="str">
        <f t="shared" si="128"/>
        <v>4см</v>
      </c>
      <c r="C636" s="8" t="str">
        <f t="shared" si="109"/>
        <v>№19 Гончар</v>
      </c>
      <c r="D636" s="8" t="str">
        <f t="shared" si="110"/>
        <v>Мрамор</v>
      </c>
      <c r="E636" s="9" t="s">
        <v>159</v>
      </c>
      <c r="F636" s="63">
        <f>'учет продукции'!$I636+'учет продукции'!$J636-'учет продукции'!$K636</f>
        <v>0</v>
      </c>
      <c r="G636" s="32">
        <v>470</v>
      </c>
      <c r="H636" s="32">
        <f>'учет продукции'!$F636*'учет продукции'!$G636</f>
        <v>0</v>
      </c>
      <c r="I636" s="64"/>
      <c r="J636" s="61"/>
      <c r="K636" s="61"/>
      <c r="L636" s="62">
        <v>67.476383265856995</v>
      </c>
      <c r="M636" s="62">
        <v>51.138275937562327</v>
      </c>
      <c r="N636" s="62">
        <v>16.338107328294672</v>
      </c>
      <c r="O636" s="62">
        <v>14.619883040935701</v>
      </c>
      <c r="P636" s="62">
        <v>44.984255510571302</v>
      </c>
      <c r="Q636" s="62">
        <v>5.2631578947368398</v>
      </c>
      <c r="R636" s="62"/>
      <c r="S636" s="62"/>
      <c r="T636" s="62"/>
      <c r="U636" s="62"/>
      <c r="V636" s="62"/>
      <c r="W636" s="62">
        <v>4.3859649122807015E-2</v>
      </c>
      <c r="X636" s="62"/>
      <c r="Y636" s="62"/>
      <c r="Z636" s="62"/>
      <c r="AA636" s="62">
        <v>4.3859649122807015E-2</v>
      </c>
      <c r="AB636" s="62"/>
      <c r="AC636" s="61" t="str">
        <f>'учет продукции'!$A636&amp;" "&amp;'учет продукции'!$B636&amp;" "&amp;'учет продукции'!$C636&amp;" "&amp;'учет продукции'!$D636&amp;" "&amp;'учет продукции'!$E636</f>
        <v>Лендхаус 4см №19 Гончар Мрамор 2 сорт</v>
      </c>
    </row>
    <row r="637" spans="1:29" ht="14.25" customHeight="1" x14ac:dyDescent="0.3">
      <c r="A637" s="35" t="str">
        <f t="shared" ref="A637:B637" si="129">A125</f>
        <v>Лендхаус</v>
      </c>
      <c r="B637" s="8" t="str">
        <f t="shared" si="129"/>
        <v>4см</v>
      </c>
      <c r="C637" s="8" t="str">
        <f t="shared" si="109"/>
        <v>№20 Кармен</v>
      </c>
      <c r="D637" s="8" t="str">
        <f t="shared" si="110"/>
        <v>Мрамор</v>
      </c>
      <c r="E637" s="9" t="s">
        <v>159</v>
      </c>
      <c r="F637" s="63">
        <f>'учет продукции'!$I637+'учет продукции'!$J637-'учет продукции'!$K637</f>
        <v>0</v>
      </c>
      <c r="G637" s="32">
        <v>470</v>
      </c>
      <c r="H637" s="32">
        <f>'учет продукции'!$F637*'учет продукции'!$G637</f>
        <v>0</v>
      </c>
      <c r="I637" s="64"/>
      <c r="J637" s="61"/>
      <c r="K637" s="61"/>
      <c r="L637" s="62">
        <v>67.476383265856995</v>
      </c>
      <c r="M637" s="62">
        <v>51.138275937562327</v>
      </c>
      <c r="N637" s="62">
        <v>16.338107328294672</v>
      </c>
      <c r="O637" s="62">
        <v>14.619883040935701</v>
      </c>
      <c r="P637" s="62">
        <v>44.984255510571302</v>
      </c>
      <c r="Q637" s="62">
        <v>5.2631578947368398</v>
      </c>
      <c r="R637" s="62"/>
      <c r="S637" s="62"/>
      <c r="T637" s="62"/>
      <c r="U637" s="62"/>
      <c r="V637" s="62">
        <v>5.7000000000000002E-2</v>
      </c>
      <c r="W637" s="62"/>
      <c r="X637" s="62">
        <v>3.9E-2</v>
      </c>
      <c r="Y637" s="62"/>
      <c r="Z637" s="62"/>
      <c r="AA637" s="62"/>
      <c r="AB637" s="62"/>
      <c r="AC637" s="61" t="str">
        <f>'учет продукции'!$A637&amp;" "&amp;'учет продукции'!$B637&amp;" "&amp;'учет продукции'!$C637&amp;" "&amp;'учет продукции'!$D637&amp;" "&amp;'учет продукции'!$E637</f>
        <v>Лендхаус 4см №20 Кармен Мрамор 2 сорт</v>
      </c>
    </row>
    <row r="638" spans="1:29" ht="14.25" customHeight="1" x14ac:dyDescent="0.3">
      <c r="A638" s="35" t="str">
        <f t="shared" ref="A638:B638" si="130">A126</f>
        <v>Лендхаус</v>
      </c>
      <c r="B638" s="8" t="str">
        <f t="shared" si="130"/>
        <v>4см</v>
      </c>
      <c r="C638" s="8" t="str">
        <f t="shared" si="109"/>
        <v>№21 Агат коричневый</v>
      </c>
      <c r="D638" s="8" t="str">
        <f t="shared" si="110"/>
        <v>Мрамор</v>
      </c>
      <c r="E638" s="9" t="s">
        <v>159</v>
      </c>
      <c r="F638" s="63">
        <f>'учет продукции'!$I638+'учет продукции'!$J638-'учет продукции'!$K638</f>
        <v>6.6</v>
      </c>
      <c r="G638" s="32">
        <v>470</v>
      </c>
      <c r="H638" s="32">
        <f>'учет продукции'!$F638*'учет продукции'!$G638</f>
        <v>3102</v>
      </c>
      <c r="I638" s="64"/>
      <c r="J638" s="61">
        <f>3.93+2.67</f>
        <v>6.6</v>
      </c>
      <c r="K638" s="61"/>
      <c r="L638" s="62">
        <v>67.476383265856995</v>
      </c>
      <c r="M638" s="62">
        <v>51.138275937562327</v>
      </c>
      <c r="N638" s="62">
        <v>16.338107328294672</v>
      </c>
      <c r="O638" s="62">
        <v>14.619883040935701</v>
      </c>
      <c r="P638" s="62">
        <v>44.984255510571302</v>
      </c>
      <c r="Q638" s="62">
        <v>5.2631578947368398</v>
      </c>
      <c r="R638" s="62"/>
      <c r="S638" s="62"/>
      <c r="T638" s="62"/>
      <c r="U638" s="62"/>
      <c r="V638" s="62"/>
      <c r="W638" s="62">
        <v>2.1929824561403508E-2</v>
      </c>
      <c r="X638" s="62">
        <v>2.1929824561403508E-2</v>
      </c>
      <c r="Y638" s="62">
        <v>4.3859649122807015E-2</v>
      </c>
      <c r="Z638" s="62"/>
      <c r="AA638" s="62"/>
      <c r="AB638" s="62"/>
      <c r="AC638" s="61" t="str">
        <f>'учет продукции'!$A638&amp;" "&amp;'учет продукции'!$B638&amp;" "&amp;'учет продукции'!$C638&amp;" "&amp;'учет продукции'!$D638&amp;" "&amp;'учет продукции'!$E638</f>
        <v>Лендхаус 4см №21 Агат коричневый Мрамор 2 сорт</v>
      </c>
    </row>
    <row r="639" spans="1:29" ht="14.25" customHeight="1" x14ac:dyDescent="0.3">
      <c r="A639" s="35" t="str">
        <f t="shared" ref="A639:B639" si="131">A127</f>
        <v>Лендхаус</v>
      </c>
      <c r="B639" s="8" t="str">
        <f t="shared" si="131"/>
        <v>4см</v>
      </c>
      <c r="C639" s="8" t="str">
        <f t="shared" si="109"/>
        <v>№22 Агат оранжевый</v>
      </c>
      <c r="D639" s="8" t="str">
        <f t="shared" si="110"/>
        <v>Мрамор</v>
      </c>
      <c r="E639" s="9" t="s">
        <v>159</v>
      </c>
      <c r="F639" s="63">
        <f>'учет продукции'!$I639+'учет продукции'!$J639-'учет продукции'!$K639</f>
        <v>0</v>
      </c>
      <c r="G639" s="32">
        <v>470</v>
      </c>
      <c r="H639" s="32">
        <f>'учет продукции'!$F639*'учет продукции'!$G639</f>
        <v>0</v>
      </c>
      <c r="I639" s="64"/>
      <c r="J639" s="61"/>
      <c r="K639" s="61"/>
      <c r="L639" s="62">
        <v>67.476383265856995</v>
      </c>
      <c r="M639" s="62">
        <v>51.138275937562327</v>
      </c>
      <c r="N639" s="62">
        <v>16.338107328294672</v>
      </c>
      <c r="O639" s="62">
        <v>14.619883040935701</v>
      </c>
      <c r="P639" s="62">
        <v>44.984255510571302</v>
      </c>
      <c r="Q639" s="62">
        <v>5.2631578947368398</v>
      </c>
      <c r="R639" s="62"/>
      <c r="S639" s="62"/>
      <c r="T639" s="62"/>
      <c r="U639" s="62"/>
      <c r="V639" s="62"/>
      <c r="W639" s="62"/>
      <c r="X639" s="62">
        <v>2.1929824561403508E-2</v>
      </c>
      <c r="Y639" s="62">
        <v>4.3859649122807015E-2</v>
      </c>
      <c r="Z639" s="62"/>
      <c r="AA639" s="62">
        <v>2.1929824561403508E-2</v>
      </c>
      <c r="AB639" s="62"/>
      <c r="AC639" s="61" t="str">
        <f>'учет продукции'!$A639&amp;" "&amp;'учет продукции'!$B639&amp;" "&amp;'учет продукции'!$C639&amp;" "&amp;'учет продукции'!$D639&amp;" "&amp;'учет продукции'!$E639</f>
        <v>Лендхаус 4см №22 Агат оранжевый Мрамор 2 сорт</v>
      </c>
    </row>
    <row r="640" spans="1:29" ht="14.25" customHeight="1" x14ac:dyDescent="0.3">
      <c r="A640" s="35" t="str">
        <f t="shared" ref="A640:B640" si="132">A128</f>
        <v>Лендхаус</v>
      </c>
      <c r="B640" s="8" t="str">
        <f t="shared" si="132"/>
        <v>4см</v>
      </c>
      <c r="C640" s="8" t="str">
        <f t="shared" si="109"/>
        <v>№23 Жёлтый агат</v>
      </c>
      <c r="D640" s="8" t="str">
        <f t="shared" si="110"/>
        <v>Мрамор</v>
      </c>
      <c r="E640" s="9" t="s">
        <v>159</v>
      </c>
      <c r="F640" s="63">
        <f>'учет продукции'!$I640+'учет продукции'!$J640-'учет продукции'!$K640</f>
        <v>0</v>
      </c>
      <c r="G640" s="32">
        <v>470</v>
      </c>
      <c r="H640" s="32">
        <f>'учет продукции'!$F640*'учет продукции'!$G640</f>
        <v>0</v>
      </c>
      <c r="I640" s="64"/>
      <c r="J640" s="61"/>
      <c r="K640" s="61"/>
      <c r="L640" s="62">
        <v>67.476383265856995</v>
      </c>
      <c r="M640" s="62">
        <v>51.138275937562327</v>
      </c>
      <c r="N640" s="62">
        <v>16.338107328294672</v>
      </c>
      <c r="O640" s="62">
        <v>14.619883040935701</v>
      </c>
      <c r="P640" s="62">
        <v>44.984255510571302</v>
      </c>
      <c r="Q640" s="62">
        <v>5.2631578947368398</v>
      </c>
      <c r="R640" s="62"/>
      <c r="S640" s="62"/>
      <c r="T640" s="62"/>
      <c r="U640" s="62"/>
      <c r="V640" s="62"/>
      <c r="W640" s="62"/>
      <c r="X640" s="62">
        <v>2.1929824561403508E-2</v>
      </c>
      <c r="Y640" s="62">
        <v>4.3859649122807015E-2</v>
      </c>
      <c r="Z640" s="62">
        <v>2.1929824561403508E-2</v>
      </c>
      <c r="AA640" s="62"/>
      <c r="AB640" s="62"/>
      <c r="AC640" s="61" t="str">
        <f>'учет продукции'!$A640&amp;" "&amp;'учет продукции'!$B640&amp;" "&amp;'учет продукции'!$C640&amp;" "&amp;'учет продукции'!$D640&amp;" "&amp;'учет продукции'!$E640</f>
        <v>Лендхаус 4см №23 Жёлтый агат Мрамор 2 сорт</v>
      </c>
    </row>
    <row r="641" spans="1:29" ht="14.25" customHeight="1" x14ac:dyDescent="0.3">
      <c r="A641" s="35" t="str">
        <f t="shared" ref="A641:B641" si="133">A129</f>
        <v>Лендхаус</v>
      </c>
      <c r="B641" s="8" t="str">
        <f t="shared" si="133"/>
        <v>4см</v>
      </c>
      <c r="C641" s="8" t="str">
        <f t="shared" si="109"/>
        <v>№24 Танго</v>
      </c>
      <c r="D641" s="8" t="str">
        <f t="shared" si="110"/>
        <v>Мрамор</v>
      </c>
      <c r="E641" s="9" t="s">
        <v>159</v>
      </c>
      <c r="F641" s="63">
        <f>'учет продукции'!$I641+'учет продукции'!$J641-'учет продукции'!$K641</f>
        <v>0</v>
      </c>
      <c r="G641" s="32">
        <v>470</v>
      </c>
      <c r="H641" s="32">
        <f>'учет продукции'!$F641*'учет продукции'!$G641</f>
        <v>0</v>
      </c>
      <c r="I641" s="64"/>
      <c r="J641" s="61"/>
      <c r="K641" s="61"/>
      <c r="L641" s="62">
        <v>67.476383265856995</v>
      </c>
      <c r="M641" s="62">
        <v>51.138275937562327</v>
      </c>
      <c r="N641" s="62">
        <v>16.338107328294672</v>
      </c>
      <c r="O641" s="62">
        <v>14.619883040935701</v>
      </c>
      <c r="P641" s="62">
        <v>44.984255510571302</v>
      </c>
      <c r="Q641" s="62">
        <v>5.2631578947368398</v>
      </c>
      <c r="R641" s="62"/>
      <c r="S641" s="62"/>
      <c r="T641" s="62"/>
      <c r="U641" s="62"/>
      <c r="V641" s="62">
        <v>2.1929824561403508E-2</v>
      </c>
      <c r="W641" s="62"/>
      <c r="X641" s="62"/>
      <c r="Y641" s="62">
        <v>4.3859649122807015E-2</v>
      </c>
      <c r="Z641" s="62">
        <v>2.1929824561403508E-2</v>
      </c>
      <c r="AA641" s="62"/>
      <c r="AB641" s="62"/>
      <c r="AC641" s="61" t="str">
        <f>'учет продукции'!$A641&amp;" "&amp;'учет продукции'!$B641&amp;" "&amp;'учет продукции'!$C641&amp;" "&amp;'учет продукции'!$D641&amp;" "&amp;'учет продукции'!$E641</f>
        <v>Лендхаус 4см №24 Танго Мрамор 2 сорт</v>
      </c>
    </row>
    <row r="642" spans="1:29" ht="14.25" customHeight="1" x14ac:dyDescent="0.3">
      <c r="A642" s="35" t="str">
        <f t="shared" ref="A642:B642" si="134">A130</f>
        <v>Брусчатка</v>
      </c>
      <c r="B642" s="8" t="str">
        <f t="shared" si="134"/>
        <v>4см</v>
      </c>
      <c r="C642" s="8" t="str">
        <f t="shared" ref="C642:C648" si="135">C610</f>
        <v>серый</v>
      </c>
      <c r="D642" s="8" t="str">
        <f t="shared" si="110"/>
        <v>гладкий</v>
      </c>
      <c r="E642" s="9" t="s">
        <v>159</v>
      </c>
      <c r="F642" s="63">
        <f>'учет продукции'!$I642+'учет продукции'!$J642-'учет продукции'!$K642</f>
        <v>0</v>
      </c>
      <c r="G642" s="32">
        <v>220</v>
      </c>
      <c r="H642" s="32">
        <f>'учет продукции'!$F642*'учет продукции'!$G642</f>
        <v>0</v>
      </c>
      <c r="I642" s="64"/>
      <c r="J642" s="61"/>
      <c r="K642" s="61"/>
      <c r="L642" s="62">
        <v>67.476383265856953</v>
      </c>
      <c r="M642" s="62">
        <v>51.138275937562291</v>
      </c>
      <c r="N642" s="62">
        <v>16.338107328294662</v>
      </c>
      <c r="O642" s="62">
        <v>14.619883040935674</v>
      </c>
      <c r="P642" s="62">
        <v>44.984255510571302</v>
      </c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1" t="str">
        <f>'учет продукции'!$A642&amp;" "&amp;'учет продукции'!$B642&amp;" "&amp;'учет продукции'!$C642&amp;" "&amp;'учет продукции'!$D642&amp;" "&amp;'учет продукции'!$E642</f>
        <v>Брусчатка 4см серый гладкий 2 сорт</v>
      </c>
    </row>
    <row r="643" spans="1:29" ht="14.25" customHeight="1" x14ac:dyDescent="0.3">
      <c r="A643" s="35" t="str">
        <f t="shared" ref="A643:B643" si="136">A131</f>
        <v>Брусчатка</v>
      </c>
      <c r="B643" s="8" t="str">
        <f t="shared" si="136"/>
        <v>4см</v>
      </c>
      <c r="C643" s="8" t="str">
        <f t="shared" si="135"/>
        <v>красный</v>
      </c>
      <c r="D643" s="8" t="str">
        <f t="shared" si="110"/>
        <v>гладкий</v>
      </c>
      <c r="E643" s="9" t="s">
        <v>159</v>
      </c>
      <c r="F643" s="63">
        <f>'учет продукции'!$I643+'учет продукции'!$J643-'учет продукции'!$K643</f>
        <v>2.4</v>
      </c>
      <c r="G643" s="32">
        <v>270</v>
      </c>
      <c r="H643" s="32">
        <f>'учет продукции'!$F643*'учет продукции'!$G643</f>
        <v>648</v>
      </c>
      <c r="I643" s="64"/>
      <c r="J643" s="61">
        <v>2.4</v>
      </c>
      <c r="K643" s="61"/>
      <c r="L643" s="62">
        <v>67.476383265856953</v>
      </c>
      <c r="M643" s="62">
        <v>51.138275937562291</v>
      </c>
      <c r="N643" s="62">
        <v>16.338107328294662</v>
      </c>
      <c r="O643" s="62">
        <v>14.619883040935674</v>
      </c>
      <c r="P643" s="62">
        <v>44.984255510571302</v>
      </c>
      <c r="Q643" s="62"/>
      <c r="R643" s="62"/>
      <c r="S643" s="62"/>
      <c r="T643" s="62"/>
      <c r="U643" s="62"/>
      <c r="V643" s="62">
        <v>8.7999999999999995E-2</v>
      </c>
      <c r="W643" s="62"/>
      <c r="X643" s="62"/>
      <c r="Y643" s="62"/>
      <c r="Z643" s="62"/>
      <c r="AA643" s="62"/>
      <c r="AB643" s="62"/>
      <c r="AC643" s="61" t="str">
        <f>'учет продукции'!$A643&amp;" "&amp;'учет продукции'!$B643&amp;" "&amp;'учет продукции'!$C643&amp;" "&amp;'учет продукции'!$D643&amp;" "&amp;'учет продукции'!$E643</f>
        <v>Брусчатка 4см красный гладкий 2 сорт</v>
      </c>
    </row>
    <row r="644" spans="1:29" ht="14.25" customHeight="1" x14ac:dyDescent="0.3">
      <c r="A644" s="35" t="str">
        <f t="shared" ref="A644:B644" si="137">A132</f>
        <v>Брусчатка</v>
      </c>
      <c r="B644" s="8" t="str">
        <f t="shared" si="137"/>
        <v>4см</v>
      </c>
      <c r="C644" s="8" t="str">
        <f t="shared" si="135"/>
        <v>коричневый</v>
      </c>
      <c r="D644" s="8" t="str">
        <f t="shared" si="110"/>
        <v>гладкий</v>
      </c>
      <c r="E644" s="9" t="s">
        <v>159</v>
      </c>
      <c r="F644" s="63">
        <f>'учет продукции'!$I644+'учет продукции'!$J644-'учет продукции'!$K644</f>
        <v>0</v>
      </c>
      <c r="G644" s="32">
        <v>270</v>
      </c>
      <c r="H644" s="32">
        <f>'учет продукции'!$F644*'учет продукции'!$G644</f>
        <v>0</v>
      </c>
      <c r="I644" s="64"/>
      <c r="J644" s="61"/>
      <c r="K644" s="61"/>
      <c r="L644" s="62">
        <v>67.476383265856953</v>
      </c>
      <c r="M644" s="62">
        <v>51.138275937562291</v>
      </c>
      <c r="N644" s="62">
        <v>16.338107328294662</v>
      </c>
      <c r="O644" s="62">
        <v>14.619883040935674</v>
      </c>
      <c r="P644" s="62">
        <v>44.984255510571302</v>
      </c>
      <c r="Q644" s="62"/>
      <c r="R644" s="62"/>
      <c r="S644" s="62"/>
      <c r="T644" s="62"/>
      <c r="U644" s="62"/>
      <c r="V644" s="62"/>
      <c r="W644" s="62">
        <v>8.7999999999999995E-2</v>
      </c>
      <c r="X644" s="62"/>
      <c r="Y644" s="62"/>
      <c r="Z644" s="62"/>
      <c r="AA644" s="62"/>
      <c r="AB644" s="62"/>
      <c r="AC644" s="61" t="str">
        <f>'учет продукции'!$A644&amp;" "&amp;'учет продукции'!$B644&amp;" "&amp;'учет продукции'!$C644&amp;" "&amp;'учет продукции'!$D644&amp;" "&amp;'учет продукции'!$E644</f>
        <v>Брусчатка 4см коричневый гладкий 2 сорт</v>
      </c>
    </row>
    <row r="645" spans="1:29" ht="14.25" customHeight="1" x14ac:dyDescent="0.3">
      <c r="A645" s="35" t="str">
        <f t="shared" ref="A645:B645" si="138">A133</f>
        <v>Брусчатка</v>
      </c>
      <c r="B645" s="8" t="str">
        <f t="shared" si="138"/>
        <v>4см</v>
      </c>
      <c r="C645" s="8" t="str">
        <f t="shared" si="135"/>
        <v>черный</v>
      </c>
      <c r="D645" s="8" t="str">
        <f t="shared" si="110"/>
        <v>гладкий</v>
      </c>
      <c r="E645" s="9" t="s">
        <v>159</v>
      </c>
      <c r="F645" s="63">
        <f>'учет продукции'!$I645+'учет продукции'!$J645-'учет продукции'!$K645</f>
        <v>0</v>
      </c>
      <c r="G645" s="32">
        <v>270</v>
      </c>
      <c r="H645" s="32">
        <f>'учет продукции'!$F645*'учет продукции'!$G645</f>
        <v>0</v>
      </c>
      <c r="I645" s="64"/>
      <c r="J645" s="61"/>
      <c r="K645" s="61"/>
      <c r="L645" s="62">
        <v>67.476383265856953</v>
      </c>
      <c r="M645" s="62">
        <v>51.138275937562291</v>
      </c>
      <c r="N645" s="62">
        <v>16.338107328294662</v>
      </c>
      <c r="O645" s="62">
        <v>14.619883040935674</v>
      </c>
      <c r="P645" s="62">
        <v>44.984255510571302</v>
      </c>
      <c r="Q645" s="62"/>
      <c r="R645" s="62"/>
      <c r="S645" s="62"/>
      <c r="T645" s="62"/>
      <c r="U645" s="62"/>
      <c r="V645" s="62"/>
      <c r="W645" s="62"/>
      <c r="X645" s="62">
        <v>8.7999999999999995E-2</v>
      </c>
      <c r="Y645" s="62"/>
      <c r="Z645" s="62"/>
      <c r="AA645" s="62"/>
      <c r="AB645" s="62"/>
      <c r="AC645" s="61" t="str">
        <f>'учет продукции'!$A645&amp;" "&amp;'учет продукции'!$B645&amp;" "&amp;'учет продукции'!$C645&amp;" "&amp;'учет продукции'!$D645&amp;" "&amp;'учет продукции'!$E645</f>
        <v>Брусчатка 4см черный гладкий 2 сорт</v>
      </c>
    </row>
    <row r="646" spans="1:29" ht="14.25" customHeight="1" x14ac:dyDescent="0.3">
      <c r="A646" s="35" t="str">
        <f t="shared" ref="A646:B646" si="139">A134</f>
        <v>Брусчатка</v>
      </c>
      <c r="B646" s="8" t="str">
        <f t="shared" si="139"/>
        <v>4см</v>
      </c>
      <c r="C646" s="8" t="str">
        <f t="shared" si="135"/>
        <v>белый</v>
      </c>
      <c r="D646" s="8" t="str">
        <f t="shared" si="110"/>
        <v>гладкий</v>
      </c>
      <c r="E646" s="9" t="s">
        <v>159</v>
      </c>
      <c r="F646" s="63">
        <f>'учет продукции'!$I646+'учет продукции'!$J646-'учет продукции'!$K646</f>
        <v>0</v>
      </c>
      <c r="G646" s="32">
        <v>290</v>
      </c>
      <c r="H646" s="32">
        <f>'учет продукции'!$F646*'учет продукции'!$G646</f>
        <v>0</v>
      </c>
      <c r="I646" s="64"/>
      <c r="J646" s="61"/>
      <c r="K646" s="61"/>
      <c r="L646" s="62">
        <v>67.476383265856953</v>
      </c>
      <c r="M646" s="62">
        <v>51.138275937562291</v>
      </c>
      <c r="N646" s="62">
        <v>16.338107328294662</v>
      </c>
      <c r="O646" s="62">
        <v>14.619883040935674</v>
      </c>
      <c r="P646" s="62">
        <v>44.984255510571302</v>
      </c>
      <c r="Q646" s="62"/>
      <c r="R646" s="62"/>
      <c r="S646" s="62"/>
      <c r="T646" s="62"/>
      <c r="U646" s="62"/>
      <c r="V646" s="62"/>
      <c r="W646" s="62"/>
      <c r="X646" s="62"/>
      <c r="Y646" s="62">
        <v>8.7999999999999995E-2</v>
      </c>
      <c r="Z646" s="62"/>
      <c r="AA646" s="62"/>
      <c r="AB646" s="62"/>
      <c r="AC646" s="61" t="str">
        <f>'учет продукции'!$A646&amp;" "&amp;'учет продукции'!$B646&amp;" "&amp;'учет продукции'!$C646&amp;" "&amp;'учет продукции'!$D646&amp;" "&amp;'учет продукции'!$E646</f>
        <v>Брусчатка 4см белый гладкий 2 сорт</v>
      </c>
    </row>
    <row r="647" spans="1:29" ht="14.25" customHeight="1" x14ac:dyDescent="0.3">
      <c r="A647" s="35" t="str">
        <f t="shared" ref="A647:B647" si="140">A135</f>
        <v>Брусчатка</v>
      </c>
      <c r="B647" s="8" t="str">
        <f t="shared" si="140"/>
        <v>4см</v>
      </c>
      <c r="C647" s="8" t="str">
        <f t="shared" si="135"/>
        <v>желтый</v>
      </c>
      <c r="D647" s="8" t="str">
        <f t="shared" si="110"/>
        <v>гладкий</v>
      </c>
      <c r="E647" s="9" t="s">
        <v>159</v>
      </c>
      <c r="F647" s="63">
        <f>'учет продукции'!$I647+'учет продукции'!$J647-'учет продукции'!$K647</f>
        <v>0</v>
      </c>
      <c r="G647" s="32">
        <v>290</v>
      </c>
      <c r="H647" s="32">
        <f>'учет продукции'!$F647*'учет продукции'!$G647</f>
        <v>0</v>
      </c>
      <c r="I647" s="64"/>
      <c r="J647" s="61"/>
      <c r="K647" s="61"/>
      <c r="L647" s="62">
        <v>67.476383265856953</v>
      </c>
      <c r="M647" s="62">
        <v>51.138275937562291</v>
      </c>
      <c r="N647" s="62">
        <v>16.338107328294662</v>
      </c>
      <c r="O647" s="62">
        <v>14.619883040935674</v>
      </c>
      <c r="P647" s="62">
        <v>44.984255510571302</v>
      </c>
      <c r="Q647" s="62"/>
      <c r="R647" s="62"/>
      <c r="S647" s="62"/>
      <c r="T647" s="62"/>
      <c r="U647" s="62"/>
      <c r="V647" s="62"/>
      <c r="W647" s="62"/>
      <c r="X647" s="62"/>
      <c r="Y647" s="62"/>
      <c r="Z647" s="62">
        <v>8.7999999999999995E-2</v>
      </c>
      <c r="AA647" s="62"/>
      <c r="AB647" s="62"/>
      <c r="AC647" s="61" t="str">
        <f>'учет продукции'!$A647&amp;" "&amp;'учет продукции'!$B647&amp;" "&amp;'учет продукции'!$C647&amp;" "&amp;'учет продукции'!$D647&amp;" "&amp;'учет продукции'!$E647</f>
        <v>Брусчатка 4см желтый гладкий 2 сорт</v>
      </c>
    </row>
    <row r="648" spans="1:29" ht="14.25" customHeight="1" x14ac:dyDescent="0.3">
      <c r="A648" s="35" t="str">
        <f t="shared" ref="A648:B648" si="141">A136</f>
        <v>Брусчатка</v>
      </c>
      <c r="B648" s="8" t="str">
        <f t="shared" si="141"/>
        <v>4см</v>
      </c>
      <c r="C648" s="8" t="str">
        <f t="shared" si="135"/>
        <v>оранжевый</v>
      </c>
      <c r="D648" s="8" t="str">
        <f t="shared" si="110"/>
        <v>гладкий</v>
      </c>
      <c r="E648" s="9" t="s">
        <v>159</v>
      </c>
      <c r="F648" s="63">
        <f>'учет продукции'!$I648+'учет продукции'!$J648-'учет продукции'!$K648</f>
        <v>0</v>
      </c>
      <c r="G648" s="32">
        <v>290</v>
      </c>
      <c r="H648" s="32">
        <f>'учет продукции'!$F648*'учет продукции'!$G648</f>
        <v>0</v>
      </c>
      <c r="I648" s="64"/>
      <c r="J648" s="61"/>
      <c r="K648" s="61"/>
      <c r="L648" s="62">
        <v>67.476383265856953</v>
      </c>
      <c r="M648" s="62">
        <v>51.138275937562291</v>
      </c>
      <c r="N648" s="62">
        <v>16.338107328294662</v>
      </c>
      <c r="O648" s="62">
        <v>14.619883040935674</v>
      </c>
      <c r="P648" s="62">
        <v>44.984255510571302</v>
      </c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>
        <v>8.7999999999999995E-2</v>
      </c>
      <c r="AB648" s="62"/>
      <c r="AC648" s="61" t="str">
        <f>'учет продукции'!$A648&amp;" "&amp;'учет продукции'!$B648&amp;" "&amp;'учет продукции'!$C648&amp;" "&amp;'учет продукции'!$D648&amp;" "&amp;'учет продукции'!$E648</f>
        <v>Брусчатка 4см оранжевый гладкий 2 сорт</v>
      </c>
    </row>
    <row r="649" spans="1:29" ht="14.25" customHeight="1" x14ac:dyDescent="0.3">
      <c r="A649" s="35" t="s">
        <v>156</v>
      </c>
      <c r="B649" s="8" t="s">
        <v>125</v>
      </c>
      <c r="C649" s="8" t="s">
        <v>126</v>
      </c>
      <c r="D649" s="8" t="s">
        <v>127</v>
      </c>
      <c r="E649" s="8" t="s">
        <v>159</v>
      </c>
      <c r="F649" s="66">
        <v>0</v>
      </c>
      <c r="G649" s="32">
        <v>270</v>
      </c>
      <c r="H649" s="32">
        <v>0</v>
      </c>
      <c r="I649" s="67"/>
      <c r="J649" s="61"/>
      <c r="K649" s="61"/>
      <c r="L649" s="62">
        <v>67.476383265856953</v>
      </c>
      <c r="M649" s="62">
        <v>51.138275937562291</v>
      </c>
      <c r="N649" s="62">
        <v>16.338107328294662</v>
      </c>
      <c r="O649" s="62">
        <v>14.619883040935674</v>
      </c>
      <c r="P649" s="62">
        <v>44.984255510571302</v>
      </c>
      <c r="Q649" s="62"/>
      <c r="R649" s="62"/>
      <c r="S649" s="62"/>
      <c r="T649" s="62"/>
      <c r="U649" s="62"/>
      <c r="V649" s="62"/>
      <c r="W649" s="62">
        <v>8.7999999999999995E-2</v>
      </c>
      <c r="X649" s="62"/>
      <c r="Y649" s="62"/>
      <c r="Z649" s="62"/>
      <c r="AA649" s="62"/>
      <c r="AB649" s="62"/>
      <c r="AC649" s="61" t="str">
        <f>'учет продукции'!$A649&amp;" "&amp;'учет продукции'!$B649&amp;" "&amp;'учет продукции'!$C649&amp;" "&amp;'учет продукции'!$D649&amp;" "&amp;'учет продукции'!$E649</f>
        <v>Брусчатка 4см Мокко гладкий 2 сорт</v>
      </c>
    </row>
    <row r="650" spans="1:29" ht="14.25" customHeight="1" x14ac:dyDescent="0.3">
      <c r="A650" s="35" t="str">
        <f t="shared" ref="A650:B650" si="142">A138</f>
        <v>Брусчатка</v>
      </c>
      <c r="B650" s="8" t="str">
        <f t="shared" si="142"/>
        <v>4см</v>
      </c>
      <c r="C650" s="8" t="str">
        <f t="shared" ref="C650:C680" si="143">C618</f>
        <v>№1 Каир</v>
      </c>
      <c r="D650" s="8" t="str">
        <f t="shared" ref="D650:D680" si="144">D522</f>
        <v>гладкий</v>
      </c>
      <c r="E650" s="9" t="s">
        <v>159</v>
      </c>
      <c r="F650" s="63">
        <f>'учет продукции'!$I650+'учет продукции'!$J650-'учет продукции'!$K650</f>
        <v>0</v>
      </c>
      <c r="G650" s="32">
        <v>350</v>
      </c>
      <c r="H650" s="32">
        <f>'учет продукции'!$F650*'учет продукции'!$G650</f>
        <v>0</v>
      </c>
      <c r="I650" s="64"/>
      <c r="J650" s="61"/>
      <c r="K650" s="61"/>
      <c r="L650" s="62">
        <v>67.476383265856953</v>
      </c>
      <c r="M650" s="62">
        <v>51.138275937562291</v>
      </c>
      <c r="N650" s="62">
        <v>16.338107328294662</v>
      </c>
      <c r="O650" s="62">
        <v>14.619883040935674</v>
      </c>
      <c r="P650" s="62">
        <v>44.984255510571302</v>
      </c>
      <c r="Q650" s="62"/>
      <c r="R650" s="62"/>
      <c r="S650" s="62"/>
      <c r="T650" s="62"/>
      <c r="U650" s="62"/>
      <c r="V650" s="62">
        <v>2.1929824561403508E-2</v>
      </c>
      <c r="W650" s="62"/>
      <c r="X650" s="62"/>
      <c r="Y650" s="62"/>
      <c r="Z650" s="62">
        <v>4.3859649122807015E-2</v>
      </c>
      <c r="AA650" s="62">
        <v>2.1929824561403508E-2</v>
      </c>
      <c r="AB650" s="62"/>
      <c r="AC650" s="61" t="str">
        <f>'учет продукции'!$A650&amp;" "&amp;'учет продукции'!$B650&amp;" "&amp;'учет продукции'!$C650&amp;" "&amp;'учет продукции'!$D650&amp;" "&amp;'учет продукции'!$E650</f>
        <v>Брусчатка 4см №1 Каир гладкий 2 сорт</v>
      </c>
    </row>
    <row r="651" spans="1:29" ht="14.25" customHeight="1" x14ac:dyDescent="0.3">
      <c r="A651" s="35" t="str">
        <f t="shared" ref="A651:B651" si="145">A139</f>
        <v>Брусчатка</v>
      </c>
      <c r="B651" s="8" t="str">
        <f t="shared" si="145"/>
        <v>4см</v>
      </c>
      <c r="C651" s="8" t="str">
        <f t="shared" si="143"/>
        <v>№2 Янтарь</v>
      </c>
      <c r="D651" s="8" t="str">
        <f t="shared" si="144"/>
        <v>гладкий</v>
      </c>
      <c r="E651" s="9" t="s">
        <v>159</v>
      </c>
      <c r="F651" s="63">
        <f>'учет продукции'!$I651+'учет продукции'!$J651-'учет продукции'!$K651</f>
        <v>0</v>
      </c>
      <c r="G651" s="32">
        <v>350</v>
      </c>
      <c r="H651" s="32">
        <f>'учет продукции'!$F651*'учет продукции'!$G651</f>
        <v>0</v>
      </c>
      <c r="I651" s="64"/>
      <c r="J651" s="61"/>
      <c r="K651" s="61"/>
      <c r="L651" s="62">
        <v>67.476383265856953</v>
      </c>
      <c r="M651" s="62">
        <v>51.138275937562291</v>
      </c>
      <c r="N651" s="62">
        <v>16.338107328294662</v>
      </c>
      <c r="O651" s="62">
        <v>14.619883040935674</v>
      </c>
      <c r="P651" s="62">
        <v>44.984255510571302</v>
      </c>
      <c r="Q651" s="62"/>
      <c r="R651" s="62"/>
      <c r="S651" s="62"/>
      <c r="T651" s="62"/>
      <c r="U651" s="62"/>
      <c r="V651" s="62"/>
      <c r="W651" s="62">
        <v>4.3859649122807015E-2</v>
      </c>
      <c r="X651" s="62"/>
      <c r="Y651" s="62"/>
      <c r="Z651" s="62">
        <v>4.3859649122807001E-2</v>
      </c>
      <c r="AA651" s="62"/>
      <c r="AB651" s="62"/>
      <c r="AC651" s="61" t="str">
        <f>'учет продукции'!$A651&amp;" "&amp;'учет продукции'!$B651&amp;" "&amp;'учет продукции'!$C651&amp;" "&amp;'учет продукции'!$D651&amp;" "&amp;'учет продукции'!$E651</f>
        <v>Брусчатка 4см №2 Янтарь гладкий 2 сорт</v>
      </c>
    </row>
    <row r="652" spans="1:29" ht="14.25" customHeight="1" x14ac:dyDescent="0.3">
      <c r="A652" s="35" t="str">
        <f t="shared" ref="A652:B652" si="146">A140</f>
        <v>Брусчатка</v>
      </c>
      <c r="B652" s="8" t="str">
        <f t="shared" si="146"/>
        <v>4см</v>
      </c>
      <c r="C652" s="8" t="str">
        <f t="shared" si="143"/>
        <v>№3 Серо-белый</v>
      </c>
      <c r="D652" s="8" t="str">
        <f t="shared" si="144"/>
        <v>гладкий</v>
      </c>
      <c r="E652" s="9" t="s">
        <v>159</v>
      </c>
      <c r="F652" s="63">
        <f>'учет продукции'!$I652+'учет продукции'!$J652-'учет продукции'!$K652</f>
        <v>0</v>
      </c>
      <c r="G652" s="32">
        <v>350</v>
      </c>
      <c r="H652" s="32">
        <f>'учет продукции'!$F652*'учет продукции'!$G652</f>
        <v>0</v>
      </c>
      <c r="I652" s="64"/>
      <c r="J652" s="61"/>
      <c r="K652" s="61"/>
      <c r="L652" s="62">
        <v>67.476383265856953</v>
      </c>
      <c r="M652" s="62">
        <v>51.138275937562291</v>
      </c>
      <c r="N652" s="62">
        <v>16.338107328294662</v>
      </c>
      <c r="O652" s="62">
        <v>14.619883040935674</v>
      </c>
      <c r="P652" s="62">
        <v>44.984255510571302</v>
      </c>
      <c r="Q652" s="62"/>
      <c r="R652" s="62"/>
      <c r="S652" s="62"/>
      <c r="T652" s="62"/>
      <c r="U652" s="62"/>
      <c r="V652" s="62"/>
      <c r="W652" s="62"/>
      <c r="X652" s="62"/>
      <c r="Y652" s="62">
        <v>4.3859649122807015E-2</v>
      </c>
      <c r="Z652" s="62"/>
      <c r="AA652" s="62"/>
      <c r="AB652" s="62"/>
      <c r="AC652" s="61" t="str">
        <f>'учет продукции'!$A652&amp;" "&amp;'учет продукции'!$B652&amp;" "&amp;'учет продукции'!$C652&amp;" "&amp;'учет продукции'!$D652&amp;" "&amp;'учет продукции'!$E652</f>
        <v>Брусчатка 4см №3 Серо-белый гладкий 2 сорт</v>
      </c>
    </row>
    <row r="653" spans="1:29" ht="14.25" customHeight="1" x14ac:dyDescent="0.3">
      <c r="A653" s="35" t="str">
        <f t="shared" ref="A653:B653" si="147">A141</f>
        <v>Брусчатка</v>
      </c>
      <c r="B653" s="8" t="str">
        <f t="shared" si="147"/>
        <v>4см</v>
      </c>
      <c r="C653" s="8" t="str">
        <f t="shared" si="143"/>
        <v>№4 Степь</v>
      </c>
      <c r="D653" s="8" t="str">
        <f t="shared" si="144"/>
        <v>гладкий</v>
      </c>
      <c r="E653" s="9" t="s">
        <v>159</v>
      </c>
      <c r="F653" s="63">
        <f>'учет продукции'!$I653+'учет продукции'!$J653-'учет продукции'!$K653</f>
        <v>0</v>
      </c>
      <c r="G653" s="32">
        <v>350</v>
      </c>
      <c r="H653" s="32">
        <f>'учет продукции'!$F653*'учет продукции'!$G653</f>
        <v>0</v>
      </c>
      <c r="I653" s="64"/>
      <c r="J653" s="61"/>
      <c r="K653" s="61"/>
      <c r="L653" s="62">
        <v>67.476383265856953</v>
      </c>
      <c r="M653" s="62">
        <v>51.138275937562291</v>
      </c>
      <c r="N653" s="62">
        <v>16.338107328294662</v>
      </c>
      <c r="O653" s="62">
        <v>14.619883040935674</v>
      </c>
      <c r="P653" s="62">
        <v>44.984255510571302</v>
      </c>
      <c r="Q653" s="62"/>
      <c r="R653" s="62"/>
      <c r="S653" s="62"/>
      <c r="T653" s="62"/>
      <c r="U653" s="62"/>
      <c r="V653" s="62"/>
      <c r="W653" s="62">
        <v>2.1999999999999999E-2</v>
      </c>
      <c r="X653" s="62"/>
      <c r="Y653" s="62">
        <v>4.3859649122807015E-2</v>
      </c>
      <c r="Z653" s="62">
        <v>2.1999999999999999E-2</v>
      </c>
      <c r="AA653" s="62"/>
      <c r="AB653" s="62"/>
      <c r="AC653" s="61" t="str">
        <f>'учет продукции'!$A653&amp;" "&amp;'учет продукции'!$B653&amp;" "&amp;'учет продукции'!$C653&amp;" "&amp;'учет продукции'!$D653&amp;" "&amp;'учет продукции'!$E653</f>
        <v>Брусчатка 4см №4 Степь гладкий 2 сорт</v>
      </c>
    </row>
    <row r="654" spans="1:29" ht="14.25" customHeight="1" x14ac:dyDescent="0.3">
      <c r="A654" s="35" t="str">
        <f t="shared" ref="A654:B654" si="148">A142</f>
        <v>Брусчатка</v>
      </c>
      <c r="B654" s="8" t="str">
        <f t="shared" si="148"/>
        <v>4см</v>
      </c>
      <c r="C654" s="8" t="str">
        <f t="shared" si="143"/>
        <v>№5 Клинкер</v>
      </c>
      <c r="D654" s="8" t="str">
        <f t="shared" si="144"/>
        <v>гладкий</v>
      </c>
      <c r="E654" s="9" t="s">
        <v>159</v>
      </c>
      <c r="F654" s="63">
        <f>'учет продукции'!$I654+'учет продукции'!$J654-'учет продукции'!$K654</f>
        <v>0</v>
      </c>
      <c r="G654" s="32">
        <v>350</v>
      </c>
      <c r="H654" s="32">
        <f>'учет продукции'!$F654*'учет продукции'!$G654</f>
        <v>0</v>
      </c>
      <c r="I654" s="64"/>
      <c r="J654" s="61"/>
      <c r="K654" s="61"/>
      <c r="L654" s="62">
        <v>67.476383265856953</v>
      </c>
      <c r="M654" s="62">
        <v>51.138275937562291</v>
      </c>
      <c r="N654" s="62">
        <v>16.338107328294662</v>
      </c>
      <c r="O654" s="62">
        <v>14.619883040935674</v>
      </c>
      <c r="P654" s="62">
        <v>44.984255510571302</v>
      </c>
      <c r="Q654" s="62"/>
      <c r="R654" s="62"/>
      <c r="S654" s="62"/>
      <c r="T654" s="62"/>
      <c r="U654" s="62"/>
      <c r="V654" s="62">
        <v>5.7000000000000002E-2</v>
      </c>
      <c r="W654" s="62">
        <v>2.9000000000000001E-2</v>
      </c>
      <c r="X654" s="62"/>
      <c r="Y654" s="62"/>
      <c r="Z654" s="62"/>
      <c r="AA654" s="62"/>
      <c r="AB654" s="62"/>
      <c r="AC654" s="61" t="str">
        <f>'учет продукции'!$A654&amp;" "&amp;'учет продукции'!$B654&amp;" "&amp;'учет продукции'!$C654&amp;" "&amp;'учет продукции'!$D654&amp;" "&amp;'учет продукции'!$E654</f>
        <v>Брусчатка 4см №5 Клинкер гладкий 2 сорт</v>
      </c>
    </row>
    <row r="655" spans="1:29" ht="14.25" customHeight="1" x14ac:dyDescent="0.3">
      <c r="A655" s="35" t="str">
        <f t="shared" ref="A655:B655" si="149">A143</f>
        <v>Брусчатка</v>
      </c>
      <c r="B655" s="8" t="str">
        <f t="shared" si="149"/>
        <v>4см</v>
      </c>
      <c r="C655" s="8" t="str">
        <f t="shared" si="143"/>
        <v>№6 Осень</v>
      </c>
      <c r="D655" s="8" t="str">
        <f t="shared" si="144"/>
        <v>гладкий</v>
      </c>
      <c r="E655" s="9" t="s">
        <v>159</v>
      </c>
      <c r="F655" s="63">
        <f>'учет продукции'!$I655+'учет продукции'!$J655-'учет продукции'!$K655</f>
        <v>0</v>
      </c>
      <c r="G655" s="32">
        <v>350</v>
      </c>
      <c r="H655" s="32">
        <f>'учет продукции'!$F655*'учет продукции'!$G655</f>
        <v>0</v>
      </c>
      <c r="I655" s="64"/>
      <c r="J655" s="61"/>
      <c r="K655" s="61"/>
      <c r="L655" s="62">
        <v>67.476383265856953</v>
      </c>
      <c r="M655" s="62">
        <v>51.138275937562291</v>
      </c>
      <c r="N655" s="62">
        <v>16.338107328294662</v>
      </c>
      <c r="O655" s="62">
        <v>14.619883040935674</v>
      </c>
      <c r="P655" s="62">
        <v>44.984255510571302</v>
      </c>
      <c r="Q655" s="62"/>
      <c r="R655" s="62"/>
      <c r="S655" s="62"/>
      <c r="T655" s="62"/>
      <c r="U655" s="62"/>
      <c r="V655" s="62">
        <v>2.1929824561403508E-2</v>
      </c>
      <c r="W655" s="62">
        <v>2.1929824561403508E-2</v>
      </c>
      <c r="X655" s="62"/>
      <c r="Y655" s="62"/>
      <c r="Z655" s="62">
        <v>4.3859649122807015E-2</v>
      </c>
      <c r="AA655" s="62"/>
      <c r="AB655" s="62"/>
      <c r="AC655" s="61" t="str">
        <f>'учет продукции'!$A655&amp;" "&amp;'учет продукции'!$B655&amp;" "&amp;'учет продукции'!$C655&amp;" "&amp;'учет продукции'!$D655&amp;" "&amp;'учет продукции'!$E655</f>
        <v>Брусчатка 4см №6 Осень гладкий 2 сорт</v>
      </c>
    </row>
    <row r="656" spans="1:29" ht="14.25" customHeight="1" x14ac:dyDescent="0.3">
      <c r="A656" s="35" t="str">
        <f t="shared" ref="A656:B656" si="150">A144</f>
        <v>Брусчатка</v>
      </c>
      <c r="B656" s="8" t="str">
        <f t="shared" si="150"/>
        <v>4см</v>
      </c>
      <c r="C656" s="8" t="str">
        <f t="shared" si="143"/>
        <v>№7 Меланж</v>
      </c>
      <c r="D656" s="8" t="str">
        <f t="shared" si="144"/>
        <v>гладкий</v>
      </c>
      <c r="E656" s="9" t="s">
        <v>159</v>
      </c>
      <c r="F656" s="63">
        <f>'учет продукции'!$I656+'учет продукции'!$J656-'учет продукции'!$K656</f>
        <v>0</v>
      </c>
      <c r="G656" s="32">
        <v>350</v>
      </c>
      <c r="H656" s="32">
        <f>'учет продукции'!$F656*'учет продукции'!$G656</f>
        <v>0</v>
      </c>
      <c r="I656" s="64"/>
      <c r="J656" s="61"/>
      <c r="K656" s="61"/>
      <c r="L656" s="62">
        <v>67.476383265856953</v>
      </c>
      <c r="M656" s="62">
        <v>51.138275937562291</v>
      </c>
      <c r="N656" s="62">
        <v>16.338107328294662</v>
      </c>
      <c r="O656" s="62">
        <v>14.619883040935674</v>
      </c>
      <c r="P656" s="62">
        <v>44.984255510571302</v>
      </c>
      <c r="Q656" s="62"/>
      <c r="R656" s="62"/>
      <c r="S656" s="62"/>
      <c r="T656" s="62"/>
      <c r="U656" s="62"/>
      <c r="V656" s="62"/>
      <c r="W656" s="62"/>
      <c r="X656" s="62"/>
      <c r="Y656" s="62">
        <v>4.3859649122807015E-2</v>
      </c>
      <c r="Z656" s="62">
        <v>4.3859649122807015E-2</v>
      </c>
      <c r="AA656" s="62"/>
      <c r="AB656" s="62"/>
      <c r="AC656" s="61" t="str">
        <f>'учет продукции'!$A656&amp;" "&amp;'учет продукции'!$B656&amp;" "&amp;'учет продукции'!$C656&amp;" "&amp;'учет продукции'!$D656&amp;" "&amp;'учет продукции'!$E656</f>
        <v>Брусчатка 4см №7 Меланж гладкий 2 сорт</v>
      </c>
    </row>
    <row r="657" spans="1:29" ht="14.25" customHeight="1" x14ac:dyDescent="0.3">
      <c r="A657" s="35" t="str">
        <f t="shared" ref="A657:B657" si="151">A145</f>
        <v>Брусчатка</v>
      </c>
      <c r="B657" s="8" t="str">
        <f t="shared" si="151"/>
        <v>4см</v>
      </c>
      <c r="C657" s="8" t="str">
        <f t="shared" si="143"/>
        <v>№8 Аляска</v>
      </c>
      <c r="D657" s="8" t="str">
        <f t="shared" si="144"/>
        <v>гладкий</v>
      </c>
      <c r="E657" s="9" t="s">
        <v>159</v>
      </c>
      <c r="F657" s="63">
        <f>'учет продукции'!$I657+'учет продукции'!$J657-'учет продукции'!$K657</f>
        <v>0</v>
      </c>
      <c r="G657" s="32">
        <v>350</v>
      </c>
      <c r="H657" s="32">
        <f>'учет продукции'!$F657*'учет продукции'!$G657</f>
        <v>0</v>
      </c>
      <c r="I657" s="64"/>
      <c r="J657" s="61"/>
      <c r="K657" s="61"/>
      <c r="L657" s="62">
        <v>67.476383265856953</v>
      </c>
      <c r="M657" s="62">
        <v>51.138275937562291</v>
      </c>
      <c r="N657" s="62">
        <v>16.338107328294662</v>
      </c>
      <c r="O657" s="62">
        <v>14.619883040935674</v>
      </c>
      <c r="P657" s="62">
        <v>44.984255510571302</v>
      </c>
      <c r="Q657" s="62"/>
      <c r="R657" s="62"/>
      <c r="S657" s="62"/>
      <c r="T657" s="62"/>
      <c r="U657" s="62"/>
      <c r="V657" s="62"/>
      <c r="W657" s="62"/>
      <c r="X657" s="62">
        <v>2.1999999999999999E-2</v>
      </c>
      <c r="Y657" s="62">
        <v>6.6000000000000003E-2</v>
      </c>
      <c r="Z657" s="62"/>
      <c r="AA657" s="62"/>
      <c r="AB657" s="62"/>
      <c r="AC657" s="61" t="str">
        <f>'учет продукции'!$A657&amp;" "&amp;'учет продукции'!$B657&amp;" "&amp;'учет продукции'!$C657&amp;" "&amp;'учет продукции'!$D657&amp;" "&amp;'учет продукции'!$E657</f>
        <v>Брусчатка 4см №8 Аляска гладкий 2 сорт</v>
      </c>
    </row>
    <row r="658" spans="1:29" ht="14.25" customHeight="1" x14ac:dyDescent="0.3">
      <c r="A658" s="35" t="str">
        <f t="shared" ref="A658:B658" si="152">A146</f>
        <v>Брусчатка</v>
      </c>
      <c r="B658" s="8" t="str">
        <f t="shared" si="152"/>
        <v>4см</v>
      </c>
      <c r="C658" s="8" t="str">
        <f t="shared" si="143"/>
        <v>№9 Арабская ночь</v>
      </c>
      <c r="D658" s="8" t="str">
        <f t="shared" si="144"/>
        <v>гладкий</v>
      </c>
      <c r="E658" s="9" t="s">
        <v>159</v>
      </c>
      <c r="F658" s="63">
        <f>'учет продукции'!$I658+'учет продукции'!$J658-'учет продукции'!$K658</f>
        <v>0</v>
      </c>
      <c r="G658" s="32">
        <v>350</v>
      </c>
      <c r="H658" s="32">
        <f>'учет продукции'!$F658*'учет продукции'!$G658</f>
        <v>0</v>
      </c>
      <c r="I658" s="64"/>
      <c r="J658" s="61"/>
      <c r="K658" s="61"/>
      <c r="L658" s="62">
        <v>67.476383265856953</v>
      </c>
      <c r="M658" s="62">
        <v>51.138275937562291</v>
      </c>
      <c r="N658" s="62">
        <v>16.338107328294662</v>
      </c>
      <c r="O658" s="62">
        <v>14.619883040935674</v>
      </c>
      <c r="P658" s="62">
        <v>44.984255510571302</v>
      </c>
      <c r="Q658" s="62"/>
      <c r="R658" s="62"/>
      <c r="S658" s="62"/>
      <c r="T658" s="62"/>
      <c r="U658" s="62"/>
      <c r="V658" s="62">
        <v>2.9000000000000001E-2</v>
      </c>
      <c r="W658" s="62"/>
      <c r="X658" s="62">
        <v>2.9000000000000001E-2</v>
      </c>
      <c r="Y658" s="62"/>
      <c r="Z658" s="62">
        <v>2.9000000000000001E-2</v>
      </c>
      <c r="AA658" s="62"/>
      <c r="AB658" s="62"/>
      <c r="AC658" s="61" t="str">
        <f>'учет продукции'!$A658&amp;" "&amp;'учет продукции'!$B658&amp;" "&amp;'учет продукции'!$C658&amp;" "&amp;'учет продукции'!$D658&amp;" "&amp;'учет продукции'!$E658</f>
        <v>Брусчатка 4см №9 Арабская ночь гладкий 2 сорт</v>
      </c>
    </row>
    <row r="659" spans="1:29" ht="14.25" customHeight="1" x14ac:dyDescent="0.3">
      <c r="A659" s="35" t="str">
        <f t="shared" ref="A659:B659" si="153">A147</f>
        <v>Брусчатка</v>
      </c>
      <c r="B659" s="8" t="str">
        <f t="shared" si="153"/>
        <v>4см</v>
      </c>
      <c r="C659" s="8" t="str">
        <f t="shared" si="143"/>
        <v>№10 Джафар</v>
      </c>
      <c r="D659" s="8" t="str">
        <f t="shared" si="144"/>
        <v>гладкий</v>
      </c>
      <c r="E659" s="9" t="s">
        <v>159</v>
      </c>
      <c r="F659" s="63">
        <f>'учет продукции'!$I659+'учет продукции'!$J659-'учет продукции'!$K659</f>
        <v>0</v>
      </c>
      <c r="G659" s="32">
        <v>350</v>
      </c>
      <c r="H659" s="32">
        <f>'учет продукции'!$F659*'учет продукции'!$G659</f>
        <v>0</v>
      </c>
      <c r="I659" s="64"/>
      <c r="J659" s="61"/>
      <c r="K659" s="61"/>
      <c r="L659" s="62">
        <v>67.476383265856953</v>
      </c>
      <c r="M659" s="62">
        <v>51.138275937562291</v>
      </c>
      <c r="N659" s="62">
        <v>16.338107328294662</v>
      </c>
      <c r="O659" s="62">
        <v>14.619883040935674</v>
      </c>
      <c r="P659" s="62">
        <v>44.984255510571302</v>
      </c>
      <c r="Q659" s="62"/>
      <c r="R659" s="62"/>
      <c r="S659" s="62"/>
      <c r="T659" s="62"/>
      <c r="U659" s="62"/>
      <c r="V659" s="62"/>
      <c r="W659" s="62">
        <v>2.1929824561403508E-2</v>
      </c>
      <c r="X659" s="62"/>
      <c r="Y659" s="62"/>
      <c r="Z659" s="62">
        <v>4.3859649122807015E-2</v>
      </c>
      <c r="AA659" s="62">
        <v>2.1929824561403508E-2</v>
      </c>
      <c r="AB659" s="62"/>
      <c r="AC659" s="61" t="str">
        <f>'учет продукции'!$A659&amp;" "&amp;'учет продукции'!$B659&amp;" "&amp;'учет продукции'!$C659&amp;" "&amp;'учет продукции'!$D659&amp;" "&amp;'учет продукции'!$E659</f>
        <v>Брусчатка 4см №10 Джафар гладкий 2 сорт</v>
      </c>
    </row>
    <row r="660" spans="1:29" ht="14.25" customHeight="1" x14ac:dyDescent="0.3">
      <c r="A660" s="35" t="str">
        <f t="shared" ref="A660:B660" si="154">A148</f>
        <v>Брусчатка</v>
      </c>
      <c r="B660" s="8" t="str">
        <f t="shared" si="154"/>
        <v>4см</v>
      </c>
      <c r="C660" s="8" t="str">
        <f t="shared" si="143"/>
        <v>№11 Джамбулани</v>
      </c>
      <c r="D660" s="8" t="str">
        <f t="shared" si="144"/>
        <v>гладкий</v>
      </c>
      <c r="E660" s="9" t="s">
        <v>159</v>
      </c>
      <c r="F660" s="63">
        <f>'учет продукции'!$I660+'учет продукции'!$J660-'учет продукции'!$K660</f>
        <v>0</v>
      </c>
      <c r="G660" s="32">
        <v>350</v>
      </c>
      <c r="H660" s="32">
        <f>'учет продукции'!$F660*'учет продукции'!$G660</f>
        <v>0</v>
      </c>
      <c r="I660" s="64"/>
      <c r="J660" s="61"/>
      <c r="K660" s="61"/>
      <c r="L660" s="62">
        <v>67.476383265856953</v>
      </c>
      <c r="M660" s="62">
        <v>51.138275937562291</v>
      </c>
      <c r="N660" s="62">
        <v>16.338107328294662</v>
      </c>
      <c r="O660" s="62">
        <v>14.619883040935674</v>
      </c>
      <c r="P660" s="62">
        <v>44.984255510571302</v>
      </c>
      <c r="Q660" s="62"/>
      <c r="R660" s="62"/>
      <c r="S660" s="62"/>
      <c r="T660" s="62"/>
      <c r="U660" s="62"/>
      <c r="V660" s="62"/>
      <c r="W660" s="62">
        <v>4.3859649122807015E-2</v>
      </c>
      <c r="X660" s="62"/>
      <c r="Y660" s="62">
        <v>4.3859649122807015E-2</v>
      </c>
      <c r="Z660" s="62"/>
      <c r="AA660" s="62"/>
      <c r="AB660" s="62"/>
      <c r="AC660" s="61" t="str">
        <f>'учет продукции'!$A660&amp;" "&amp;'учет продукции'!$B660&amp;" "&amp;'учет продукции'!$C660&amp;" "&amp;'учет продукции'!$D660&amp;" "&amp;'учет продукции'!$E660</f>
        <v>Брусчатка 4см №11 Джамбулани гладкий 2 сорт</v>
      </c>
    </row>
    <row r="661" spans="1:29" ht="14.25" customHeight="1" x14ac:dyDescent="0.3">
      <c r="A661" s="35" t="str">
        <f t="shared" ref="A661:B661" si="155">A149</f>
        <v>Брусчатка</v>
      </c>
      <c r="B661" s="8" t="str">
        <f t="shared" si="155"/>
        <v>4см</v>
      </c>
      <c r="C661" s="8" t="str">
        <f t="shared" si="143"/>
        <v>№12 Яшма</v>
      </c>
      <c r="D661" s="8" t="str">
        <f t="shared" si="144"/>
        <v>гладкий</v>
      </c>
      <c r="E661" s="9" t="s">
        <v>159</v>
      </c>
      <c r="F661" s="63">
        <f>'учет продукции'!$I661+'учет продукции'!$J661-'учет продукции'!$K661</f>
        <v>0</v>
      </c>
      <c r="G661" s="32">
        <v>350</v>
      </c>
      <c r="H661" s="32">
        <f>'учет продукции'!$F661*'учет продукции'!$G661</f>
        <v>0</v>
      </c>
      <c r="I661" s="64"/>
      <c r="J661" s="61"/>
      <c r="K661" s="61"/>
      <c r="L661" s="62">
        <v>67.476383265856953</v>
      </c>
      <c r="M661" s="62">
        <v>51.138275937562291</v>
      </c>
      <c r="N661" s="62">
        <v>16.338107328294662</v>
      </c>
      <c r="O661" s="62">
        <v>14.619883040935674</v>
      </c>
      <c r="P661" s="62">
        <v>44.984255510571302</v>
      </c>
      <c r="Q661" s="62"/>
      <c r="R661" s="62"/>
      <c r="S661" s="62"/>
      <c r="T661" s="62"/>
      <c r="U661" s="62"/>
      <c r="V661" s="62"/>
      <c r="W661" s="62">
        <v>2.1929824561403501E-2</v>
      </c>
      <c r="X661" s="62"/>
      <c r="Y661" s="62">
        <v>4.3859649122807015E-2</v>
      </c>
      <c r="Z661" s="62"/>
      <c r="AA661" s="62">
        <v>2.1929824561403508E-2</v>
      </c>
      <c r="AB661" s="62"/>
      <c r="AC661" s="61" t="str">
        <f>'учет продукции'!$A661&amp;" "&amp;'учет продукции'!$B661&amp;" "&amp;'учет продукции'!$C661&amp;" "&amp;'учет продукции'!$D661&amp;" "&amp;'учет продукции'!$E661</f>
        <v>Брусчатка 4см №12 Яшма гладкий 2 сорт</v>
      </c>
    </row>
    <row r="662" spans="1:29" ht="14.25" customHeight="1" x14ac:dyDescent="0.3">
      <c r="A662" s="35" t="str">
        <f t="shared" ref="A662:B662" si="156">A150</f>
        <v>Брусчатка</v>
      </c>
      <c r="B662" s="8" t="str">
        <f t="shared" si="156"/>
        <v>4см</v>
      </c>
      <c r="C662" s="8" t="str">
        <f t="shared" si="143"/>
        <v>№13 Сорренто</v>
      </c>
      <c r="D662" s="8" t="str">
        <f t="shared" si="144"/>
        <v>гладкий</v>
      </c>
      <c r="E662" s="9" t="s">
        <v>159</v>
      </c>
      <c r="F662" s="63">
        <f>'учет продукции'!$I662+'учет продукции'!$J662-'учет продукции'!$K662</f>
        <v>0</v>
      </c>
      <c r="G662" s="32">
        <v>350</v>
      </c>
      <c r="H662" s="32">
        <f>'учет продукции'!$F662*'учет продукции'!$G662</f>
        <v>0</v>
      </c>
      <c r="I662" s="64"/>
      <c r="J662" s="61"/>
      <c r="K662" s="61"/>
      <c r="L662" s="62">
        <v>67.476383265856953</v>
      </c>
      <c r="M662" s="62">
        <v>51.138275937562291</v>
      </c>
      <c r="N662" s="62">
        <v>16.338107328294662</v>
      </c>
      <c r="O662" s="62">
        <v>14.619883040935674</v>
      </c>
      <c r="P662" s="62">
        <v>44.984255510571302</v>
      </c>
      <c r="Q662" s="62"/>
      <c r="R662" s="62"/>
      <c r="S662" s="62"/>
      <c r="T662" s="62"/>
      <c r="U662" s="62"/>
      <c r="V662" s="62">
        <v>2.9000000000000001E-2</v>
      </c>
      <c r="W662" s="62">
        <v>2.9000000000000001E-2</v>
      </c>
      <c r="X662" s="62"/>
      <c r="Y662" s="62"/>
      <c r="Z662" s="62"/>
      <c r="AA662" s="62">
        <v>2.9000000000000001E-2</v>
      </c>
      <c r="AB662" s="62"/>
      <c r="AC662" s="61" t="str">
        <f>'учет продукции'!$A662&amp;" "&amp;'учет продукции'!$B662&amp;" "&amp;'учет продукции'!$C662&amp;" "&amp;'учет продукции'!$D662&amp;" "&amp;'учет продукции'!$E662</f>
        <v>Брусчатка 4см №13 Сорренто гладкий 2 сорт</v>
      </c>
    </row>
    <row r="663" spans="1:29" ht="14.25" customHeight="1" x14ac:dyDescent="0.3">
      <c r="A663" s="35" t="str">
        <f t="shared" ref="A663:B663" si="157">A151</f>
        <v>Брусчатка</v>
      </c>
      <c r="B663" s="8" t="str">
        <f t="shared" si="157"/>
        <v>4см</v>
      </c>
      <c r="C663" s="8" t="str">
        <f t="shared" si="143"/>
        <v>№14 Красный агат</v>
      </c>
      <c r="D663" s="8" t="str">
        <f t="shared" si="144"/>
        <v>гладкий</v>
      </c>
      <c r="E663" s="9" t="s">
        <v>159</v>
      </c>
      <c r="F663" s="63">
        <f>'учет продукции'!$I663+'учет продукции'!$J663-'учет продукции'!$K663</f>
        <v>0</v>
      </c>
      <c r="G663" s="32">
        <v>350</v>
      </c>
      <c r="H663" s="32">
        <f>'учет продукции'!$F663*'учет продукции'!$G663</f>
        <v>0</v>
      </c>
      <c r="I663" s="64"/>
      <c r="J663" s="61"/>
      <c r="K663" s="61"/>
      <c r="L663" s="62">
        <v>67.476383265856953</v>
      </c>
      <c r="M663" s="62">
        <v>51.138275937562291</v>
      </c>
      <c r="N663" s="62">
        <v>16.338107328294662</v>
      </c>
      <c r="O663" s="62">
        <v>14.619883040935674</v>
      </c>
      <c r="P663" s="62">
        <v>44.984255510571302</v>
      </c>
      <c r="Q663" s="62"/>
      <c r="R663" s="62"/>
      <c r="S663" s="62"/>
      <c r="T663" s="62"/>
      <c r="U663" s="62"/>
      <c r="V663" s="62">
        <v>2.1929824561403508E-2</v>
      </c>
      <c r="W663" s="62"/>
      <c r="X663" s="62">
        <v>2.1929824561403508E-2</v>
      </c>
      <c r="Y663" s="62">
        <v>4.3859649122807015E-2</v>
      </c>
      <c r="Z663" s="62"/>
      <c r="AA663" s="62"/>
      <c r="AB663" s="62"/>
      <c r="AC663" s="61" t="str">
        <f>'учет продукции'!$A663&amp;" "&amp;'учет продукции'!$B663&amp;" "&amp;'учет продукции'!$C663&amp;" "&amp;'учет продукции'!$D663&amp;" "&amp;'учет продукции'!$E663</f>
        <v>Брусчатка 4см №14 Красный агат гладкий 2 сорт</v>
      </c>
    </row>
    <row r="664" spans="1:29" ht="14.25" customHeight="1" x14ac:dyDescent="0.3">
      <c r="A664" s="35" t="str">
        <f t="shared" ref="A664:B664" si="158">A152</f>
        <v>Брусчатка</v>
      </c>
      <c r="B664" s="8" t="str">
        <f t="shared" si="158"/>
        <v>4см</v>
      </c>
      <c r="C664" s="8" t="str">
        <f t="shared" si="143"/>
        <v>№15 Антрацит</v>
      </c>
      <c r="D664" s="8" t="str">
        <f t="shared" si="144"/>
        <v>гладкий</v>
      </c>
      <c r="E664" s="9" t="s">
        <v>159</v>
      </c>
      <c r="F664" s="63">
        <f>'учет продукции'!$I664+'учет продукции'!$J664-'учет продукции'!$K664</f>
        <v>0</v>
      </c>
      <c r="G664" s="32">
        <v>350</v>
      </c>
      <c r="H664" s="32">
        <f>'учет продукции'!$F664*'учет продукции'!$G664</f>
        <v>0</v>
      </c>
      <c r="I664" s="64"/>
      <c r="J664" s="61"/>
      <c r="K664" s="61"/>
      <c r="L664" s="62">
        <v>67.476383265856953</v>
      </c>
      <c r="M664" s="62">
        <v>51.138275937562291</v>
      </c>
      <c r="N664" s="62">
        <v>16.338107328294662</v>
      </c>
      <c r="O664" s="62">
        <v>14.619883040935674</v>
      </c>
      <c r="P664" s="62">
        <v>44.984255510571302</v>
      </c>
      <c r="Q664" s="62"/>
      <c r="R664" s="62"/>
      <c r="S664" s="62"/>
      <c r="T664" s="62"/>
      <c r="U664" s="62"/>
      <c r="V664" s="62"/>
      <c r="W664" s="62"/>
      <c r="X664" s="62">
        <v>1.4999999999999999E-2</v>
      </c>
      <c r="Y664" s="62">
        <v>0.44</v>
      </c>
      <c r="Z664" s="62"/>
      <c r="AA664" s="62"/>
      <c r="AB664" s="62"/>
      <c r="AC664" s="61" t="str">
        <f>'учет продукции'!$A664&amp;" "&amp;'учет продукции'!$B664&amp;" "&amp;'учет продукции'!$C664&amp;" "&amp;'учет продукции'!$D664&amp;" "&amp;'учет продукции'!$E664</f>
        <v>Брусчатка 4см №15 Антрацит гладкий 2 сорт</v>
      </c>
    </row>
    <row r="665" spans="1:29" ht="14.25" customHeight="1" x14ac:dyDescent="0.3">
      <c r="A665" s="35" t="str">
        <f t="shared" ref="A665:B665" si="159">A153</f>
        <v>Брусчатка</v>
      </c>
      <c r="B665" s="8" t="str">
        <f t="shared" si="159"/>
        <v>4см</v>
      </c>
      <c r="C665" s="8" t="str">
        <f t="shared" si="143"/>
        <v>№16 Хаски</v>
      </c>
      <c r="D665" s="8" t="str">
        <f t="shared" si="144"/>
        <v>гладкий</v>
      </c>
      <c r="E665" s="9" t="s">
        <v>159</v>
      </c>
      <c r="F665" s="63">
        <f>'учет продукции'!$I665+'учет продукции'!$J665-'учет продукции'!$K665</f>
        <v>0</v>
      </c>
      <c r="G665" s="32">
        <v>350</v>
      </c>
      <c r="H665" s="32">
        <f>'учет продукции'!$F665*'учет продукции'!$G665</f>
        <v>0</v>
      </c>
      <c r="I665" s="64"/>
      <c r="J665" s="61"/>
      <c r="K665" s="61"/>
      <c r="L665" s="62">
        <v>67.476383265856995</v>
      </c>
      <c r="M665" s="62">
        <v>51.138275937562327</v>
      </c>
      <c r="N665" s="62">
        <v>16.338107328294672</v>
      </c>
      <c r="O665" s="62">
        <v>14.619883040935701</v>
      </c>
      <c r="P665" s="62">
        <v>44.984255510571302</v>
      </c>
      <c r="Q665" s="62"/>
      <c r="R665" s="62"/>
      <c r="S665" s="62"/>
      <c r="T665" s="62"/>
      <c r="U665" s="62"/>
      <c r="V665" s="62"/>
      <c r="W665" s="62">
        <v>2.1929824561403508E-2</v>
      </c>
      <c r="X665" s="62"/>
      <c r="Y665" s="62">
        <v>2.1929824561403508E-2</v>
      </c>
      <c r="Z665" s="62"/>
      <c r="AA665" s="62">
        <v>2.1929824561403508E-2</v>
      </c>
      <c r="AB665" s="62"/>
      <c r="AC665" s="61" t="str">
        <f>'учет продукции'!$A665&amp;" "&amp;'учет продукции'!$B665&amp;" "&amp;'учет продукции'!$C665&amp;" "&amp;'учет продукции'!$D665&amp;" "&amp;'учет продукции'!$E665</f>
        <v>Брусчатка 4см №16 Хаски гладкий 2 сорт</v>
      </c>
    </row>
    <row r="666" spans="1:29" ht="14.25" customHeight="1" x14ac:dyDescent="0.3">
      <c r="A666" s="35" t="str">
        <f t="shared" ref="A666:B666" si="160">A154</f>
        <v>Брусчатка</v>
      </c>
      <c r="B666" s="8" t="str">
        <f t="shared" si="160"/>
        <v>4см</v>
      </c>
      <c r="C666" s="8" t="str">
        <f t="shared" si="143"/>
        <v>№17 Черная ночь</v>
      </c>
      <c r="D666" s="8" t="str">
        <f t="shared" si="144"/>
        <v>гладкий</v>
      </c>
      <c r="E666" s="9" t="s">
        <v>159</v>
      </c>
      <c r="F666" s="63">
        <f>'учет продукции'!$I666+'учет продукции'!$J666-'учет продукции'!$K666</f>
        <v>0</v>
      </c>
      <c r="G666" s="32">
        <v>350</v>
      </c>
      <c r="H666" s="32">
        <f>'учет продукции'!$F666*'учет продукции'!$G666</f>
        <v>0</v>
      </c>
      <c r="I666" s="64"/>
      <c r="J666" s="61"/>
      <c r="K666" s="61"/>
      <c r="L666" s="62">
        <v>67.476383265856995</v>
      </c>
      <c r="M666" s="62">
        <v>51.138275937562327</v>
      </c>
      <c r="N666" s="62">
        <v>16.338107328294672</v>
      </c>
      <c r="O666" s="62">
        <v>14.619883040935701</v>
      </c>
      <c r="P666" s="62">
        <v>44.984255510571302</v>
      </c>
      <c r="Q666" s="62"/>
      <c r="R666" s="62"/>
      <c r="S666" s="62"/>
      <c r="T666" s="62"/>
      <c r="U666" s="62"/>
      <c r="V666" s="62"/>
      <c r="W666" s="62"/>
      <c r="X666" s="62">
        <v>6.6000000000000003E-2</v>
      </c>
      <c r="Y666" s="62">
        <v>2.1999999999999999E-2</v>
      </c>
      <c r="Z666" s="62"/>
      <c r="AA666" s="62"/>
      <c r="AB666" s="62"/>
      <c r="AC666" s="61" t="str">
        <f>'учет продукции'!$A666&amp;" "&amp;'учет продукции'!$B666&amp;" "&amp;'учет продукции'!$C666&amp;" "&amp;'учет продукции'!$D666&amp;" "&amp;'учет продукции'!$E666</f>
        <v>Брусчатка 4см №17 Черная ночь гладкий 2 сорт</v>
      </c>
    </row>
    <row r="667" spans="1:29" ht="14.25" customHeight="1" x14ac:dyDescent="0.3">
      <c r="A667" s="35" t="str">
        <f t="shared" ref="A667:B667" si="161">A155</f>
        <v>Брусчатка</v>
      </c>
      <c r="B667" s="8" t="str">
        <f t="shared" si="161"/>
        <v>4см</v>
      </c>
      <c r="C667" s="8" t="str">
        <f t="shared" si="143"/>
        <v>№18 Мустанг</v>
      </c>
      <c r="D667" s="8" t="str">
        <f t="shared" si="144"/>
        <v>гладкий</v>
      </c>
      <c r="E667" s="9" t="s">
        <v>159</v>
      </c>
      <c r="F667" s="63">
        <f>'учет продукции'!$I667+'учет продукции'!$J667-'учет продукции'!$K667</f>
        <v>0</v>
      </c>
      <c r="G667" s="32">
        <v>350</v>
      </c>
      <c r="H667" s="32">
        <f>'учет продукции'!$F667*'учет продукции'!$G667</f>
        <v>0</v>
      </c>
      <c r="I667" s="64"/>
      <c r="J667" s="61"/>
      <c r="K667" s="61"/>
      <c r="L667" s="62">
        <v>67.476383265856995</v>
      </c>
      <c r="M667" s="62">
        <v>51.138275937562327</v>
      </c>
      <c r="N667" s="62">
        <v>16.338107328294672</v>
      </c>
      <c r="O667" s="62">
        <v>14.619883040935701</v>
      </c>
      <c r="P667" s="62">
        <v>44.984255510571302</v>
      </c>
      <c r="Q667" s="62"/>
      <c r="R667" s="62"/>
      <c r="S667" s="62"/>
      <c r="T667" s="62"/>
      <c r="U667" s="62"/>
      <c r="V667" s="62"/>
      <c r="W667" s="62">
        <v>4.3859649122807015E-2</v>
      </c>
      <c r="X667" s="62"/>
      <c r="Y667" s="62"/>
      <c r="Z667" s="62"/>
      <c r="AA667" s="62">
        <v>4.3859649122807015E-2</v>
      </c>
      <c r="AB667" s="62"/>
      <c r="AC667" s="61" t="str">
        <f>'учет продукции'!$A667&amp;" "&amp;'учет продукции'!$B667&amp;" "&amp;'учет продукции'!$C667&amp;" "&amp;'учет продукции'!$D667&amp;" "&amp;'учет продукции'!$E667</f>
        <v>Брусчатка 4см №18 Мустанг гладкий 2 сорт</v>
      </c>
    </row>
    <row r="668" spans="1:29" ht="14.25" customHeight="1" x14ac:dyDescent="0.3">
      <c r="A668" s="35" t="str">
        <f t="shared" ref="A668:B668" si="162">A156</f>
        <v>Брусчатка</v>
      </c>
      <c r="B668" s="8" t="str">
        <f t="shared" si="162"/>
        <v>4см</v>
      </c>
      <c r="C668" s="8" t="str">
        <f t="shared" si="143"/>
        <v>№19 Гончар</v>
      </c>
      <c r="D668" s="8" t="str">
        <f t="shared" si="144"/>
        <v>гладкий</v>
      </c>
      <c r="E668" s="9" t="s">
        <v>159</v>
      </c>
      <c r="F668" s="63">
        <f>'учет продукции'!$I668+'учет продукции'!$J668-'учет продукции'!$K668</f>
        <v>7.12</v>
      </c>
      <c r="G668" s="32">
        <v>350</v>
      </c>
      <c r="H668" s="32">
        <f>'учет продукции'!$F668*'учет продукции'!$G668</f>
        <v>2492</v>
      </c>
      <c r="I668" s="64"/>
      <c r="J668" s="61">
        <f>7.12</f>
        <v>7.12</v>
      </c>
      <c r="K668" s="61"/>
      <c r="L668" s="62">
        <v>67.476383265856995</v>
      </c>
      <c r="M668" s="62">
        <v>51.138275937562327</v>
      </c>
      <c r="N668" s="62">
        <v>16.338107328294672</v>
      </c>
      <c r="O668" s="62">
        <v>14.619883040935701</v>
      </c>
      <c r="P668" s="62">
        <v>44.984255510571302</v>
      </c>
      <c r="Q668" s="62"/>
      <c r="R668" s="62"/>
      <c r="S668" s="62"/>
      <c r="T668" s="62"/>
      <c r="U668" s="62"/>
      <c r="V668" s="62"/>
      <c r="W668" s="62">
        <v>4.3859649122807015E-2</v>
      </c>
      <c r="X668" s="62"/>
      <c r="Y668" s="62"/>
      <c r="Z668" s="62"/>
      <c r="AA668" s="62">
        <v>4.3859649122807015E-2</v>
      </c>
      <c r="AB668" s="62"/>
      <c r="AC668" s="61" t="str">
        <f>'учет продукции'!$A668&amp;" "&amp;'учет продукции'!$B668&amp;" "&amp;'учет продукции'!$C668&amp;" "&amp;'учет продукции'!$D668&amp;" "&amp;'учет продукции'!$E668</f>
        <v>Брусчатка 4см №19 Гончар гладкий 2 сорт</v>
      </c>
    </row>
    <row r="669" spans="1:29" ht="14.25" customHeight="1" x14ac:dyDescent="0.3">
      <c r="A669" s="35" t="str">
        <f t="shared" ref="A669:B669" si="163">A157</f>
        <v>Брусчатка</v>
      </c>
      <c r="B669" s="8" t="str">
        <f t="shared" si="163"/>
        <v>4см</v>
      </c>
      <c r="C669" s="8" t="str">
        <f t="shared" si="143"/>
        <v>№20 Кармен</v>
      </c>
      <c r="D669" s="8" t="str">
        <f t="shared" si="144"/>
        <v>гладкий</v>
      </c>
      <c r="E669" s="9" t="s">
        <v>159</v>
      </c>
      <c r="F669" s="63">
        <f>'учет продукции'!$I669+'учет продукции'!$J669-'учет продукции'!$K669</f>
        <v>0</v>
      </c>
      <c r="G669" s="32">
        <v>350</v>
      </c>
      <c r="H669" s="32">
        <f>'учет продукции'!$F669*'учет продукции'!$G669</f>
        <v>0</v>
      </c>
      <c r="I669" s="64"/>
      <c r="J669" s="61"/>
      <c r="K669" s="61"/>
      <c r="L669" s="62">
        <v>67.476383265856995</v>
      </c>
      <c r="M669" s="62">
        <v>51.138275937562327</v>
      </c>
      <c r="N669" s="62">
        <v>16.338107328294672</v>
      </c>
      <c r="O669" s="62">
        <v>14.619883040935701</v>
      </c>
      <c r="P669" s="62">
        <v>44.984255510571302</v>
      </c>
      <c r="Q669" s="62"/>
      <c r="R669" s="62"/>
      <c r="S669" s="62"/>
      <c r="T669" s="62"/>
      <c r="U669" s="62"/>
      <c r="V669" s="62">
        <v>5.7000000000000002E-2</v>
      </c>
      <c r="W669" s="62"/>
      <c r="X669" s="62">
        <v>3.9E-2</v>
      </c>
      <c r="Y669" s="62"/>
      <c r="Z669" s="62"/>
      <c r="AA669" s="62"/>
      <c r="AB669" s="62"/>
      <c r="AC669" s="61" t="str">
        <f>'учет продукции'!$A669&amp;" "&amp;'учет продукции'!$B669&amp;" "&amp;'учет продукции'!$C669&amp;" "&amp;'учет продукции'!$D669&amp;" "&amp;'учет продукции'!$E669</f>
        <v>Брусчатка 4см №20 Кармен гладкий 2 сорт</v>
      </c>
    </row>
    <row r="670" spans="1:29" ht="14.25" customHeight="1" x14ac:dyDescent="0.3">
      <c r="A670" s="35" t="str">
        <f t="shared" ref="A670:B670" si="164">A158</f>
        <v>Брусчатка</v>
      </c>
      <c r="B670" s="8" t="str">
        <f t="shared" si="164"/>
        <v>4см</v>
      </c>
      <c r="C670" s="8" t="str">
        <f t="shared" si="143"/>
        <v>№21 Агат коричневый</v>
      </c>
      <c r="D670" s="8" t="str">
        <f t="shared" si="144"/>
        <v>гладкий</v>
      </c>
      <c r="E670" s="9" t="s">
        <v>159</v>
      </c>
      <c r="F670" s="63">
        <f>'учет продукции'!$I670+'учет продукции'!$J670-'учет продукции'!$K670</f>
        <v>0</v>
      </c>
      <c r="G670" s="32">
        <v>350</v>
      </c>
      <c r="H670" s="32">
        <f>'учет продукции'!$F670*'учет продукции'!$G670</f>
        <v>0</v>
      </c>
      <c r="I670" s="64"/>
      <c r="J670" s="61"/>
      <c r="K670" s="61"/>
      <c r="L670" s="62">
        <v>67.476383265856995</v>
      </c>
      <c r="M670" s="62">
        <v>51.138275937562327</v>
      </c>
      <c r="N670" s="62">
        <v>16.338107328294672</v>
      </c>
      <c r="O670" s="62">
        <v>14.619883040935701</v>
      </c>
      <c r="P670" s="62">
        <v>44.984255510571302</v>
      </c>
      <c r="Q670" s="62"/>
      <c r="R670" s="62"/>
      <c r="S670" s="62"/>
      <c r="T670" s="62"/>
      <c r="U670" s="62"/>
      <c r="V670" s="62"/>
      <c r="W670" s="62">
        <v>2.1929824561403508E-2</v>
      </c>
      <c r="X670" s="62">
        <v>2.1929824561403508E-2</v>
      </c>
      <c r="Y670" s="62">
        <v>4.3859649122807015E-2</v>
      </c>
      <c r="Z670" s="62"/>
      <c r="AA670" s="62"/>
      <c r="AB670" s="62"/>
      <c r="AC670" s="61" t="str">
        <f>'учет продукции'!$A670&amp;" "&amp;'учет продукции'!$B670&amp;" "&amp;'учет продукции'!$C670&amp;" "&amp;'учет продукции'!$D670&amp;" "&amp;'учет продукции'!$E670</f>
        <v>Брусчатка 4см №21 Агат коричневый гладкий 2 сорт</v>
      </c>
    </row>
    <row r="671" spans="1:29" ht="14.25" customHeight="1" x14ac:dyDescent="0.3">
      <c r="A671" s="35" t="str">
        <f t="shared" ref="A671:B671" si="165">A159</f>
        <v>Брусчатка</v>
      </c>
      <c r="B671" s="8" t="str">
        <f t="shared" si="165"/>
        <v>4см</v>
      </c>
      <c r="C671" s="8" t="str">
        <f t="shared" si="143"/>
        <v>№22 Агат оранжевый</v>
      </c>
      <c r="D671" s="8" t="str">
        <f t="shared" si="144"/>
        <v>гладкий</v>
      </c>
      <c r="E671" s="9" t="s">
        <v>159</v>
      </c>
      <c r="F671" s="63">
        <f>'учет продукции'!$I671+'учет продукции'!$J671-'учет продукции'!$K671</f>
        <v>0</v>
      </c>
      <c r="G671" s="32">
        <v>350</v>
      </c>
      <c r="H671" s="32">
        <f>'учет продукции'!$F671*'учет продукции'!$G671</f>
        <v>0</v>
      </c>
      <c r="I671" s="64"/>
      <c r="J671" s="61"/>
      <c r="K671" s="61"/>
      <c r="L671" s="62">
        <v>67.476383265856995</v>
      </c>
      <c r="M671" s="62">
        <v>51.138275937562327</v>
      </c>
      <c r="N671" s="62">
        <v>16.338107328294672</v>
      </c>
      <c r="O671" s="62">
        <v>14.619883040935701</v>
      </c>
      <c r="P671" s="62">
        <v>44.984255510571302</v>
      </c>
      <c r="Q671" s="62"/>
      <c r="R671" s="62"/>
      <c r="S671" s="62"/>
      <c r="T671" s="62"/>
      <c r="U671" s="62"/>
      <c r="V671" s="62"/>
      <c r="W671" s="62"/>
      <c r="X671" s="62">
        <v>2.1929824561403508E-2</v>
      </c>
      <c r="Y671" s="62">
        <v>4.3859649122807015E-2</v>
      </c>
      <c r="Z671" s="62"/>
      <c r="AA671" s="62">
        <v>2.1929824561403508E-2</v>
      </c>
      <c r="AB671" s="62"/>
      <c r="AC671" s="61" t="str">
        <f>'учет продукции'!$A671&amp;" "&amp;'учет продукции'!$B671&amp;" "&amp;'учет продукции'!$C671&amp;" "&amp;'учет продукции'!$D671&amp;" "&amp;'учет продукции'!$E671</f>
        <v>Брусчатка 4см №22 Агат оранжевый гладкий 2 сорт</v>
      </c>
    </row>
    <row r="672" spans="1:29" ht="14.25" customHeight="1" x14ac:dyDescent="0.3">
      <c r="A672" s="35" t="str">
        <f t="shared" ref="A672:B672" si="166">A160</f>
        <v>Брусчатка</v>
      </c>
      <c r="B672" s="8" t="str">
        <f t="shared" si="166"/>
        <v>4см</v>
      </c>
      <c r="C672" s="8" t="str">
        <f t="shared" si="143"/>
        <v>№23 Жёлтый агат</v>
      </c>
      <c r="D672" s="8" t="str">
        <f t="shared" si="144"/>
        <v>гладкий</v>
      </c>
      <c r="E672" s="9" t="s">
        <v>159</v>
      </c>
      <c r="F672" s="63">
        <f>'учет продукции'!$I672+'учет продукции'!$J672-'учет продукции'!$K672</f>
        <v>0</v>
      </c>
      <c r="G672" s="32">
        <v>350</v>
      </c>
      <c r="H672" s="32">
        <f>'учет продукции'!$F672*'учет продукции'!$G672</f>
        <v>0</v>
      </c>
      <c r="I672" s="64"/>
      <c r="J672" s="61"/>
      <c r="K672" s="61"/>
      <c r="L672" s="62">
        <v>67.476383265856995</v>
      </c>
      <c r="M672" s="62">
        <v>51.138275937562327</v>
      </c>
      <c r="N672" s="62">
        <v>16.338107328294672</v>
      </c>
      <c r="O672" s="62">
        <v>14.619883040935701</v>
      </c>
      <c r="P672" s="62">
        <v>44.984255510571302</v>
      </c>
      <c r="Q672" s="62"/>
      <c r="R672" s="62"/>
      <c r="S672" s="62"/>
      <c r="T672" s="62"/>
      <c r="U672" s="62"/>
      <c r="V672" s="62"/>
      <c r="W672" s="62"/>
      <c r="X672" s="62">
        <v>2.1929824561403508E-2</v>
      </c>
      <c r="Y672" s="62">
        <v>4.3859649122807015E-2</v>
      </c>
      <c r="Z672" s="62">
        <v>2.1929824561403508E-2</v>
      </c>
      <c r="AA672" s="62"/>
      <c r="AB672" s="62"/>
      <c r="AC672" s="61" t="str">
        <f>'учет продукции'!$A672&amp;" "&amp;'учет продукции'!$B672&amp;" "&amp;'учет продукции'!$C672&amp;" "&amp;'учет продукции'!$D672&amp;" "&amp;'учет продукции'!$E672</f>
        <v>Брусчатка 4см №23 Жёлтый агат гладкий 2 сорт</v>
      </c>
    </row>
    <row r="673" spans="1:29" ht="14.25" customHeight="1" x14ac:dyDescent="0.3">
      <c r="A673" s="35" t="str">
        <f t="shared" ref="A673:B673" si="167">A161</f>
        <v>Брусчатка</v>
      </c>
      <c r="B673" s="8" t="str">
        <f t="shared" si="167"/>
        <v>4см</v>
      </c>
      <c r="C673" s="8" t="str">
        <f t="shared" si="143"/>
        <v>№24 Танго</v>
      </c>
      <c r="D673" s="8" t="str">
        <f t="shared" si="144"/>
        <v>гладкий</v>
      </c>
      <c r="E673" s="9" t="s">
        <v>159</v>
      </c>
      <c r="F673" s="63">
        <f>'учет продукции'!$I673+'учет продукции'!$J673-'учет продукции'!$K673</f>
        <v>0</v>
      </c>
      <c r="G673" s="32">
        <v>350</v>
      </c>
      <c r="H673" s="32">
        <f>'учет продукции'!$F673*'учет продукции'!$G673</f>
        <v>0</v>
      </c>
      <c r="I673" s="64"/>
      <c r="J673" s="61"/>
      <c r="K673" s="61"/>
      <c r="L673" s="62">
        <v>67.476383265856995</v>
      </c>
      <c r="M673" s="62">
        <v>51.138275937562327</v>
      </c>
      <c r="N673" s="62">
        <v>16.338107328294672</v>
      </c>
      <c r="O673" s="62">
        <v>14.619883040935701</v>
      </c>
      <c r="P673" s="62">
        <v>44.984255510571302</v>
      </c>
      <c r="Q673" s="62"/>
      <c r="R673" s="62"/>
      <c r="S673" s="62"/>
      <c r="T673" s="62"/>
      <c r="U673" s="62"/>
      <c r="V673" s="62">
        <v>2.1929824561403508E-2</v>
      </c>
      <c r="W673" s="62"/>
      <c r="X673" s="62"/>
      <c r="Y673" s="62">
        <v>4.3859649122807015E-2</v>
      </c>
      <c r="Z673" s="62">
        <v>2.1929824561403508E-2</v>
      </c>
      <c r="AA673" s="62"/>
      <c r="AB673" s="62"/>
      <c r="AC673" s="61" t="str">
        <f>'учет продукции'!$A673&amp;" "&amp;'учет продукции'!$B673&amp;" "&amp;'учет продукции'!$C673&amp;" "&amp;'учет продукции'!$D673&amp;" "&amp;'учет продукции'!$E673</f>
        <v>Брусчатка 4см №24 Танго гладкий 2 сорт</v>
      </c>
    </row>
    <row r="674" spans="1:29" ht="14.25" customHeight="1" x14ac:dyDescent="0.3">
      <c r="A674" s="35" t="str">
        <f t="shared" ref="A674:B674" si="168">A162</f>
        <v>Брусчатка</v>
      </c>
      <c r="B674" s="8" t="str">
        <f t="shared" si="168"/>
        <v>4см</v>
      </c>
      <c r="C674" s="8" t="str">
        <f t="shared" si="143"/>
        <v>серый</v>
      </c>
      <c r="D674" s="8" t="str">
        <f t="shared" si="144"/>
        <v>Фактура 0-3</v>
      </c>
      <c r="E674" s="9" t="s">
        <v>159</v>
      </c>
      <c r="F674" s="63">
        <f>'учет продукции'!$I674+'учет продукции'!$J674-'учет продукции'!$K674</f>
        <v>0</v>
      </c>
      <c r="G674" s="32">
        <v>220</v>
      </c>
      <c r="H674" s="32">
        <f>'учет продукции'!$F674*'учет продукции'!$G674</f>
        <v>0</v>
      </c>
      <c r="I674" s="64"/>
      <c r="J674" s="61"/>
      <c r="K674" s="61"/>
      <c r="L674" s="62">
        <v>67.476383265856953</v>
      </c>
      <c r="M674" s="62">
        <v>51.138275937562291</v>
      </c>
      <c r="N674" s="62">
        <v>16.338107328294662</v>
      </c>
      <c r="O674" s="62">
        <v>14.619883040935674</v>
      </c>
      <c r="P674" s="62">
        <v>44.984255510571302</v>
      </c>
      <c r="Q674" s="62">
        <v>5.2631578947368416</v>
      </c>
      <c r="R674" s="62"/>
      <c r="S674" s="62">
        <v>1.64</v>
      </c>
      <c r="T674" s="62"/>
      <c r="U674" s="62">
        <v>0.58479532163742687</v>
      </c>
      <c r="V674" s="62"/>
      <c r="W674" s="62"/>
      <c r="X674" s="62"/>
      <c r="Y674" s="62"/>
      <c r="Z674" s="62"/>
      <c r="AA674" s="62"/>
      <c r="AB674" s="62"/>
      <c r="AC674" s="61" t="str">
        <f>'учет продукции'!$A674&amp;" "&amp;'учет продукции'!$B674&amp;" "&amp;'учет продукции'!$C674&amp;" "&amp;'учет продукции'!$D674&amp;" "&amp;'учет продукции'!$E674</f>
        <v>Брусчатка 4см серый Фактура 0-3 2 сорт</v>
      </c>
    </row>
    <row r="675" spans="1:29" ht="14.25" customHeight="1" x14ac:dyDescent="0.3">
      <c r="A675" s="35" t="str">
        <f t="shared" ref="A675:B675" si="169">A163</f>
        <v>Брусчатка</v>
      </c>
      <c r="B675" s="8" t="str">
        <f t="shared" si="169"/>
        <v>4см</v>
      </c>
      <c r="C675" s="8" t="str">
        <f t="shared" si="143"/>
        <v>красный</v>
      </c>
      <c r="D675" s="8" t="str">
        <f t="shared" si="144"/>
        <v>Фактура 0-3</v>
      </c>
      <c r="E675" s="9" t="s">
        <v>159</v>
      </c>
      <c r="F675" s="63">
        <f>'учет продукции'!$I675+'учет продукции'!$J675-'учет продукции'!$K675</f>
        <v>0</v>
      </c>
      <c r="G675" s="32">
        <v>270</v>
      </c>
      <c r="H675" s="32">
        <f>'учет продукции'!$F675*'учет продукции'!$G675</f>
        <v>0</v>
      </c>
      <c r="I675" s="64"/>
      <c r="J675" s="61"/>
      <c r="K675" s="61"/>
      <c r="L675" s="62">
        <v>67.476383265856953</v>
      </c>
      <c r="M675" s="62">
        <v>51.138275937562291</v>
      </c>
      <c r="N675" s="62">
        <v>16.338107328294662</v>
      </c>
      <c r="O675" s="62">
        <v>14.619883040935674</v>
      </c>
      <c r="P675" s="62">
        <v>44.984255510571302</v>
      </c>
      <c r="Q675" s="62">
        <v>5.2631578947368416</v>
      </c>
      <c r="R675" s="62"/>
      <c r="S675" s="62">
        <v>1.64</v>
      </c>
      <c r="T675" s="62"/>
      <c r="U675" s="62">
        <v>0.58479532163742687</v>
      </c>
      <c r="V675" s="62">
        <v>8.7999999999999995E-2</v>
      </c>
      <c r="W675" s="62"/>
      <c r="X675" s="62"/>
      <c r="Y675" s="62"/>
      <c r="Z675" s="62"/>
      <c r="AA675" s="62"/>
      <c r="AB675" s="62"/>
      <c r="AC675" s="61" t="str">
        <f>'учет продукции'!$A675&amp;" "&amp;'учет продукции'!$B675&amp;" "&amp;'учет продукции'!$C675&amp;" "&amp;'учет продукции'!$D675&amp;" "&amp;'учет продукции'!$E675</f>
        <v>Брусчатка 4см красный Фактура 0-3 2 сорт</v>
      </c>
    </row>
    <row r="676" spans="1:29" ht="14.25" customHeight="1" x14ac:dyDescent="0.3">
      <c r="A676" s="35" t="str">
        <f t="shared" ref="A676:B676" si="170">A164</f>
        <v>Брусчатка</v>
      </c>
      <c r="B676" s="8" t="str">
        <f t="shared" si="170"/>
        <v>4см</v>
      </c>
      <c r="C676" s="8" t="str">
        <f t="shared" si="143"/>
        <v>коричневый</v>
      </c>
      <c r="D676" s="8" t="str">
        <f t="shared" si="144"/>
        <v>Фактура 0-3</v>
      </c>
      <c r="E676" s="9" t="s">
        <v>159</v>
      </c>
      <c r="F676" s="63">
        <f>'учет продукции'!$I676+'учет продукции'!$J676-'учет продукции'!$K676</f>
        <v>0</v>
      </c>
      <c r="G676" s="32">
        <v>270</v>
      </c>
      <c r="H676" s="32">
        <f>'учет продукции'!$F676*'учет продукции'!$G676</f>
        <v>0</v>
      </c>
      <c r="I676" s="64"/>
      <c r="J676" s="61"/>
      <c r="K676" s="61"/>
      <c r="L676" s="62">
        <v>67.476383265856953</v>
      </c>
      <c r="M676" s="62">
        <v>51.138275937562291</v>
      </c>
      <c r="N676" s="62">
        <v>16.338107328294662</v>
      </c>
      <c r="O676" s="62">
        <v>14.619883040935674</v>
      </c>
      <c r="P676" s="62">
        <v>44.984255510571302</v>
      </c>
      <c r="Q676" s="62">
        <v>5.2631578947368416</v>
      </c>
      <c r="R676" s="62"/>
      <c r="S676" s="62">
        <v>1.64</v>
      </c>
      <c r="T676" s="62"/>
      <c r="U676" s="62">
        <v>0.58479532163742687</v>
      </c>
      <c r="V676" s="62"/>
      <c r="W676" s="62">
        <v>8.7999999999999995E-2</v>
      </c>
      <c r="X676" s="62"/>
      <c r="Y676" s="62"/>
      <c r="Z676" s="62"/>
      <c r="AA676" s="62"/>
      <c r="AB676" s="62"/>
      <c r="AC676" s="61" t="str">
        <f>'учет продукции'!$A676&amp;" "&amp;'учет продукции'!$B676&amp;" "&amp;'учет продукции'!$C676&amp;" "&amp;'учет продукции'!$D676&amp;" "&amp;'учет продукции'!$E676</f>
        <v>Брусчатка 4см коричневый Фактура 0-3 2 сорт</v>
      </c>
    </row>
    <row r="677" spans="1:29" ht="14.25" customHeight="1" x14ac:dyDescent="0.3">
      <c r="A677" s="35" t="str">
        <f t="shared" ref="A677:B677" si="171">A165</f>
        <v>Брусчатка</v>
      </c>
      <c r="B677" s="8" t="str">
        <f t="shared" si="171"/>
        <v>4см</v>
      </c>
      <c r="C677" s="8" t="str">
        <f t="shared" si="143"/>
        <v>черный</v>
      </c>
      <c r="D677" s="8" t="str">
        <f t="shared" si="144"/>
        <v>Фактура 0-3</v>
      </c>
      <c r="E677" s="9" t="s">
        <v>159</v>
      </c>
      <c r="F677" s="63">
        <f>'учет продукции'!$I677+'учет продукции'!$J677-'учет продукции'!$K677</f>
        <v>0</v>
      </c>
      <c r="G677" s="32">
        <v>270</v>
      </c>
      <c r="H677" s="32">
        <f>'учет продукции'!$F677*'учет продукции'!$G677</f>
        <v>0</v>
      </c>
      <c r="I677" s="64"/>
      <c r="J677" s="61"/>
      <c r="K677" s="61"/>
      <c r="L677" s="62">
        <v>67.476383265856953</v>
      </c>
      <c r="M677" s="62">
        <v>51.138275937562291</v>
      </c>
      <c r="N677" s="62">
        <v>16.338107328294662</v>
      </c>
      <c r="O677" s="62">
        <v>14.619883040935674</v>
      </c>
      <c r="P677" s="62">
        <v>44.984255510571302</v>
      </c>
      <c r="Q677" s="62">
        <v>5.2631578947368416</v>
      </c>
      <c r="R677" s="62"/>
      <c r="S677" s="62">
        <v>1.64</v>
      </c>
      <c r="T677" s="62"/>
      <c r="U677" s="62">
        <v>0.58479532163742687</v>
      </c>
      <c r="V677" s="62"/>
      <c r="W677" s="62"/>
      <c r="X677" s="62">
        <v>8.7999999999999995E-2</v>
      </c>
      <c r="Y677" s="62"/>
      <c r="Z677" s="62"/>
      <c r="AA677" s="62"/>
      <c r="AB677" s="62"/>
      <c r="AC677" s="61" t="str">
        <f>'учет продукции'!$A677&amp;" "&amp;'учет продукции'!$B677&amp;" "&amp;'учет продукции'!$C677&amp;" "&amp;'учет продукции'!$D677&amp;" "&amp;'учет продукции'!$E677</f>
        <v>Брусчатка 4см черный Фактура 0-3 2 сорт</v>
      </c>
    </row>
    <row r="678" spans="1:29" ht="14.25" customHeight="1" x14ac:dyDescent="0.3">
      <c r="A678" s="35" t="str">
        <f t="shared" ref="A678:B678" si="172">A166</f>
        <v>Брусчатка</v>
      </c>
      <c r="B678" s="8" t="str">
        <f t="shared" si="172"/>
        <v>4см</v>
      </c>
      <c r="C678" s="8" t="str">
        <f t="shared" si="143"/>
        <v>белый</v>
      </c>
      <c r="D678" s="8" t="str">
        <f t="shared" si="144"/>
        <v>Фактура 0-3</v>
      </c>
      <c r="E678" s="9" t="s">
        <v>159</v>
      </c>
      <c r="F678" s="63">
        <f>'учет продукции'!$I678+'учет продукции'!$J678-'учет продукции'!$K678</f>
        <v>0</v>
      </c>
      <c r="G678" s="32">
        <v>290</v>
      </c>
      <c r="H678" s="32">
        <f>'учет продукции'!$F678*'учет продукции'!$G678</f>
        <v>0</v>
      </c>
      <c r="I678" s="64"/>
      <c r="J678" s="61"/>
      <c r="K678" s="61"/>
      <c r="L678" s="62">
        <v>67.476383265856953</v>
      </c>
      <c r="M678" s="62">
        <v>51.138275937562291</v>
      </c>
      <c r="N678" s="62">
        <v>16.338107328294662</v>
      </c>
      <c r="O678" s="62">
        <v>14.619883040935674</v>
      </c>
      <c r="P678" s="62">
        <v>44.984255510571302</v>
      </c>
      <c r="Q678" s="62">
        <v>5.2631578947368416</v>
      </c>
      <c r="R678" s="62"/>
      <c r="S678" s="62"/>
      <c r="T678" s="62">
        <v>1.58</v>
      </c>
      <c r="U678" s="62">
        <v>0.58479532163742687</v>
      </c>
      <c r="V678" s="62"/>
      <c r="W678" s="62"/>
      <c r="X678" s="62"/>
      <c r="Y678" s="62">
        <v>8.7999999999999995E-2</v>
      </c>
      <c r="Z678" s="62"/>
      <c r="AA678" s="62"/>
      <c r="AB678" s="62"/>
      <c r="AC678" s="61" t="str">
        <f>'учет продукции'!$A678&amp;" "&amp;'учет продукции'!$B678&amp;" "&amp;'учет продукции'!$C678&amp;" "&amp;'учет продукции'!$D678&amp;" "&amp;'учет продукции'!$E678</f>
        <v>Брусчатка 4см белый Фактура 0-3 2 сорт</v>
      </c>
    </row>
    <row r="679" spans="1:29" ht="14.25" customHeight="1" x14ac:dyDescent="0.3">
      <c r="A679" s="35" t="str">
        <f t="shared" ref="A679:B679" si="173">A167</f>
        <v>Брусчатка</v>
      </c>
      <c r="B679" s="8" t="str">
        <f t="shared" si="173"/>
        <v>4см</v>
      </c>
      <c r="C679" s="8" t="str">
        <f t="shared" si="143"/>
        <v>желтый</v>
      </c>
      <c r="D679" s="8" t="str">
        <f t="shared" si="144"/>
        <v>Фактура 0-3</v>
      </c>
      <c r="E679" s="9" t="s">
        <v>159</v>
      </c>
      <c r="F679" s="63">
        <f>'учет продукции'!$I679+'учет продукции'!$J679-'учет продукции'!$K679</f>
        <v>0</v>
      </c>
      <c r="G679" s="32">
        <v>290</v>
      </c>
      <c r="H679" s="32">
        <f>'учет продукции'!$F679*'учет продукции'!$G679</f>
        <v>0</v>
      </c>
      <c r="I679" s="64"/>
      <c r="J679" s="61"/>
      <c r="K679" s="61"/>
      <c r="L679" s="62">
        <v>67.476383265856953</v>
      </c>
      <c r="M679" s="62">
        <v>51.138275937562291</v>
      </c>
      <c r="N679" s="62">
        <v>16.338107328294662</v>
      </c>
      <c r="O679" s="62">
        <v>14.619883040935674</v>
      </c>
      <c r="P679" s="62">
        <v>44.984255510571302</v>
      </c>
      <c r="Q679" s="62">
        <v>5.2631578947368416</v>
      </c>
      <c r="R679" s="62"/>
      <c r="S679" s="62"/>
      <c r="T679" s="62">
        <v>1.58</v>
      </c>
      <c r="U679" s="62">
        <v>0.58479532163742687</v>
      </c>
      <c r="V679" s="62"/>
      <c r="W679" s="62"/>
      <c r="X679" s="62"/>
      <c r="Y679" s="62"/>
      <c r="Z679" s="62">
        <v>8.7999999999999995E-2</v>
      </c>
      <c r="AA679" s="62"/>
      <c r="AB679" s="62"/>
      <c r="AC679" s="61" t="str">
        <f>'учет продукции'!$A679&amp;" "&amp;'учет продукции'!$B679&amp;" "&amp;'учет продукции'!$C679&amp;" "&amp;'учет продукции'!$D679&amp;" "&amp;'учет продукции'!$E679</f>
        <v>Брусчатка 4см желтый Фактура 0-3 2 сорт</v>
      </c>
    </row>
    <row r="680" spans="1:29" ht="14.25" customHeight="1" x14ac:dyDescent="0.3">
      <c r="A680" s="35" t="str">
        <f t="shared" ref="A680:B680" si="174">A168</f>
        <v>Брусчатка</v>
      </c>
      <c r="B680" s="8" t="str">
        <f t="shared" si="174"/>
        <v>4см</v>
      </c>
      <c r="C680" s="8" t="str">
        <f t="shared" si="143"/>
        <v>оранжевый</v>
      </c>
      <c r="D680" s="8" t="str">
        <f t="shared" si="144"/>
        <v>Фактура 0-3</v>
      </c>
      <c r="E680" s="9" t="s">
        <v>159</v>
      </c>
      <c r="F680" s="63">
        <f>'учет продукции'!$I680+'учет продукции'!$J680-'учет продукции'!$K680</f>
        <v>0</v>
      </c>
      <c r="G680" s="32">
        <v>290</v>
      </c>
      <c r="H680" s="32">
        <f>'учет продукции'!$F680*'учет продукции'!$G680</f>
        <v>0</v>
      </c>
      <c r="I680" s="64"/>
      <c r="J680" s="61"/>
      <c r="K680" s="61"/>
      <c r="L680" s="62">
        <v>67.476383265856953</v>
      </c>
      <c r="M680" s="62">
        <v>51.138275937562291</v>
      </c>
      <c r="N680" s="62">
        <v>16.338107328294662</v>
      </c>
      <c r="O680" s="62">
        <v>14.619883040935674</v>
      </c>
      <c r="P680" s="62">
        <v>44.984255510571302</v>
      </c>
      <c r="Q680" s="62">
        <v>5.2631578947368416</v>
      </c>
      <c r="R680" s="62"/>
      <c r="S680" s="62"/>
      <c r="T680" s="62">
        <v>1.58</v>
      </c>
      <c r="U680" s="62">
        <v>0.58479532163742687</v>
      </c>
      <c r="V680" s="62"/>
      <c r="W680" s="62"/>
      <c r="X680" s="62"/>
      <c r="Y680" s="62"/>
      <c r="Z680" s="62"/>
      <c r="AA680" s="62">
        <v>8.7999999999999995E-2</v>
      </c>
      <c r="AB680" s="62"/>
      <c r="AC680" s="61" t="str">
        <f>'учет продукции'!$A680&amp;" "&amp;'учет продукции'!$B680&amp;" "&amp;'учет продукции'!$C680&amp;" "&amp;'учет продукции'!$D680&amp;" "&amp;'учет продукции'!$E680</f>
        <v>Брусчатка 4см оранжевый Фактура 0-3 2 сорт</v>
      </c>
    </row>
    <row r="681" spans="1:29" ht="14.25" customHeight="1" x14ac:dyDescent="0.3">
      <c r="A681" s="35" t="s">
        <v>156</v>
      </c>
      <c r="B681" s="8" t="s">
        <v>125</v>
      </c>
      <c r="C681" s="8" t="s">
        <v>126</v>
      </c>
      <c r="D681" s="8" t="s">
        <v>128</v>
      </c>
      <c r="E681" s="8" t="s">
        <v>159</v>
      </c>
      <c r="F681" s="66">
        <v>0</v>
      </c>
      <c r="G681" s="32">
        <v>270</v>
      </c>
      <c r="H681" s="32">
        <v>0</v>
      </c>
      <c r="I681" s="67"/>
      <c r="J681" s="61"/>
      <c r="K681" s="61"/>
      <c r="L681" s="62">
        <v>67.476383265856953</v>
      </c>
      <c r="M681" s="62">
        <v>51.138275937562291</v>
      </c>
      <c r="N681" s="62">
        <v>16.338107328294662</v>
      </c>
      <c r="O681" s="62">
        <v>14.619883040935674</v>
      </c>
      <c r="P681" s="62">
        <v>44.984255510571302</v>
      </c>
      <c r="Q681" s="62">
        <v>5.2631578947368416</v>
      </c>
      <c r="R681" s="62"/>
      <c r="S681" s="62"/>
      <c r="T681" s="62">
        <v>1.58</v>
      </c>
      <c r="U681" s="62">
        <v>0.58479532163742687</v>
      </c>
      <c r="V681" s="62"/>
      <c r="W681" s="62">
        <v>8.7999999999999995E-2</v>
      </c>
      <c r="X681" s="62"/>
      <c r="Y681" s="62"/>
      <c r="Z681" s="62"/>
      <c r="AA681" s="62"/>
      <c r="AB681" s="62"/>
      <c r="AC681" s="61" t="str">
        <f>'учет продукции'!$A681&amp;" "&amp;'учет продукции'!$B681&amp;" "&amp;'учет продукции'!$C681&amp;" "&amp;'учет продукции'!$D681&amp;" "&amp;'учет продукции'!$E681</f>
        <v>Брусчатка 4см Мокко Фактура 0-3 2 сорт</v>
      </c>
    </row>
    <row r="682" spans="1:29" ht="14.25" customHeight="1" x14ac:dyDescent="0.3">
      <c r="A682" s="35" t="str">
        <f t="shared" ref="A682:B682" si="175">A170</f>
        <v>Брусчатка</v>
      </c>
      <c r="B682" s="8" t="str">
        <f t="shared" si="175"/>
        <v>4см</v>
      </c>
      <c r="C682" s="8" t="str">
        <f t="shared" ref="C682:C705" si="176">C650</f>
        <v>№1 Каир</v>
      </c>
      <c r="D682" s="8" t="str">
        <f t="shared" ref="D682:D705" si="177">D554</f>
        <v>Фактура 0-3</v>
      </c>
      <c r="E682" s="9" t="s">
        <v>159</v>
      </c>
      <c r="F682" s="63">
        <f>'учет продукции'!$I682+'учет продукции'!$J682-'учет продукции'!$K682</f>
        <v>0</v>
      </c>
      <c r="G682" s="32">
        <v>350</v>
      </c>
      <c r="H682" s="32">
        <f>'учет продукции'!$F682*'учет продукции'!$G682</f>
        <v>0</v>
      </c>
      <c r="I682" s="64"/>
      <c r="J682" s="61"/>
      <c r="K682" s="61"/>
      <c r="L682" s="62">
        <v>67.476383265856953</v>
      </c>
      <c r="M682" s="62">
        <v>51.138275937562291</v>
      </c>
      <c r="N682" s="62">
        <v>16.338107328294662</v>
      </c>
      <c r="O682" s="62">
        <v>14.619883040935674</v>
      </c>
      <c r="P682" s="62">
        <v>44.984255510571302</v>
      </c>
      <c r="Q682" s="62">
        <v>5.2631578947368416</v>
      </c>
      <c r="R682" s="62"/>
      <c r="S682" s="62">
        <v>0.41</v>
      </c>
      <c r="T682" s="62">
        <v>1.1842105263157894</v>
      </c>
      <c r="U682" s="62">
        <v>0.58479532163742687</v>
      </c>
      <c r="V682" s="62">
        <v>2.1929824561403508E-2</v>
      </c>
      <c r="W682" s="62"/>
      <c r="X682" s="62"/>
      <c r="Y682" s="62"/>
      <c r="Z682" s="62">
        <v>4.3859649122807015E-2</v>
      </c>
      <c r="AA682" s="62">
        <v>2.1929824561403508E-2</v>
      </c>
      <c r="AB682" s="62"/>
      <c r="AC682" s="61" t="str">
        <f>'учет продукции'!$A682&amp;" "&amp;'учет продукции'!$B682&amp;" "&amp;'учет продукции'!$C682&amp;" "&amp;'учет продукции'!$D682&amp;" "&amp;'учет продукции'!$E682</f>
        <v>Брусчатка 4см №1 Каир Фактура 0-3 2 сорт</v>
      </c>
    </row>
    <row r="683" spans="1:29" ht="14.25" customHeight="1" x14ac:dyDescent="0.3">
      <c r="A683" s="35" t="str">
        <f t="shared" ref="A683:B683" si="178">A171</f>
        <v>Брусчатка</v>
      </c>
      <c r="B683" s="8" t="str">
        <f t="shared" si="178"/>
        <v>4см</v>
      </c>
      <c r="C683" s="8" t="str">
        <f t="shared" si="176"/>
        <v>№2 Янтарь</v>
      </c>
      <c r="D683" s="8" t="str">
        <f t="shared" si="177"/>
        <v>Фактура 0-3</v>
      </c>
      <c r="E683" s="9" t="s">
        <v>159</v>
      </c>
      <c r="F683" s="63">
        <f>'учет продукции'!$I683+'учет продукции'!$J683-'учет продукции'!$K683</f>
        <v>0</v>
      </c>
      <c r="G683" s="32">
        <v>350</v>
      </c>
      <c r="H683" s="32">
        <f>'учет продукции'!$F683*'учет продукции'!$G683</f>
        <v>0</v>
      </c>
      <c r="I683" s="64"/>
      <c r="J683" s="61"/>
      <c r="K683" s="61"/>
      <c r="L683" s="62">
        <v>67.476383265856953</v>
      </c>
      <c r="M683" s="62">
        <v>51.138275937562291</v>
      </c>
      <c r="N683" s="62">
        <v>16.338107328294662</v>
      </c>
      <c r="O683" s="62">
        <v>14.619883040935674</v>
      </c>
      <c r="P683" s="62">
        <v>44.984255510571302</v>
      </c>
      <c r="Q683" s="62">
        <v>5.2631578947368416</v>
      </c>
      <c r="R683" s="62"/>
      <c r="S683" s="62">
        <v>0.81871345029239762</v>
      </c>
      <c r="T683" s="62">
        <v>0.78947368421052622</v>
      </c>
      <c r="U683" s="62">
        <v>0.58479532163742687</v>
      </c>
      <c r="V683" s="62"/>
      <c r="W683" s="62">
        <v>4.3859649122807015E-2</v>
      </c>
      <c r="X683" s="62"/>
      <c r="Y683" s="62"/>
      <c r="Z683" s="62">
        <v>4.3859649122807001E-2</v>
      </c>
      <c r="AA683" s="62"/>
      <c r="AB683" s="62"/>
      <c r="AC683" s="61" t="str">
        <f>'учет продукции'!$A683&amp;" "&amp;'учет продукции'!$B683&amp;" "&amp;'учет продукции'!$C683&amp;" "&amp;'учет продукции'!$D683&amp;" "&amp;'учет продукции'!$E683</f>
        <v>Брусчатка 4см №2 Янтарь Фактура 0-3 2 сорт</v>
      </c>
    </row>
    <row r="684" spans="1:29" ht="14.25" customHeight="1" x14ac:dyDescent="0.3">
      <c r="A684" s="35" t="str">
        <f t="shared" ref="A684:B684" si="179">A172</f>
        <v>Брусчатка</v>
      </c>
      <c r="B684" s="8" t="str">
        <f t="shared" si="179"/>
        <v>4см</v>
      </c>
      <c r="C684" s="8" t="str">
        <f t="shared" si="176"/>
        <v>№3 Серо-белый</v>
      </c>
      <c r="D684" s="8" t="str">
        <f t="shared" si="177"/>
        <v>Фактура 0-3</v>
      </c>
      <c r="E684" s="9" t="s">
        <v>159</v>
      </c>
      <c r="F684" s="63">
        <f>'учет продукции'!$I684+'учет продукции'!$J684-'учет продукции'!$K684</f>
        <v>0</v>
      </c>
      <c r="G684" s="32">
        <v>350</v>
      </c>
      <c r="H684" s="32">
        <f>'учет продукции'!$F684*'учет продукции'!$G684</f>
        <v>0</v>
      </c>
      <c r="I684" s="64"/>
      <c r="J684" s="61"/>
      <c r="K684" s="61"/>
      <c r="L684" s="62">
        <v>67.476383265856953</v>
      </c>
      <c r="M684" s="62">
        <v>51.138275937562291</v>
      </c>
      <c r="N684" s="62">
        <v>16.338107328294662</v>
      </c>
      <c r="O684" s="62">
        <v>14.619883040935674</v>
      </c>
      <c r="P684" s="62">
        <v>44.984255510571302</v>
      </c>
      <c r="Q684" s="62">
        <v>5.2631578947368416</v>
      </c>
      <c r="R684" s="62"/>
      <c r="S684" s="62">
        <v>0.54035087719298247</v>
      </c>
      <c r="T684" s="62">
        <v>1.0499999999999996</v>
      </c>
      <c r="U684" s="62">
        <v>0.58479532163742687</v>
      </c>
      <c r="V684" s="62"/>
      <c r="W684" s="62"/>
      <c r="X684" s="62"/>
      <c r="Y684" s="62">
        <v>4.3859649122807015E-2</v>
      </c>
      <c r="Z684" s="62"/>
      <c r="AA684" s="62"/>
      <c r="AB684" s="62"/>
      <c r="AC684" s="61" t="str">
        <f>'учет продукции'!$A684&amp;" "&amp;'учет продукции'!$B684&amp;" "&amp;'учет продукции'!$C684&amp;" "&amp;'учет продукции'!$D684&amp;" "&amp;'учет продукции'!$E684</f>
        <v>Брусчатка 4см №3 Серо-белый Фактура 0-3 2 сорт</v>
      </c>
    </row>
    <row r="685" spans="1:29" ht="14.25" customHeight="1" x14ac:dyDescent="0.3">
      <c r="A685" s="35" t="str">
        <f t="shared" ref="A685:B685" si="180">A173</f>
        <v>Брусчатка</v>
      </c>
      <c r="B685" s="8" t="str">
        <f t="shared" si="180"/>
        <v>4см</v>
      </c>
      <c r="C685" s="8" t="str">
        <f t="shared" si="176"/>
        <v>№4 Степь</v>
      </c>
      <c r="D685" s="8" t="str">
        <f t="shared" si="177"/>
        <v>Фактура 0-3</v>
      </c>
      <c r="E685" s="9" t="s">
        <v>159</v>
      </c>
      <c r="F685" s="63">
        <f>'учет продукции'!$I685+'учет продукции'!$J685-'учет продукции'!$K685</f>
        <v>0</v>
      </c>
      <c r="G685" s="32">
        <v>350</v>
      </c>
      <c r="H685" s="32">
        <f>'учет продукции'!$F685*'учет продукции'!$G685</f>
        <v>0</v>
      </c>
      <c r="I685" s="64"/>
      <c r="J685" s="61"/>
      <c r="K685" s="61"/>
      <c r="L685" s="62">
        <v>67.476383265856953</v>
      </c>
      <c r="M685" s="62">
        <v>51.138275937562291</v>
      </c>
      <c r="N685" s="62">
        <v>16.338107328294662</v>
      </c>
      <c r="O685" s="62">
        <v>14.619883040935674</v>
      </c>
      <c r="P685" s="62">
        <v>44.984255510571302</v>
      </c>
      <c r="Q685" s="62">
        <v>5.2631578947368416</v>
      </c>
      <c r="R685" s="62"/>
      <c r="S685" s="62">
        <v>0.41</v>
      </c>
      <c r="T685" s="62">
        <v>1.1842105263157894</v>
      </c>
      <c r="U685" s="62">
        <v>0.58479532163742687</v>
      </c>
      <c r="V685" s="62"/>
      <c r="W685" s="62">
        <v>2.1999999999999999E-2</v>
      </c>
      <c r="X685" s="62"/>
      <c r="Y685" s="62">
        <v>4.3859649122807015E-2</v>
      </c>
      <c r="Z685" s="62">
        <v>2.1999999999999999E-2</v>
      </c>
      <c r="AA685" s="62"/>
      <c r="AB685" s="62"/>
      <c r="AC685" s="61" t="str">
        <f>'учет продукции'!$A685&amp;" "&amp;'учет продукции'!$B685&amp;" "&amp;'учет продукции'!$C685&amp;" "&amp;'учет продукции'!$D685&amp;" "&amp;'учет продукции'!$E685</f>
        <v>Брусчатка 4см №4 Степь Фактура 0-3 2 сорт</v>
      </c>
    </row>
    <row r="686" spans="1:29" ht="14.25" customHeight="1" x14ac:dyDescent="0.3">
      <c r="A686" s="35" t="str">
        <f t="shared" ref="A686:B686" si="181">A174</f>
        <v>Брусчатка</v>
      </c>
      <c r="B686" s="8" t="str">
        <f t="shared" si="181"/>
        <v>4см</v>
      </c>
      <c r="C686" s="8" t="str">
        <f t="shared" si="176"/>
        <v>№5 Клинкер</v>
      </c>
      <c r="D686" s="8" t="str">
        <f t="shared" si="177"/>
        <v>Фактура 0-3</v>
      </c>
      <c r="E686" s="9" t="s">
        <v>159</v>
      </c>
      <c r="F686" s="63">
        <f>'учет продукции'!$I686+'учет продукции'!$J686-'учет продукции'!$K686</f>
        <v>0</v>
      </c>
      <c r="G686" s="32">
        <v>350</v>
      </c>
      <c r="H686" s="32">
        <f>'учет продукции'!$F686*'учет продукции'!$G686</f>
        <v>0</v>
      </c>
      <c r="I686" s="64"/>
      <c r="J686" s="61"/>
      <c r="K686" s="61"/>
      <c r="L686" s="62">
        <v>67.476383265856953</v>
      </c>
      <c r="M686" s="62">
        <v>51.138275937562291</v>
      </c>
      <c r="N686" s="62">
        <v>16.338107328294662</v>
      </c>
      <c r="O686" s="62">
        <v>14.619883040935674</v>
      </c>
      <c r="P686" s="62">
        <v>44.984255510571302</v>
      </c>
      <c r="Q686" s="62">
        <v>5.2631578947368416</v>
      </c>
      <c r="R686" s="62"/>
      <c r="S686" s="62">
        <v>1.64</v>
      </c>
      <c r="T686" s="62"/>
      <c r="U686" s="62">
        <v>0.58479532163742687</v>
      </c>
      <c r="V686" s="62">
        <v>5.7000000000000002E-2</v>
      </c>
      <c r="W686" s="62">
        <v>2.9000000000000001E-2</v>
      </c>
      <c r="X686" s="62"/>
      <c r="Y686" s="62"/>
      <c r="Z686" s="62"/>
      <c r="AA686" s="62"/>
      <c r="AB686" s="62"/>
      <c r="AC686" s="61" t="str">
        <f>'учет продукции'!$A686&amp;" "&amp;'учет продукции'!$B686&amp;" "&amp;'учет продукции'!$C686&amp;" "&amp;'учет продукции'!$D686&amp;" "&amp;'учет продукции'!$E686</f>
        <v>Брусчатка 4см №5 Клинкер Фактура 0-3 2 сорт</v>
      </c>
    </row>
    <row r="687" spans="1:29" ht="14.25" customHeight="1" x14ac:dyDescent="0.3">
      <c r="A687" s="35" t="str">
        <f t="shared" ref="A687:B687" si="182">A175</f>
        <v>Брусчатка</v>
      </c>
      <c r="B687" s="8" t="str">
        <f t="shared" si="182"/>
        <v>4см</v>
      </c>
      <c r="C687" s="8" t="str">
        <f t="shared" si="176"/>
        <v>№6 Осень</v>
      </c>
      <c r="D687" s="8" t="str">
        <f t="shared" si="177"/>
        <v>Фактура 0-3</v>
      </c>
      <c r="E687" s="9" t="s">
        <v>159</v>
      </c>
      <c r="F687" s="63">
        <f>'учет продукции'!$I687+'учет продукции'!$J687-'учет продукции'!$K687</f>
        <v>0</v>
      </c>
      <c r="G687" s="32">
        <v>350</v>
      </c>
      <c r="H687" s="32">
        <f>'учет продукции'!$F687*'учет продукции'!$G687</f>
        <v>0</v>
      </c>
      <c r="I687" s="64"/>
      <c r="J687" s="61"/>
      <c r="K687" s="61"/>
      <c r="L687" s="62">
        <v>67.476383265856953</v>
      </c>
      <c r="M687" s="62">
        <v>51.138275937562291</v>
      </c>
      <c r="N687" s="62">
        <v>16.338107328294662</v>
      </c>
      <c r="O687" s="62">
        <v>14.619883040935674</v>
      </c>
      <c r="P687" s="62">
        <v>44.984255510571302</v>
      </c>
      <c r="Q687" s="62">
        <v>5.2631578947368416</v>
      </c>
      <c r="R687" s="62"/>
      <c r="S687" s="62">
        <v>0.81871345029239762</v>
      </c>
      <c r="T687" s="62">
        <v>0.78947368421052622</v>
      </c>
      <c r="U687" s="62">
        <v>0.58479532163742687</v>
      </c>
      <c r="V687" s="62">
        <v>2.1929824561403508E-2</v>
      </c>
      <c r="W687" s="62">
        <v>2.1929824561403508E-2</v>
      </c>
      <c r="X687" s="62"/>
      <c r="Y687" s="62"/>
      <c r="Z687" s="62">
        <v>4.3859649122807015E-2</v>
      </c>
      <c r="AA687" s="62"/>
      <c r="AB687" s="62"/>
      <c r="AC687" s="61" t="str">
        <f>'учет продукции'!$A687&amp;" "&amp;'учет продукции'!$B687&amp;" "&amp;'учет продукции'!$C687&amp;" "&amp;'учет продукции'!$D687&amp;" "&amp;'учет продукции'!$E687</f>
        <v>Брусчатка 4см №6 Осень Фактура 0-3 2 сорт</v>
      </c>
    </row>
    <row r="688" spans="1:29" ht="14.25" customHeight="1" x14ac:dyDescent="0.3">
      <c r="A688" s="35" t="str">
        <f t="shared" ref="A688:B688" si="183">A176</f>
        <v>Брусчатка</v>
      </c>
      <c r="B688" s="8" t="str">
        <f t="shared" si="183"/>
        <v>4см</v>
      </c>
      <c r="C688" s="8" t="str">
        <f t="shared" si="176"/>
        <v>№7 Меланж</v>
      </c>
      <c r="D688" s="8" t="str">
        <f t="shared" si="177"/>
        <v>Фактура 0-3</v>
      </c>
      <c r="E688" s="9" t="s">
        <v>159</v>
      </c>
      <c r="F688" s="63">
        <f>'учет продукции'!$I688+'учет продукции'!$J688-'учет продукции'!$K688</f>
        <v>0</v>
      </c>
      <c r="G688" s="32">
        <v>350</v>
      </c>
      <c r="H688" s="32">
        <f>'учет продукции'!$F688*'учет продукции'!$G688</f>
        <v>0</v>
      </c>
      <c r="I688" s="64"/>
      <c r="J688" s="61"/>
      <c r="K688" s="61"/>
      <c r="L688" s="62">
        <v>67.476383265856953</v>
      </c>
      <c r="M688" s="62">
        <v>51.138275937562291</v>
      </c>
      <c r="N688" s="62">
        <v>16.338107328294662</v>
      </c>
      <c r="O688" s="62">
        <v>14.619883040935674</v>
      </c>
      <c r="P688" s="62">
        <v>44.984255510571302</v>
      </c>
      <c r="Q688" s="62">
        <v>5.2631578947368416</v>
      </c>
      <c r="R688" s="62"/>
      <c r="S688" s="62"/>
      <c r="T688" s="62">
        <v>1.58</v>
      </c>
      <c r="U688" s="62">
        <v>0.58479532163742687</v>
      </c>
      <c r="V688" s="62"/>
      <c r="W688" s="62"/>
      <c r="X688" s="62"/>
      <c r="Y688" s="62">
        <v>4.3859649122807015E-2</v>
      </c>
      <c r="Z688" s="62">
        <v>4.3859649122807015E-2</v>
      </c>
      <c r="AA688" s="62"/>
      <c r="AB688" s="62"/>
      <c r="AC688" s="61" t="str">
        <f>'учет продукции'!$A688&amp;" "&amp;'учет продукции'!$B688&amp;" "&amp;'учет продукции'!$C688&amp;" "&amp;'учет продукции'!$D688&amp;" "&amp;'учет продукции'!$E688</f>
        <v>Брусчатка 4см №7 Меланж Фактура 0-3 2 сорт</v>
      </c>
    </row>
    <row r="689" spans="1:29" ht="14.25" customHeight="1" x14ac:dyDescent="0.3">
      <c r="A689" s="35" t="str">
        <f t="shared" ref="A689:B689" si="184">A177</f>
        <v>Брусчатка</v>
      </c>
      <c r="B689" s="8" t="str">
        <f t="shared" si="184"/>
        <v>4см</v>
      </c>
      <c r="C689" s="8" t="str">
        <f t="shared" si="176"/>
        <v>№8 Аляска</v>
      </c>
      <c r="D689" s="8" t="str">
        <f t="shared" si="177"/>
        <v>Фактура 0-3</v>
      </c>
      <c r="E689" s="9" t="s">
        <v>159</v>
      </c>
      <c r="F689" s="63">
        <f>'учет продукции'!$I689+'учет продукции'!$J689-'учет продукции'!$K689</f>
        <v>0</v>
      </c>
      <c r="G689" s="32">
        <v>350</v>
      </c>
      <c r="H689" s="32">
        <f>'учет продукции'!$F689*'учет продукции'!$G689</f>
        <v>0</v>
      </c>
      <c r="I689" s="64"/>
      <c r="J689" s="61"/>
      <c r="K689" s="61"/>
      <c r="L689" s="62">
        <v>67.476383265856953</v>
      </c>
      <c r="M689" s="62">
        <v>51.138275937562291</v>
      </c>
      <c r="N689" s="62">
        <v>16.338107328294662</v>
      </c>
      <c r="O689" s="62">
        <v>14.619883040935674</v>
      </c>
      <c r="P689" s="62">
        <v>44.984255510571302</v>
      </c>
      <c r="Q689" s="62">
        <v>5.2631578947368416</v>
      </c>
      <c r="R689" s="62"/>
      <c r="S689" s="62">
        <v>0.41</v>
      </c>
      <c r="T689" s="62">
        <v>1.1850000000000001</v>
      </c>
      <c r="U689" s="62">
        <v>0.58479532163742687</v>
      </c>
      <c r="V689" s="62"/>
      <c r="W689" s="62"/>
      <c r="X689" s="62">
        <v>2.1999999999999999E-2</v>
      </c>
      <c r="Y689" s="62">
        <v>6.6000000000000003E-2</v>
      </c>
      <c r="Z689" s="62"/>
      <c r="AA689" s="62"/>
      <c r="AB689" s="62"/>
      <c r="AC689" s="61" t="str">
        <f>'учет продукции'!$A689&amp;" "&amp;'учет продукции'!$B689&amp;" "&amp;'учет продукции'!$C689&amp;" "&amp;'учет продукции'!$D689&amp;" "&amp;'учет продукции'!$E689</f>
        <v>Брусчатка 4см №8 Аляска Фактура 0-3 2 сорт</v>
      </c>
    </row>
    <row r="690" spans="1:29" ht="14.25" customHeight="1" x14ac:dyDescent="0.3">
      <c r="A690" s="35" t="str">
        <f t="shared" ref="A690:B690" si="185">A178</f>
        <v>Брусчатка</v>
      </c>
      <c r="B690" s="8" t="str">
        <f t="shared" si="185"/>
        <v>4см</v>
      </c>
      <c r="C690" s="8" t="str">
        <f t="shared" si="176"/>
        <v>№9 Арабская ночь</v>
      </c>
      <c r="D690" s="8" t="str">
        <f t="shared" si="177"/>
        <v>Фактура 0-3</v>
      </c>
      <c r="E690" s="9" t="s">
        <v>159</v>
      </c>
      <c r="F690" s="63">
        <f>'учет продукции'!$I690+'учет продукции'!$J690-'учет продукции'!$K690</f>
        <v>0</v>
      </c>
      <c r="G690" s="32">
        <v>350</v>
      </c>
      <c r="H690" s="32">
        <f>'учет продукции'!$F690*'учет продукции'!$G690</f>
        <v>0</v>
      </c>
      <c r="I690" s="64"/>
      <c r="J690" s="61"/>
      <c r="K690" s="61"/>
      <c r="L690" s="62">
        <v>67.476383265856953</v>
      </c>
      <c r="M690" s="62">
        <v>51.138275937562291</v>
      </c>
      <c r="N690" s="62">
        <v>16.338107328294662</v>
      </c>
      <c r="O690" s="62">
        <v>14.619883040935674</v>
      </c>
      <c r="P690" s="62">
        <v>44.984255510571302</v>
      </c>
      <c r="Q690" s="62">
        <v>5.2631578947368416</v>
      </c>
      <c r="R690" s="62"/>
      <c r="S690" s="62">
        <v>1.08</v>
      </c>
      <c r="T690" s="62">
        <v>0.52</v>
      </c>
      <c r="U690" s="62">
        <v>0.58479532163742687</v>
      </c>
      <c r="V690" s="62">
        <v>2.9000000000000001E-2</v>
      </c>
      <c r="W690" s="62"/>
      <c r="X690" s="62">
        <v>2.9000000000000001E-2</v>
      </c>
      <c r="Y690" s="62"/>
      <c r="Z690" s="62">
        <v>2.9000000000000001E-2</v>
      </c>
      <c r="AA690" s="62"/>
      <c r="AB690" s="62"/>
      <c r="AC690" s="61" t="str">
        <f>'учет продукции'!$A690&amp;" "&amp;'учет продукции'!$B690&amp;" "&amp;'учет продукции'!$C690&amp;" "&amp;'учет продукции'!$D690&amp;" "&amp;'учет продукции'!$E690</f>
        <v>Брусчатка 4см №9 Арабская ночь Фактура 0-3 2 сорт</v>
      </c>
    </row>
    <row r="691" spans="1:29" ht="14.25" customHeight="1" x14ac:dyDescent="0.3">
      <c r="A691" s="35" t="str">
        <f t="shared" ref="A691:B691" si="186">A179</f>
        <v>Брусчатка</v>
      </c>
      <c r="B691" s="8" t="str">
        <f t="shared" si="186"/>
        <v>4см</v>
      </c>
      <c r="C691" s="8" t="str">
        <f t="shared" si="176"/>
        <v>№10 Джафар</v>
      </c>
      <c r="D691" s="8" t="str">
        <f t="shared" si="177"/>
        <v>Фактура 0-3</v>
      </c>
      <c r="E691" s="9" t="s">
        <v>159</v>
      </c>
      <c r="F691" s="63">
        <f>'учет продукции'!$I691+'учет продукции'!$J691-'учет продукции'!$K691</f>
        <v>0</v>
      </c>
      <c r="G691" s="32">
        <v>350</v>
      </c>
      <c r="H691" s="32">
        <f>'учет продукции'!$F691*'учет продукции'!$G691</f>
        <v>0</v>
      </c>
      <c r="I691" s="64"/>
      <c r="J691" s="61"/>
      <c r="K691" s="61"/>
      <c r="L691" s="62">
        <v>67.476383265856953</v>
      </c>
      <c r="M691" s="62">
        <v>51.138275937562291</v>
      </c>
      <c r="N691" s="62">
        <v>16.338107328294662</v>
      </c>
      <c r="O691" s="62">
        <v>14.619883040935674</v>
      </c>
      <c r="P691" s="62">
        <v>44.984255510571302</v>
      </c>
      <c r="Q691" s="62">
        <v>5.2631578947368416</v>
      </c>
      <c r="R691" s="62"/>
      <c r="S691" s="62">
        <v>0.81871345029239762</v>
      </c>
      <c r="T691" s="62">
        <v>0.78947368421052622</v>
      </c>
      <c r="U691" s="62">
        <v>0.58479532163742687</v>
      </c>
      <c r="V691" s="62"/>
      <c r="W691" s="62">
        <v>2.1929824561403508E-2</v>
      </c>
      <c r="X691" s="62"/>
      <c r="Y691" s="62"/>
      <c r="Z691" s="62">
        <v>4.3859649122807015E-2</v>
      </c>
      <c r="AA691" s="62">
        <v>2.1929824561403508E-2</v>
      </c>
      <c r="AB691" s="62"/>
      <c r="AC691" s="61" t="str">
        <f>'учет продукции'!$A691&amp;" "&amp;'учет продукции'!$B691&amp;" "&amp;'учет продукции'!$C691&amp;" "&amp;'учет продукции'!$D691&amp;" "&amp;'учет продукции'!$E691</f>
        <v>Брусчатка 4см №10 Джафар Фактура 0-3 2 сорт</v>
      </c>
    </row>
    <row r="692" spans="1:29" ht="14.25" customHeight="1" x14ac:dyDescent="0.3">
      <c r="A692" s="35" t="str">
        <f t="shared" ref="A692:B692" si="187">A180</f>
        <v>Брусчатка</v>
      </c>
      <c r="B692" s="8" t="str">
        <f t="shared" si="187"/>
        <v>4см</v>
      </c>
      <c r="C692" s="8" t="str">
        <f t="shared" si="176"/>
        <v>№11 Джамбулани</v>
      </c>
      <c r="D692" s="8" t="str">
        <f t="shared" si="177"/>
        <v>Фактура 0-3</v>
      </c>
      <c r="E692" s="9" t="s">
        <v>159</v>
      </c>
      <c r="F692" s="63">
        <f>'учет продукции'!$I692+'учет продукции'!$J692-'учет продукции'!$K692</f>
        <v>0</v>
      </c>
      <c r="G692" s="32">
        <v>350</v>
      </c>
      <c r="H692" s="32">
        <f>'учет продукции'!$F692*'учет продукции'!$G692</f>
        <v>0</v>
      </c>
      <c r="I692" s="64"/>
      <c r="J692" s="61"/>
      <c r="K692" s="61"/>
      <c r="L692" s="62">
        <v>67.476383265856953</v>
      </c>
      <c r="M692" s="62">
        <v>51.138275937562291</v>
      </c>
      <c r="N692" s="62">
        <v>16.338107328294662</v>
      </c>
      <c r="O692" s="62">
        <v>14.619883040935674</v>
      </c>
      <c r="P692" s="62">
        <v>44.984255510571302</v>
      </c>
      <c r="Q692" s="62">
        <v>5.2631578947368416</v>
      </c>
      <c r="R692" s="62"/>
      <c r="S692" s="62">
        <v>0.81871345029239762</v>
      </c>
      <c r="T692" s="62">
        <v>0.78947368421052622</v>
      </c>
      <c r="U692" s="62">
        <v>0.58479532163742687</v>
      </c>
      <c r="V692" s="62"/>
      <c r="W692" s="62">
        <v>4.3859649122807015E-2</v>
      </c>
      <c r="X692" s="62"/>
      <c r="Y692" s="62">
        <v>4.3859649122807015E-2</v>
      </c>
      <c r="Z692" s="62"/>
      <c r="AA692" s="62"/>
      <c r="AB692" s="62"/>
      <c r="AC692" s="61" t="str">
        <f>'учет продукции'!$A692&amp;" "&amp;'учет продукции'!$B692&amp;" "&amp;'учет продукции'!$C692&amp;" "&amp;'учет продукции'!$D692&amp;" "&amp;'учет продукции'!$E692</f>
        <v>Брусчатка 4см №11 Джамбулани Фактура 0-3 2 сорт</v>
      </c>
    </row>
    <row r="693" spans="1:29" ht="14.25" customHeight="1" x14ac:dyDescent="0.3">
      <c r="A693" s="35" t="str">
        <f t="shared" ref="A693:B693" si="188">A181</f>
        <v>Брусчатка</v>
      </c>
      <c r="B693" s="8" t="str">
        <f t="shared" si="188"/>
        <v>4см</v>
      </c>
      <c r="C693" s="8" t="str">
        <f t="shared" si="176"/>
        <v>№12 Яшма</v>
      </c>
      <c r="D693" s="8" t="str">
        <f t="shared" si="177"/>
        <v>Фактура 0-3</v>
      </c>
      <c r="E693" s="9" t="s">
        <v>159</v>
      </c>
      <c r="F693" s="63">
        <f>'учет продукции'!$I693+'учет продукции'!$J693-'учет продукции'!$K693</f>
        <v>0</v>
      </c>
      <c r="G693" s="32">
        <v>350</v>
      </c>
      <c r="H693" s="32">
        <f>'учет продукции'!$F693*'учет продукции'!$G693</f>
        <v>0</v>
      </c>
      <c r="I693" s="64"/>
      <c r="J693" s="61"/>
      <c r="K693" s="61"/>
      <c r="L693" s="62">
        <v>67.476383265856953</v>
      </c>
      <c r="M693" s="62">
        <v>51.138275937562291</v>
      </c>
      <c r="N693" s="62">
        <v>16.338107328294662</v>
      </c>
      <c r="O693" s="62">
        <v>14.619883040935674</v>
      </c>
      <c r="P693" s="62">
        <v>44.984255510571302</v>
      </c>
      <c r="Q693" s="62">
        <v>5.2631578947368416</v>
      </c>
      <c r="R693" s="62"/>
      <c r="S693" s="62">
        <v>0.41</v>
      </c>
      <c r="T693" s="62">
        <v>1.1842105263157894</v>
      </c>
      <c r="U693" s="62">
        <v>0.58479532163742687</v>
      </c>
      <c r="V693" s="62"/>
      <c r="W693" s="62">
        <v>2.1929824561403501E-2</v>
      </c>
      <c r="X693" s="62"/>
      <c r="Y693" s="62">
        <v>4.3859649122807015E-2</v>
      </c>
      <c r="Z693" s="62"/>
      <c r="AA693" s="62">
        <v>2.1929824561403508E-2</v>
      </c>
      <c r="AB693" s="62"/>
      <c r="AC693" s="61" t="str">
        <f>'учет продукции'!$A693&amp;" "&amp;'учет продукции'!$B693&amp;" "&amp;'учет продукции'!$C693&amp;" "&amp;'учет продукции'!$D693&amp;" "&amp;'учет продукции'!$E693</f>
        <v>Брусчатка 4см №12 Яшма Фактура 0-3 2 сорт</v>
      </c>
    </row>
    <row r="694" spans="1:29" ht="14.25" customHeight="1" x14ac:dyDescent="0.3">
      <c r="A694" s="35" t="str">
        <f t="shared" ref="A694:B694" si="189">A182</f>
        <v>Брусчатка</v>
      </c>
      <c r="B694" s="8" t="str">
        <f t="shared" si="189"/>
        <v>4см</v>
      </c>
      <c r="C694" s="8" t="str">
        <f t="shared" si="176"/>
        <v>№13 Сорренто</v>
      </c>
      <c r="D694" s="8" t="str">
        <f t="shared" si="177"/>
        <v>Фактура 0-3</v>
      </c>
      <c r="E694" s="9" t="s">
        <v>159</v>
      </c>
      <c r="F694" s="63">
        <f>'учет продукции'!$I694+'учет продукции'!$J694-'учет продукции'!$K694</f>
        <v>0</v>
      </c>
      <c r="G694" s="32">
        <v>350</v>
      </c>
      <c r="H694" s="32">
        <f>'учет продукции'!$F694*'учет продукции'!$G694</f>
        <v>0</v>
      </c>
      <c r="I694" s="64"/>
      <c r="J694" s="61"/>
      <c r="K694" s="61"/>
      <c r="L694" s="62">
        <v>67.476383265856953</v>
      </c>
      <c r="M694" s="62">
        <v>51.138275937562291</v>
      </c>
      <c r="N694" s="62">
        <v>16.338107328294662</v>
      </c>
      <c r="O694" s="62">
        <v>14.619883040935674</v>
      </c>
      <c r="P694" s="62">
        <v>44.984255510571302</v>
      </c>
      <c r="Q694" s="62">
        <v>5.2631578947368416</v>
      </c>
      <c r="R694" s="62"/>
      <c r="S694" s="62">
        <v>1.08</v>
      </c>
      <c r="T694" s="62">
        <v>0.52</v>
      </c>
      <c r="U694" s="62">
        <v>0.58479532163742687</v>
      </c>
      <c r="V694" s="62">
        <v>2.9000000000000001E-2</v>
      </c>
      <c r="W694" s="62">
        <v>2.9000000000000001E-2</v>
      </c>
      <c r="X694" s="62"/>
      <c r="Y694" s="62"/>
      <c r="Z694" s="62"/>
      <c r="AA694" s="62">
        <v>2.9000000000000001E-2</v>
      </c>
      <c r="AB694" s="62"/>
      <c r="AC694" s="61" t="str">
        <f>'учет продукции'!$A694&amp;" "&amp;'учет продукции'!$B694&amp;" "&amp;'учет продукции'!$C694&amp;" "&amp;'учет продукции'!$D694&amp;" "&amp;'учет продукции'!$E694</f>
        <v>Брусчатка 4см №13 Сорренто Фактура 0-3 2 сорт</v>
      </c>
    </row>
    <row r="695" spans="1:29" ht="14.25" customHeight="1" x14ac:dyDescent="0.3">
      <c r="A695" s="35" t="str">
        <f t="shared" ref="A695:B695" si="190">A183</f>
        <v>Брусчатка</v>
      </c>
      <c r="B695" s="8" t="str">
        <f t="shared" si="190"/>
        <v>4см</v>
      </c>
      <c r="C695" s="8" t="str">
        <f t="shared" si="176"/>
        <v>№14 Красный агат</v>
      </c>
      <c r="D695" s="8" t="str">
        <f t="shared" si="177"/>
        <v>Фактура 0-3</v>
      </c>
      <c r="E695" s="9" t="s">
        <v>159</v>
      </c>
      <c r="F695" s="63">
        <f>'учет продукции'!$I695+'учет продукции'!$J695-'учет продукции'!$K695</f>
        <v>0</v>
      </c>
      <c r="G695" s="32">
        <v>350</v>
      </c>
      <c r="H695" s="32">
        <f>'учет продукции'!$F695*'учет продукции'!$G695</f>
        <v>0</v>
      </c>
      <c r="I695" s="64"/>
      <c r="J695" s="61"/>
      <c r="K695" s="61"/>
      <c r="L695" s="62">
        <v>67.476383265856953</v>
      </c>
      <c r="M695" s="62">
        <v>51.138275937562291</v>
      </c>
      <c r="N695" s="62">
        <v>16.338107328294662</v>
      </c>
      <c r="O695" s="62">
        <v>14.619883040935674</v>
      </c>
      <c r="P695" s="62">
        <v>44.984255510571302</v>
      </c>
      <c r="Q695" s="62">
        <v>5.2631578947368416</v>
      </c>
      <c r="R695" s="62"/>
      <c r="S695" s="62">
        <v>0.41</v>
      </c>
      <c r="T695" s="62">
        <v>1.1842105263157894</v>
      </c>
      <c r="U695" s="62">
        <v>0.58479532163742687</v>
      </c>
      <c r="V695" s="62">
        <v>2.1929824561403508E-2</v>
      </c>
      <c r="W695" s="62"/>
      <c r="X695" s="62">
        <v>2.1929824561403508E-2</v>
      </c>
      <c r="Y695" s="62">
        <v>4.3859649122807015E-2</v>
      </c>
      <c r="Z695" s="62"/>
      <c r="AA695" s="62"/>
      <c r="AB695" s="62"/>
      <c r="AC695" s="61" t="str">
        <f>'учет продукции'!$A695&amp;" "&amp;'учет продукции'!$B695&amp;" "&amp;'учет продукции'!$C695&amp;" "&amp;'учет продукции'!$D695&amp;" "&amp;'учет продукции'!$E695</f>
        <v>Брусчатка 4см №14 Красный агат Фактура 0-3 2 сорт</v>
      </c>
    </row>
    <row r="696" spans="1:29" ht="14.25" customHeight="1" x14ac:dyDescent="0.3">
      <c r="A696" s="35" t="str">
        <f t="shared" ref="A696:B696" si="191">A184</f>
        <v>Брусчатка</v>
      </c>
      <c r="B696" s="8" t="str">
        <f t="shared" si="191"/>
        <v>4см</v>
      </c>
      <c r="C696" s="8" t="str">
        <f t="shared" si="176"/>
        <v>№15 Антрацит</v>
      </c>
      <c r="D696" s="8" t="str">
        <f t="shared" si="177"/>
        <v>Фактура 0-3</v>
      </c>
      <c r="E696" s="9" t="s">
        <v>159</v>
      </c>
      <c r="F696" s="63">
        <f>'учет продукции'!$I696+'учет продукции'!$J696-'учет продукции'!$K696</f>
        <v>0</v>
      </c>
      <c r="G696" s="32">
        <v>350</v>
      </c>
      <c r="H696" s="32">
        <f>'учет продукции'!$F696*'учет продукции'!$G696</f>
        <v>0</v>
      </c>
      <c r="I696" s="64"/>
      <c r="J696" s="61"/>
      <c r="K696" s="61"/>
      <c r="L696" s="62">
        <v>67.476383265856953</v>
      </c>
      <c r="M696" s="62">
        <v>51.138275937562291</v>
      </c>
      <c r="N696" s="62">
        <v>16.338107328294662</v>
      </c>
      <c r="O696" s="62">
        <v>14.619883040935674</v>
      </c>
      <c r="P696" s="62">
        <v>44.984255510571302</v>
      </c>
      <c r="Q696" s="62">
        <v>5.2631578947368416</v>
      </c>
      <c r="R696" s="62"/>
      <c r="S696" s="62">
        <v>0.81871345029239762</v>
      </c>
      <c r="T696" s="62">
        <v>0.78947368421052622</v>
      </c>
      <c r="U696" s="62">
        <v>0.58479532163742698</v>
      </c>
      <c r="V696" s="62"/>
      <c r="W696" s="62"/>
      <c r="X696" s="62">
        <v>1.4999999999999999E-2</v>
      </c>
      <c r="Y696" s="62">
        <v>0.44</v>
      </c>
      <c r="Z696" s="62"/>
      <c r="AA696" s="62"/>
      <c r="AB696" s="62"/>
      <c r="AC696" s="61" t="str">
        <f>'учет продукции'!$A696&amp;" "&amp;'учет продукции'!$B696&amp;" "&amp;'учет продукции'!$C696&amp;" "&amp;'учет продукции'!$D696&amp;" "&amp;'учет продукции'!$E696</f>
        <v>Брусчатка 4см №15 Антрацит Фактура 0-3 2 сорт</v>
      </c>
    </row>
    <row r="697" spans="1:29" ht="14.25" customHeight="1" x14ac:dyDescent="0.3">
      <c r="A697" s="35" t="str">
        <f t="shared" ref="A697:B697" si="192">A185</f>
        <v>Брусчатка</v>
      </c>
      <c r="B697" s="8" t="str">
        <f t="shared" si="192"/>
        <v>4см</v>
      </c>
      <c r="C697" s="8" t="str">
        <f t="shared" si="176"/>
        <v>№16 Хаски</v>
      </c>
      <c r="D697" s="8" t="str">
        <f t="shared" si="177"/>
        <v>Фактура 0-3</v>
      </c>
      <c r="E697" s="9" t="s">
        <v>159</v>
      </c>
      <c r="F697" s="63">
        <f>'учет продукции'!$I697+'учет продукции'!$J697-'учет продукции'!$K697</f>
        <v>0</v>
      </c>
      <c r="G697" s="32">
        <v>350</v>
      </c>
      <c r="H697" s="32">
        <f>'учет продукции'!$F697*'учет продукции'!$G697</f>
        <v>0</v>
      </c>
      <c r="I697" s="64"/>
      <c r="J697" s="61"/>
      <c r="K697" s="61"/>
      <c r="L697" s="62">
        <v>67.476383265856995</v>
      </c>
      <c r="M697" s="62">
        <v>51.138275937562327</v>
      </c>
      <c r="N697" s="62">
        <v>16.338107328294672</v>
      </c>
      <c r="O697" s="62">
        <v>14.619883040935701</v>
      </c>
      <c r="P697" s="62">
        <v>44.984255510571302</v>
      </c>
      <c r="Q697" s="62">
        <v>5.2631578947368398</v>
      </c>
      <c r="R697" s="62"/>
      <c r="S697" s="62">
        <v>1.08</v>
      </c>
      <c r="T697" s="62">
        <v>0.52</v>
      </c>
      <c r="U697" s="62">
        <v>0.58479532163742698</v>
      </c>
      <c r="V697" s="62"/>
      <c r="W697" s="62">
        <v>2.1929824561403508E-2</v>
      </c>
      <c r="X697" s="62"/>
      <c r="Y697" s="62">
        <v>2.1929824561403508E-2</v>
      </c>
      <c r="Z697" s="62"/>
      <c r="AA697" s="62">
        <v>2.1929824561403508E-2</v>
      </c>
      <c r="AB697" s="62"/>
      <c r="AC697" s="61" t="str">
        <f>'учет продукции'!$A697&amp;" "&amp;'учет продукции'!$B697&amp;" "&amp;'учет продукции'!$C697&amp;" "&amp;'учет продукции'!$D697&amp;" "&amp;'учет продукции'!$E697</f>
        <v>Брусчатка 4см №16 Хаски Фактура 0-3 2 сорт</v>
      </c>
    </row>
    <row r="698" spans="1:29" ht="14.25" customHeight="1" x14ac:dyDescent="0.3">
      <c r="A698" s="35" t="str">
        <f t="shared" ref="A698:B698" si="193">A186</f>
        <v>Брусчатка</v>
      </c>
      <c r="B698" s="8" t="str">
        <f t="shared" si="193"/>
        <v>4см</v>
      </c>
      <c r="C698" s="8" t="str">
        <f t="shared" si="176"/>
        <v>№17 Черная ночь</v>
      </c>
      <c r="D698" s="8" t="str">
        <f t="shared" si="177"/>
        <v>Фактура 0-3</v>
      </c>
      <c r="E698" s="9" t="s">
        <v>159</v>
      </c>
      <c r="F698" s="63">
        <f>'учет продукции'!$I698+'учет продукции'!$J698-'учет продукции'!$K698</f>
        <v>0</v>
      </c>
      <c r="G698" s="32">
        <v>350</v>
      </c>
      <c r="H698" s="32">
        <f>'учет продукции'!$F698*'учет продукции'!$G698</f>
        <v>0</v>
      </c>
      <c r="I698" s="64"/>
      <c r="J698" s="61"/>
      <c r="K698" s="61"/>
      <c r="L698" s="62">
        <v>67.476383265856995</v>
      </c>
      <c r="M698" s="62">
        <v>51.138275937562327</v>
      </c>
      <c r="N698" s="62">
        <v>16.338107328294672</v>
      </c>
      <c r="O698" s="62">
        <v>14.619883040935701</v>
      </c>
      <c r="P698" s="62">
        <v>44.984255510571302</v>
      </c>
      <c r="Q698" s="62">
        <v>5.2631578947368398</v>
      </c>
      <c r="R698" s="62"/>
      <c r="S698" s="62">
        <v>1.23</v>
      </c>
      <c r="T698" s="62">
        <v>0.39500000000000002</v>
      </c>
      <c r="U698" s="62">
        <v>0.58479532163742698</v>
      </c>
      <c r="V698" s="62"/>
      <c r="W698" s="62"/>
      <c r="X698" s="62">
        <v>6.6000000000000003E-2</v>
      </c>
      <c r="Y698" s="62">
        <v>2.1999999999999999E-2</v>
      </c>
      <c r="Z698" s="62"/>
      <c r="AA698" s="62"/>
      <c r="AB698" s="62"/>
      <c r="AC698" s="61" t="str">
        <f>'учет продукции'!$A698&amp;" "&amp;'учет продукции'!$B698&amp;" "&amp;'учет продукции'!$C698&amp;" "&amp;'учет продукции'!$D698&amp;" "&amp;'учет продукции'!$E698</f>
        <v>Брусчатка 4см №17 Черная ночь Фактура 0-3 2 сорт</v>
      </c>
    </row>
    <row r="699" spans="1:29" ht="14.25" customHeight="1" x14ac:dyDescent="0.3">
      <c r="A699" s="35" t="str">
        <f t="shared" ref="A699:B699" si="194">A187</f>
        <v>Брусчатка</v>
      </c>
      <c r="B699" s="8" t="str">
        <f t="shared" si="194"/>
        <v>4см</v>
      </c>
      <c r="C699" s="8" t="str">
        <f t="shared" si="176"/>
        <v>№18 Мустанг</v>
      </c>
      <c r="D699" s="8" t="str">
        <f t="shared" si="177"/>
        <v>Фактура 0-3</v>
      </c>
      <c r="E699" s="9" t="s">
        <v>159</v>
      </c>
      <c r="F699" s="63">
        <f>'учет продукции'!$I699+'учет продукции'!$J699-'учет продукции'!$K699</f>
        <v>0</v>
      </c>
      <c r="G699" s="32">
        <v>350</v>
      </c>
      <c r="H699" s="32">
        <f>'учет продукции'!$F699*'учет продукции'!$G699</f>
        <v>0</v>
      </c>
      <c r="I699" s="64"/>
      <c r="J699" s="61"/>
      <c r="K699" s="61"/>
      <c r="L699" s="62">
        <v>67.476383265856995</v>
      </c>
      <c r="M699" s="62">
        <v>51.138275937562327</v>
      </c>
      <c r="N699" s="62">
        <v>16.338107328294672</v>
      </c>
      <c r="O699" s="62">
        <v>14.619883040935701</v>
      </c>
      <c r="P699" s="62">
        <v>44.984255510571302</v>
      </c>
      <c r="Q699" s="62">
        <v>5.2631578947368398</v>
      </c>
      <c r="R699" s="62"/>
      <c r="S699" s="62">
        <v>1.64</v>
      </c>
      <c r="T699" s="62"/>
      <c r="U699" s="62">
        <v>0.58479532163742698</v>
      </c>
      <c r="V699" s="62"/>
      <c r="W699" s="62">
        <v>4.3859649122807015E-2</v>
      </c>
      <c r="X699" s="62"/>
      <c r="Y699" s="62"/>
      <c r="Z699" s="62"/>
      <c r="AA699" s="62">
        <v>4.3859649122807015E-2</v>
      </c>
      <c r="AB699" s="62"/>
      <c r="AC699" s="61" t="str">
        <f>'учет продукции'!$A699&amp;" "&amp;'учет продукции'!$B699&amp;" "&amp;'учет продукции'!$C699&amp;" "&amp;'учет продукции'!$D699&amp;" "&amp;'учет продукции'!$E699</f>
        <v>Брусчатка 4см №18 Мустанг Фактура 0-3 2 сорт</v>
      </c>
    </row>
    <row r="700" spans="1:29" ht="14.25" customHeight="1" x14ac:dyDescent="0.3">
      <c r="A700" s="35" t="str">
        <f t="shared" ref="A700:B700" si="195">A188</f>
        <v>Брусчатка</v>
      </c>
      <c r="B700" s="8" t="str">
        <f t="shared" si="195"/>
        <v>4см</v>
      </c>
      <c r="C700" s="8" t="str">
        <f t="shared" si="176"/>
        <v>№19 Гончар</v>
      </c>
      <c r="D700" s="8" t="str">
        <f t="shared" si="177"/>
        <v>Фактура 0-3</v>
      </c>
      <c r="E700" s="9" t="s">
        <v>159</v>
      </c>
      <c r="F700" s="63">
        <f>'учет продукции'!$I700+'учет продукции'!$J700-'учет продукции'!$K700</f>
        <v>0</v>
      </c>
      <c r="G700" s="32">
        <v>350</v>
      </c>
      <c r="H700" s="32">
        <f>'учет продукции'!$F700*'учет продукции'!$G700</f>
        <v>0</v>
      </c>
      <c r="I700" s="64"/>
      <c r="J700" s="61"/>
      <c r="K700" s="61"/>
      <c r="L700" s="62">
        <v>67.476383265856995</v>
      </c>
      <c r="M700" s="62">
        <v>51.138275937562327</v>
      </c>
      <c r="N700" s="62">
        <v>16.338107328294672</v>
      </c>
      <c r="O700" s="62">
        <v>14.619883040935701</v>
      </c>
      <c r="P700" s="62">
        <v>44.984255510571302</v>
      </c>
      <c r="Q700" s="62">
        <v>5.2631578947368398</v>
      </c>
      <c r="R700" s="62"/>
      <c r="S700" s="62">
        <v>0.81871345029239762</v>
      </c>
      <c r="T700" s="62">
        <v>0.78947368421052622</v>
      </c>
      <c r="U700" s="62">
        <v>0.58479532163742698</v>
      </c>
      <c r="V700" s="62"/>
      <c r="W700" s="62">
        <v>4.3859649122807015E-2</v>
      </c>
      <c r="X700" s="62"/>
      <c r="Y700" s="62"/>
      <c r="Z700" s="62"/>
      <c r="AA700" s="62">
        <v>4.3859649122807015E-2</v>
      </c>
      <c r="AB700" s="62"/>
      <c r="AC700" s="61" t="str">
        <f>'учет продукции'!$A700&amp;" "&amp;'учет продукции'!$B700&amp;" "&amp;'учет продукции'!$C700&amp;" "&amp;'учет продукции'!$D700&amp;" "&amp;'учет продукции'!$E700</f>
        <v>Брусчатка 4см №19 Гончар Фактура 0-3 2 сорт</v>
      </c>
    </row>
    <row r="701" spans="1:29" ht="14.25" customHeight="1" x14ac:dyDescent="0.3">
      <c r="A701" s="35" t="str">
        <f t="shared" ref="A701:B701" si="196">A189</f>
        <v>Брусчатка</v>
      </c>
      <c r="B701" s="8" t="str">
        <f t="shared" si="196"/>
        <v>4см</v>
      </c>
      <c r="C701" s="8" t="str">
        <f t="shared" si="176"/>
        <v>№20 Кармен</v>
      </c>
      <c r="D701" s="8" t="str">
        <f t="shared" si="177"/>
        <v>Фактура 0-3</v>
      </c>
      <c r="E701" s="9" t="s">
        <v>159</v>
      </c>
      <c r="F701" s="63">
        <f>'учет продукции'!$I701+'учет продукции'!$J701-'учет продукции'!$K701</f>
        <v>0</v>
      </c>
      <c r="G701" s="32">
        <v>350</v>
      </c>
      <c r="H701" s="32">
        <f>'учет продукции'!$F701*'учет продукции'!$G701</f>
        <v>0</v>
      </c>
      <c r="I701" s="64"/>
      <c r="J701" s="61"/>
      <c r="K701" s="61"/>
      <c r="L701" s="62">
        <v>67.476383265856995</v>
      </c>
      <c r="M701" s="62">
        <v>51.138275937562327</v>
      </c>
      <c r="N701" s="62">
        <v>16.338107328294672</v>
      </c>
      <c r="O701" s="62">
        <v>14.619883040935701</v>
      </c>
      <c r="P701" s="62">
        <v>44.984255510571302</v>
      </c>
      <c r="Q701" s="62">
        <v>5.2631578947368398</v>
      </c>
      <c r="R701" s="62"/>
      <c r="S701" s="62">
        <v>1.64</v>
      </c>
      <c r="T701" s="62"/>
      <c r="U701" s="62">
        <v>0.58479532163742698</v>
      </c>
      <c r="V701" s="62">
        <v>5.7000000000000002E-2</v>
      </c>
      <c r="W701" s="62"/>
      <c r="X701" s="62">
        <v>3.9E-2</v>
      </c>
      <c r="Y701" s="62"/>
      <c r="Z701" s="62"/>
      <c r="AA701" s="62"/>
      <c r="AB701" s="62"/>
      <c r="AC701" s="61" t="str">
        <f>'учет продукции'!$A701&amp;" "&amp;'учет продукции'!$B701&amp;" "&amp;'учет продукции'!$C701&amp;" "&amp;'учет продукции'!$D701&amp;" "&amp;'учет продукции'!$E701</f>
        <v>Брусчатка 4см №20 Кармен Фактура 0-3 2 сорт</v>
      </c>
    </row>
    <row r="702" spans="1:29" ht="14.25" customHeight="1" x14ac:dyDescent="0.3">
      <c r="A702" s="35" t="str">
        <f t="shared" ref="A702:B702" si="197">A190</f>
        <v>Брусчатка</v>
      </c>
      <c r="B702" s="8" t="str">
        <f t="shared" si="197"/>
        <v>4см</v>
      </c>
      <c r="C702" s="8" t="str">
        <f t="shared" si="176"/>
        <v>№21 Агат коричневый</v>
      </c>
      <c r="D702" s="8" t="str">
        <f t="shared" si="177"/>
        <v>Фактура 0-3</v>
      </c>
      <c r="E702" s="9" t="s">
        <v>159</v>
      </c>
      <c r="F702" s="63">
        <f>'учет продукции'!$I702+'учет продукции'!$J702-'учет продукции'!$K702</f>
        <v>0</v>
      </c>
      <c r="G702" s="32">
        <v>350</v>
      </c>
      <c r="H702" s="32">
        <f>'учет продукции'!$F702*'учет продукции'!$G702</f>
        <v>0</v>
      </c>
      <c r="I702" s="64"/>
      <c r="J702" s="61"/>
      <c r="K702" s="61"/>
      <c r="L702" s="62">
        <v>67.476383265856995</v>
      </c>
      <c r="M702" s="62">
        <v>51.138275937562327</v>
      </c>
      <c r="N702" s="62">
        <v>16.338107328294672</v>
      </c>
      <c r="O702" s="62">
        <v>14.619883040935701</v>
      </c>
      <c r="P702" s="62">
        <v>44.984255510571302</v>
      </c>
      <c r="Q702" s="62">
        <v>5.2631578947368398</v>
      </c>
      <c r="R702" s="62"/>
      <c r="S702" s="62">
        <v>0.81871345029239762</v>
      </c>
      <c r="T702" s="62">
        <v>0.78947368421052622</v>
      </c>
      <c r="U702" s="62">
        <v>0.58479532163742687</v>
      </c>
      <c r="V702" s="62"/>
      <c r="W702" s="62">
        <v>2.1929824561403508E-2</v>
      </c>
      <c r="X702" s="62">
        <v>2.1929824561403508E-2</v>
      </c>
      <c r="Y702" s="62">
        <v>4.3859649122807015E-2</v>
      </c>
      <c r="Z702" s="62"/>
      <c r="AA702" s="62"/>
      <c r="AB702" s="62"/>
      <c r="AC702" s="61" t="str">
        <f>'учет продукции'!$A702&amp;" "&amp;'учет продукции'!$B702&amp;" "&amp;'учет продукции'!$C702&amp;" "&amp;'учет продукции'!$D702&amp;" "&amp;'учет продукции'!$E702</f>
        <v>Брусчатка 4см №21 Агат коричневый Фактура 0-3 2 сорт</v>
      </c>
    </row>
    <row r="703" spans="1:29" ht="14.25" customHeight="1" x14ac:dyDescent="0.3">
      <c r="A703" s="35" t="str">
        <f t="shared" ref="A703:B703" si="198">A191</f>
        <v>Брусчатка</v>
      </c>
      <c r="B703" s="8" t="str">
        <f t="shared" si="198"/>
        <v>4см</v>
      </c>
      <c r="C703" s="8" t="str">
        <f t="shared" si="176"/>
        <v>№22 Агат оранжевый</v>
      </c>
      <c r="D703" s="8" t="str">
        <f t="shared" si="177"/>
        <v>Фактура 0-3</v>
      </c>
      <c r="E703" s="9" t="s">
        <v>159</v>
      </c>
      <c r="F703" s="63">
        <f>'учет продукции'!$I703+'учет продукции'!$J703-'учет продукции'!$K703</f>
        <v>0</v>
      </c>
      <c r="G703" s="32">
        <v>350</v>
      </c>
      <c r="H703" s="32">
        <f>'учет продукции'!$F703*'учет продукции'!$G703</f>
        <v>0</v>
      </c>
      <c r="I703" s="64"/>
      <c r="J703" s="61"/>
      <c r="K703" s="61"/>
      <c r="L703" s="62">
        <v>67.476383265856995</v>
      </c>
      <c r="M703" s="62">
        <v>51.138275937562327</v>
      </c>
      <c r="N703" s="62">
        <v>16.338107328294672</v>
      </c>
      <c r="O703" s="62">
        <v>14.619883040935701</v>
      </c>
      <c r="P703" s="62">
        <v>44.984255510571302</v>
      </c>
      <c r="Q703" s="62">
        <v>5.2631578947368398</v>
      </c>
      <c r="R703" s="62"/>
      <c r="S703" s="62">
        <v>0.41</v>
      </c>
      <c r="T703" s="62">
        <v>1.1842105263157894</v>
      </c>
      <c r="U703" s="62">
        <v>0.58479532163742687</v>
      </c>
      <c r="V703" s="62"/>
      <c r="W703" s="62"/>
      <c r="X703" s="62">
        <v>2.1929824561403508E-2</v>
      </c>
      <c r="Y703" s="62">
        <v>4.3859649122807015E-2</v>
      </c>
      <c r="Z703" s="62"/>
      <c r="AA703" s="62">
        <v>2.1929824561403508E-2</v>
      </c>
      <c r="AB703" s="62"/>
      <c r="AC703" s="61" t="str">
        <f>'учет продукции'!$A703&amp;" "&amp;'учет продукции'!$B703&amp;" "&amp;'учет продукции'!$C703&amp;" "&amp;'учет продукции'!$D703&amp;" "&amp;'учет продукции'!$E703</f>
        <v>Брусчатка 4см №22 Агат оранжевый Фактура 0-3 2 сорт</v>
      </c>
    </row>
    <row r="704" spans="1:29" ht="14.25" customHeight="1" x14ac:dyDescent="0.3">
      <c r="A704" s="35" t="str">
        <f t="shared" ref="A704:B704" si="199">A192</f>
        <v>Брусчатка</v>
      </c>
      <c r="B704" s="8" t="str">
        <f t="shared" si="199"/>
        <v>4см</v>
      </c>
      <c r="C704" s="8" t="str">
        <f t="shared" si="176"/>
        <v>№23 Жёлтый агат</v>
      </c>
      <c r="D704" s="8" t="str">
        <f t="shared" si="177"/>
        <v>Фактура 0-3</v>
      </c>
      <c r="E704" s="9" t="s">
        <v>159</v>
      </c>
      <c r="F704" s="63">
        <f>'учет продукции'!$I704+'учет продукции'!$J704-'учет продукции'!$K704</f>
        <v>0</v>
      </c>
      <c r="G704" s="32">
        <v>350</v>
      </c>
      <c r="H704" s="32">
        <f>'учет продукции'!$F704*'учет продукции'!$G704</f>
        <v>0</v>
      </c>
      <c r="I704" s="64"/>
      <c r="J704" s="61"/>
      <c r="K704" s="61"/>
      <c r="L704" s="62">
        <v>67.476383265856995</v>
      </c>
      <c r="M704" s="62">
        <v>51.138275937562327</v>
      </c>
      <c r="N704" s="62">
        <v>16.338107328294672</v>
      </c>
      <c r="O704" s="62">
        <v>14.619883040935701</v>
      </c>
      <c r="P704" s="62">
        <v>44.984255510571302</v>
      </c>
      <c r="Q704" s="62">
        <v>5.2631578947368398</v>
      </c>
      <c r="R704" s="62"/>
      <c r="S704" s="62">
        <v>0.41</v>
      </c>
      <c r="T704" s="62">
        <v>1.1842105263157894</v>
      </c>
      <c r="U704" s="62">
        <v>0.58479532163742687</v>
      </c>
      <c r="V704" s="62"/>
      <c r="W704" s="62"/>
      <c r="X704" s="62">
        <v>2.1929824561403508E-2</v>
      </c>
      <c r="Y704" s="62">
        <v>4.3859649122807015E-2</v>
      </c>
      <c r="Z704" s="62">
        <v>2.1929824561403508E-2</v>
      </c>
      <c r="AA704" s="62"/>
      <c r="AB704" s="62"/>
      <c r="AC704" s="61" t="str">
        <f>'учет продукции'!$A704&amp;" "&amp;'учет продукции'!$B704&amp;" "&amp;'учет продукции'!$C704&amp;" "&amp;'учет продукции'!$D704&amp;" "&amp;'учет продукции'!$E704</f>
        <v>Брусчатка 4см №23 Жёлтый агат Фактура 0-3 2 сорт</v>
      </c>
    </row>
    <row r="705" spans="1:29" ht="14.25" customHeight="1" x14ac:dyDescent="0.3">
      <c r="A705" s="35" t="str">
        <f t="shared" ref="A705:B705" si="200">A193</f>
        <v>Брусчатка</v>
      </c>
      <c r="B705" s="8" t="str">
        <f t="shared" si="200"/>
        <v>4см</v>
      </c>
      <c r="C705" s="8" t="str">
        <f t="shared" si="176"/>
        <v>№24 Танго</v>
      </c>
      <c r="D705" s="8" t="str">
        <f t="shared" si="177"/>
        <v>Фактура 0-3</v>
      </c>
      <c r="E705" s="9" t="s">
        <v>159</v>
      </c>
      <c r="F705" s="63">
        <f>'учет продукции'!$I705+'учет продукции'!$J705-'учет продукции'!$K705</f>
        <v>0</v>
      </c>
      <c r="G705" s="32">
        <v>350</v>
      </c>
      <c r="H705" s="32">
        <f>'учет продукции'!$F705*'учет продукции'!$G705</f>
        <v>0</v>
      </c>
      <c r="I705" s="64"/>
      <c r="J705" s="61"/>
      <c r="K705" s="61"/>
      <c r="L705" s="62">
        <v>67.476383265856995</v>
      </c>
      <c r="M705" s="62">
        <v>51.138275937562327</v>
      </c>
      <c r="N705" s="62">
        <v>16.338107328294672</v>
      </c>
      <c r="O705" s="62">
        <v>14.619883040935701</v>
      </c>
      <c r="P705" s="62">
        <v>44.984255510571302</v>
      </c>
      <c r="Q705" s="62">
        <v>5.2631578947368398</v>
      </c>
      <c r="R705" s="62"/>
      <c r="S705" s="62">
        <v>0.41</v>
      </c>
      <c r="T705" s="62">
        <v>1.1842105263157894</v>
      </c>
      <c r="U705" s="62">
        <v>0.58479532163742687</v>
      </c>
      <c r="V705" s="62">
        <v>2.1929824561403508E-2</v>
      </c>
      <c r="W705" s="62"/>
      <c r="X705" s="62"/>
      <c r="Y705" s="62">
        <v>4.3859649122807015E-2</v>
      </c>
      <c r="Z705" s="62">
        <v>2.1929824561403508E-2</v>
      </c>
      <c r="AA705" s="62"/>
      <c r="AB705" s="62"/>
      <c r="AC705" s="61" t="str">
        <f>'учет продукции'!$A705&amp;" "&amp;'учет продукции'!$B705&amp;" "&amp;'учет продукции'!$C705&amp;" "&amp;'учет продукции'!$D705&amp;" "&amp;'учет продукции'!$E705</f>
        <v>Брусчатка 4см №24 Танго Фактура 0-3 2 сорт</v>
      </c>
    </row>
    <row r="706" spans="1:29" ht="14.25" customHeight="1" x14ac:dyDescent="0.3">
      <c r="A706" s="35" t="s">
        <v>156</v>
      </c>
      <c r="B706" s="8" t="s">
        <v>125</v>
      </c>
      <c r="C706" s="8" t="s">
        <v>129</v>
      </c>
      <c r="D706" s="8" t="s">
        <v>130</v>
      </c>
      <c r="E706" s="8" t="s">
        <v>159</v>
      </c>
      <c r="F706" s="66">
        <v>0</v>
      </c>
      <c r="G706" s="32">
        <v>350</v>
      </c>
      <c r="H706" s="32">
        <v>0</v>
      </c>
      <c r="I706" s="67"/>
      <c r="J706" s="61"/>
      <c r="K706" s="61"/>
      <c r="L706" s="62">
        <v>67.476383265856995</v>
      </c>
      <c r="M706" s="62">
        <v>51.138275937562298</v>
      </c>
      <c r="N706" s="62">
        <v>16.338107328294701</v>
      </c>
      <c r="O706" s="62">
        <v>14.619883040935701</v>
      </c>
      <c r="P706" s="62">
        <v>44.984255510571302</v>
      </c>
      <c r="Q706" s="62">
        <v>5.2631578947368398</v>
      </c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1" t="str">
        <f>'учет продукции'!$A706&amp;" "&amp;'учет продукции'!$B706&amp;" "&amp;'учет продукции'!$C706&amp;" "&amp;'учет продукции'!$D706&amp;" "&amp;'учет продукции'!$E706</f>
        <v>Брусчатка 4см серый Фактура 3-5 2 сорт</v>
      </c>
    </row>
    <row r="707" spans="1:29" ht="14.25" customHeight="1" x14ac:dyDescent="0.3">
      <c r="A707" s="35" t="s">
        <v>156</v>
      </c>
      <c r="B707" s="8" t="s">
        <v>125</v>
      </c>
      <c r="C707" s="8" t="s">
        <v>71</v>
      </c>
      <c r="D707" s="8" t="s">
        <v>130</v>
      </c>
      <c r="E707" s="8" t="s">
        <v>159</v>
      </c>
      <c r="F707" s="66">
        <v>0</v>
      </c>
      <c r="G707" s="32">
        <v>400</v>
      </c>
      <c r="H707" s="32">
        <v>0</v>
      </c>
      <c r="I707" s="67"/>
      <c r="J707" s="61"/>
      <c r="K707" s="61"/>
      <c r="L707" s="62">
        <v>67.476383265856995</v>
      </c>
      <c r="M707" s="62">
        <v>51.138275937562298</v>
      </c>
      <c r="N707" s="62">
        <v>16.338107328294701</v>
      </c>
      <c r="O707" s="62">
        <v>14.619883040935701</v>
      </c>
      <c r="P707" s="62">
        <v>44.984255510571302</v>
      </c>
      <c r="Q707" s="62">
        <v>5.2631578947368398</v>
      </c>
      <c r="R707" s="62"/>
      <c r="S707" s="62"/>
      <c r="T707" s="62"/>
      <c r="U707" s="62"/>
      <c r="V707" s="62">
        <v>8.7999999999999995E-2</v>
      </c>
      <c r="W707" s="62"/>
      <c r="X707" s="62"/>
      <c r="Y707" s="62"/>
      <c r="Z707" s="62"/>
      <c r="AA707" s="62"/>
      <c r="AB707" s="62"/>
      <c r="AC707" s="61" t="str">
        <f>'учет продукции'!$A707&amp;" "&amp;'учет продукции'!$B707&amp;" "&amp;'учет продукции'!$C707&amp;" "&amp;'учет продукции'!$D707&amp;" "&amp;'учет продукции'!$E707</f>
        <v>Брусчатка 4см красный Фактура 3-5 2 сорт</v>
      </c>
    </row>
    <row r="708" spans="1:29" ht="14.25" customHeight="1" x14ac:dyDescent="0.3">
      <c r="A708" s="35" t="s">
        <v>156</v>
      </c>
      <c r="B708" s="8" t="s">
        <v>125</v>
      </c>
      <c r="C708" s="8" t="s">
        <v>72</v>
      </c>
      <c r="D708" s="8" t="s">
        <v>130</v>
      </c>
      <c r="E708" s="8" t="s">
        <v>159</v>
      </c>
      <c r="F708" s="66">
        <v>0</v>
      </c>
      <c r="G708" s="32">
        <v>400</v>
      </c>
      <c r="H708" s="32">
        <v>0</v>
      </c>
      <c r="I708" s="67"/>
      <c r="J708" s="61"/>
      <c r="K708" s="61"/>
      <c r="L708" s="62">
        <v>67.476383265856995</v>
      </c>
      <c r="M708" s="62">
        <v>51.138275937562298</v>
      </c>
      <c r="N708" s="62">
        <v>16.338107328294701</v>
      </c>
      <c r="O708" s="62">
        <v>14.619883040935701</v>
      </c>
      <c r="P708" s="62">
        <v>44.984255510571302</v>
      </c>
      <c r="Q708" s="62">
        <v>5.2631578947368398</v>
      </c>
      <c r="R708" s="62"/>
      <c r="S708" s="62"/>
      <c r="T708" s="62"/>
      <c r="U708" s="62"/>
      <c r="V708" s="62"/>
      <c r="W708" s="62">
        <v>8.7999999999999995E-2</v>
      </c>
      <c r="X708" s="62"/>
      <c r="Y708" s="62"/>
      <c r="Z708" s="62"/>
      <c r="AA708" s="62"/>
      <c r="AB708" s="62"/>
      <c r="AC708" s="61" t="str">
        <f>'учет продукции'!$A708&amp;" "&amp;'учет продукции'!$B708&amp;" "&amp;'учет продукции'!$C708&amp;" "&amp;'учет продукции'!$D708&amp;" "&amp;'учет продукции'!$E708</f>
        <v>Брусчатка 4см коричневый Фактура 3-5 2 сорт</v>
      </c>
    </row>
    <row r="709" spans="1:29" ht="14.25" customHeight="1" x14ac:dyDescent="0.3">
      <c r="A709" s="35" t="s">
        <v>156</v>
      </c>
      <c r="B709" s="8" t="s">
        <v>125</v>
      </c>
      <c r="C709" s="8" t="s">
        <v>73</v>
      </c>
      <c r="D709" s="8" t="s">
        <v>130</v>
      </c>
      <c r="E709" s="8" t="s">
        <v>159</v>
      </c>
      <c r="F709" s="66">
        <v>0</v>
      </c>
      <c r="G709" s="32">
        <v>400</v>
      </c>
      <c r="H709" s="32">
        <v>0</v>
      </c>
      <c r="I709" s="67"/>
      <c r="J709" s="61"/>
      <c r="K709" s="61"/>
      <c r="L709" s="62">
        <v>67.476383265856995</v>
      </c>
      <c r="M709" s="62">
        <v>51.138275937562298</v>
      </c>
      <c r="N709" s="62">
        <v>16.338107328294701</v>
      </c>
      <c r="O709" s="62">
        <v>14.619883040935701</v>
      </c>
      <c r="P709" s="62">
        <v>44.984255510571302</v>
      </c>
      <c r="Q709" s="62">
        <v>5.2631578947368398</v>
      </c>
      <c r="R709" s="62"/>
      <c r="S709" s="62"/>
      <c r="T709" s="62"/>
      <c r="U709" s="62"/>
      <c r="V709" s="62"/>
      <c r="W709" s="62"/>
      <c r="X709" s="62">
        <v>8.7999999999999995E-2</v>
      </c>
      <c r="Y709" s="62"/>
      <c r="Z709" s="62"/>
      <c r="AA709" s="62"/>
      <c r="AB709" s="62"/>
      <c r="AC709" s="61" t="str">
        <f>'учет продукции'!$A709&amp;" "&amp;'учет продукции'!$B709&amp;" "&amp;'учет продукции'!$C709&amp;" "&amp;'учет продукции'!$D709&amp;" "&amp;'учет продукции'!$E709</f>
        <v>Брусчатка 4см черный Фактура 3-5 2 сорт</v>
      </c>
    </row>
    <row r="710" spans="1:29" ht="14.25" customHeight="1" x14ac:dyDescent="0.3">
      <c r="A710" s="35" t="s">
        <v>156</v>
      </c>
      <c r="B710" s="8" t="s">
        <v>125</v>
      </c>
      <c r="C710" s="8" t="s">
        <v>74</v>
      </c>
      <c r="D710" s="8" t="s">
        <v>130</v>
      </c>
      <c r="E710" s="8" t="s">
        <v>159</v>
      </c>
      <c r="F710" s="66">
        <v>0</v>
      </c>
      <c r="G710" s="32">
        <v>420</v>
      </c>
      <c r="H710" s="32">
        <v>0</v>
      </c>
      <c r="I710" s="67"/>
      <c r="J710" s="61"/>
      <c r="K710" s="61"/>
      <c r="L710" s="62">
        <v>67.476383265856995</v>
      </c>
      <c r="M710" s="62">
        <v>51.138275937562298</v>
      </c>
      <c r="N710" s="62">
        <v>16.338107328294701</v>
      </c>
      <c r="O710" s="62">
        <v>14.619883040935701</v>
      </c>
      <c r="P710" s="62">
        <v>44.984255510571302</v>
      </c>
      <c r="Q710" s="62">
        <v>5.2631578947368398</v>
      </c>
      <c r="R710" s="62"/>
      <c r="S710" s="62"/>
      <c r="T710" s="62"/>
      <c r="U710" s="62"/>
      <c r="V710" s="62"/>
      <c r="W710" s="62"/>
      <c r="X710" s="62"/>
      <c r="Y710" s="62">
        <v>8.7999999999999995E-2</v>
      </c>
      <c r="Z710" s="62"/>
      <c r="AA710" s="62"/>
      <c r="AB710" s="62"/>
      <c r="AC710" s="61" t="str">
        <f>'учет продукции'!$A710&amp;" "&amp;'учет продукции'!$B710&amp;" "&amp;'учет продукции'!$C710&amp;" "&amp;'учет продукции'!$D710&amp;" "&amp;'учет продукции'!$E710</f>
        <v>Брусчатка 4см белый Фактура 3-5 2 сорт</v>
      </c>
    </row>
    <row r="711" spans="1:29" ht="14.25" customHeight="1" x14ac:dyDescent="0.3">
      <c r="A711" s="35" t="s">
        <v>156</v>
      </c>
      <c r="B711" s="8" t="s">
        <v>125</v>
      </c>
      <c r="C711" s="8" t="s">
        <v>75</v>
      </c>
      <c r="D711" s="8" t="s">
        <v>130</v>
      </c>
      <c r="E711" s="8" t="s">
        <v>159</v>
      </c>
      <c r="F711" s="66">
        <v>0</v>
      </c>
      <c r="G711" s="32">
        <v>420</v>
      </c>
      <c r="H711" s="32">
        <v>0</v>
      </c>
      <c r="I711" s="67"/>
      <c r="J711" s="61"/>
      <c r="K711" s="61"/>
      <c r="L711" s="62">
        <v>67.476383265856995</v>
      </c>
      <c r="M711" s="62">
        <v>51.138275937562298</v>
      </c>
      <c r="N711" s="62">
        <v>16.338107328294701</v>
      </c>
      <c r="O711" s="62">
        <v>14.619883040935701</v>
      </c>
      <c r="P711" s="62">
        <v>44.984255510571302</v>
      </c>
      <c r="Q711" s="62">
        <v>5.2631578947368398</v>
      </c>
      <c r="R711" s="62"/>
      <c r="S711" s="62"/>
      <c r="T711" s="62"/>
      <c r="U711" s="62"/>
      <c r="V711" s="62"/>
      <c r="W711" s="62"/>
      <c r="X711" s="62"/>
      <c r="Y711" s="62"/>
      <c r="Z711" s="62">
        <v>8.7999999999999995E-2</v>
      </c>
      <c r="AA711" s="62"/>
      <c r="AB711" s="62"/>
      <c r="AC711" s="61" t="str">
        <f>'учет продукции'!$A711&amp;" "&amp;'учет продукции'!$B711&amp;" "&amp;'учет продукции'!$C711&amp;" "&amp;'учет продукции'!$D711&amp;" "&amp;'учет продукции'!$E711</f>
        <v>Брусчатка 4см желтый Фактура 3-5 2 сорт</v>
      </c>
    </row>
    <row r="712" spans="1:29" ht="14.25" customHeight="1" x14ac:dyDescent="0.3">
      <c r="A712" s="35" t="s">
        <v>156</v>
      </c>
      <c r="B712" s="8" t="s">
        <v>125</v>
      </c>
      <c r="C712" s="8" t="s">
        <v>76</v>
      </c>
      <c r="D712" s="8" t="s">
        <v>130</v>
      </c>
      <c r="E712" s="8" t="s">
        <v>159</v>
      </c>
      <c r="F712" s="66">
        <v>0</v>
      </c>
      <c r="G712" s="32">
        <v>420</v>
      </c>
      <c r="H712" s="32">
        <v>0</v>
      </c>
      <c r="I712" s="67"/>
      <c r="J712" s="61"/>
      <c r="K712" s="61"/>
      <c r="L712" s="62">
        <v>67.476383265856995</v>
      </c>
      <c r="M712" s="62">
        <v>51.138275937562298</v>
      </c>
      <c r="N712" s="62">
        <v>16.338107328294701</v>
      </c>
      <c r="O712" s="62">
        <v>14.619883040935701</v>
      </c>
      <c r="P712" s="62">
        <v>44.984255510571302</v>
      </c>
      <c r="Q712" s="62">
        <v>5.2631578947368398</v>
      </c>
      <c r="R712" s="62"/>
      <c r="S712" s="62"/>
      <c r="T712" s="62"/>
      <c r="U712" s="62"/>
      <c r="V712" s="62"/>
      <c r="W712" s="62"/>
      <c r="X712" s="62"/>
      <c r="Y712" s="62"/>
      <c r="Z712" s="62"/>
      <c r="AA712" s="62">
        <v>8.7999999999999995E-2</v>
      </c>
      <c r="AB712" s="62"/>
      <c r="AC712" s="61" t="str">
        <f>'учет продукции'!$A712&amp;" "&amp;'учет продукции'!$B712&amp;" "&amp;'учет продукции'!$C712&amp;" "&amp;'учет продукции'!$D712&amp;" "&amp;'учет продукции'!$E712</f>
        <v>Брусчатка 4см оранжевый Фактура 3-5 2 сорт</v>
      </c>
    </row>
    <row r="713" spans="1:29" ht="14.25" customHeight="1" x14ac:dyDescent="0.3">
      <c r="A713" s="35" t="s">
        <v>156</v>
      </c>
      <c r="B713" s="8" t="s">
        <v>125</v>
      </c>
      <c r="C713" s="8" t="s">
        <v>126</v>
      </c>
      <c r="D713" s="8" t="s">
        <v>130</v>
      </c>
      <c r="E713" s="8" t="s">
        <v>159</v>
      </c>
      <c r="F713" s="66">
        <v>0</v>
      </c>
      <c r="G713" s="32">
        <v>270</v>
      </c>
      <c r="H713" s="32">
        <v>0</v>
      </c>
      <c r="I713" s="67"/>
      <c r="J713" s="61"/>
      <c r="K713" s="61"/>
      <c r="L713" s="62">
        <v>67.476383265856995</v>
      </c>
      <c r="M713" s="62">
        <v>51.138275937562298</v>
      </c>
      <c r="N713" s="62">
        <v>16.338107328294701</v>
      </c>
      <c r="O713" s="62">
        <v>14.619883040935701</v>
      </c>
      <c r="P713" s="62">
        <v>44.984255510571302</v>
      </c>
      <c r="Q713" s="62">
        <v>5.2631578947368398</v>
      </c>
      <c r="R713" s="62"/>
      <c r="S713" s="62"/>
      <c r="T713" s="62"/>
      <c r="U713" s="62"/>
      <c r="V713" s="62"/>
      <c r="W713" s="62">
        <v>8.7999999999999995E-2</v>
      </c>
      <c r="X713" s="62"/>
      <c r="Y713" s="62"/>
      <c r="Z713" s="62"/>
      <c r="AA713" s="62"/>
      <c r="AB713" s="62"/>
      <c r="AC713" s="61" t="str">
        <f>'учет продукции'!$A713&amp;" "&amp;'учет продукции'!$B713&amp;" "&amp;'учет продукции'!$C713&amp;" "&amp;'учет продукции'!$D713&amp;" "&amp;'учет продукции'!$E713</f>
        <v>Брусчатка 4см Мокко Фактура 3-5 2 сорт</v>
      </c>
    </row>
    <row r="714" spans="1:29" ht="14.25" customHeight="1" x14ac:dyDescent="0.3">
      <c r="A714" s="35" t="s">
        <v>156</v>
      </c>
      <c r="B714" s="8" t="s">
        <v>125</v>
      </c>
      <c r="C714" s="8" t="s">
        <v>131</v>
      </c>
      <c r="D714" s="8" t="s">
        <v>130</v>
      </c>
      <c r="E714" s="8" t="s">
        <v>159</v>
      </c>
      <c r="F714" s="66">
        <v>0</v>
      </c>
      <c r="G714" s="32">
        <v>480</v>
      </c>
      <c r="H714" s="32">
        <v>0</v>
      </c>
      <c r="I714" s="67"/>
      <c r="J714" s="61"/>
      <c r="K714" s="61"/>
      <c r="L714" s="62">
        <v>67.476383265856995</v>
      </c>
      <c r="M714" s="62">
        <v>51.138275937562298</v>
      </c>
      <c r="N714" s="62">
        <v>16.338107328294701</v>
      </c>
      <c r="O714" s="62">
        <v>14.619883040935701</v>
      </c>
      <c r="P714" s="62">
        <v>44.984255510571302</v>
      </c>
      <c r="Q714" s="62">
        <v>5.2631578947368398</v>
      </c>
      <c r="R714" s="62"/>
      <c r="S714" s="62"/>
      <c r="T714" s="62"/>
      <c r="U714" s="62"/>
      <c r="V714" s="62">
        <v>2.1929824561403508E-2</v>
      </c>
      <c r="W714" s="62"/>
      <c r="X714" s="62"/>
      <c r="Y714" s="62"/>
      <c r="Z714" s="62">
        <v>4.3859649122807015E-2</v>
      </c>
      <c r="AA714" s="62">
        <v>2.1929824561403508E-2</v>
      </c>
      <c r="AB714" s="62"/>
      <c r="AC714" s="61" t="str">
        <f>'учет продукции'!$A714&amp;" "&amp;'учет продукции'!$B714&amp;" "&amp;'учет продукции'!$C714&amp;" "&amp;'учет продукции'!$D714&amp;" "&amp;'учет продукции'!$E714</f>
        <v>Брусчатка 4см №1 Каир Фактура 3-5 2 сорт</v>
      </c>
    </row>
    <row r="715" spans="1:29" ht="14.25" customHeight="1" x14ac:dyDescent="0.3">
      <c r="A715" s="35" t="s">
        <v>156</v>
      </c>
      <c r="B715" s="8" t="s">
        <v>125</v>
      </c>
      <c r="C715" s="8" t="s">
        <v>132</v>
      </c>
      <c r="D715" s="8" t="s">
        <v>130</v>
      </c>
      <c r="E715" s="8" t="s">
        <v>159</v>
      </c>
      <c r="F715" s="66">
        <v>0</v>
      </c>
      <c r="G715" s="32">
        <v>480</v>
      </c>
      <c r="H715" s="32">
        <v>0</v>
      </c>
      <c r="I715" s="67"/>
      <c r="J715" s="61"/>
      <c r="K715" s="61"/>
      <c r="L715" s="62">
        <v>67.476383265856995</v>
      </c>
      <c r="M715" s="62">
        <v>51.138275937562298</v>
      </c>
      <c r="N715" s="62">
        <v>16.338107328294701</v>
      </c>
      <c r="O715" s="62">
        <v>14.619883040935701</v>
      </c>
      <c r="P715" s="62">
        <v>44.984255510571302</v>
      </c>
      <c r="Q715" s="62">
        <v>5.2631578947368398</v>
      </c>
      <c r="R715" s="62"/>
      <c r="S715" s="62"/>
      <c r="T715" s="62"/>
      <c r="U715" s="62"/>
      <c r="V715" s="62"/>
      <c r="W715" s="62">
        <v>4.3859649122807015E-2</v>
      </c>
      <c r="X715" s="62"/>
      <c r="Y715" s="62"/>
      <c r="Z715" s="62">
        <v>4.3859649122807001E-2</v>
      </c>
      <c r="AA715" s="62"/>
      <c r="AB715" s="62"/>
      <c r="AC715" s="61" t="str">
        <f>'учет продукции'!$A715&amp;" "&amp;'учет продукции'!$B715&amp;" "&amp;'учет продукции'!$C715&amp;" "&amp;'учет продукции'!$D715&amp;" "&amp;'учет продукции'!$E715</f>
        <v>Брусчатка 4см №2 Янтарь Фактура 3-5 2 сорт</v>
      </c>
    </row>
    <row r="716" spans="1:29" ht="14.25" customHeight="1" x14ac:dyDescent="0.3">
      <c r="A716" s="35" t="s">
        <v>156</v>
      </c>
      <c r="B716" s="8" t="s">
        <v>125</v>
      </c>
      <c r="C716" s="8" t="s">
        <v>133</v>
      </c>
      <c r="D716" s="8" t="s">
        <v>130</v>
      </c>
      <c r="E716" s="8" t="s">
        <v>159</v>
      </c>
      <c r="F716" s="66">
        <v>0</v>
      </c>
      <c r="G716" s="32">
        <v>480</v>
      </c>
      <c r="H716" s="32">
        <v>0</v>
      </c>
      <c r="I716" s="67"/>
      <c r="J716" s="61"/>
      <c r="K716" s="61"/>
      <c r="L716" s="62">
        <v>67.476383265856995</v>
      </c>
      <c r="M716" s="62">
        <v>51.138275937562298</v>
      </c>
      <c r="N716" s="62">
        <v>16.338107328294701</v>
      </c>
      <c r="O716" s="62">
        <v>14.619883040935701</v>
      </c>
      <c r="P716" s="62">
        <v>44.984255510571302</v>
      </c>
      <c r="Q716" s="62">
        <v>5.2631578947368398</v>
      </c>
      <c r="R716" s="62"/>
      <c r="S716" s="62"/>
      <c r="T716" s="62"/>
      <c r="U716" s="62"/>
      <c r="V716" s="62"/>
      <c r="W716" s="62"/>
      <c r="X716" s="62"/>
      <c r="Y716" s="62">
        <v>4.3859649122807015E-2</v>
      </c>
      <c r="Z716" s="62"/>
      <c r="AA716" s="62"/>
      <c r="AB716" s="62"/>
      <c r="AC716" s="61" t="str">
        <f>'учет продукции'!$A716&amp;" "&amp;'учет продукции'!$B716&amp;" "&amp;'учет продукции'!$C716&amp;" "&amp;'учет продукции'!$D716&amp;" "&amp;'учет продукции'!$E716</f>
        <v>Брусчатка 4см №3 Серо-белый Фактура 3-5 2 сорт</v>
      </c>
    </row>
    <row r="717" spans="1:29" ht="14.25" customHeight="1" x14ac:dyDescent="0.3">
      <c r="A717" s="35" t="s">
        <v>156</v>
      </c>
      <c r="B717" s="8" t="s">
        <v>125</v>
      </c>
      <c r="C717" s="8" t="s">
        <v>134</v>
      </c>
      <c r="D717" s="8" t="s">
        <v>130</v>
      </c>
      <c r="E717" s="8" t="s">
        <v>159</v>
      </c>
      <c r="F717" s="66">
        <v>0</v>
      </c>
      <c r="G717" s="32">
        <v>480</v>
      </c>
      <c r="H717" s="32">
        <v>0</v>
      </c>
      <c r="I717" s="67"/>
      <c r="J717" s="61"/>
      <c r="K717" s="61"/>
      <c r="L717" s="62">
        <v>67.476383265856995</v>
      </c>
      <c r="M717" s="62">
        <v>51.138275937562298</v>
      </c>
      <c r="N717" s="62">
        <v>16.338107328294701</v>
      </c>
      <c r="O717" s="62">
        <v>14.619883040935701</v>
      </c>
      <c r="P717" s="62">
        <v>44.984255510571302</v>
      </c>
      <c r="Q717" s="62">
        <v>5.2631578947368398</v>
      </c>
      <c r="R717" s="62"/>
      <c r="S717" s="62"/>
      <c r="T717" s="62"/>
      <c r="U717" s="62"/>
      <c r="V717" s="62"/>
      <c r="W717" s="62">
        <v>2.1999999999999999E-2</v>
      </c>
      <c r="X717" s="62"/>
      <c r="Y717" s="62">
        <v>4.3859649122807015E-2</v>
      </c>
      <c r="Z717" s="62">
        <v>2.1999999999999999E-2</v>
      </c>
      <c r="AA717" s="62"/>
      <c r="AB717" s="62"/>
      <c r="AC717" s="61" t="str">
        <f>'учет продукции'!$A717&amp;" "&amp;'учет продукции'!$B717&amp;" "&amp;'учет продукции'!$C717&amp;" "&amp;'учет продукции'!$D717&amp;" "&amp;'учет продукции'!$E717</f>
        <v>Брусчатка 4см №4 Степь Фактура 3-5 2 сорт</v>
      </c>
    </row>
    <row r="718" spans="1:29" ht="14.25" customHeight="1" x14ac:dyDescent="0.3">
      <c r="A718" s="35" t="s">
        <v>156</v>
      </c>
      <c r="B718" s="8" t="s">
        <v>125</v>
      </c>
      <c r="C718" s="8" t="s">
        <v>135</v>
      </c>
      <c r="D718" s="8" t="s">
        <v>130</v>
      </c>
      <c r="E718" s="8" t="s">
        <v>159</v>
      </c>
      <c r="F718" s="66">
        <v>0</v>
      </c>
      <c r="G718" s="32">
        <v>480</v>
      </c>
      <c r="H718" s="32">
        <v>0</v>
      </c>
      <c r="I718" s="67"/>
      <c r="J718" s="61"/>
      <c r="K718" s="61"/>
      <c r="L718" s="62">
        <v>67.476383265856995</v>
      </c>
      <c r="M718" s="62">
        <v>51.138275937562298</v>
      </c>
      <c r="N718" s="62">
        <v>16.338107328294701</v>
      </c>
      <c r="O718" s="62">
        <v>14.619883040935701</v>
      </c>
      <c r="P718" s="62">
        <v>44.984255510571302</v>
      </c>
      <c r="Q718" s="62">
        <v>5.2631578947368398</v>
      </c>
      <c r="R718" s="62"/>
      <c r="S718" s="62"/>
      <c r="T718" s="62"/>
      <c r="U718" s="62"/>
      <c r="V718" s="62">
        <v>5.7000000000000002E-2</v>
      </c>
      <c r="W718" s="62">
        <v>2.9000000000000001E-2</v>
      </c>
      <c r="X718" s="62"/>
      <c r="Y718" s="62"/>
      <c r="Z718" s="62"/>
      <c r="AA718" s="62"/>
      <c r="AB718" s="62"/>
      <c r="AC718" s="61" t="str">
        <f>'учет продукции'!$A718&amp;" "&amp;'учет продукции'!$B718&amp;" "&amp;'учет продукции'!$C718&amp;" "&amp;'учет продукции'!$D718&amp;" "&amp;'учет продукции'!$E718</f>
        <v>Брусчатка 4см №5 Клинкер Фактура 3-5 2 сорт</v>
      </c>
    </row>
    <row r="719" spans="1:29" ht="14.25" customHeight="1" x14ac:dyDescent="0.3">
      <c r="A719" s="35" t="s">
        <v>156</v>
      </c>
      <c r="B719" s="8" t="s">
        <v>125</v>
      </c>
      <c r="C719" s="8" t="s">
        <v>136</v>
      </c>
      <c r="D719" s="8" t="s">
        <v>130</v>
      </c>
      <c r="E719" s="8" t="s">
        <v>159</v>
      </c>
      <c r="F719" s="66">
        <v>0</v>
      </c>
      <c r="G719" s="32">
        <v>480</v>
      </c>
      <c r="H719" s="32">
        <v>0</v>
      </c>
      <c r="I719" s="67"/>
      <c r="J719" s="61"/>
      <c r="K719" s="61"/>
      <c r="L719" s="62">
        <v>67.476383265856995</v>
      </c>
      <c r="M719" s="62">
        <v>51.138275937562298</v>
      </c>
      <c r="N719" s="62">
        <v>16.338107328294701</v>
      </c>
      <c r="O719" s="62">
        <v>14.619883040935701</v>
      </c>
      <c r="P719" s="62">
        <v>44.984255510571302</v>
      </c>
      <c r="Q719" s="62">
        <v>5.2631578947368398</v>
      </c>
      <c r="R719" s="62"/>
      <c r="S719" s="62"/>
      <c r="T719" s="62"/>
      <c r="U719" s="62"/>
      <c r="V719" s="62">
        <v>2.1929824561403508E-2</v>
      </c>
      <c r="W719" s="62">
        <v>2.1929824561403508E-2</v>
      </c>
      <c r="X719" s="62"/>
      <c r="Y719" s="62"/>
      <c r="Z719" s="62">
        <v>4.3859649122807015E-2</v>
      </c>
      <c r="AA719" s="62"/>
      <c r="AB719" s="62"/>
      <c r="AC719" s="61" t="str">
        <f>'учет продукции'!$A719&amp;" "&amp;'учет продукции'!$B719&amp;" "&amp;'учет продукции'!$C719&amp;" "&amp;'учет продукции'!$D719&amp;" "&amp;'учет продукции'!$E719</f>
        <v>Брусчатка 4см №6 Осень Фактура 3-5 2 сорт</v>
      </c>
    </row>
    <row r="720" spans="1:29" ht="14.25" customHeight="1" x14ac:dyDescent="0.3">
      <c r="A720" s="35" t="s">
        <v>156</v>
      </c>
      <c r="B720" s="8" t="s">
        <v>125</v>
      </c>
      <c r="C720" s="8" t="s">
        <v>137</v>
      </c>
      <c r="D720" s="8" t="s">
        <v>130</v>
      </c>
      <c r="E720" s="8" t="s">
        <v>159</v>
      </c>
      <c r="F720" s="66">
        <v>0</v>
      </c>
      <c r="G720" s="32">
        <v>480</v>
      </c>
      <c r="H720" s="32">
        <v>0</v>
      </c>
      <c r="I720" s="67"/>
      <c r="J720" s="61"/>
      <c r="K720" s="61"/>
      <c r="L720" s="62">
        <v>67.476383265856995</v>
      </c>
      <c r="M720" s="62">
        <v>51.138275937562298</v>
      </c>
      <c r="N720" s="62">
        <v>16.338107328294701</v>
      </c>
      <c r="O720" s="62">
        <v>14.619883040935701</v>
      </c>
      <c r="P720" s="62">
        <v>44.984255510571302</v>
      </c>
      <c r="Q720" s="62">
        <v>5.2631578947368398</v>
      </c>
      <c r="R720" s="62"/>
      <c r="S720" s="62"/>
      <c r="T720" s="62"/>
      <c r="U720" s="62"/>
      <c r="V720" s="62"/>
      <c r="W720" s="62"/>
      <c r="X720" s="62"/>
      <c r="Y720" s="62">
        <v>4.3859649122807015E-2</v>
      </c>
      <c r="Z720" s="62">
        <v>4.3859649122807015E-2</v>
      </c>
      <c r="AA720" s="62"/>
      <c r="AB720" s="62"/>
      <c r="AC720" s="61" t="str">
        <f>'учет продукции'!$A720&amp;" "&amp;'учет продукции'!$B720&amp;" "&amp;'учет продукции'!$C720&amp;" "&amp;'учет продукции'!$D720&amp;" "&amp;'учет продукции'!$E720</f>
        <v>Брусчатка 4см №7 Меланж Фактура 3-5 2 сорт</v>
      </c>
    </row>
    <row r="721" spans="1:29" ht="14.25" customHeight="1" x14ac:dyDescent="0.3">
      <c r="A721" s="35" t="s">
        <v>156</v>
      </c>
      <c r="B721" s="8" t="s">
        <v>125</v>
      </c>
      <c r="C721" s="8" t="s">
        <v>138</v>
      </c>
      <c r="D721" s="8" t="s">
        <v>130</v>
      </c>
      <c r="E721" s="8" t="s">
        <v>159</v>
      </c>
      <c r="F721" s="66">
        <v>0</v>
      </c>
      <c r="G721" s="32">
        <v>480</v>
      </c>
      <c r="H721" s="32">
        <v>0</v>
      </c>
      <c r="I721" s="67"/>
      <c r="J721" s="61"/>
      <c r="K721" s="61"/>
      <c r="L721" s="62">
        <v>67.476383265856995</v>
      </c>
      <c r="M721" s="62">
        <v>51.138275937562298</v>
      </c>
      <c r="N721" s="62">
        <v>16.338107328294701</v>
      </c>
      <c r="O721" s="62">
        <v>14.619883040935701</v>
      </c>
      <c r="P721" s="62">
        <v>44.984255510571302</v>
      </c>
      <c r="Q721" s="62">
        <v>5.2631578947368398</v>
      </c>
      <c r="R721" s="62"/>
      <c r="S721" s="62"/>
      <c r="T721" s="62"/>
      <c r="U721" s="62"/>
      <c r="V721" s="62"/>
      <c r="W721" s="62"/>
      <c r="X721" s="62">
        <v>2.1999999999999999E-2</v>
      </c>
      <c r="Y721" s="62">
        <v>6.6000000000000003E-2</v>
      </c>
      <c r="Z721" s="62"/>
      <c r="AA721" s="62"/>
      <c r="AB721" s="62"/>
      <c r="AC721" s="61" t="str">
        <f>'учет продукции'!$A721&amp;" "&amp;'учет продукции'!$B721&amp;" "&amp;'учет продукции'!$C721&amp;" "&amp;'учет продукции'!$D721&amp;" "&amp;'учет продукции'!$E721</f>
        <v>Брусчатка 4см №8 Аляска Фактура 3-5 2 сорт</v>
      </c>
    </row>
    <row r="722" spans="1:29" ht="14.25" customHeight="1" x14ac:dyDescent="0.3">
      <c r="A722" s="35" t="s">
        <v>156</v>
      </c>
      <c r="B722" s="8" t="s">
        <v>125</v>
      </c>
      <c r="C722" s="8" t="s">
        <v>139</v>
      </c>
      <c r="D722" s="8" t="s">
        <v>130</v>
      </c>
      <c r="E722" s="8" t="s">
        <v>159</v>
      </c>
      <c r="F722" s="66">
        <v>0</v>
      </c>
      <c r="G722" s="32">
        <v>480</v>
      </c>
      <c r="H722" s="32">
        <v>0</v>
      </c>
      <c r="I722" s="67"/>
      <c r="J722" s="61"/>
      <c r="K722" s="61"/>
      <c r="L722" s="62">
        <v>67.476383265856995</v>
      </c>
      <c r="M722" s="62">
        <v>51.138275937562298</v>
      </c>
      <c r="N722" s="62">
        <v>16.338107328294701</v>
      </c>
      <c r="O722" s="62">
        <v>14.619883040935701</v>
      </c>
      <c r="P722" s="62">
        <v>44.984255510571302</v>
      </c>
      <c r="Q722" s="62">
        <v>5.2631578947368398</v>
      </c>
      <c r="R722" s="62"/>
      <c r="S722" s="62"/>
      <c r="T722" s="62"/>
      <c r="U722" s="62"/>
      <c r="V722" s="62">
        <v>2.9000000000000001E-2</v>
      </c>
      <c r="W722" s="62"/>
      <c r="X722" s="62">
        <v>2.9000000000000001E-2</v>
      </c>
      <c r="Y722" s="62"/>
      <c r="Z722" s="62">
        <v>2.9000000000000001E-2</v>
      </c>
      <c r="AA722" s="62"/>
      <c r="AB722" s="62"/>
      <c r="AC722" s="61" t="str">
        <f>'учет продукции'!$A722&amp;" "&amp;'учет продукции'!$B722&amp;" "&amp;'учет продукции'!$C722&amp;" "&amp;'учет продукции'!$D722&amp;" "&amp;'учет продукции'!$E722</f>
        <v>Брусчатка 4см №9 Арабская ночь Фактура 3-5 2 сорт</v>
      </c>
    </row>
    <row r="723" spans="1:29" ht="14.25" customHeight="1" x14ac:dyDescent="0.3">
      <c r="A723" s="35" t="s">
        <v>156</v>
      </c>
      <c r="B723" s="8" t="s">
        <v>125</v>
      </c>
      <c r="C723" s="8" t="s">
        <v>140</v>
      </c>
      <c r="D723" s="8" t="s">
        <v>130</v>
      </c>
      <c r="E723" s="8" t="s">
        <v>159</v>
      </c>
      <c r="F723" s="66">
        <v>0</v>
      </c>
      <c r="G723" s="32">
        <v>480</v>
      </c>
      <c r="H723" s="32">
        <v>0</v>
      </c>
      <c r="I723" s="67"/>
      <c r="J723" s="61"/>
      <c r="K723" s="61"/>
      <c r="L723" s="62">
        <v>67.476383265856995</v>
      </c>
      <c r="M723" s="62">
        <v>51.138275937562298</v>
      </c>
      <c r="N723" s="62">
        <v>16.338107328294701</v>
      </c>
      <c r="O723" s="62">
        <v>14.619883040935701</v>
      </c>
      <c r="P723" s="62">
        <v>44.984255510571302</v>
      </c>
      <c r="Q723" s="62">
        <v>5.2631578947368398</v>
      </c>
      <c r="R723" s="62"/>
      <c r="S723" s="62"/>
      <c r="T723" s="62"/>
      <c r="U723" s="62"/>
      <c r="V723" s="62"/>
      <c r="W723" s="62">
        <v>2.1929824561403508E-2</v>
      </c>
      <c r="X723" s="62"/>
      <c r="Y723" s="62"/>
      <c r="Z723" s="62">
        <v>4.3859649122807015E-2</v>
      </c>
      <c r="AA723" s="62">
        <v>2.1929824561403508E-2</v>
      </c>
      <c r="AB723" s="62"/>
      <c r="AC723" s="61" t="str">
        <f>'учет продукции'!$A723&amp;" "&amp;'учет продукции'!$B723&amp;" "&amp;'учет продукции'!$C723&amp;" "&amp;'учет продукции'!$D723&amp;" "&amp;'учет продукции'!$E723</f>
        <v>Брусчатка 4см №10 Джафар Фактура 3-5 2 сорт</v>
      </c>
    </row>
    <row r="724" spans="1:29" ht="14.25" customHeight="1" x14ac:dyDescent="0.3">
      <c r="A724" s="35" t="s">
        <v>156</v>
      </c>
      <c r="B724" s="8" t="s">
        <v>125</v>
      </c>
      <c r="C724" s="8" t="s">
        <v>141</v>
      </c>
      <c r="D724" s="8" t="s">
        <v>130</v>
      </c>
      <c r="E724" s="8" t="s">
        <v>159</v>
      </c>
      <c r="F724" s="66">
        <v>0</v>
      </c>
      <c r="G724" s="32">
        <v>480</v>
      </c>
      <c r="H724" s="32">
        <v>0</v>
      </c>
      <c r="I724" s="67"/>
      <c r="J724" s="61"/>
      <c r="K724" s="61"/>
      <c r="L724" s="62">
        <v>67.476383265856995</v>
      </c>
      <c r="M724" s="62">
        <v>51.138275937562298</v>
      </c>
      <c r="N724" s="62">
        <v>16.338107328294701</v>
      </c>
      <c r="O724" s="62">
        <v>14.619883040935701</v>
      </c>
      <c r="P724" s="62">
        <v>44.984255510571302</v>
      </c>
      <c r="Q724" s="62">
        <v>5.2631578947368398</v>
      </c>
      <c r="R724" s="62"/>
      <c r="S724" s="62"/>
      <c r="T724" s="62"/>
      <c r="U724" s="62"/>
      <c r="V724" s="62"/>
      <c r="W724" s="62">
        <v>4.3859649122807015E-2</v>
      </c>
      <c r="X724" s="62"/>
      <c r="Y724" s="62">
        <v>4.3859649122807015E-2</v>
      </c>
      <c r="Z724" s="62"/>
      <c r="AA724" s="62"/>
      <c r="AB724" s="62"/>
      <c r="AC724" s="61" t="str">
        <f>'учет продукции'!$A724&amp;" "&amp;'учет продукции'!$B724&amp;" "&amp;'учет продукции'!$C724&amp;" "&amp;'учет продукции'!$D724&amp;" "&amp;'учет продукции'!$E724</f>
        <v>Брусчатка 4см №11 Джамбулани Фактура 3-5 2 сорт</v>
      </c>
    </row>
    <row r="725" spans="1:29" ht="14.25" customHeight="1" x14ac:dyDescent="0.3">
      <c r="A725" s="35" t="s">
        <v>156</v>
      </c>
      <c r="B725" s="8" t="s">
        <v>125</v>
      </c>
      <c r="C725" s="8" t="s">
        <v>142</v>
      </c>
      <c r="D725" s="8" t="s">
        <v>130</v>
      </c>
      <c r="E725" s="8" t="s">
        <v>159</v>
      </c>
      <c r="F725" s="66">
        <v>0</v>
      </c>
      <c r="G725" s="32">
        <v>480</v>
      </c>
      <c r="H725" s="32">
        <v>0</v>
      </c>
      <c r="I725" s="67"/>
      <c r="J725" s="61"/>
      <c r="K725" s="61"/>
      <c r="L725" s="62">
        <v>67.476383265856995</v>
      </c>
      <c r="M725" s="62">
        <v>51.138275937562298</v>
      </c>
      <c r="N725" s="62">
        <v>16.338107328294701</v>
      </c>
      <c r="O725" s="62">
        <v>14.619883040935701</v>
      </c>
      <c r="P725" s="62">
        <v>44.984255510571302</v>
      </c>
      <c r="Q725" s="62">
        <v>5.2631578947368398</v>
      </c>
      <c r="R725" s="62"/>
      <c r="S725" s="62"/>
      <c r="T725" s="62"/>
      <c r="U725" s="62"/>
      <c r="V725" s="62"/>
      <c r="W725" s="62">
        <v>2.1929824561403501E-2</v>
      </c>
      <c r="X725" s="62"/>
      <c r="Y725" s="62">
        <v>4.3859649122807015E-2</v>
      </c>
      <c r="Z725" s="62"/>
      <c r="AA725" s="62">
        <v>2.1929824561403508E-2</v>
      </c>
      <c r="AB725" s="62"/>
      <c r="AC725" s="61" t="str">
        <f>'учет продукции'!$A725&amp;" "&amp;'учет продукции'!$B725&amp;" "&amp;'учет продукции'!$C725&amp;" "&amp;'учет продукции'!$D725&amp;" "&amp;'учет продукции'!$E725</f>
        <v>Брусчатка 4см №12 Яшма Фактура 3-5 2 сорт</v>
      </c>
    </row>
    <row r="726" spans="1:29" ht="14.25" customHeight="1" x14ac:dyDescent="0.3">
      <c r="A726" s="35" t="s">
        <v>156</v>
      </c>
      <c r="B726" s="8" t="s">
        <v>125</v>
      </c>
      <c r="C726" s="8" t="s">
        <v>143</v>
      </c>
      <c r="D726" s="8" t="s">
        <v>130</v>
      </c>
      <c r="E726" s="8" t="s">
        <v>159</v>
      </c>
      <c r="F726" s="66">
        <v>0</v>
      </c>
      <c r="G726" s="32">
        <v>480</v>
      </c>
      <c r="H726" s="32">
        <v>0</v>
      </c>
      <c r="I726" s="67"/>
      <c r="J726" s="61"/>
      <c r="K726" s="61"/>
      <c r="L726" s="62">
        <v>67.476383265856995</v>
      </c>
      <c r="M726" s="62">
        <v>51.138275937562298</v>
      </c>
      <c r="N726" s="62">
        <v>16.338107328294701</v>
      </c>
      <c r="O726" s="62">
        <v>14.619883040935701</v>
      </c>
      <c r="P726" s="62">
        <v>44.984255510571302</v>
      </c>
      <c r="Q726" s="62">
        <v>5.2631578947368398</v>
      </c>
      <c r="R726" s="62"/>
      <c r="S726" s="62"/>
      <c r="T726" s="62"/>
      <c r="U726" s="62"/>
      <c r="V726" s="62">
        <v>2.9000000000000001E-2</v>
      </c>
      <c r="W726" s="62">
        <v>2.9000000000000001E-2</v>
      </c>
      <c r="X726" s="62"/>
      <c r="Y726" s="62"/>
      <c r="Z726" s="62"/>
      <c r="AA726" s="62">
        <v>2.9000000000000001E-2</v>
      </c>
      <c r="AB726" s="62"/>
      <c r="AC726" s="61" t="str">
        <f>'учет продукции'!$A726&amp;" "&amp;'учет продукции'!$B726&amp;" "&amp;'учет продукции'!$C726&amp;" "&amp;'учет продукции'!$D726&amp;" "&amp;'учет продукции'!$E726</f>
        <v>Брусчатка 4см №13 Сорренто Фактура 3-5 2 сорт</v>
      </c>
    </row>
    <row r="727" spans="1:29" ht="14.25" customHeight="1" x14ac:dyDescent="0.3">
      <c r="A727" s="35" t="s">
        <v>156</v>
      </c>
      <c r="B727" s="8" t="s">
        <v>125</v>
      </c>
      <c r="C727" s="8" t="s">
        <v>144</v>
      </c>
      <c r="D727" s="8" t="s">
        <v>130</v>
      </c>
      <c r="E727" s="8" t="s">
        <v>159</v>
      </c>
      <c r="F727" s="66">
        <v>0</v>
      </c>
      <c r="G727" s="32">
        <v>480</v>
      </c>
      <c r="H727" s="32">
        <v>0</v>
      </c>
      <c r="I727" s="67"/>
      <c r="J727" s="61"/>
      <c r="K727" s="61"/>
      <c r="L727" s="62">
        <v>67.476383265856995</v>
      </c>
      <c r="M727" s="62">
        <v>51.138275937562298</v>
      </c>
      <c r="N727" s="62">
        <v>16.338107328294701</v>
      </c>
      <c r="O727" s="62">
        <v>14.619883040935701</v>
      </c>
      <c r="P727" s="62">
        <v>44.984255510571302</v>
      </c>
      <c r="Q727" s="62">
        <v>5.2631578947368398</v>
      </c>
      <c r="R727" s="62"/>
      <c r="S727" s="62"/>
      <c r="T727" s="62"/>
      <c r="U727" s="62"/>
      <c r="V727" s="62">
        <v>2.1929824561403508E-2</v>
      </c>
      <c r="W727" s="62"/>
      <c r="X727" s="62">
        <v>2.1929824561403508E-2</v>
      </c>
      <c r="Y727" s="62">
        <v>4.3859649122807015E-2</v>
      </c>
      <c r="Z727" s="62"/>
      <c r="AA727" s="62"/>
      <c r="AB727" s="62"/>
      <c r="AC727" s="61" t="str">
        <f>'учет продукции'!$A727&amp;" "&amp;'учет продукции'!$B727&amp;" "&amp;'учет продукции'!$C727&amp;" "&amp;'учет продукции'!$D727&amp;" "&amp;'учет продукции'!$E727</f>
        <v>Брусчатка 4см №14 Красный агат Фактура 3-5 2 сорт</v>
      </c>
    </row>
    <row r="728" spans="1:29" ht="14.25" customHeight="1" x14ac:dyDescent="0.3">
      <c r="A728" s="35" t="s">
        <v>156</v>
      </c>
      <c r="B728" s="8" t="s">
        <v>125</v>
      </c>
      <c r="C728" s="8" t="s">
        <v>145</v>
      </c>
      <c r="D728" s="8" t="s">
        <v>130</v>
      </c>
      <c r="E728" s="8" t="s">
        <v>159</v>
      </c>
      <c r="F728" s="66">
        <v>0</v>
      </c>
      <c r="G728" s="32">
        <v>480</v>
      </c>
      <c r="H728" s="32">
        <v>0</v>
      </c>
      <c r="I728" s="67"/>
      <c r="J728" s="61"/>
      <c r="K728" s="61"/>
      <c r="L728" s="62">
        <v>67.476383265856995</v>
      </c>
      <c r="M728" s="62">
        <v>51.138275937562298</v>
      </c>
      <c r="N728" s="62">
        <v>16.338107328294701</v>
      </c>
      <c r="O728" s="62">
        <v>14.619883040935701</v>
      </c>
      <c r="P728" s="62">
        <v>44.984255510571302</v>
      </c>
      <c r="Q728" s="62">
        <v>5.2631578947368398</v>
      </c>
      <c r="R728" s="62"/>
      <c r="S728" s="62"/>
      <c r="T728" s="62"/>
      <c r="U728" s="62"/>
      <c r="V728" s="62"/>
      <c r="W728" s="62"/>
      <c r="X728" s="62">
        <v>1.4999999999999999E-2</v>
      </c>
      <c r="Y728" s="62">
        <v>0.44</v>
      </c>
      <c r="Z728" s="62"/>
      <c r="AA728" s="62"/>
      <c r="AB728" s="62"/>
      <c r="AC728" s="61" t="str">
        <f>'учет продукции'!$A728&amp;" "&amp;'учет продукции'!$B728&amp;" "&amp;'учет продукции'!$C728&amp;" "&amp;'учет продукции'!$D728&amp;" "&amp;'учет продукции'!$E728</f>
        <v>Брусчатка 4см №15 Антрацит Фактура 3-5 2 сорт</v>
      </c>
    </row>
    <row r="729" spans="1:29" ht="14.25" customHeight="1" x14ac:dyDescent="0.3">
      <c r="A729" s="35" t="s">
        <v>156</v>
      </c>
      <c r="B729" s="8" t="s">
        <v>125</v>
      </c>
      <c r="C729" s="8" t="s">
        <v>146</v>
      </c>
      <c r="D729" s="8" t="s">
        <v>130</v>
      </c>
      <c r="E729" s="8" t="s">
        <v>159</v>
      </c>
      <c r="F729" s="66">
        <v>0</v>
      </c>
      <c r="G729" s="32">
        <v>480</v>
      </c>
      <c r="H729" s="32">
        <v>0</v>
      </c>
      <c r="I729" s="67"/>
      <c r="J729" s="61"/>
      <c r="K729" s="61"/>
      <c r="L729" s="62">
        <v>67.476383265856995</v>
      </c>
      <c r="M729" s="62">
        <v>51.138275937562298</v>
      </c>
      <c r="N729" s="62">
        <v>16.338107328294701</v>
      </c>
      <c r="O729" s="62">
        <v>14.619883040935701</v>
      </c>
      <c r="P729" s="62">
        <v>44.984255510571302</v>
      </c>
      <c r="Q729" s="62">
        <v>5.2631578947368398</v>
      </c>
      <c r="R729" s="62"/>
      <c r="S729" s="62"/>
      <c r="T729" s="62"/>
      <c r="U729" s="62"/>
      <c r="V729" s="62"/>
      <c r="W729" s="62">
        <v>2.1929824561403508E-2</v>
      </c>
      <c r="X729" s="62"/>
      <c r="Y729" s="62">
        <v>2.1929824561403508E-2</v>
      </c>
      <c r="Z729" s="62"/>
      <c r="AA729" s="62">
        <v>2.1929824561403508E-2</v>
      </c>
      <c r="AB729" s="62"/>
      <c r="AC729" s="61" t="str">
        <f>'учет продукции'!$A729&amp;" "&amp;'учет продукции'!$B729&amp;" "&amp;'учет продукции'!$C729&amp;" "&amp;'учет продукции'!$D729&amp;" "&amp;'учет продукции'!$E729</f>
        <v>Брусчатка 4см №16 Хаски Фактура 3-5 2 сорт</v>
      </c>
    </row>
    <row r="730" spans="1:29" ht="14.25" customHeight="1" x14ac:dyDescent="0.3">
      <c r="A730" s="35" t="s">
        <v>156</v>
      </c>
      <c r="B730" s="8" t="s">
        <v>125</v>
      </c>
      <c r="C730" s="8" t="s">
        <v>147</v>
      </c>
      <c r="D730" s="8" t="s">
        <v>130</v>
      </c>
      <c r="E730" s="8" t="s">
        <v>159</v>
      </c>
      <c r="F730" s="66">
        <v>0</v>
      </c>
      <c r="G730" s="32">
        <v>480</v>
      </c>
      <c r="H730" s="32">
        <v>0</v>
      </c>
      <c r="I730" s="67"/>
      <c r="J730" s="61"/>
      <c r="K730" s="61"/>
      <c r="L730" s="62">
        <v>67.476383265856995</v>
      </c>
      <c r="M730" s="62">
        <v>51.138275937562298</v>
      </c>
      <c r="N730" s="62">
        <v>16.338107328294701</v>
      </c>
      <c r="O730" s="62">
        <v>14.619883040935701</v>
      </c>
      <c r="P730" s="62">
        <v>44.984255510571302</v>
      </c>
      <c r="Q730" s="62">
        <v>5.2631578947368398</v>
      </c>
      <c r="R730" s="62"/>
      <c r="S730" s="62"/>
      <c r="T730" s="62"/>
      <c r="U730" s="62"/>
      <c r="V730" s="62"/>
      <c r="W730" s="62"/>
      <c r="X730" s="62">
        <v>6.6000000000000003E-2</v>
      </c>
      <c r="Y730" s="62">
        <v>2.1999999999999999E-2</v>
      </c>
      <c r="Z730" s="62"/>
      <c r="AA730" s="62"/>
      <c r="AB730" s="62"/>
      <c r="AC730" s="61" t="str">
        <f>'учет продукции'!$A730&amp;" "&amp;'учет продукции'!$B730&amp;" "&amp;'учет продукции'!$C730&amp;" "&amp;'учет продукции'!$D730&amp;" "&amp;'учет продукции'!$E730</f>
        <v>Брусчатка 4см №17 Черная ночь Фактура 3-5 2 сорт</v>
      </c>
    </row>
    <row r="731" spans="1:29" ht="14.25" customHeight="1" x14ac:dyDescent="0.3">
      <c r="A731" s="35" t="s">
        <v>156</v>
      </c>
      <c r="B731" s="8" t="s">
        <v>125</v>
      </c>
      <c r="C731" s="8" t="s">
        <v>148</v>
      </c>
      <c r="D731" s="8" t="s">
        <v>130</v>
      </c>
      <c r="E731" s="8" t="s">
        <v>159</v>
      </c>
      <c r="F731" s="66">
        <v>0</v>
      </c>
      <c r="G731" s="32">
        <v>480</v>
      </c>
      <c r="H731" s="32">
        <v>0</v>
      </c>
      <c r="I731" s="67"/>
      <c r="J731" s="61"/>
      <c r="K731" s="61"/>
      <c r="L731" s="62">
        <v>67.476383265856995</v>
      </c>
      <c r="M731" s="62">
        <v>51.138275937562298</v>
      </c>
      <c r="N731" s="62">
        <v>16.338107328294701</v>
      </c>
      <c r="O731" s="62">
        <v>14.619883040935701</v>
      </c>
      <c r="P731" s="62">
        <v>44.984255510571302</v>
      </c>
      <c r="Q731" s="62">
        <v>5.2631578947368398</v>
      </c>
      <c r="R731" s="62"/>
      <c r="S731" s="62"/>
      <c r="T731" s="62"/>
      <c r="U731" s="62"/>
      <c r="V731" s="62"/>
      <c r="W731" s="62">
        <v>4.3859649122807015E-2</v>
      </c>
      <c r="X731" s="62"/>
      <c r="Y731" s="62"/>
      <c r="Z731" s="62"/>
      <c r="AA731" s="62">
        <v>4.3859649122807015E-2</v>
      </c>
      <c r="AB731" s="62"/>
      <c r="AC731" s="61" t="str">
        <f>'учет продукции'!$A731&amp;" "&amp;'учет продукции'!$B731&amp;" "&amp;'учет продукции'!$C731&amp;" "&amp;'учет продукции'!$D731&amp;" "&amp;'учет продукции'!$E731</f>
        <v>Брусчатка 4см №18 Мустанг Фактура 3-5 2 сорт</v>
      </c>
    </row>
    <row r="732" spans="1:29" ht="14.25" customHeight="1" x14ac:dyDescent="0.3">
      <c r="A732" s="35" t="s">
        <v>156</v>
      </c>
      <c r="B732" s="8" t="s">
        <v>125</v>
      </c>
      <c r="C732" s="8" t="s">
        <v>149</v>
      </c>
      <c r="D732" s="8" t="s">
        <v>130</v>
      </c>
      <c r="E732" s="8" t="s">
        <v>159</v>
      </c>
      <c r="F732" s="66">
        <v>0</v>
      </c>
      <c r="G732" s="32">
        <v>480</v>
      </c>
      <c r="H732" s="32">
        <v>0</v>
      </c>
      <c r="I732" s="67"/>
      <c r="J732" s="61"/>
      <c r="K732" s="61"/>
      <c r="L732" s="62">
        <v>67.476383265856995</v>
      </c>
      <c r="M732" s="62">
        <v>51.138275937562298</v>
      </c>
      <c r="N732" s="62">
        <v>16.338107328294701</v>
      </c>
      <c r="O732" s="62">
        <v>14.619883040935701</v>
      </c>
      <c r="P732" s="62">
        <v>44.984255510571302</v>
      </c>
      <c r="Q732" s="62">
        <v>5.2631578947368398</v>
      </c>
      <c r="R732" s="62"/>
      <c r="S732" s="62"/>
      <c r="T732" s="62"/>
      <c r="U732" s="62"/>
      <c r="V732" s="62"/>
      <c r="W732" s="62">
        <v>4.3859649122807015E-2</v>
      </c>
      <c r="X732" s="62"/>
      <c r="Y732" s="62"/>
      <c r="Z732" s="62"/>
      <c r="AA732" s="62">
        <v>4.3859649122807015E-2</v>
      </c>
      <c r="AB732" s="62"/>
      <c r="AC732" s="61" t="str">
        <f>'учет продукции'!$A732&amp;" "&amp;'учет продукции'!$B732&amp;" "&amp;'учет продукции'!$C732&amp;" "&amp;'учет продукции'!$D732&amp;" "&amp;'учет продукции'!$E732</f>
        <v>Брусчатка 4см №19 Гончар Фактура 3-5 2 сорт</v>
      </c>
    </row>
    <row r="733" spans="1:29" ht="14.25" customHeight="1" x14ac:dyDescent="0.3">
      <c r="A733" s="35" t="s">
        <v>156</v>
      </c>
      <c r="B733" s="8" t="s">
        <v>125</v>
      </c>
      <c r="C733" s="8" t="s">
        <v>150</v>
      </c>
      <c r="D733" s="8" t="s">
        <v>130</v>
      </c>
      <c r="E733" s="8" t="s">
        <v>159</v>
      </c>
      <c r="F733" s="66">
        <v>0</v>
      </c>
      <c r="G733" s="32">
        <v>480</v>
      </c>
      <c r="H733" s="32">
        <v>0</v>
      </c>
      <c r="I733" s="67"/>
      <c r="J733" s="61"/>
      <c r="K733" s="61"/>
      <c r="L733" s="62">
        <v>67.476383265856995</v>
      </c>
      <c r="M733" s="62">
        <v>51.138275937562298</v>
      </c>
      <c r="N733" s="62">
        <v>16.338107328294701</v>
      </c>
      <c r="O733" s="62">
        <v>14.619883040935701</v>
      </c>
      <c r="P733" s="62">
        <v>44.984255510571302</v>
      </c>
      <c r="Q733" s="62">
        <v>5.2631578947368398</v>
      </c>
      <c r="R733" s="62"/>
      <c r="S733" s="62"/>
      <c r="T733" s="62"/>
      <c r="U733" s="62"/>
      <c r="V733" s="62">
        <v>5.7000000000000002E-2</v>
      </c>
      <c r="W733" s="62"/>
      <c r="X733" s="62">
        <v>3.9E-2</v>
      </c>
      <c r="Y733" s="62"/>
      <c r="Z733" s="62"/>
      <c r="AA733" s="62"/>
      <c r="AB733" s="62"/>
      <c r="AC733" s="61" t="str">
        <f>'учет продукции'!$A733&amp;" "&amp;'учет продукции'!$B733&amp;" "&amp;'учет продукции'!$C733&amp;" "&amp;'учет продукции'!$D733&amp;" "&amp;'учет продукции'!$E733</f>
        <v>Брусчатка 4см №20 Кармен Фактура 3-5 2 сорт</v>
      </c>
    </row>
    <row r="734" spans="1:29" ht="14.25" customHeight="1" x14ac:dyDescent="0.3">
      <c r="A734" s="35" t="s">
        <v>156</v>
      </c>
      <c r="B734" s="8" t="s">
        <v>125</v>
      </c>
      <c r="C734" s="8" t="s">
        <v>151</v>
      </c>
      <c r="D734" s="8" t="s">
        <v>130</v>
      </c>
      <c r="E734" s="8" t="s">
        <v>159</v>
      </c>
      <c r="F734" s="66">
        <v>0</v>
      </c>
      <c r="G734" s="32">
        <v>480</v>
      </c>
      <c r="H734" s="32">
        <v>0</v>
      </c>
      <c r="I734" s="67"/>
      <c r="J734" s="61"/>
      <c r="K734" s="61"/>
      <c r="L734" s="62">
        <v>67.476383265856995</v>
      </c>
      <c r="M734" s="62">
        <v>51.138275937562298</v>
      </c>
      <c r="N734" s="62">
        <v>16.338107328294701</v>
      </c>
      <c r="O734" s="62">
        <v>14.619883040935701</v>
      </c>
      <c r="P734" s="62">
        <v>44.984255510571302</v>
      </c>
      <c r="Q734" s="62">
        <v>5.2631578947368398</v>
      </c>
      <c r="R734" s="62"/>
      <c r="S734" s="62"/>
      <c r="T734" s="62"/>
      <c r="U734" s="62"/>
      <c r="V734" s="62"/>
      <c r="W734" s="62">
        <v>2.1929824561403508E-2</v>
      </c>
      <c r="X734" s="62">
        <v>2.1929824561403508E-2</v>
      </c>
      <c r="Y734" s="62">
        <v>4.3859649122807015E-2</v>
      </c>
      <c r="Z734" s="62"/>
      <c r="AA734" s="62"/>
      <c r="AB734" s="62"/>
      <c r="AC734" s="61" t="str">
        <f>'учет продукции'!$A734&amp;" "&amp;'учет продукции'!$B734&amp;" "&amp;'учет продукции'!$C734&amp;" "&amp;'учет продукции'!$D734&amp;" "&amp;'учет продукции'!$E734</f>
        <v>Брусчатка 4см №21 Агат коричневый Фактура 3-5 2 сорт</v>
      </c>
    </row>
    <row r="735" spans="1:29" ht="14.25" customHeight="1" x14ac:dyDescent="0.3">
      <c r="A735" s="35" t="s">
        <v>156</v>
      </c>
      <c r="B735" s="8" t="s">
        <v>125</v>
      </c>
      <c r="C735" s="8" t="s">
        <v>152</v>
      </c>
      <c r="D735" s="8" t="s">
        <v>130</v>
      </c>
      <c r="E735" s="8" t="s">
        <v>159</v>
      </c>
      <c r="F735" s="66">
        <v>0</v>
      </c>
      <c r="G735" s="32">
        <v>480</v>
      </c>
      <c r="H735" s="32">
        <v>0</v>
      </c>
      <c r="I735" s="67"/>
      <c r="J735" s="61"/>
      <c r="K735" s="61"/>
      <c r="L735" s="62">
        <v>67.476383265856995</v>
      </c>
      <c r="M735" s="62">
        <v>51.138275937562298</v>
      </c>
      <c r="N735" s="62">
        <v>16.338107328294701</v>
      </c>
      <c r="O735" s="62">
        <v>14.619883040935701</v>
      </c>
      <c r="P735" s="62">
        <v>44.984255510571302</v>
      </c>
      <c r="Q735" s="62">
        <v>5.2631578947368398</v>
      </c>
      <c r="R735" s="62"/>
      <c r="S735" s="62"/>
      <c r="T735" s="62"/>
      <c r="U735" s="62"/>
      <c r="V735" s="62"/>
      <c r="W735" s="62"/>
      <c r="X735" s="62">
        <v>2.1929824561403508E-2</v>
      </c>
      <c r="Y735" s="62">
        <v>4.3859649122807015E-2</v>
      </c>
      <c r="Z735" s="62"/>
      <c r="AA735" s="62">
        <v>2.1929824561403508E-2</v>
      </c>
      <c r="AB735" s="62"/>
      <c r="AC735" s="61" t="str">
        <f>'учет продукции'!$A735&amp;" "&amp;'учет продукции'!$B735&amp;" "&amp;'учет продукции'!$C735&amp;" "&amp;'учет продукции'!$D735&amp;" "&amp;'учет продукции'!$E735</f>
        <v>Брусчатка 4см №22 Агат оранжевый Фактура 3-5 2 сорт</v>
      </c>
    </row>
    <row r="736" spans="1:29" ht="14.25" customHeight="1" x14ac:dyDescent="0.3">
      <c r="A736" s="35" t="s">
        <v>156</v>
      </c>
      <c r="B736" s="8" t="s">
        <v>125</v>
      </c>
      <c r="C736" s="8" t="s">
        <v>153</v>
      </c>
      <c r="D736" s="8" t="s">
        <v>130</v>
      </c>
      <c r="E736" s="8" t="s">
        <v>159</v>
      </c>
      <c r="F736" s="66">
        <v>0</v>
      </c>
      <c r="G736" s="32">
        <v>480</v>
      </c>
      <c r="H736" s="32">
        <v>0</v>
      </c>
      <c r="I736" s="67"/>
      <c r="J736" s="61"/>
      <c r="K736" s="61"/>
      <c r="L736" s="62">
        <v>67.476383265856995</v>
      </c>
      <c r="M736" s="62">
        <v>51.138275937562298</v>
      </c>
      <c r="N736" s="62">
        <v>16.338107328294701</v>
      </c>
      <c r="O736" s="62">
        <v>14.619883040935701</v>
      </c>
      <c r="P736" s="62">
        <v>44.984255510571302</v>
      </c>
      <c r="Q736" s="62">
        <v>5.2631578947368398</v>
      </c>
      <c r="R736" s="62"/>
      <c r="S736" s="62"/>
      <c r="T736" s="62"/>
      <c r="U736" s="62"/>
      <c r="V736" s="62"/>
      <c r="W736" s="62"/>
      <c r="X736" s="62">
        <v>2.1929824561403508E-2</v>
      </c>
      <c r="Y736" s="62">
        <v>4.3859649122807015E-2</v>
      </c>
      <c r="Z736" s="62">
        <v>2.1929824561403508E-2</v>
      </c>
      <c r="AA736" s="62"/>
      <c r="AB736" s="62"/>
      <c r="AC736" s="61" t="str">
        <f>'учет продукции'!$A736&amp;" "&amp;'учет продукции'!$B736&amp;" "&amp;'учет продукции'!$C736&amp;" "&amp;'учет продукции'!$D736&amp;" "&amp;'учет продукции'!$E736</f>
        <v>Брусчатка 4см №23 Жёлтый агат Фактура 3-5 2 сорт</v>
      </c>
    </row>
    <row r="737" spans="1:29" ht="14.25" customHeight="1" x14ac:dyDescent="0.3">
      <c r="A737" s="35" t="s">
        <v>156</v>
      </c>
      <c r="B737" s="8" t="s">
        <v>125</v>
      </c>
      <c r="C737" s="8" t="s">
        <v>154</v>
      </c>
      <c r="D737" s="8" t="s">
        <v>130</v>
      </c>
      <c r="E737" s="8" t="s">
        <v>159</v>
      </c>
      <c r="F737" s="66">
        <v>0</v>
      </c>
      <c r="G737" s="32">
        <v>480</v>
      </c>
      <c r="H737" s="32">
        <v>0</v>
      </c>
      <c r="I737" s="67"/>
      <c r="J737" s="61"/>
      <c r="K737" s="61"/>
      <c r="L737" s="62">
        <v>67.476383265856995</v>
      </c>
      <c r="M737" s="62">
        <v>51.138275937562298</v>
      </c>
      <c r="N737" s="62">
        <v>16.338107328294701</v>
      </c>
      <c r="O737" s="62">
        <v>14.619883040935701</v>
      </c>
      <c r="P737" s="62">
        <v>44.984255510571302</v>
      </c>
      <c r="Q737" s="62">
        <v>5.2631578947368398</v>
      </c>
      <c r="R737" s="62"/>
      <c r="S737" s="62"/>
      <c r="T737" s="62"/>
      <c r="U737" s="62"/>
      <c r="V737" s="62">
        <v>2.1929824561403508E-2</v>
      </c>
      <c r="W737" s="62"/>
      <c r="X737" s="62"/>
      <c r="Y737" s="62">
        <v>4.3859649122807015E-2</v>
      </c>
      <c r="Z737" s="62">
        <v>2.1929824561403508E-2</v>
      </c>
      <c r="AA737" s="62"/>
      <c r="AB737" s="62"/>
      <c r="AC737" s="61" t="str">
        <f>'учет продукции'!$A737&amp;" "&amp;'учет продукции'!$B737&amp;" "&amp;'учет продукции'!$C737&amp;" "&amp;'учет продукции'!$D737&amp;" "&amp;'учет продукции'!$E737</f>
        <v>Брусчатка 4см №24 Танго Фактура 3-5 2 сорт</v>
      </c>
    </row>
    <row r="738" spans="1:29" ht="14.25" customHeight="1" x14ac:dyDescent="0.3">
      <c r="A738" s="35" t="str">
        <f t="shared" ref="A738:B738" si="201">A226</f>
        <v>Брусчатка</v>
      </c>
      <c r="B738" s="8" t="str">
        <f t="shared" si="201"/>
        <v>4см</v>
      </c>
      <c r="C738" s="8" t="str">
        <f t="shared" ref="C738:C744" si="202">C674</f>
        <v>серый</v>
      </c>
      <c r="D738" s="8" t="str">
        <f t="shared" ref="D738:D744" si="203">D610</f>
        <v>Мрамор</v>
      </c>
      <c r="E738" s="9" t="s">
        <v>159</v>
      </c>
      <c r="F738" s="63">
        <f>'учет продукции'!$I738+'учет продукции'!$J738-'учет продукции'!$K738</f>
        <v>0</v>
      </c>
      <c r="G738" s="32">
        <v>390</v>
      </c>
      <c r="H738" s="32">
        <f>'учет продукции'!$F738*'учет продукции'!$G738</f>
        <v>0</v>
      </c>
      <c r="I738" s="64"/>
      <c r="J738" s="61"/>
      <c r="K738" s="61"/>
      <c r="L738" s="62">
        <v>67.476383265856953</v>
      </c>
      <c r="M738" s="62">
        <v>51.138275937562291</v>
      </c>
      <c r="N738" s="62">
        <v>16.338107328294662</v>
      </c>
      <c r="O738" s="62">
        <v>14.619883040935674</v>
      </c>
      <c r="P738" s="62">
        <v>44.984255510571302</v>
      </c>
      <c r="Q738" s="62">
        <v>5.2631578947368416</v>
      </c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1" t="str">
        <f>'учет продукции'!$A738&amp;" "&amp;'учет продукции'!$B738&amp;" "&amp;'учет продукции'!$C738&amp;" "&amp;'учет продукции'!$D738&amp;" "&amp;'учет продукции'!$E738</f>
        <v>Брусчатка 4см серый Мрамор 2 сорт</v>
      </c>
    </row>
    <row r="739" spans="1:29" ht="14.25" customHeight="1" x14ac:dyDescent="0.3">
      <c r="A739" s="35" t="str">
        <f t="shared" ref="A739:B739" si="204">A227</f>
        <v>Брусчатка</v>
      </c>
      <c r="B739" s="8" t="str">
        <f t="shared" si="204"/>
        <v>4см</v>
      </c>
      <c r="C739" s="8" t="str">
        <f t="shared" si="202"/>
        <v>красный</v>
      </c>
      <c r="D739" s="8" t="str">
        <f t="shared" si="203"/>
        <v>Мрамор</v>
      </c>
      <c r="E739" s="9" t="s">
        <v>159</v>
      </c>
      <c r="F739" s="63">
        <f>'учет продукции'!$I739+'учет продукции'!$J739-'учет продукции'!$K739</f>
        <v>0</v>
      </c>
      <c r="G739" s="32">
        <v>390</v>
      </c>
      <c r="H739" s="32">
        <f>'учет продукции'!$F739*'учет продукции'!$G739</f>
        <v>0</v>
      </c>
      <c r="I739" s="64"/>
      <c r="J739" s="61"/>
      <c r="K739" s="61"/>
      <c r="L739" s="62">
        <v>67.476383265856953</v>
      </c>
      <c r="M739" s="62">
        <v>51.138275937562291</v>
      </c>
      <c r="N739" s="62">
        <v>16.338107328294662</v>
      </c>
      <c r="O739" s="62">
        <v>14.619883040935674</v>
      </c>
      <c r="P739" s="62">
        <v>44.984255510571302</v>
      </c>
      <c r="Q739" s="62">
        <v>5.2631578947368416</v>
      </c>
      <c r="R739" s="62"/>
      <c r="S739" s="62"/>
      <c r="T739" s="62"/>
      <c r="U739" s="62"/>
      <c r="V739" s="62">
        <v>8.7999999999999995E-2</v>
      </c>
      <c r="W739" s="62"/>
      <c r="X739" s="62"/>
      <c r="Y739" s="62"/>
      <c r="Z739" s="62"/>
      <c r="AA739" s="62"/>
      <c r="AB739" s="62"/>
      <c r="AC739" s="61" t="str">
        <f>'учет продукции'!$A739&amp;" "&amp;'учет продукции'!$B739&amp;" "&amp;'учет продукции'!$C739&amp;" "&amp;'учет продукции'!$D739&amp;" "&amp;'учет продукции'!$E739</f>
        <v>Брусчатка 4см красный Мрамор 2 сорт</v>
      </c>
    </row>
    <row r="740" spans="1:29" ht="14.25" customHeight="1" x14ac:dyDescent="0.3">
      <c r="A740" s="35" t="str">
        <f t="shared" ref="A740:B740" si="205">A228</f>
        <v>Брусчатка</v>
      </c>
      <c r="B740" s="8" t="str">
        <f t="shared" si="205"/>
        <v>4см</v>
      </c>
      <c r="C740" s="8" t="str">
        <f t="shared" si="202"/>
        <v>коричневый</v>
      </c>
      <c r="D740" s="8" t="str">
        <f t="shared" si="203"/>
        <v>Мрамор</v>
      </c>
      <c r="E740" s="9" t="s">
        <v>159</v>
      </c>
      <c r="F740" s="63">
        <f>'учет продукции'!$I740+'учет продукции'!$J740-'учет продукции'!$K740</f>
        <v>0</v>
      </c>
      <c r="G740" s="32">
        <v>390</v>
      </c>
      <c r="H740" s="32">
        <f>'учет продукции'!$F740*'учет продукции'!$G740</f>
        <v>0</v>
      </c>
      <c r="I740" s="64"/>
      <c r="J740" s="61"/>
      <c r="K740" s="61"/>
      <c r="L740" s="62">
        <v>67.476383265856953</v>
      </c>
      <c r="M740" s="62">
        <v>51.138275937562291</v>
      </c>
      <c r="N740" s="62">
        <v>16.338107328294662</v>
      </c>
      <c r="O740" s="62">
        <v>14.619883040935674</v>
      </c>
      <c r="P740" s="62">
        <v>44.984255510571302</v>
      </c>
      <c r="Q740" s="62">
        <v>5.2631578947368416</v>
      </c>
      <c r="R740" s="62"/>
      <c r="S740" s="62"/>
      <c r="T740" s="62"/>
      <c r="U740" s="62"/>
      <c r="V740" s="62"/>
      <c r="W740" s="62">
        <v>8.7999999999999995E-2</v>
      </c>
      <c r="X740" s="62"/>
      <c r="Y740" s="62"/>
      <c r="Z740" s="62"/>
      <c r="AA740" s="62"/>
      <c r="AB740" s="62"/>
      <c r="AC740" s="61" t="str">
        <f>'учет продукции'!$A740&amp;" "&amp;'учет продукции'!$B740&amp;" "&amp;'учет продукции'!$C740&amp;" "&amp;'учет продукции'!$D740&amp;" "&amp;'учет продукции'!$E740</f>
        <v>Брусчатка 4см коричневый Мрамор 2 сорт</v>
      </c>
    </row>
    <row r="741" spans="1:29" ht="14.25" customHeight="1" x14ac:dyDescent="0.3">
      <c r="A741" s="35" t="str">
        <f t="shared" ref="A741:B741" si="206">A229</f>
        <v>Брусчатка</v>
      </c>
      <c r="B741" s="8" t="str">
        <f t="shared" si="206"/>
        <v>4см</v>
      </c>
      <c r="C741" s="8" t="str">
        <f t="shared" si="202"/>
        <v>черный</v>
      </c>
      <c r="D741" s="8" t="str">
        <f t="shared" si="203"/>
        <v>Мрамор</v>
      </c>
      <c r="E741" s="9" t="s">
        <v>159</v>
      </c>
      <c r="F741" s="63">
        <f>'учет продукции'!$I741+'учет продукции'!$J741-'учет продукции'!$K741</f>
        <v>0</v>
      </c>
      <c r="G741" s="32">
        <v>390</v>
      </c>
      <c r="H741" s="32">
        <f>'учет продукции'!$F741*'учет продукции'!$G741</f>
        <v>0</v>
      </c>
      <c r="I741" s="64"/>
      <c r="J741" s="61"/>
      <c r="K741" s="61"/>
      <c r="L741" s="62">
        <v>67.476383265856953</v>
      </c>
      <c r="M741" s="62">
        <v>51.138275937562291</v>
      </c>
      <c r="N741" s="62">
        <v>16.338107328294662</v>
      </c>
      <c r="O741" s="62">
        <v>14.619883040935674</v>
      </c>
      <c r="P741" s="62">
        <v>44.984255510571302</v>
      </c>
      <c r="Q741" s="62">
        <v>5.2631578947368416</v>
      </c>
      <c r="R741" s="62"/>
      <c r="S741" s="62"/>
      <c r="T741" s="62"/>
      <c r="U741" s="62"/>
      <c r="V741" s="62"/>
      <c r="W741" s="62"/>
      <c r="X741" s="62">
        <v>8.7999999999999995E-2</v>
      </c>
      <c r="Y741" s="62"/>
      <c r="Z741" s="62"/>
      <c r="AA741" s="62"/>
      <c r="AB741" s="62"/>
      <c r="AC741" s="61" t="str">
        <f>'учет продукции'!$A741&amp;" "&amp;'учет продукции'!$B741&amp;" "&amp;'учет продукции'!$C741&amp;" "&amp;'учет продукции'!$D741&amp;" "&amp;'учет продукции'!$E741</f>
        <v>Брусчатка 4см черный Мрамор 2 сорт</v>
      </c>
    </row>
    <row r="742" spans="1:29" ht="14.25" customHeight="1" x14ac:dyDescent="0.3">
      <c r="A742" s="35" t="str">
        <f t="shared" ref="A742:B742" si="207">A230</f>
        <v>Брусчатка</v>
      </c>
      <c r="B742" s="8" t="str">
        <f t="shared" si="207"/>
        <v>4см</v>
      </c>
      <c r="C742" s="8" t="str">
        <f t="shared" si="202"/>
        <v>белый</v>
      </c>
      <c r="D742" s="8" t="str">
        <f t="shared" si="203"/>
        <v>Мрамор</v>
      </c>
      <c r="E742" s="9" t="s">
        <v>159</v>
      </c>
      <c r="F742" s="63">
        <f>'учет продукции'!$I742+'учет продукции'!$J742-'учет продукции'!$K742</f>
        <v>0</v>
      </c>
      <c r="G742" s="32">
        <v>410</v>
      </c>
      <c r="H742" s="32">
        <f>'учет продукции'!$F742*'учет продукции'!$G742</f>
        <v>0</v>
      </c>
      <c r="I742" s="64"/>
      <c r="J742" s="61"/>
      <c r="K742" s="61"/>
      <c r="L742" s="62">
        <v>67.476383265856953</v>
      </c>
      <c r="M742" s="62">
        <v>51.138275937562291</v>
      </c>
      <c r="N742" s="62">
        <v>16.338107328294662</v>
      </c>
      <c r="O742" s="62">
        <v>14.619883040935674</v>
      </c>
      <c r="P742" s="62">
        <v>44.984255510571302</v>
      </c>
      <c r="Q742" s="62">
        <v>5.2631578947368416</v>
      </c>
      <c r="R742" s="62"/>
      <c r="S742" s="62"/>
      <c r="T742" s="62"/>
      <c r="U742" s="62"/>
      <c r="V742" s="62"/>
      <c r="W742" s="62"/>
      <c r="X742" s="62"/>
      <c r="Y742" s="62">
        <v>8.7999999999999995E-2</v>
      </c>
      <c r="Z742" s="62"/>
      <c r="AA742" s="62"/>
      <c r="AB742" s="62"/>
      <c r="AC742" s="61" t="str">
        <f>'учет продукции'!$A742&amp;" "&amp;'учет продукции'!$B742&amp;" "&amp;'учет продукции'!$C742&amp;" "&amp;'учет продукции'!$D742&amp;" "&amp;'учет продукции'!$E742</f>
        <v>Брусчатка 4см белый Мрамор 2 сорт</v>
      </c>
    </row>
    <row r="743" spans="1:29" ht="14.25" customHeight="1" x14ac:dyDescent="0.3">
      <c r="A743" s="35" t="str">
        <f t="shared" ref="A743:B743" si="208">A231</f>
        <v>Брусчатка</v>
      </c>
      <c r="B743" s="8" t="str">
        <f t="shared" si="208"/>
        <v>4см</v>
      </c>
      <c r="C743" s="8" t="str">
        <f t="shared" si="202"/>
        <v>желтый</v>
      </c>
      <c r="D743" s="8" t="str">
        <f t="shared" si="203"/>
        <v>Мрамор</v>
      </c>
      <c r="E743" s="9" t="s">
        <v>159</v>
      </c>
      <c r="F743" s="63">
        <f>'учет продукции'!$I743+'учет продукции'!$J743-'учет продукции'!$K743</f>
        <v>0</v>
      </c>
      <c r="G743" s="32">
        <v>410</v>
      </c>
      <c r="H743" s="32">
        <f>'учет продукции'!$F743*'учет продукции'!$G743</f>
        <v>0</v>
      </c>
      <c r="I743" s="64"/>
      <c r="J743" s="61"/>
      <c r="K743" s="61"/>
      <c r="L743" s="62">
        <v>67.476383265856953</v>
      </c>
      <c r="M743" s="62">
        <v>51.138275937562291</v>
      </c>
      <c r="N743" s="62">
        <v>16.338107328294662</v>
      </c>
      <c r="O743" s="62">
        <v>14.619883040935674</v>
      </c>
      <c r="P743" s="62">
        <v>44.984255510571302</v>
      </c>
      <c r="Q743" s="62">
        <v>5.2631578947368416</v>
      </c>
      <c r="R743" s="62"/>
      <c r="S743" s="62"/>
      <c r="T743" s="62"/>
      <c r="U743" s="62"/>
      <c r="V743" s="62"/>
      <c r="W743" s="62"/>
      <c r="X743" s="62"/>
      <c r="Y743" s="62"/>
      <c r="Z743" s="62">
        <v>8.7999999999999995E-2</v>
      </c>
      <c r="AA743" s="62"/>
      <c r="AB743" s="62"/>
      <c r="AC743" s="61" t="str">
        <f>'учет продукции'!$A743&amp;" "&amp;'учет продукции'!$B743&amp;" "&amp;'учет продукции'!$C743&amp;" "&amp;'учет продукции'!$D743&amp;" "&amp;'учет продукции'!$E743</f>
        <v>Брусчатка 4см желтый Мрамор 2 сорт</v>
      </c>
    </row>
    <row r="744" spans="1:29" ht="14.25" customHeight="1" x14ac:dyDescent="0.3">
      <c r="A744" s="35" t="str">
        <f t="shared" ref="A744:B744" si="209">A232</f>
        <v>Брусчатка</v>
      </c>
      <c r="B744" s="8" t="str">
        <f t="shared" si="209"/>
        <v>4см</v>
      </c>
      <c r="C744" s="8" t="str">
        <f t="shared" si="202"/>
        <v>оранжевый</v>
      </c>
      <c r="D744" s="8" t="str">
        <f t="shared" si="203"/>
        <v>Мрамор</v>
      </c>
      <c r="E744" s="9" t="s">
        <v>159</v>
      </c>
      <c r="F744" s="63">
        <f>'учет продукции'!$I744+'учет продукции'!$J744-'учет продукции'!$K744</f>
        <v>0</v>
      </c>
      <c r="G744" s="32">
        <v>410</v>
      </c>
      <c r="H744" s="32">
        <f>'учет продукции'!$F744*'учет продукции'!$G744</f>
        <v>0</v>
      </c>
      <c r="I744" s="64"/>
      <c r="J744" s="61"/>
      <c r="K744" s="61"/>
      <c r="L744" s="62">
        <v>67.476383265856953</v>
      </c>
      <c r="M744" s="62">
        <v>51.138275937562291</v>
      </c>
      <c r="N744" s="62">
        <v>16.338107328294662</v>
      </c>
      <c r="O744" s="62">
        <v>14.619883040935674</v>
      </c>
      <c r="P744" s="62">
        <v>44.984255510571302</v>
      </c>
      <c r="Q744" s="62">
        <v>5.2631578947368416</v>
      </c>
      <c r="R744" s="62"/>
      <c r="S744" s="62"/>
      <c r="T744" s="62"/>
      <c r="U744" s="62"/>
      <c r="V744" s="62"/>
      <c r="W744" s="62"/>
      <c r="X744" s="62"/>
      <c r="Y744" s="62"/>
      <c r="Z744" s="62"/>
      <c r="AA744" s="62">
        <v>8.7999999999999995E-2</v>
      </c>
      <c r="AB744" s="62"/>
      <c r="AC744" s="61" t="str">
        <f>'учет продукции'!$A744&amp;" "&amp;'учет продукции'!$B744&amp;" "&amp;'учет продукции'!$C744&amp;" "&amp;'учет продукции'!$D744&amp;" "&amp;'учет продукции'!$E744</f>
        <v>Брусчатка 4см оранжевый Мрамор 2 сорт</v>
      </c>
    </row>
    <row r="745" spans="1:29" ht="14.25" customHeight="1" x14ac:dyDescent="0.3">
      <c r="A745" s="35" t="s">
        <v>156</v>
      </c>
      <c r="B745" s="8" t="s">
        <v>125</v>
      </c>
      <c r="C745" s="8" t="s">
        <v>126</v>
      </c>
      <c r="D745" s="8" t="s">
        <v>155</v>
      </c>
      <c r="E745" s="8" t="s">
        <v>159</v>
      </c>
      <c r="F745" s="66">
        <v>0</v>
      </c>
      <c r="G745" s="32">
        <v>420</v>
      </c>
      <c r="H745" s="32">
        <v>0</v>
      </c>
      <c r="I745" s="67"/>
      <c r="J745" s="61"/>
      <c r="K745" s="61"/>
      <c r="L745" s="62">
        <v>67.476383265856995</v>
      </c>
      <c r="M745" s="62">
        <v>51.138275937562327</v>
      </c>
      <c r="N745" s="62">
        <v>16.338107328294672</v>
      </c>
      <c r="O745" s="62">
        <v>14.619883040935701</v>
      </c>
      <c r="P745" s="62">
        <v>44.984255510571302</v>
      </c>
      <c r="Q745" s="62">
        <v>5.2631578947368398</v>
      </c>
      <c r="R745" s="62"/>
      <c r="S745" s="62"/>
      <c r="T745" s="62"/>
      <c r="U745" s="62"/>
      <c r="V745" s="62"/>
      <c r="W745" s="62">
        <v>8.7999999999999995E-2</v>
      </c>
      <c r="X745" s="62"/>
      <c r="Y745" s="62"/>
      <c r="Z745" s="62"/>
      <c r="AA745" s="62"/>
      <c r="AB745" s="62"/>
      <c r="AC745" s="61" t="str">
        <f>'учет продукции'!$A745&amp;" "&amp;'учет продукции'!$B745&amp;" "&amp;'учет продукции'!$C745&amp;" "&amp;'учет продукции'!$D745&amp;" "&amp;'учет продукции'!$E745</f>
        <v>Брусчатка 4см Мокко Мрамор 2 сорт</v>
      </c>
    </row>
    <row r="746" spans="1:29" ht="14.25" customHeight="1" x14ac:dyDescent="0.3">
      <c r="A746" s="35" t="str">
        <f t="shared" ref="A746:B746" si="210">A234</f>
        <v>Брусчатка</v>
      </c>
      <c r="B746" s="8" t="str">
        <f t="shared" si="210"/>
        <v>4см</v>
      </c>
      <c r="C746" s="8" t="str">
        <f t="shared" ref="C746:C769" si="211">C682</f>
        <v>№1 Каир</v>
      </c>
      <c r="D746" s="8" t="str">
        <f t="shared" ref="D746:D776" si="212">D618</f>
        <v>Мрамор</v>
      </c>
      <c r="E746" s="9" t="s">
        <v>159</v>
      </c>
      <c r="F746" s="63">
        <f>'учет продукции'!$I746+'учет продукции'!$J746-'учет продукции'!$K746</f>
        <v>0</v>
      </c>
      <c r="G746" s="32">
        <v>470</v>
      </c>
      <c r="H746" s="32">
        <f>'учет продукции'!$F746*'учет продукции'!$G746</f>
        <v>0</v>
      </c>
      <c r="I746" s="64"/>
      <c r="J746" s="61"/>
      <c r="K746" s="61"/>
      <c r="L746" s="62">
        <v>67.476383265856995</v>
      </c>
      <c r="M746" s="62">
        <v>51.138275937562327</v>
      </c>
      <c r="N746" s="62">
        <v>16.338107328294672</v>
      </c>
      <c r="O746" s="62">
        <v>14.619883040935701</v>
      </c>
      <c r="P746" s="62">
        <v>44.984255510571302</v>
      </c>
      <c r="Q746" s="62">
        <v>5.2631578947368398</v>
      </c>
      <c r="R746" s="62"/>
      <c r="S746" s="62"/>
      <c r="T746" s="62"/>
      <c r="U746" s="62"/>
      <c r="V746" s="62">
        <v>2.1929824561403508E-2</v>
      </c>
      <c r="W746" s="62"/>
      <c r="X746" s="62"/>
      <c r="Y746" s="62"/>
      <c r="Z746" s="62">
        <v>4.3859649122807015E-2</v>
      </c>
      <c r="AA746" s="62">
        <v>2.1929824561403508E-2</v>
      </c>
      <c r="AB746" s="62"/>
      <c r="AC746" s="61" t="str">
        <f>'учет продукции'!$A746&amp;" "&amp;'учет продукции'!$B746&amp;" "&amp;'учет продукции'!$C746&amp;" "&amp;'учет продукции'!$D746&amp;" "&amp;'учет продукции'!$E746</f>
        <v>Брусчатка 4см №1 Каир Мрамор 2 сорт</v>
      </c>
    </row>
    <row r="747" spans="1:29" ht="14.25" customHeight="1" x14ac:dyDescent="0.3">
      <c r="A747" s="35" t="str">
        <f t="shared" ref="A747:B747" si="213">A235</f>
        <v>Брусчатка</v>
      </c>
      <c r="B747" s="8" t="str">
        <f t="shared" si="213"/>
        <v>4см</v>
      </c>
      <c r="C747" s="8" t="str">
        <f t="shared" si="211"/>
        <v>№2 Янтарь</v>
      </c>
      <c r="D747" s="8" t="str">
        <f t="shared" si="212"/>
        <v>Мрамор</v>
      </c>
      <c r="E747" s="9" t="s">
        <v>159</v>
      </c>
      <c r="F747" s="63">
        <f>'учет продукции'!$I747+'учет продукции'!$J747-'учет продукции'!$K747</f>
        <v>0</v>
      </c>
      <c r="G747" s="32">
        <v>470</v>
      </c>
      <c r="H747" s="32">
        <f>'учет продукции'!$F747*'учет продукции'!$G747</f>
        <v>0</v>
      </c>
      <c r="I747" s="64"/>
      <c r="J747" s="61"/>
      <c r="K747" s="61"/>
      <c r="L747" s="62">
        <v>67.476383265856995</v>
      </c>
      <c r="M747" s="62">
        <v>51.138275937562327</v>
      </c>
      <c r="N747" s="62">
        <v>16.338107328294672</v>
      </c>
      <c r="O747" s="62">
        <v>14.619883040935701</v>
      </c>
      <c r="P747" s="62">
        <v>44.984255510571302</v>
      </c>
      <c r="Q747" s="62">
        <v>5.2631578947368398</v>
      </c>
      <c r="R747" s="62"/>
      <c r="S747" s="62"/>
      <c r="T747" s="62"/>
      <c r="U747" s="62"/>
      <c r="V747" s="62"/>
      <c r="W747" s="62">
        <v>4.3859649122807015E-2</v>
      </c>
      <c r="X747" s="62"/>
      <c r="Y747" s="62"/>
      <c r="Z747" s="62">
        <v>4.3859649122807001E-2</v>
      </c>
      <c r="AA747" s="62"/>
      <c r="AB747" s="62"/>
      <c r="AC747" s="61" t="str">
        <f>'учет продукции'!$A747&amp;" "&amp;'учет продукции'!$B747&amp;" "&amp;'учет продукции'!$C747&amp;" "&amp;'учет продукции'!$D747&amp;" "&amp;'учет продукции'!$E747</f>
        <v>Брусчатка 4см №2 Янтарь Мрамор 2 сорт</v>
      </c>
    </row>
    <row r="748" spans="1:29" ht="14.25" customHeight="1" x14ac:dyDescent="0.3">
      <c r="A748" s="35" t="str">
        <f t="shared" ref="A748:B748" si="214">A236</f>
        <v>Брусчатка</v>
      </c>
      <c r="B748" s="8" t="str">
        <f t="shared" si="214"/>
        <v>4см</v>
      </c>
      <c r="C748" s="8" t="str">
        <f t="shared" si="211"/>
        <v>№3 Серо-белый</v>
      </c>
      <c r="D748" s="8" t="str">
        <f t="shared" si="212"/>
        <v>Мрамор</v>
      </c>
      <c r="E748" s="9" t="s">
        <v>159</v>
      </c>
      <c r="F748" s="63">
        <f>'учет продукции'!$I748+'учет продукции'!$J748-'учет продукции'!$K748</f>
        <v>0</v>
      </c>
      <c r="G748" s="32">
        <v>470</v>
      </c>
      <c r="H748" s="32">
        <f>'учет продукции'!$F748*'учет продукции'!$G748</f>
        <v>0</v>
      </c>
      <c r="I748" s="64"/>
      <c r="J748" s="61"/>
      <c r="K748" s="61"/>
      <c r="L748" s="62">
        <v>67.476383265856995</v>
      </c>
      <c r="M748" s="62">
        <v>51.138275937562327</v>
      </c>
      <c r="N748" s="62">
        <v>16.338107328294672</v>
      </c>
      <c r="O748" s="62">
        <v>14.619883040935701</v>
      </c>
      <c r="P748" s="62">
        <v>44.984255510571302</v>
      </c>
      <c r="Q748" s="62">
        <v>5.2631578947368398</v>
      </c>
      <c r="R748" s="62"/>
      <c r="S748" s="62"/>
      <c r="T748" s="62"/>
      <c r="U748" s="62"/>
      <c r="V748" s="62"/>
      <c r="W748" s="62"/>
      <c r="X748" s="62"/>
      <c r="Y748" s="62">
        <v>4.3859649122807015E-2</v>
      </c>
      <c r="Z748" s="62"/>
      <c r="AA748" s="62"/>
      <c r="AB748" s="62"/>
      <c r="AC748" s="61" t="str">
        <f>'учет продукции'!$A748&amp;" "&amp;'учет продукции'!$B748&amp;" "&amp;'учет продукции'!$C748&amp;" "&amp;'учет продукции'!$D748&amp;" "&amp;'учет продукции'!$E748</f>
        <v>Брусчатка 4см №3 Серо-белый Мрамор 2 сорт</v>
      </c>
    </row>
    <row r="749" spans="1:29" ht="14.25" customHeight="1" x14ac:dyDescent="0.3">
      <c r="A749" s="35" t="str">
        <f t="shared" ref="A749:B749" si="215">A237</f>
        <v>Брусчатка</v>
      </c>
      <c r="B749" s="8" t="str">
        <f t="shared" si="215"/>
        <v>4см</v>
      </c>
      <c r="C749" s="8" t="str">
        <f t="shared" si="211"/>
        <v>№4 Степь</v>
      </c>
      <c r="D749" s="8" t="str">
        <f t="shared" si="212"/>
        <v>Мрамор</v>
      </c>
      <c r="E749" s="9" t="s">
        <v>159</v>
      </c>
      <c r="F749" s="63">
        <f>'учет продукции'!$I749+'учет продукции'!$J749-'учет продукции'!$K749</f>
        <v>0</v>
      </c>
      <c r="G749" s="32">
        <v>470</v>
      </c>
      <c r="H749" s="32">
        <f>'учет продукции'!$F749*'учет продукции'!$G749</f>
        <v>0</v>
      </c>
      <c r="I749" s="64"/>
      <c r="J749" s="61"/>
      <c r="K749" s="61"/>
      <c r="L749" s="62">
        <v>67.476383265856995</v>
      </c>
      <c r="M749" s="62">
        <v>51.138275937562327</v>
      </c>
      <c r="N749" s="62">
        <v>16.338107328294672</v>
      </c>
      <c r="O749" s="62">
        <v>14.619883040935701</v>
      </c>
      <c r="P749" s="62">
        <v>44.984255510571302</v>
      </c>
      <c r="Q749" s="62">
        <v>5.2631578947368398</v>
      </c>
      <c r="R749" s="62"/>
      <c r="S749" s="62"/>
      <c r="T749" s="62"/>
      <c r="U749" s="62"/>
      <c r="V749" s="62"/>
      <c r="W749" s="62">
        <v>2.1999999999999999E-2</v>
      </c>
      <c r="X749" s="62"/>
      <c r="Y749" s="62">
        <v>4.3859649122807015E-2</v>
      </c>
      <c r="Z749" s="62">
        <v>2.1999999999999999E-2</v>
      </c>
      <c r="AA749" s="62"/>
      <c r="AB749" s="62"/>
      <c r="AC749" s="61" t="str">
        <f>'учет продукции'!$A749&amp;" "&amp;'учет продукции'!$B749&amp;" "&amp;'учет продукции'!$C749&amp;" "&amp;'учет продукции'!$D749&amp;" "&amp;'учет продукции'!$E749</f>
        <v>Брусчатка 4см №4 Степь Мрамор 2 сорт</v>
      </c>
    </row>
    <row r="750" spans="1:29" ht="14.25" customHeight="1" x14ac:dyDescent="0.3">
      <c r="A750" s="35" t="str">
        <f t="shared" ref="A750:B750" si="216">A238</f>
        <v>Брусчатка</v>
      </c>
      <c r="B750" s="8" t="str">
        <f t="shared" si="216"/>
        <v>4см</v>
      </c>
      <c r="C750" s="8" t="str">
        <f t="shared" si="211"/>
        <v>№5 Клинкер</v>
      </c>
      <c r="D750" s="8" t="str">
        <f t="shared" si="212"/>
        <v>Мрамор</v>
      </c>
      <c r="E750" s="9" t="s">
        <v>159</v>
      </c>
      <c r="F750" s="63">
        <f>'учет продукции'!$I750+'учет продукции'!$J750-'учет продукции'!$K750</f>
        <v>0</v>
      </c>
      <c r="G750" s="32">
        <v>470</v>
      </c>
      <c r="H750" s="32">
        <f>'учет продукции'!$F750*'учет продукции'!$G750</f>
        <v>0</v>
      </c>
      <c r="I750" s="64"/>
      <c r="J750" s="61"/>
      <c r="K750" s="61"/>
      <c r="L750" s="62">
        <v>67.476383265856995</v>
      </c>
      <c r="M750" s="62">
        <v>51.138275937562327</v>
      </c>
      <c r="N750" s="62">
        <v>16.338107328294672</v>
      </c>
      <c r="O750" s="62">
        <v>14.619883040935701</v>
      </c>
      <c r="P750" s="62">
        <v>44.984255510571302</v>
      </c>
      <c r="Q750" s="62">
        <v>5.2631578947368398</v>
      </c>
      <c r="R750" s="62"/>
      <c r="S750" s="62"/>
      <c r="T750" s="62"/>
      <c r="U750" s="62"/>
      <c r="V750" s="62">
        <v>5.7000000000000002E-2</v>
      </c>
      <c r="W750" s="62">
        <v>2.9000000000000001E-2</v>
      </c>
      <c r="X750" s="62"/>
      <c r="Y750" s="62"/>
      <c r="Z750" s="62"/>
      <c r="AA750" s="62"/>
      <c r="AB750" s="62"/>
      <c r="AC750" s="61" t="str">
        <f>'учет продукции'!$A750&amp;" "&amp;'учет продукции'!$B750&amp;" "&amp;'учет продукции'!$C750&amp;" "&amp;'учет продукции'!$D750&amp;" "&amp;'учет продукции'!$E750</f>
        <v>Брусчатка 4см №5 Клинкер Мрамор 2 сорт</v>
      </c>
    </row>
    <row r="751" spans="1:29" ht="14.25" customHeight="1" x14ac:dyDescent="0.3">
      <c r="A751" s="35" t="str">
        <f t="shared" ref="A751:B751" si="217">A239</f>
        <v>Брусчатка</v>
      </c>
      <c r="B751" s="8" t="str">
        <f t="shared" si="217"/>
        <v>4см</v>
      </c>
      <c r="C751" s="8" t="str">
        <f t="shared" si="211"/>
        <v>№6 Осень</v>
      </c>
      <c r="D751" s="8" t="str">
        <f t="shared" si="212"/>
        <v>Мрамор</v>
      </c>
      <c r="E751" s="9" t="s">
        <v>159</v>
      </c>
      <c r="F751" s="63">
        <f>'учет продукции'!$I751+'учет продукции'!$J751-'учет продукции'!$K751</f>
        <v>0</v>
      </c>
      <c r="G751" s="32">
        <v>470</v>
      </c>
      <c r="H751" s="32">
        <f>'учет продукции'!$F751*'учет продукции'!$G751</f>
        <v>0</v>
      </c>
      <c r="I751" s="64"/>
      <c r="J751" s="61"/>
      <c r="K751" s="61"/>
      <c r="L751" s="62">
        <v>67.476383265856995</v>
      </c>
      <c r="M751" s="62">
        <v>51.138275937562327</v>
      </c>
      <c r="N751" s="62">
        <v>16.338107328294672</v>
      </c>
      <c r="O751" s="62">
        <v>14.619883040935701</v>
      </c>
      <c r="P751" s="62">
        <v>44.984255510571302</v>
      </c>
      <c r="Q751" s="62">
        <v>5.2631578947368398</v>
      </c>
      <c r="R751" s="62"/>
      <c r="S751" s="62"/>
      <c r="T751" s="62"/>
      <c r="U751" s="62"/>
      <c r="V751" s="62">
        <v>2.1929824561403508E-2</v>
      </c>
      <c r="W751" s="62">
        <v>2.1929824561403508E-2</v>
      </c>
      <c r="X751" s="62"/>
      <c r="Y751" s="62"/>
      <c r="Z751" s="62">
        <v>4.3859649122807015E-2</v>
      </c>
      <c r="AA751" s="62"/>
      <c r="AB751" s="62"/>
      <c r="AC751" s="61" t="str">
        <f>'учет продукции'!$A751&amp;" "&amp;'учет продукции'!$B751&amp;" "&amp;'учет продукции'!$C751&amp;" "&amp;'учет продукции'!$D751&amp;" "&amp;'учет продукции'!$E751</f>
        <v>Брусчатка 4см №6 Осень Мрамор 2 сорт</v>
      </c>
    </row>
    <row r="752" spans="1:29" ht="14.25" customHeight="1" x14ac:dyDescent="0.3">
      <c r="A752" s="35" t="str">
        <f t="shared" ref="A752:B752" si="218">A240</f>
        <v>Брусчатка</v>
      </c>
      <c r="B752" s="8" t="str">
        <f t="shared" si="218"/>
        <v>4см</v>
      </c>
      <c r="C752" s="8" t="str">
        <f t="shared" si="211"/>
        <v>№7 Меланж</v>
      </c>
      <c r="D752" s="8" t="str">
        <f t="shared" si="212"/>
        <v>Мрамор</v>
      </c>
      <c r="E752" s="9" t="s">
        <v>159</v>
      </c>
      <c r="F752" s="63">
        <f>'учет продукции'!$I752+'учет продукции'!$J752-'учет продукции'!$K752</f>
        <v>0</v>
      </c>
      <c r="G752" s="32">
        <v>470</v>
      </c>
      <c r="H752" s="32">
        <f>'учет продукции'!$F752*'учет продукции'!$G752</f>
        <v>0</v>
      </c>
      <c r="I752" s="64"/>
      <c r="J752" s="61"/>
      <c r="K752" s="61"/>
      <c r="L752" s="62">
        <v>67.476383265856995</v>
      </c>
      <c r="M752" s="62">
        <v>51.138275937562327</v>
      </c>
      <c r="N752" s="62">
        <v>16.338107328294672</v>
      </c>
      <c r="O752" s="62">
        <v>14.619883040935701</v>
      </c>
      <c r="P752" s="62">
        <v>44.984255510571302</v>
      </c>
      <c r="Q752" s="62">
        <v>5.2631578947368398</v>
      </c>
      <c r="R752" s="62"/>
      <c r="S752" s="62"/>
      <c r="T752" s="62"/>
      <c r="U752" s="62"/>
      <c r="V752" s="62"/>
      <c r="W752" s="62"/>
      <c r="X752" s="62"/>
      <c r="Y752" s="62">
        <v>4.3859649122807015E-2</v>
      </c>
      <c r="Z752" s="62">
        <v>4.3859649122807015E-2</v>
      </c>
      <c r="AA752" s="62"/>
      <c r="AB752" s="62"/>
      <c r="AC752" s="61" t="str">
        <f>'учет продукции'!$A752&amp;" "&amp;'учет продукции'!$B752&amp;" "&amp;'учет продукции'!$C752&amp;" "&amp;'учет продукции'!$D752&amp;" "&amp;'учет продукции'!$E752</f>
        <v>Брусчатка 4см №7 Меланж Мрамор 2 сорт</v>
      </c>
    </row>
    <row r="753" spans="1:29" ht="14.25" customHeight="1" x14ac:dyDescent="0.3">
      <c r="A753" s="35" t="str">
        <f t="shared" ref="A753:B753" si="219">A241</f>
        <v>Брусчатка</v>
      </c>
      <c r="B753" s="8" t="str">
        <f t="shared" si="219"/>
        <v>4см</v>
      </c>
      <c r="C753" s="8" t="str">
        <f t="shared" si="211"/>
        <v>№8 Аляска</v>
      </c>
      <c r="D753" s="8" t="str">
        <f t="shared" si="212"/>
        <v>Мрамор</v>
      </c>
      <c r="E753" s="9" t="s">
        <v>159</v>
      </c>
      <c r="F753" s="63">
        <f>'учет продукции'!$I753+'учет продукции'!$J753-'учет продукции'!$K753</f>
        <v>0</v>
      </c>
      <c r="G753" s="32">
        <v>470</v>
      </c>
      <c r="H753" s="32">
        <f>'учет продукции'!$F753*'учет продукции'!$G753</f>
        <v>0</v>
      </c>
      <c r="I753" s="64"/>
      <c r="J753" s="61"/>
      <c r="K753" s="61"/>
      <c r="L753" s="62">
        <v>67.476383265856995</v>
      </c>
      <c r="M753" s="62">
        <v>51.138275937562327</v>
      </c>
      <c r="N753" s="62">
        <v>16.338107328294672</v>
      </c>
      <c r="O753" s="62">
        <v>14.619883040935701</v>
      </c>
      <c r="P753" s="62">
        <v>44.984255510571302</v>
      </c>
      <c r="Q753" s="62">
        <v>5.2631578947368398</v>
      </c>
      <c r="R753" s="62"/>
      <c r="S753" s="62"/>
      <c r="T753" s="62"/>
      <c r="U753" s="62"/>
      <c r="V753" s="62"/>
      <c r="W753" s="62"/>
      <c r="X753" s="62">
        <v>2.1999999999999999E-2</v>
      </c>
      <c r="Y753" s="62">
        <v>6.6000000000000003E-2</v>
      </c>
      <c r="Z753" s="62"/>
      <c r="AA753" s="62"/>
      <c r="AB753" s="62"/>
      <c r="AC753" s="61" t="str">
        <f>'учет продукции'!$A753&amp;" "&amp;'учет продукции'!$B753&amp;" "&amp;'учет продукции'!$C753&amp;" "&amp;'учет продукции'!$D753&amp;" "&amp;'учет продукции'!$E753</f>
        <v>Брусчатка 4см №8 Аляска Мрамор 2 сорт</v>
      </c>
    </row>
    <row r="754" spans="1:29" ht="14.25" customHeight="1" x14ac:dyDescent="0.3">
      <c r="A754" s="35" t="str">
        <f t="shared" ref="A754:B754" si="220">A242</f>
        <v>Брусчатка</v>
      </c>
      <c r="B754" s="8" t="str">
        <f t="shared" si="220"/>
        <v>4см</v>
      </c>
      <c r="C754" s="8" t="str">
        <f t="shared" si="211"/>
        <v>№9 Арабская ночь</v>
      </c>
      <c r="D754" s="8" t="str">
        <f t="shared" si="212"/>
        <v>Мрамор</v>
      </c>
      <c r="E754" s="9" t="s">
        <v>159</v>
      </c>
      <c r="F754" s="63">
        <f>'учет продукции'!$I754+'учет продукции'!$J754-'учет продукции'!$K754</f>
        <v>0</v>
      </c>
      <c r="G754" s="32">
        <v>470</v>
      </c>
      <c r="H754" s="32">
        <f>'учет продукции'!$F754*'учет продукции'!$G754</f>
        <v>0</v>
      </c>
      <c r="I754" s="64"/>
      <c r="J754" s="61"/>
      <c r="K754" s="61"/>
      <c r="L754" s="62">
        <v>67.476383265856995</v>
      </c>
      <c r="M754" s="62">
        <v>51.138275937562327</v>
      </c>
      <c r="N754" s="62">
        <v>16.338107328294672</v>
      </c>
      <c r="O754" s="62">
        <v>14.619883040935701</v>
      </c>
      <c r="P754" s="62">
        <v>44.984255510571302</v>
      </c>
      <c r="Q754" s="62">
        <v>5.2631578947368398</v>
      </c>
      <c r="R754" s="62"/>
      <c r="S754" s="62"/>
      <c r="T754" s="62"/>
      <c r="U754" s="62"/>
      <c r="V754" s="62">
        <v>2.9000000000000001E-2</v>
      </c>
      <c r="W754" s="62"/>
      <c r="X754" s="62">
        <v>2.9000000000000001E-2</v>
      </c>
      <c r="Y754" s="62"/>
      <c r="Z754" s="62">
        <v>2.9000000000000001E-2</v>
      </c>
      <c r="AA754" s="62"/>
      <c r="AB754" s="62"/>
      <c r="AC754" s="61" t="str">
        <f>'учет продукции'!$A754&amp;" "&amp;'учет продукции'!$B754&amp;" "&amp;'учет продукции'!$C754&amp;" "&amp;'учет продукции'!$D754&amp;" "&amp;'учет продукции'!$E754</f>
        <v>Брусчатка 4см №9 Арабская ночь Мрамор 2 сорт</v>
      </c>
    </row>
    <row r="755" spans="1:29" ht="14.25" customHeight="1" x14ac:dyDescent="0.3">
      <c r="A755" s="35" t="str">
        <f t="shared" ref="A755:B755" si="221">A243</f>
        <v>Брусчатка</v>
      </c>
      <c r="B755" s="8" t="str">
        <f t="shared" si="221"/>
        <v>4см</v>
      </c>
      <c r="C755" s="8" t="str">
        <f t="shared" si="211"/>
        <v>№10 Джафар</v>
      </c>
      <c r="D755" s="8" t="str">
        <f t="shared" si="212"/>
        <v>Мрамор</v>
      </c>
      <c r="E755" s="9" t="s">
        <v>159</v>
      </c>
      <c r="F755" s="63">
        <f>'учет продукции'!$I755+'учет продукции'!$J755-'учет продукции'!$K755</f>
        <v>0</v>
      </c>
      <c r="G755" s="32">
        <v>470</v>
      </c>
      <c r="H755" s="32">
        <f>'учет продукции'!$F755*'учет продукции'!$G755</f>
        <v>0</v>
      </c>
      <c r="I755" s="64"/>
      <c r="J755" s="61"/>
      <c r="K755" s="61"/>
      <c r="L755" s="62">
        <v>67.476383265856995</v>
      </c>
      <c r="M755" s="62">
        <v>51.138275937562327</v>
      </c>
      <c r="N755" s="62">
        <v>16.338107328294672</v>
      </c>
      <c r="O755" s="62">
        <v>14.619883040935701</v>
      </c>
      <c r="P755" s="62">
        <v>44.984255510571302</v>
      </c>
      <c r="Q755" s="62">
        <v>5.2631578947368398</v>
      </c>
      <c r="R755" s="62"/>
      <c r="S755" s="62"/>
      <c r="T755" s="62"/>
      <c r="U755" s="62"/>
      <c r="V755" s="62"/>
      <c r="W755" s="62">
        <v>2.1929824561403508E-2</v>
      </c>
      <c r="X755" s="62"/>
      <c r="Y755" s="62"/>
      <c r="Z755" s="62">
        <v>4.3859649122807015E-2</v>
      </c>
      <c r="AA755" s="62">
        <v>2.1929824561403508E-2</v>
      </c>
      <c r="AB755" s="62"/>
      <c r="AC755" s="61" t="str">
        <f>'учет продукции'!$A755&amp;" "&amp;'учет продукции'!$B755&amp;" "&amp;'учет продукции'!$C755&amp;" "&amp;'учет продукции'!$D755&amp;" "&amp;'учет продукции'!$E755</f>
        <v>Брусчатка 4см №10 Джафар Мрамор 2 сорт</v>
      </c>
    </row>
    <row r="756" spans="1:29" ht="14.25" customHeight="1" x14ac:dyDescent="0.3">
      <c r="A756" s="35" t="str">
        <f t="shared" ref="A756:B756" si="222">A244</f>
        <v>Брусчатка</v>
      </c>
      <c r="B756" s="8" t="str">
        <f t="shared" si="222"/>
        <v>4см</v>
      </c>
      <c r="C756" s="8" t="str">
        <f t="shared" si="211"/>
        <v>№11 Джамбулани</v>
      </c>
      <c r="D756" s="8" t="str">
        <f t="shared" si="212"/>
        <v>Мрамор</v>
      </c>
      <c r="E756" s="9" t="s">
        <v>159</v>
      </c>
      <c r="F756" s="63">
        <f>'учет продукции'!$I756+'учет продукции'!$J756-'учет продукции'!$K756</f>
        <v>0</v>
      </c>
      <c r="G756" s="32">
        <v>470</v>
      </c>
      <c r="H756" s="32">
        <f>'учет продукции'!$F756*'учет продукции'!$G756</f>
        <v>0</v>
      </c>
      <c r="I756" s="64"/>
      <c r="J756" s="61"/>
      <c r="K756" s="61"/>
      <c r="L756" s="62">
        <v>67.476383265856995</v>
      </c>
      <c r="M756" s="62">
        <v>51.138275937562327</v>
      </c>
      <c r="N756" s="62">
        <v>16.338107328294672</v>
      </c>
      <c r="O756" s="62">
        <v>14.619883040935701</v>
      </c>
      <c r="P756" s="62">
        <v>44.984255510571302</v>
      </c>
      <c r="Q756" s="62">
        <v>5.2631578947368398</v>
      </c>
      <c r="R756" s="62"/>
      <c r="S756" s="62"/>
      <c r="T756" s="62"/>
      <c r="U756" s="62"/>
      <c r="V756" s="62"/>
      <c r="W756" s="62">
        <v>4.3859649122807015E-2</v>
      </c>
      <c r="X756" s="62"/>
      <c r="Y756" s="62">
        <v>4.3859649122807015E-2</v>
      </c>
      <c r="Z756" s="62"/>
      <c r="AA756" s="62"/>
      <c r="AB756" s="62"/>
      <c r="AC756" s="61" t="str">
        <f>'учет продукции'!$A756&amp;" "&amp;'учет продукции'!$B756&amp;" "&amp;'учет продукции'!$C756&amp;" "&amp;'учет продукции'!$D756&amp;" "&amp;'учет продукции'!$E756</f>
        <v>Брусчатка 4см №11 Джамбулани Мрамор 2 сорт</v>
      </c>
    </row>
    <row r="757" spans="1:29" ht="14.25" customHeight="1" x14ac:dyDescent="0.3">
      <c r="A757" s="35" t="str">
        <f t="shared" ref="A757:B757" si="223">A245</f>
        <v>Брусчатка</v>
      </c>
      <c r="B757" s="8" t="str">
        <f t="shared" si="223"/>
        <v>4см</v>
      </c>
      <c r="C757" s="8" t="str">
        <f t="shared" si="211"/>
        <v>№12 Яшма</v>
      </c>
      <c r="D757" s="8" t="str">
        <f t="shared" si="212"/>
        <v>Мрамор</v>
      </c>
      <c r="E757" s="9" t="s">
        <v>159</v>
      </c>
      <c r="F757" s="63">
        <f>'учет продукции'!$I757+'учет продукции'!$J757-'учет продукции'!$K757</f>
        <v>0</v>
      </c>
      <c r="G757" s="32">
        <v>470</v>
      </c>
      <c r="H757" s="32">
        <f>'учет продукции'!$F757*'учет продукции'!$G757</f>
        <v>0</v>
      </c>
      <c r="I757" s="64"/>
      <c r="J757" s="61"/>
      <c r="K757" s="61"/>
      <c r="L757" s="62">
        <v>67.476383265856995</v>
      </c>
      <c r="M757" s="62">
        <v>51.138275937562327</v>
      </c>
      <c r="N757" s="62">
        <v>16.338107328294672</v>
      </c>
      <c r="O757" s="62">
        <v>14.619883040935701</v>
      </c>
      <c r="P757" s="62">
        <v>44.984255510571302</v>
      </c>
      <c r="Q757" s="62">
        <v>5.2631578947368398</v>
      </c>
      <c r="R757" s="62"/>
      <c r="S757" s="62"/>
      <c r="T757" s="62"/>
      <c r="U757" s="62"/>
      <c r="V757" s="62"/>
      <c r="W757" s="62">
        <v>2.1929824561403501E-2</v>
      </c>
      <c r="X757" s="62"/>
      <c r="Y757" s="62">
        <v>4.3859649122807015E-2</v>
      </c>
      <c r="Z757" s="62"/>
      <c r="AA757" s="62">
        <v>2.1929824561403508E-2</v>
      </c>
      <c r="AB757" s="62"/>
      <c r="AC757" s="61" t="str">
        <f>'учет продукции'!$A757&amp;" "&amp;'учет продукции'!$B757&amp;" "&amp;'учет продукции'!$C757&amp;" "&amp;'учет продукции'!$D757&amp;" "&amp;'учет продукции'!$E757</f>
        <v>Брусчатка 4см №12 Яшма Мрамор 2 сорт</v>
      </c>
    </row>
    <row r="758" spans="1:29" ht="14.25" customHeight="1" x14ac:dyDescent="0.3">
      <c r="A758" s="35" t="str">
        <f t="shared" ref="A758:B758" si="224">A246</f>
        <v>Брусчатка</v>
      </c>
      <c r="B758" s="8" t="str">
        <f t="shared" si="224"/>
        <v>4см</v>
      </c>
      <c r="C758" s="8" t="str">
        <f t="shared" si="211"/>
        <v>№13 Сорренто</v>
      </c>
      <c r="D758" s="8" t="str">
        <f t="shared" si="212"/>
        <v>Мрамор</v>
      </c>
      <c r="E758" s="9" t="s">
        <v>159</v>
      </c>
      <c r="F758" s="63">
        <f>'учет продукции'!$I758+'учет продукции'!$J758-'учет продукции'!$K758</f>
        <v>0</v>
      </c>
      <c r="G758" s="32">
        <v>470</v>
      </c>
      <c r="H758" s="32">
        <f>'учет продукции'!$F758*'учет продукции'!$G758</f>
        <v>0</v>
      </c>
      <c r="I758" s="64"/>
      <c r="J758" s="61"/>
      <c r="K758" s="61"/>
      <c r="L758" s="62">
        <v>67.476383265856995</v>
      </c>
      <c r="M758" s="62">
        <v>51.138275937562327</v>
      </c>
      <c r="N758" s="62">
        <v>16.338107328294672</v>
      </c>
      <c r="O758" s="62">
        <v>14.619883040935701</v>
      </c>
      <c r="P758" s="62">
        <v>44.984255510571302</v>
      </c>
      <c r="Q758" s="62">
        <v>5.2631578947368398</v>
      </c>
      <c r="R758" s="62"/>
      <c r="S758" s="62"/>
      <c r="T758" s="62"/>
      <c r="U758" s="62"/>
      <c r="V758" s="62">
        <v>2.9000000000000001E-2</v>
      </c>
      <c r="W758" s="62">
        <v>2.9000000000000001E-2</v>
      </c>
      <c r="X758" s="62"/>
      <c r="Y758" s="62"/>
      <c r="Z758" s="62"/>
      <c r="AA758" s="62">
        <v>2.9000000000000001E-2</v>
      </c>
      <c r="AB758" s="62"/>
      <c r="AC758" s="61" t="str">
        <f>'учет продукции'!$A758&amp;" "&amp;'учет продукции'!$B758&amp;" "&amp;'учет продукции'!$C758&amp;" "&amp;'учет продукции'!$D758&amp;" "&amp;'учет продукции'!$E758</f>
        <v>Брусчатка 4см №13 Сорренто Мрамор 2 сорт</v>
      </c>
    </row>
    <row r="759" spans="1:29" ht="14.25" customHeight="1" x14ac:dyDescent="0.3">
      <c r="A759" s="35" t="str">
        <f t="shared" ref="A759:B759" si="225">A247</f>
        <v>Брусчатка</v>
      </c>
      <c r="B759" s="8" t="str">
        <f t="shared" si="225"/>
        <v>4см</v>
      </c>
      <c r="C759" s="8" t="str">
        <f t="shared" si="211"/>
        <v>№14 Красный агат</v>
      </c>
      <c r="D759" s="8" t="str">
        <f t="shared" si="212"/>
        <v>Мрамор</v>
      </c>
      <c r="E759" s="9" t="s">
        <v>159</v>
      </c>
      <c r="F759" s="63">
        <f>'учет продукции'!$I759+'учет продукции'!$J759-'учет продукции'!$K759</f>
        <v>0</v>
      </c>
      <c r="G759" s="32">
        <v>470</v>
      </c>
      <c r="H759" s="32">
        <f>'учет продукции'!$F759*'учет продукции'!$G759</f>
        <v>0</v>
      </c>
      <c r="I759" s="64"/>
      <c r="J759" s="61"/>
      <c r="K759" s="61"/>
      <c r="L759" s="62">
        <v>67.476383265856995</v>
      </c>
      <c r="M759" s="62">
        <v>51.138275937562327</v>
      </c>
      <c r="N759" s="62">
        <v>16.338107328294672</v>
      </c>
      <c r="O759" s="62">
        <v>14.619883040935701</v>
      </c>
      <c r="P759" s="62">
        <v>44.984255510571302</v>
      </c>
      <c r="Q759" s="62">
        <v>5.2631578947368398</v>
      </c>
      <c r="R759" s="62"/>
      <c r="S759" s="62"/>
      <c r="T759" s="62"/>
      <c r="U759" s="62"/>
      <c r="V759" s="62">
        <v>2.1929824561403508E-2</v>
      </c>
      <c r="W759" s="62"/>
      <c r="X759" s="62">
        <v>2.1929824561403508E-2</v>
      </c>
      <c r="Y759" s="62">
        <v>4.3859649122807015E-2</v>
      </c>
      <c r="Z759" s="62"/>
      <c r="AA759" s="62"/>
      <c r="AB759" s="62"/>
      <c r="AC759" s="61" t="str">
        <f>'учет продукции'!$A759&amp;" "&amp;'учет продукции'!$B759&amp;" "&amp;'учет продукции'!$C759&amp;" "&amp;'учет продукции'!$D759&amp;" "&amp;'учет продукции'!$E759</f>
        <v>Брусчатка 4см №14 Красный агат Мрамор 2 сорт</v>
      </c>
    </row>
    <row r="760" spans="1:29" ht="14.25" customHeight="1" x14ac:dyDescent="0.3">
      <c r="A760" s="35" t="str">
        <f t="shared" ref="A760:B760" si="226">A248</f>
        <v>Брусчатка</v>
      </c>
      <c r="B760" s="8" t="str">
        <f t="shared" si="226"/>
        <v>4см</v>
      </c>
      <c r="C760" s="8" t="str">
        <f t="shared" si="211"/>
        <v>№15 Антрацит</v>
      </c>
      <c r="D760" s="8" t="str">
        <f t="shared" si="212"/>
        <v>Мрамор</v>
      </c>
      <c r="E760" s="9" t="s">
        <v>159</v>
      </c>
      <c r="F760" s="63">
        <f>'учет продукции'!$I760+'учет продукции'!$J760-'учет продукции'!$K760</f>
        <v>0</v>
      </c>
      <c r="G760" s="32">
        <v>470</v>
      </c>
      <c r="H760" s="32">
        <f>'учет продукции'!$F760*'учет продукции'!$G760</f>
        <v>0</v>
      </c>
      <c r="I760" s="64"/>
      <c r="J760" s="61"/>
      <c r="K760" s="61"/>
      <c r="L760" s="62">
        <v>67.476383265856995</v>
      </c>
      <c r="M760" s="62">
        <v>51.138275937562327</v>
      </c>
      <c r="N760" s="62">
        <v>16.338107328294672</v>
      </c>
      <c r="O760" s="62">
        <v>14.619883040935701</v>
      </c>
      <c r="P760" s="62">
        <v>44.984255510571302</v>
      </c>
      <c r="Q760" s="62">
        <v>5.2631578947368398</v>
      </c>
      <c r="R760" s="62"/>
      <c r="S760" s="62"/>
      <c r="T760" s="62"/>
      <c r="U760" s="62"/>
      <c r="V760" s="62"/>
      <c r="W760" s="62"/>
      <c r="X760" s="62">
        <v>1.4999999999999999E-2</v>
      </c>
      <c r="Y760" s="62">
        <v>0.44</v>
      </c>
      <c r="Z760" s="62"/>
      <c r="AA760" s="62"/>
      <c r="AB760" s="62"/>
      <c r="AC760" s="61" t="str">
        <f>'учет продукции'!$A760&amp;" "&amp;'учет продукции'!$B760&amp;" "&amp;'учет продукции'!$C760&amp;" "&amp;'учет продукции'!$D760&amp;" "&amp;'учет продукции'!$E760</f>
        <v>Брусчатка 4см №15 Антрацит Мрамор 2 сорт</v>
      </c>
    </row>
    <row r="761" spans="1:29" ht="14.25" customHeight="1" x14ac:dyDescent="0.3">
      <c r="A761" s="35" t="str">
        <f t="shared" ref="A761:B761" si="227">A249</f>
        <v>Брусчатка</v>
      </c>
      <c r="B761" s="8" t="str">
        <f t="shared" si="227"/>
        <v>4см</v>
      </c>
      <c r="C761" s="8" t="str">
        <f t="shared" si="211"/>
        <v>№16 Хаски</v>
      </c>
      <c r="D761" s="8" t="str">
        <f t="shared" si="212"/>
        <v>Мрамор</v>
      </c>
      <c r="E761" s="9" t="s">
        <v>159</v>
      </c>
      <c r="F761" s="63">
        <f>'учет продукции'!$I761+'учет продукции'!$J761-'учет продукции'!$K761</f>
        <v>0</v>
      </c>
      <c r="G761" s="32">
        <v>470</v>
      </c>
      <c r="H761" s="32">
        <f>'учет продукции'!$F761*'учет продукции'!$G761</f>
        <v>0</v>
      </c>
      <c r="I761" s="64"/>
      <c r="J761" s="61"/>
      <c r="K761" s="61"/>
      <c r="L761" s="62">
        <v>67.476383265856995</v>
      </c>
      <c r="M761" s="62">
        <v>51.138275937562327</v>
      </c>
      <c r="N761" s="62">
        <v>16.338107328294672</v>
      </c>
      <c r="O761" s="62">
        <v>14.619883040935701</v>
      </c>
      <c r="P761" s="62">
        <v>44.984255510571302</v>
      </c>
      <c r="Q761" s="62">
        <v>5.2631578947368398</v>
      </c>
      <c r="R761" s="62"/>
      <c r="S761" s="62"/>
      <c r="T761" s="62"/>
      <c r="U761" s="62"/>
      <c r="V761" s="62"/>
      <c r="W761" s="62">
        <v>2.1929824561403508E-2</v>
      </c>
      <c r="X761" s="62"/>
      <c r="Y761" s="62">
        <v>2.1929824561403508E-2</v>
      </c>
      <c r="Z761" s="62"/>
      <c r="AA761" s="62">
        <v>2.1929824561403508E-2</v>
      </c>
      <c r="AB761" s="62"/>
      <c r="AC761" s="61" t="str">
        <f>'учет продукции'!$A761&amp;" "&amp;'учет продукции'!$B761&amp;" "&amp;'учет продукции'!$C761&amp;" "&amp;'учет продукции'!$D761&amp;" "&amp;'учет продукции'!$E761</f>
        <v>Брусчатка 4см №16 Хаски Мрамор 2 сорт</v>
      </c>
    </row>
    <row r="762" spans="1:29" ht="14.25" customHeight="1" x14ac:dyDescent="0.3">
      <c r="A762" s="35" t="str">
        <f t="shared" ref="A762:B762" si="228">A250</f>
        <v>Брусчатка</v>
      </c>
      <c r="B762" s="8" t="str">
        <f t="shared" si="228"/>
        <v>4см</v>
      </c>
      <c r="C762" s="8" t="str">
        <f t="shared" si="211"/>
        <v>№17 Черная ночь</v>
      </c>
      <c r="D762" s="8" t="str">
        <f t="shared" si="212"/>
        <v>Мрамор</v>
      </c>
      <c r="E762" s="9" t="s">
        <v>159</v>
      </c>
      <c r="F762" s="63">
        <f>'учет продукции'!$I762+'учет продукции'!$J762-'учет продукции'!$K762</f>
        <v>0</v>
      </c>
      <c r="G762" s="32">
        <v>470</v>
      </c>
      <c r="H762" s="32">
        <f>'учет продукции'!$F762*'учет продукции'!$G762</f>
        <v>0</v>
      </c>
      <c r="I762" s="64"/>
      <c r="J762" s="61"/>
      <c r="K762" s="61"/>
      <c r="L762" s="62">
        <v>67.476383265856995</v>
      </c>
      <c r="M762" s="62">
        <v>51.138275937562327</v>
      </c>
      <c r="N762" s="62">
        <v>16.338107328294672</v>
      </c>
      <c r="O762" s="62">
        <v>14.619883040935701</v>
      </c>
      <c r="P762" s="62">
        <v>44.984255510571302</v>
      </c>
      <c r="Q762" s="62">
        <v>5.2631578947368398</v>
      </c>
      <c r="R762" s="62"/>
      <c r="S762" s="62"/>
      <c r="T762" s="62"/>
      <c r="U762" s="62"/>
      <c r="V762" s="62"/>
      <c r="W762" s="62"/>
      <c r="X762" s="62">
        <v>6.6000000000000003E-2</v>
      </c>
      <c r="Y762" s="62">
        <v>2.1999999999999999E-2</v>
      </c>
      <c r="Z762" s="62"/>
      <c r="AA762" s="62"/>
      <c r="AB762" s="62"/>
      <c r="AC762" s="61" t="str">
        <f>'учет продукции'!$A762&amp;" "&amp;'учет продукции'!$B762&amp;" "&amp;'учет продукции'!$C762&amp;" "&amp;'учет продукции'!$D762&amp;" "&amp;'учет продукции'!$E762</f>
        <v>Брусчатка 4см №17 Черная ночь Мрамор 2 сорт</v>
      </c>
    </row>
    <row r="763" spans="1:29" ht="14.25" customHeight="1" x14ac:dyDescent="0.3">
      <c r="A763" s="35" t="str">
        <f t="shared" ref="A763:B763" si="229">A251</f>
        <v>Брусчатка</v>
      </c>
      <c r="B763" s="8" t="str">
        <f t="shared" si="229"/>
        <v>4см</v>
      </c>
      <c r="C763" s="8" t="str">
        <f t="shared" si="211"/>
        <v>№18 Мустанг</v>
      </c>
      <c r="D763" s="8" t="str">
        <f t="shared" si="212"/>
        <v>Мрамор</v>
      </c>
      <c r="E763" s="9" t="s">
        <v>159</v>
      </c>
      <c r="F763" s="63">
        <f>'учет продукции'!$I763+'учет продукции'!$J763-'учет продукции'!$K763</f>
        <v>0</v>
      </c>
      <c r="G763" s="32">
        <v>470</v>
      </c>
      <c r="H763" s="32">
        <f>'учет продукции'!$F763*'учет продукции'!$G763</f>
        <v>0</v>
      </c>
      <c r="I763" s="64"/>
      <c r="J763" s="61"/>
      <c r="K763" s="61"/>
      <c r="L763" s="62">
        <v>67.476383265856995</v>
      </c>
      <c r="M763" s="62">
        <v>51.138275937562327</v>
      </c>
      <c r="N763" s="62">
        <v>16.338107328294672</v>
      </c>
      <c r="O763" s="62">
        <v>14.619883040935701</v>
      </c>
      <c r="P763" s="62">
        <v>44.984255510571302</v>
      </c>
      <c r="Q763" s="62">
        <v>5.2631578947368398</v>
      </c>
      <c r="R763" s="62"/>
      <c r="S763" s="62"/>
      <c r="T763" s="62"/>
      <c r="U763" s="62"/>
      <c r="V763" s="62"/>
      <c r="W763" s="62">
        <v>4.3859649122807015E-2</v>
      </c>
      <c r="X763" s="62"/>
      <c r="Y763" s="62"/>
      <c r="Z763" s="62"/>
      <c r="AA763" s="62">
        <v>4.3859649122807015E-2</v>
      </c>
      <c r="AB763" s="62"/>
      <c r="AC763" s="61" t="str">
        <f>'учет продукции'!$A763&amp;" "&amp;'учет продукции'!$B763&amp;" "&amp;'учет продукции'!$C763&amp;" "&amp;'учет продукции'!$D763&amp;" "&amp;'учет продукции'!$E763</f>
        <v>Брусчатка 4см №18 Мустанг Мрамор 2 сорт</v>
      </c>
    </row>
    <row r="764" spans="1:29" ht="14.25" customHeight="1" x14ac:dyDescent="0.3">
      <c r="A764" s="35" t="str">
        <f t="shared" ref="A764:B764" si="230">A252</f>
        <v>Брусчатка</v>
      </c>
      <c r="B764" s="8" t="str">
        <f t="shared" si="230"/>
        <v>4см</v>
      </c>
      <c r="C764" s="8" t="str">
        <f t="shared" si="211"/>
        <v>№19 Гончар</v>
      </c>
      <c r="D764" s="8" t="str">
        <f t="shared" si="212"/>
        <v>Мрамор</v>
      </c>
      <c r="E764" s="9" t="s">
        <v>159</v>
      </c>
      <c r="F764" s="63">
        <f>'учет продукции'!$I764+'учет продукции'!$J764-'учет продукции'!$K764</f>
        <v>0</v>
      </c>
      <c r="G764" s="32">
        <v>470</v>
      </c>
      <c r="H764" s="32">
        <f>'учет продукции'!$F764*'учет продукции'!$G764</f>
        <v>0</v>
      </c>
      <c r="I764" s="64"/>
      <c r="J764" s="61"/>
      <c r="K764" s="61"/>
      <c r="L764" s="62">
        <v>67.476383265856995</v>
      </c>
      <c r="M764" s="62">
        <v>51.138275937562327</v>
      </c>
      <c r="N764" s="62">
        <v>16.338107328294672</v>
      </c>
      <c r="O764" s="62">
        <v>14.619883040935701</v>
      </c>
      <c r="P764" s="62">
        <v>44.984255510571302</v>
      </c>
      <c r="Q764" s="62">
        <v>5.2631578947368398</v>
      </c>
      <c r="R764" s="62"/>
      <c r="S764" s="62"/>
      <c r="T764" s="62"/>
      <c r="U764" s="62"/>
      <c r="V764" s="62"/>
      <c r="W764" s="62">
        <v>4.3859649122807015E-2</v>
      </c>
      <c r="X764" s="62"/>
      <c r="Y764" s="62"/>
      <c r="Z764" s="62"/>
      <c r="AA764" s="62">
        <v>4.3859649122807015E-2</v>
      </c>
      <c r="AB764" s="62"/>
      <c r="AC764" s="61" t="str">
        <f>'учет продукции'!$A764&amp;" "&amp;'учет продукции'!$B764&amp;" "&amp;'учет продукции'!$C764&amp;" "&amp;'учет продукции'!$D764&amp;" "&amp;'учет продукции'!$E764</f>
        <v>Брусчатка 4см №19 Гончар Мрамор 2 сорт</v>
      </c>
    </row>
    <row r="765" spans="1:29" ht="14.25" customHeight="1" x14ac:dyDescent="0.3">
      <c r="A765" s="35" t="str">
        <f t="shared" ref="A765:B765" si="231">A253</f>
        <v>Брусчатка</v>
      </c>
      <c r="B765" s="8" t="str">
        <f t="shared" si="231"/>
        <v>4см</v>
      </c>
      <c r="C765" s="8" t="str">
        <f t="shared" si="211"/>
        <v>№20 Кармен</v>
      </c>
      <c r="D765" s="8" t="str">
        <f t="shared" si="212"/>
        <v>Мрамор</v>
      </c>
      <c r="E765" s="9" t="s">
        <v>159</v>
      </c>
      <c r="F765" s="63">
        <f>'учет продукции'!$I765+'учет продукции'!$J765-'учет продукции'!$K765</f>
        <v>0</v>
      </c>
      <c r="G765" s="32">
        <v>470</v>
      </c>
      <c r="H765" s="32">
        <f>'учет продукции'!$F765*'учет продукции'!$G765</f>
        <v>0</v>
      </c>
      <c r="I765" s="64"/>
      <c r="J765" s="61"/>
      <c r="K765" s="61"/>
      <c r="L765" s="62">
        <v>67.476383265856995</v>
      </c>
      <c r="M765" s="62">
        <v>51.138275937562327</v>
      </c>
      <c r="N765" s="62">
        <v>16.338107328294672</v>
      </c>
      <c r="O765" s="62">
        <v>14.619883040935701</v>
      </c>
      <c r="P765" s="62">
        <v>44.984255510571302</v>
      </c>
      <c r="Q765" s="62">
        <v>5.2631578947368398</v>
      </c>
      <c r="R765" s="62"/>
      <c r="S765" s="62"/>
      <c r="T765" s="62"/>
      <c r="U765" s="62"/>
      <c r="V765" s="62">
        <v>5.7000000000000002E-2</v>
      </c>
      <c r="W765" s="62"/>
      <c r="X765" s="62">
        <v>3.9E-2</v>
      </c>
      <c r="Y765" s="62"/>
      <c r="Z765" s="62"/>
      <c r="AA765" s="62"/>
      <c r="AB765" s="62"/>
      <c r="AC765" s="61" t="str">
        <f>'учет продукции'!$A765&amp;" "&amp;'учет продукции'!$B765&amp;" "&amp;'учет продукции'!$C765&amp;" "&amp;'учет продукции'!$D765&amp;" "&amp;'учет продукции'!$E765</f>
        <v>Брусчатка 4см №20 Кармен Мрамор 2 сорт</v>
      </c>
    </row>
    <row r="766" spans="1:29" ht="14.25" customHeight="1" x14ac:dyDescent="0.3">
      <c r="A766" s="35" t="str">
        <f t="shared" ref="A766:B766" si="232">A254</f>
        <v>Брусчатка</v>
      </c>
      <c r="B766" s="8" t="str">
        <f t="shared" si="232"/>
        <v>4см</v>
      </c>
      <c r="C766" s="8" t="str">
        <f t="shared" si="211"/>
        <v>№21 Агат коричневый</v>
      </c>
      <c r="D766" s="8" t="str">
        <f t="shared" si="212"/>
        <v>Мрамор</v>
      </c>
      <c r="E766" s="9" t="s">
        <v>159</v>
      </c>
      <c r="F766" s="63">
        <f>'учет продукции'!$I766+'учет продукции'!$J766-'учет продукции'!$K766</f>
        <v>0</v>
      </c>
      <c r="G766" s="32">
        <v>470</v>
      </c>
      <c r="H766" s="32">
        <f>'учет продукции'!$F766*'учет продукции'!$G766</f>
        <v>0</v>
      </c>
      <c r="I766" s="64"/>
      <c r="J766" s="61"/>
      <c r="K766" s="61"/>
      <c r="L766" s="62">
        <v>67.476383265856995</v>
      </c>
      <c r="M766" s="62">
        <v>51.138275937562327</v>
      </c>
      <c r="N766" s="62">
        <v>16.338107328294672</v>
      </c>
      <c r="O766" s="62">
        <v>14.619883040935701</v>
      </c>
      <c r="P766" s="62">
        <v>44.984255510571302</v>
      </c>
      <c r="Q766" s="62">
        <v>5.2631578947368398</v>
      </c>
      <c r="R766" s="62"/>
      <c r="S766" s="62"/>
      <c r="T766" s="62"/>
      <c r="U766" s="62"/>
      <c r="V766" s="62"/>
      <c r="W766" s="62">
        <v>2.1929824561403508E-2</v>
      </c>
      <c r="X766" s="62">
        <v>2.1929824561403508E-2</v>
      </c>
      <c r="Y766" s="62">
        <v>4.3859649122807015E-2</v>
      </c>
      <c r="Z766" s="62"/>
      <c r="AA766" s="62"/>
      <c r="AB766" s="62"/>
      <c r="AC766" s="61" t="str">
        <f>'учет продукции'!$A766&amp;" "&amp;'учет продукции'!$B766&amp;" "&amp;'учет продукции'!$C766&amp;" "&amp;'учет продукции'!$D766&amp;" "&amp;'учет продукции'!$E766</f>
        <v>Брусчатка 4см №21 Агат коричневый Мрамор 2 сорт</v>
      </c>
    </row>
    <row r="767" spans="1:29" ht="14.25" customHeight="1" x14ac:dyDescent="0.3">
      <c r="A767" s="35" t="str">
        <f t="shared" ref="A767:B767" si="233">A255</f>
        <v>Брусчатка</v>
      </c>
      <c r="B767" s="8" t="str">
        <f t="shared" si="233"/>
        <v>4см</v>
      </c>
      <c r="C767" s="8" t="str">
        <f t="shared" si="211"/>
        <v>№22 Агат оранжевый</v>
      </c>
      <c r="D767" s="8" t="str">
        <f t="shared" si="212"/>
        <v>Мрамор</v>
      </c>
      <c r="E767" s="9" t="s">
        <v>159</v>
      </c>
      <c r="F767" s="63">
        <f>'учет продукции'!$I767+'учет продукции'!$J767-'учет продукции'!$K767</f>
        <v>0</v>
      </c>
      <c r="G767" s="32">
        <v>470</v>
      </c>
      <c r="H767" s="32">
        <f>'учет продукции'!$F767*'учет продукции'!$G767</f>
        <v>0</v>
      </c>
      <c r="I767" s="64"/>
      <c r="J767" s="61"/>
      <c r="K767" s="61"/>
      <c r="L767" s="62">
        <v>67.476383265856995</v>
      </c>
      <c r="M767" s="62">
        <v>51.138275937562327</v>
      </c>
      <c r="N767" s="62">
        <v>16.338107328294672</v>
      </c>
      <c r="O767" s="62">
        <v>14.619883040935701</v>
      </c>
      <c r="P767" s="62">
        <v>44.984255510571302</v>
      </c>
      <c r="Q767" s="62">
        <v>5.2631578947368398</v>
      </c>
      <c r="R767" s="62"/>
      <c r="S767" s="62"/>
      <c r="T767" s="62"/>
      <c r="U767" s="62"/>
      <c r="V767" s="62"/>
      <c r="W767" s="62"/>
      <c r="X767" s="62">
        <v>2.1929824561403508E-2</v>
      </c>
      <c r="Y767" s="62">
        <v>4.3859649122807015E-2</v>
      </c>
      <c r="Z767" s="62"/>
      <c r="AA767" s="62">
        <v>2.1929824561403508E-2</v>
      </c>
      <c r="AB767" s="62"/>
      <c r="AC767" s="61" t="str">
        <f>'учет продукции'!$A767&amp;" "&amp;'учет продукции'!$B767&amp;" "&amp;'учет продукции'!$C767&amp;" "&amp;'учет продукции'!$D767&amp;" "&amp;'учет продукции'!$E767</f>
        <v>Брусчатка 4см №22 Агат оранжевый Мрамор 2 сорт</v>
      </c>
    </row>
    <row r="768" spans="1:29" ht="14.25" customHeight="1" x14ac:dyDescent="0.3">
      <c r="A768" s="35" t="str">
        <f t="shared" ref="A768:B768" si="234">A256</f>
        <v>Брусчатка</v>
      </c>
      <c r="B768" s="8" t="str">
        <f t="shared" si="234"/>
        <v>4см</v>
      </c>
      <c r="C768" s="8" t="str">
        <f t="shared" si="211"/>
        <v>№23 Жёлтый агат</v>
      </c>
      <c r="D768" s="8" t="str">
        <f t="shared" si="212"/>
        <v>Мрамор</v>
      </c>
      <c r="E768" s="9" t="s">
        <v>159</v>
      </c>
      <c r="F768" s="63">
        <f>'учет продукции'!$I768+'учет продукции'!$J768-'учет продукции'!$K768</f>
        <v>0</v>
      </c>
      <c r="G768" s="32">
        <v>470</v>
      </c>
      <c r="H768" s="32">
        <f>'учет продукции'!$F768*'учет продукции'!$G768</f>
        <v>0</v>
      </c>
      <c r="I768" s="64"/>
      <c r="J768" s="61"/>
      <c r="K768" s="61"/>
      <c r="L768" s="62">
        <v>67.476383265856995</v>
      </c>
      <c r="M768" s="62">
        <v>51.138275937562327</v>
      </c>
      <c r="N768" s="62">
        <v>16.338107328294672</v>
      </c>
      <c r="O768" s="62">
        <v>14.619883040935701</v>
      </c>
      <c r="P768" s="62">
        <v>44.984255510571302</v>
      </c>
      <c r="Q768" s="62">
        <v>5.2631578947368398</v>
      </c>
      <c r="R768" s="62"/>
      <c r="S768" s="62"/>
      <c r="T768" s="62"/>
      <c r="U768" s="62"/>
      <c r="V768" s="62"/>
      <c r="W768" s="62"/>
      <c r="X768" s="62">
        <v>2.1929824561403508E-2</v>
      </c>
      <c r="Y768" s="62">
        <v>4.3859649122807015E-2</v>
      </c>
      <c r="Z768" s="62">
        <v>2.1929824561403508E-2</v>
      </c>
      <c r="AA768" s="62"/>
      <c r="AB768" s="62"/>
      <c r="AC768" s="61" t="str">
        <f>'учет продукции'!$A768&amp;" "&amp;'учет продукции'!$B768&amp;" "&amp;'учет продукции'!$C768&amp;" "&amp;'учет продукции'!$D768&amp;" "&amp;'учет продукции'!$E768</f>
        <v>Брусчатка 4см №23 Жёлтый агат Мрамор 2 сорт</v>
      </c>
    </row>
    <row r="769" spans="1:29" ht="14.25" customHeight="1" x14ac:dyDescent="0.3">
      <c r="A769" s="35" t="str">
        <f t="shared" ref="A769:B769" si="235">A257</f>
        <v>Брусчатка</v>
      </c>
      <c r="B769" s="8" t="str">
        <f t="shared" si="235"/>
        <v>4см</v>
      </c>
      <c r="C769" s="8" t="str">
        <f t="shared" si="211"/>
        <v>№24 Танго</v>
      </c>
      <c r="D769" s="8" t="str">
        <f t="shared" si="212"/>
        <v>Мрамор</v>
      </c>
      <c r="E769" s="9" t="s">
        <v>159</v>
      </c>
      <c r="F769" s="63">
        <f>'учет продукции'!$I769+'учет продукции'!$J769-'учет продукции'!$K769</f>
        <v>0</v>
      </c>
      <c r="G769" s="32">
        <v>470</v>
      </c>
      <c r="H769" s="32">
        <f>'учет продукции'!$F769*'учет продукции'!$G769</f>
        <v>0</v>
      </c>
      <c r="I769" s="64"/>
      <c r="J769" s="61"/>
      <c r="K769" s="61"/>
      <c r="L769" s="62">
        <v>67.476383265856995</v>
      </c>
      <c r="M769" s="62">
        <v>51.138275937562327</v>
      </c>
      <c r="N769" s="62">
        <v>16.338107328294672</v>
      </c>
      <c r="O769" s="62">
        <v>14.619883040935701</v>
      </c>
      <c r="P769" s="62">
        <v>44.984255510571302</v>
      </c>
      <c r="Q769" s="62">
        <v>5.2631578947368398</v>
      </c>
      <c r="R769" s="62"/>
      <c r="S769" s="62"/>
      <c r="T769" s="62"/>
      <c r="U769" s="62"/>
      <c r="V769" s="62">
        <v>2.1929824561403508E-2</v>
      </c>
      <c r="W769" s="62"/>
      <c r="X769" s="62"/>
      <c r="Y769" s="62">
        <v>4.3859649122807015E-2</v>
      </c>
      <c r="Z769" s="62">
        <v>2.1929824561403508E-2</v>
      </c>
      <c r="AA769" s="62"/>
      <c r="AB769" s="62"/>
      <c r="AC769" s="61" t="str">
        <f>'учет продукции'!$A769&amp;" "&amp;'учет продукции'!$B769&amp;" "&amp;'учет продукции'!$C769&amp;" "&amp;'учет продукции'!$D769&amp;" "&amp;'учет продукции'!$E769</f>
        <v>Брусчатка 4см №24 Танго Мрамор 2 сорт</v>
      </c>
    </row>
    <row r="770" spans="1:29" ht="14.25" customHeight="1" x14ac:dyDescent="0.3">
      <c r="A770" s="35" t="str">
        <f t="shared" ref="A770:B770" si="236">A258</f>
        <v>Старый город</v>
      </c>
      <c r="B770" s="8" t="str">
        <f t="shared" si="236"/>
        <v>4см</v>
      </c>
      <c r="C770" s="8" t="str">
        <f t="shared" ref="C770:C776" si="237">C738</f>
        <v>серый</v>
      </c>
      <c r="D770" s="8" t="str">
        <f t="shared" si="212"/>
        <v>гладкий</v>
      </c>
      <c r="E770" s="9" t="s">
        <v>159</v>
      </c>
      <c r="F770" s="63">
        <f>'учет продукции'!$I770+'учет продукции'!$J770-'учет продукции'!$K770</f>
        <v>0</v>
      </c>
      <c r="G770" s="32">
        <v>220</v>
      </c>
      <c r="H770" s="32">
        <f>'учет продукции'!$F770*'учет продукции'!$G770</f>
        <v>0</v>
      </c>
      <c r="I770" s="64"/>
      <c r="J770" s="61"/>
      <c r="K770" s="61"/>
      <c r="L770" s="62">
        <v>67.476383265856953</v>
      </c>
      <c r="M770" s="62">
        <v>51.138275937562291</v>
      </c>
      <c r="N770" s="62">
        <v>16.338107328294662</v>
      </c>
      <c r="O770" s="62">
        <v>14.619883040935674</v>
      </c>
      <c r="P770" s="62">
        <v>44.984255510571302</v>
      </c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1" t="str">
        <f>'учет продукции'!$A770&amp;" "&amp;'учет продукции'!$B770&amp;" "&amp;'учет продукции'!$C770&amp;" "&amp;'учет продукции'!$D770&amp;" "&amp;'учет продукции'!$E770</f>
        <v>Старый город 4см серый гладкий 2 сорт</v>
      </c>
    </row>
    <row r="771" spans="1:29" ht="14.25" customHeight="1" x14ac:dyDescent="0.3">
      <c r="A771" s="35" t="str">
        <f t="shared" ref="A771:B771" si="238">A259</f>
        <v>Старый город</v>
      </c>
      <c r="B771" s="8" t="str">
        <f t="shared" si="238"/>
        <v>4см</v>
      </c>
      <c r="C771" s="8" t="str">
        <f t="shared" si="237"/>
        <v>красный</v>
      </c>
      <c r="D771" s="8" t="str">
        <f t="shared" si="212"/>
        <v>гладкий</v>
      </c>
      <c r="E771" s="9" t="s">
        <v>159</v>
      </c>
      <c r="F771" s="63">
        <f>'учет продукции'!$I771+'учет продукции'!$J771-'учет продукции'!$K771</f>
        <v>0</v>
      </c>
      <c r="G771" s="32">
        <v>270</v>
      </c>
      <c r="H771" s="32">
        <f>'учет продукции'!$F771*'учет продукции'!$G771</f>
        <v>0</v>
      </c>
      <c r="I771" s="64"/>
      <c r="J771" s="61"/>
      <c r="K771" s="61"/>
      <c r="L771" s="62">
        <v>67.476383265856953</v>
      </c>
      <c r="M771" s="62">
        <v>51.138275937562291</v>
      </c>
      <c r="N771" s="62">
        <v>16.338107328294662</v>
      </c>
      <c r="O771" s="62">
        <v>14.619883040935674</v>
      </c>
      <c r="P771" s="62">
        <v>44.984255510571302</v>
      </c>
      <c r="Q771" s="62"/>
      <c r="R771" s="62"/>
      <c r="S771" s="62"/>
      <c r="T771" s="62"/>
      <c r="U771" s="62"/>
      <c r="V771" s="62">
        <v>8.7999999999999995E-2</v>
      </c>
      <c r="W771" s="62"/>
      <c r="X771" s="62"/>
      <c r="Y771" s="62"/>
      <c r="Z771" s="62"/>
      <c r="AA771" s="62"/>
      <c r="AB771" s="62"/>
      <c r="AC771" s="61" t="str">
        <f>'учет продукции'!$A771&amp;" "&amp;'учет продукции'!$B771&amp;" "&amp;'учет продукции'!$C771&amp;" "&amp;'учет продукции'!$D771&amp;" "&amp;'учет продукции'!$E771</f>
        <v>Старый город 4см красный гладкий 2 сорт</v>
      </c>
    </row>
    <row r="772" spans="1:29" ht="14.25" customHeight="1" x14ac:dyDescent="0.3">
      <c r="A772" s="35" t="str">
        <f t="shared" ref="A772:B772" si="239">A260</f>
        <v>Старый город</v>
      </c>
      <c r="B772" s="8" t="str">
        <f t="shared" si="239"/>
        <v>4см</v>
      </c>
      <c r="C772" s="8" t="str">
        <f t="shared" si="237"/>
        <v>коричневый</v>
      </c>
      <c r="D772" s="8" t="str">
        <f t="shared" si="212"/>
        <v>гладкий</v>
      </c>
      <c r="E772" s="9" t="s">
        <v>159</v>
      </c>
      <c r="F772" s="63">
        <f>'учет продукции'!$I772+'учет продукции'!$J772-'учет продукции'!$K772</f>
        <v>0</v>
      </c>
      <c r="G772" s="32">
        <v>270</v>
      </c>
      <c r="H772" s="32">
        <f>'учет продукции'!$F772*'учет продукции'!$G772</f>
        <v>0</v>
      </c>
      <c r="I772" s="64"/>
      <c r="J772" s="61"/>
      <c r="K772" s="61"/>
      <c r="L772" s="62">
        <v>67.476383265856953</v>
      </c>
      <c r="M772" s="62">
        <v>51.138275937562291</v>
      </c>
      <c r="N772" s="62">
        <v>16.338107328294662</v>
      </c>
      <c r="O772" s="62">
        <v>14.619883040935674</v>
      </c>
      <c r="P772" s="62">
        <v>44.984255510571302</v>
      </c>
      <c r="Q772" s="62"/>
      <c r="R772" s="62"/>
      <c r="S772" s="62"/>
      <c r="T772" s="62"/>
      <c r="U772" s="62"/>
      <c r="V772" s="62"/>
      <c r="W772" s="62">
        <v>8.7999999999999995E-2</v>
      </c>
      <c r="X772" s="62"/>
      <c r="Y772" s="62"/>
      <c r="Z772" s="62"/>
      <c r="AA772" s="62"/>
      <c r="AB772" s="62"/>
      <c r="AC772" s="61" t="str">
        <f>'учет продукции'!$A772&amp;" "&amp;'учет продукции'!$B772&amp;" "&amp;'учет продукции'!$C772&amp;" "&amp;'учет продукции'!$D772&amp;" "&amp;'учет продукции'!$E772</f>
        <v>Старый город 4см коричневый гладкий 2 сорт</v>
      </c>
    </row>
    <row r="773" spans="1:29" ht="14.25" customHeight="1" x14ac:dyDescent="0.3">
      <c r="A773" s="35" t="str">
        <f t="shared" ref="A773:B773" si="240">A261</f>
        <v>Старый город</v>
      </c>
      <c r="B773" s="8" t="str">
        <f t="shared" si="240"/>
        <v>4см</v>
      </c>
      <c r="C773" s="8" t="str">
        <f t="shared" si="237"/>
        <v>черный</v>
      </c>
      <c r="D773" s="8" t="str">
        <f t="shared" si="212"/>
        <v>гладкий</v>
      </c>
      <c r="E773" s="9" t="s">
        <v>159</v>
      </c>
      <c r="F773" s="63">
        <f>'учет продукции'!$I773+'учет продукции'!$J773-'учет продукции'!$K773</f>
        <v>0</v>
      </c>
      <c r="G773" s="32">
        <v>270</v>
      </c>
      <c r="H773" s="32">
        <f>'учет продукции'!$F773*'учет продукции'!$G773</f>
        <v>0</v>
      </c>
      <c r="I773" s="64"/>
      <c r="J773" s="61"/>
      <c r="K773" s="61"/>
      <c r="L773" s="62">
        <v>67.476383265856953</v>
      </c>
      <c r="M773" s="62">
        <v>51.138275937562291</v>
      </c>
      <c r="N773" s="62">
        <v>16.338107328294662</v>
      </c>
      <c r="O773" s="62">
        <v>14.619883040935674</v>
      </c>
      <c r="P773" s="62">
        <v>44.984255510571302</v>
      </c>
      <c r="Q773" s="62"/>
      <c r="R773" s="62"/>
      <c r="S773" s="62"/>
      <c r="T773" s="62"/>
      <c r="U773" s="62"/>
      <c r="V773" s="62"/>
      <c r="W773" s="62"/>
      <c r="X773" s="62">
        <v>8.7999999999999995E-2</v>
      </c>
      <c r="Y773" s="62"/>
      <c r="Z773" s="62"/>
      <c r="AA773" s="62"/>
      <c r="AB773" s="62"/>
      <c r="AC773" s="61" t="str">
        <f>'учет продукции'!$A773&amp;" "&amp;'учет продукции'!$B773&amp;" "&amp;'учет продукции'!$C773&amp;" "&amp;'учет продукции'!$D773&amp;" "&amp;'учет продукции'!$E773</f>
        <v>Старый город 4см черный гладкий 2 сорт</v>
      </c>
    </row>
    <row r="774" spans="1:29" ht="14.25" customHeight="1" x14ac:dyDescent="0.3">
      <c r="A774" s="35" t="str">
        <f t="shared" ref="A774:B774" si="241">A262</f>
        <v>Старый город</v>
      </c>
      <c r="B774" s="8" t="str">
        <f t="shared" si="241"/>
        <v>4см</v>
      </c>
      <c r="C774" s="8" t="str">
        <f t="shared" si="237"/>
        <v>белый</v>
      </c>
      <c r="D774" s="8" t="str">
        <f t="shared" si="212"/>
        <v>гладкий</v>
      </c>
      <c r="E774" s="9" t="s">
        <v>159</v>
      </c>
      <c r="F774" s="63">
        <f>'учет продукции'!$I774+'учет продукции'!$J774-'учет продукции'!$K774</f>
        <v>0</v>
      </c>
      <c r="G774" s="32">
        <v>290</v>
      </c>
      <c r="H774" s="32">
        <f>'учет продукции'!$F774*'учет продукции'!$G774</f>
        <v>0</v>
      </c>
      <c r="I774" s="64"/>
      <c r="J774" s="61"/>
      <c r="K774" s="61"/>
      <c r="L774" s="62">
        <v>67.476383265856953</v>
      </c>
      <c r="M774" s="62">
        <v>51.138275937562291</v>
      </c>
      <c r="N774" s="62">
        <v>16.338107328294662</v>
      </c>
      <c r="O774" s="62">
        <v>14.619883040935674</v>
      </c>
      <c r="P774" s="62">
        <v>44.984255510571302</v>
      </c>
      <c r="Q774" s="62"/>
      <c r="R774" s="62"/>
      <c r="S774" s="62"/>
      <c r="T774" s="62"/>
      <c r="U774" s="62"/>
      <c r="V774" s="62"/>
      <c r="W774" s="62"/>
      <c r="X774" s="62"/>
      <c r="Y774" s="62">
        <v>8.7999999999999995E-2</v>
      </c>
      <c r="Z774" s="62"/>
      <c r="AA774" s="62"/>
      <c r="AB774" s="62"/>
      <c r="AC774" s="61" t="str">
        <f>'учет продукции'!$A774&amp;" "&amp;'учет продукции'!$B774&amp;" "&amp;'учет продукции'!$C774&amp;" "&amp;'учет продукции'!$D774&amp;" "&amp;'учет продукции'!$E774</f>
        <v>Старый город 4см белый гладкий 2 сорт</v>
      </c>
    </row>
    <row r="775" spans="1:29" ht="14.25" customHeight="1" x14ac:dyDescent="0.3">
      <c r="A775" s="35" t="str">
        <f t="shared" ref="A775:B775" si="242">A263</f>
        <v>Старый город</v>
      </c>
      <c r="B775" s="8" t="str">
        <f t="shared" si="242"/>
        <v>4см</v>
      </c>
      <c r="C775" s="8" t="str">
        <f t="shared" si="237"/>
        <v>желтый</v>
      </c>
      <c r="D775" s="8" t="str">
        <f t="shared" si="212"/>
        <v>гладкий</v>
      </c>
      <c r="E775" s="9" t="s">
        <v>159</v>
      </c>
      <c r="F775" s="63">
        <f>'учет продукции'!$I775+'учет продукции'!$J775-'учет продукции'!$K775</f>
        <v>0</v>
      </c>
      <c r="G775" s="32">
        <v>290</v>
      </c>
      <c r="H775" s="32">
        <f>'учет продукции'!$F775*'учет продукции'!$G775</f>
        <v>0</v>
      </c>
      <c r="I775" s="64"/>
      <c r="J775" s="61"/>
      <c r="K775" s="61"/>
      <c r="L775" s="62">
        <v>67.476383265856953</v>
      </c>
      <c r="M775" s="62">
        <v>51.138275937562291</v>
      </c>
      <c r="N775" s="62">
        <v>16.338107328294662</v>
      </c>
      <c r="O775" s="62">
        <v>14.619883040935674</v>
      </c>
      <c r="P775" s="62">
        <v>44.984255510571302</v>
      </c>
      <c r="Q775" s="62"/>
      <c r="R775" s="62"/>
      <c r="S775" s="62"/>
      <c r="T775" s="62"/>
      <c r="U775" s="62"/>
      <c r="V775" s="62"/>
      <c r="W775" s="62"/>
      <c r="X775" s="62"/>
      <c r="Y775" s="62"/>
      <c r="Z775" s="62">
        <v>8.7999999999999995E-2</v>
      </c>
      <c r="AA775" s="62"/>
      <c r="AB775" s="62"/>
      <c r="AC775" s="61" t="str">
        <f>'учет продукции'!$A775&amp;" "&amp;'учет продукции'!$B775&amp;" "&amp;'учет продукции'!$C775&amp;" "&amp;'учет продукции'!$D775&amp;" "&amp;'учет продукции'!$E775</f>
        <v>Старый город 4см желтый гладкий 2 сорт</v>
      </c>
    </row>
    <row r="776" spans="1:29" ht="14.25" customHeight="1" x14ac:dyDescent="0.3">
      <c r="A776" s="35" t="str">
        <f t="shared" ref="A776:B776" si="243">A264</f>
        <v>Старый город</v>
      </c>
      <c r="B776" s="8" t="str">
        <f t="shared" si="243"/>
        <v>4см</v>
      </c>
      <c r="C776" s="8" t="str">
        <f t="shared" si="237"/>
        <v>оранжевый</v>
      </c>
      <c r="D776" s="8" t="str">
        <f t="shared" si="212"/>
        <v>гладкий</v>
      </c>
      <c r="E776" s="9" t="s">
        <v>159</v>
      </c>
      <c r="F776" s="63">
        <f>'учет продукции'!$I776+'учет продукции'!$J776-'учет продукции'!$K776</f>
        <v>0</v>
      </c>
      <c r="G776" s="32">
        <v>290</v>
      </c>
      <c r="H776" s="32">
        <f>'учет продукции'!$F776*'учет продукции'!$G776</f>
        <v>0</v>
      </c>
      <c r="I776" s="64"/>
      <c r="J776" s="61"/>
      <c r="K776" s="61"/>
      <c r="L776" s="62">
        <v>67.476383265856953</v>
      </c>
      <c r="M776" s="62">
        <v>51.138275937562291</v>
      </c>
      <c r="N776" s="62">
        <v>16.338107328294662</v>
      </c>
      <c r="O776" s="62">
        <v>14.619883040935674</v>
      </c>
      <c r="P776" s="62">
        <v>44.984255510571302</v>
      </c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>
        <v>8.7999999999999995E-2</v>
      </c>
      <c r="AB776" s="62"/>
      <c r="AC776" s="61" t="str">
        <f>'учет продукции'!$A776&amp;" "&amp;'учет продукции'!$B776&amp;" "&amp;'учет продукции'!$C776&amp;" "&amp;'учет продукции'!$D776&amp;" "&amp;'учет продукции'!$E776</f>
        <v>Старый город 4см оранжевый гладкий 2 сорт</v>
      </c>
    </row>
    <row r="777" spans="1:29" ht="14.25" customHeight="1" x14ac:dyDescent="0.3">
      <c r="A777" s="35" t="s">
        <v>157</v>
      </c>
      <c r="B777" s="8" t="s">
        <v>125</v>
      </c>
      <c r="C777" s="8" t="s">
        <v>126</v>
      </c>
      <c r="D777" s="8" t="s">
        <v>127</v>
      </c>
      <c r="E777" s="8" t="s">
        <v>159</v>
      </c>
      <c r="F777" s="66">
        <v>0</v>
      </c>
      <c r="G777" s="32">
        <v>270</v>
      </c>
      <c r="H777" s="32">
        <v>0</v>
      </c>
      <c r="I777" s="67"/>
      <c r="J777" s="61"/>
      <c r="K777" s="61"/>
      <c r="L777" s="62">
        <v>67.476383265856953</v>
      </c>
      <c r="M777" s="62">
        <v>51.138275937562291</v>
      </c>
      <c r="N777" s="62">
        <v>16.338107328294662</v>
      </c>
      <c r="O777" s="62">
        <v>14.619883040935674</v>
      </c>
      <c r="P777" s="62">
        <v>44.984255510571302</v>
      </c>
      <c r="Q777" s="62"/>
      <c r="R777" s="62"/>
      <c r="S777" s="62"/>
      <c r="T777" s="62"/>
      <c r="U777" s="62"/>
      <c r="V777" s="62"/>
      <c r="W777" s="62">
        <v>8.7999999999999995E-2</v>
      </c>
      <c r="X777" s="62"/>
      <c r="Y777" s="62"/>
      <c r="Z777" s="62"/>
      <c r="AA777" s="62"/>
      <c r="AB777" s="62"/>
      <c r="AC777" s="61" t="str">
        <f>'учет продукции'!$A777&amp;" "&amp;'учет продукции'!$B777&amp;" "&amp;'учет продукции'!$C777&amp;" "&amp;'учет продукции'!$D777&amp;" "&amp;'учет продукции'!$E777</f>
        <v>старый город 4см Мокко гладкий 2 сорт</v>
      </c>
    </row>
    <row r="778" spans="1:29" ht="14.25" customHeight="1" x14ac:dyDescent="0.3">
      <c r="A778" s="35" t="str">
        <f t="shared" ref="A778:B778" si="244">A266</f>
        <v>Старый город</v>
      </c>
      <c r="B778" s="8" t="str">
        <f t="shared" si="244"/>
        <v>4см</v>
      </c>
      <c r="C778" s="8" t="str">
        <f t="shared" ref="C778:C808" si="245">C746</f>
        <v>№1 Каир</v>
      </c>
      <c r="D778" s="8" t="str">
        <f t="shared" ref="D778:D808" si="246">D650</f>
        <v>гладкий</v>
      </c>
      <c r="E778" s="9" t="s">
        <v>159</v>
      </c>
      <c r="F778" s="63">
        <f>'учет продукции'!$I778+'учет продукции'!$J778-'учет продукции'!$K778</f>
        <v>0</v>
      </c>
      <c r="G778" s="32">
        <v>350</v>
      </c>
      <c r="H778" s="32">
        <f>'учет продукции'!$F778*'учет продукции'!$G778</f>
        <v>0</v>
      </c>
      <c r="I778" s="64"/>
      <c r="J778" s="61"/>
      <c r="K778" s="61"/>
      <c r="L778" s="62">
        <v>67.476383265856953</v>
      </c>
      <c r="M778" s="62">
        <v>51.138275937562291</v>
      </c>
      <c r="N778" s="62">
        <v>16.338107328294662</v>
      </c>
      <c r="O778" s="62">
        <v>14.619883040935674</v>
      </c>
      <c r="P778" s="62">
        <v>44.984255510571302</v>
      </c>
      <c r="Q778" s="62"/>
      <c r="R778" s="62"/>
      <c r="S778" s="62"/>
      <c r="T778" s="62"/>
      <c r="U778" s="62"/>
      <c r="V778" s="62">
        <v>2.1929824561403508E-2</v>
      </c>
      <c r="W778" s="62"/>
      <c r="X778" s="62"/>
      <c r="Y778" s="62"/>
      <c r="Z778" s="62">
        <v>4.3859649122807015E-2</v>
      </c>
      <c r="AA778" s="62">
        <v>2.1929824561403508E-2</v>
      </c>
      <c r="AB778" s="62"/>
      <c r="AC778" s="61" t="str">
        <f>'учет продукции'!$A778&amp;" "&amp;'учет продукции'!$B778&amp;" "&amp;'учет продукции'!$C778&amp;" "&amp;'учет продукции'!$D778&amp;" "&amp;'учет продукции'!$E778</f>
        <v>Старый город 4см №1 Каир гладкий 2 сорт</v>
      </c>
    </row>
    <row r="779" spans="1:29" ht="14.25" customHeight="1" x14ac:dyDescent="0.3">
      <c r="A779" s="35" t="str">
        <f t="shared" ref="A779:B779" si="247">A267</f>
        <v>Старый город</v>
      </c>
      <c r="B779" s="8" t="str">
        <f t="shared" si="247"/>
        <v>4см</v>
      </c>
      <c r="C779" s="8" t="str">
        <f t="shared" si="245"/>
        <v>№2 Янтарь</v>
      </c>
      <c r="D779" s="8" t="str">
        <f t="shared" si="246"/>
        <v>гладкий</v>
      </c>
      <c r="E779" s="9" t="s">
        <v>159</v>
      </c>
      <c r="F779" s="63">
        <f>'учет продукции'!$I779+'учет продукции'!$J779-'учет продукции'!$K779</f>
        <v>0</v>
      </c>
      <c r="G779" s="32">
        <v>350</v>
      </c>
      <c r="H779" s="32">
        <f>'учет продукции'!$F779*'учет продукции'!$G779</f>
        <v>0</v>
      </c>
      <c r="I779" s="64"/>
      <c r="J779" s="61"/>
      <c r="K779" s="61"/>
      <c r="L779" s="62">
        <v>67.476383265856953</v>
      </c>
      <c r="M779" s="62">
        <v>51.138275937562291</v>
      </c>
      <c r="N779" s="62">
        <v>16.338107328294662</v>
      </c>
      <c r="O779" s="62">
        <v>14.619883040935674</v>
      </c>
      <c r="P779" s="62">
        <v>44.984255510571302</v>
      </c>
      <c r="Q779" s="62"/>
      <c r="R779" s="62"/>
      <c r="S779" s="62"/>
      <c r="T779" s="62"/>
      <c r="U779" s="62"/>
      <c r="V779" s="62"/>
      <c r="W779" s="62">
        <v>4.3859649122807015E-2</v>
      </c>
      <c r="X779" s="62"/>
      <c r="Y779" s="62"/>
      <c r="Z779" s="62">
        <v>4.3859649122807001E-2</v>
      </c>
      <c r="AA779" s="62"/>
      <c r="AB779" s="62"/>
      <c r="AC779" s="61" t="str">
        <f>'учет продукции'!$A779&amp;" "&amp;'учет продукции'!$B779&amp;" "&amp;'учет продукции'!$C779&amp;" "&amp;'учет продукции'!$D779&amp;" "&amp;'учет продукции'!$E779</f>
        <v>Старый город 4см №2 Янтарь гладкий 2 сорт</v>
      </c>
    </row>
    <row r="780" spans="1:29" ht="14.25" customHeight="1" x14ac:dyDescent="0.3">
      <c r="A780" s="35" t="str">
        <f t="shared" ref="A780:B780" si="248">A268</f>
        <v>Старый город</v>
      </c>
      <c r="B780" s="8" t="str">
        <f t="shared" si="248"/>
        <v>4см</v>
      </c>
      <c r="C780" s="8" t="str">
        <f t="shared" si="245"/>
        <v>№3 Серо-белый</v>
      </c>
      <c r="D780" s="8" t="str">
        <f t="shared" si="246"/>
        <v>гладкий</v>
      </c>
      <c r="E780" s="9" t="s">
        <v>159</v>
      </c>
      <c r="F780" s="63">
        <f>'учет продукции'!$I780+'учет продукции'!$J780-'учет продукции'!$K780</f>
        <v>0</v>
      </c>
      <c r="G780" s="32">
        <v>350</v>
      </c>
      <c r="H780" s="32">
        <f>'учет продукции'!$F780*'учет продукции'!$G780</f>
        <v>0</v>
      </c>
      <c r="I780" s="64"/>
      <c r="J780" s="61"/>
      <c r="K780" s="61"/>
      <c r="L780" s="62">
        <v>67.476383265856953</v>
      </c>
      <c r="M780" s="62">
        <v>51.138275937562291</v>
      </c>
      <c r="N780" s="62">
        <v>16.338107328294662</v>
      </c>
      <c r="O780" s="62">
        <v>14.619883040935674</v>
      </c>
      <c r="P780" s="62">
        <v>44.984255510571302</v>
      </c>
      <c r="Q780" s="62"/>
      <c r="R780" s="62"/>
      <c r="S780" s="62"/>
      <c r="T780" s="62"/>
      <c r="U780" s="62"/>
      <c r="V780" s="62"/>
      <c r="W780" s="62"/>
      <c r="X780" s="62"/>
      <c r="Y780" s="62">
        <v>4.3859649122807015E-2</v>
      </c>
      <c r="Z780" s="62"/>
      <c r="AA780" s="62"/>
      <c r="AB780" s="62"/>
      <c r="AC780" s="61" t="str">
        <f>'учет продукции'!$A780&amp;" "&amp;'учет продукции'!$B780&amp;" "&amp;'учет продукции'!$C780&amp;" "&amp;'учет продукции'!$D780&amp;" "&amp;'учет продукции'!$E780</f>
        <v>Старый город 4см №3 Серо-белый гладкий 2 сорт</v>
      </c>
    </row>
    <row r="781" spans="1:29" ht="14.25" customHeight="1" x14ac:dyDescent="0.3">
      <c r="A781" s="35" t="str">
        <f t="shared" ref="A781:B781" si="249">A269</f>
        <v>Старый город</v>
      </c>
      <c r="B781" s="8" t="str">
        <f t="shared" si="249"/>
        <v>4см</v>
      </c>
      <c r="C781" s="8" t="str">
        <f t="shared" si="245"/>
        <v>№4 Степь</v>
      </c>
      <c r="D781" s="8" t="str">
        <f t="shared" si="246"/>
        <v>гладкий</v>
      </c>
      <c r="E781" s="9" t="s">
        <v>159</v>
      </c>
      <c r="F781" s="63">
        <f>'учет продукции'!$I781+'учет продукции'!$J781-'учет продукции'!$K781</f>
        <v>0</v>
      </c>
      <c r="G781" s="32">
        <v>350</v>
      </c>
      <c r="H781" s="32">
        <f>'учет продукции'!$F781*'учет продукции'!$G781</f>
        <v>0</v>
      </c>
      <c r="I781" s="64"/>
      <c r="J781" s="61"/>
      <c r="K781" s="61"/>
      <c r="L781" s="62">
        <v>67.476383265856953</v>
      </c>
      <c r="M781" s="62">
        <v>51.138275937562291</v>
      </c>
      <c r="N781" s="62">
        <v>16.338107328294662</v>
      </c>
      <c r="O781" s="62">
        <v>14.619883040935674</v>
      </c>
      <c r="P781" s="62">
        <v>44.984255510571302</v>
      </c>
      <c r="Q781" s="62"/>
      <c r="R781" s="62"/>
      <c r="S781" s="62"/>
      <c r="T781" s="62"/>
      <c r="U781" s="62"/>
      <c r="V781" s="62"/>
      <c r="W781" s="62">
        <v>2.1999999999999999E-2</v>
      </c>
      <c r="X781" s="62"/>
      <c r="Y781" s="62">
        <v>4.3859649122807015E-2</v>
      </c>
      <c r="Z781" s="62">
        <v>2.1999999999999999E-2</v>
      </c>
      <c r="AA781" s="62"/>
      <c r="AB781" s="62"/>
      <c r="AC781" s="61" t="str">
        <f>'учет продукции'!$A781&amp;" "&amp;'учет продукции'!$B781&amp;" "&amp;'учет продукции'!$C781&amp;" "&amp;'учет продукции'!$D781&amp;" "&amp;'учет продукции'!$E781</f>
        <v>Старый город 4см №4 Степь гладкий 2 сорт</v>
      </c>
    </row>
    <row r="782" spans="1:29" ht="14.25" customHeight="1" x14ac:dyDescent="0.3">
      <c r="A782" s="35" t="str">
        <f t="shared" ref="A782:B782" si="250">A270</f>
        <v>Старый город</v>
      </c>
      <c r="B782" s="8" t="str">
        <f t="shared" si="250"/>
        <v>4см</v>
      </c>
      <c r="C782" s="8" t="str">
        <f t="shared" si="245"/>
        <v>№5 Клинкер</v>
      </c>
      <c r="D782" s="8" t="str">
        <f t="shared" si="246"/>
        <v>гладкий</v>
      </c>
      <c r="E782" s="9" t="s">
        <v>159</v>
      </c>
      <c r="F782" s="63">
        <f>'учет продукции'!$I782+'учет продукции'!$J782-'учет продукции'!$K782</f>
        <v>0</v>
      </c>
      <c r="G782" s="32">
        <v>350</v>
      </c>
      <c r="H782" s="32">
        <f>'учет продукции'!$F782*'учет продукции'!$G782</f>
        <v>0</v>
      </c>
      <c r="I782" s="64"/>
      <c r="J782" s="61"/>
      <c r="K782" s="61"/>
      <c r="L782" s="62">
        <v>67.476383265856953</v>
      </c>
      <c r="M782" s="62">
        <v>51.138275937562291</v>
      </c>
      <c r="N782" s="62">
        <v>16.338107328294662</v>
      </c>
      <c r="O782" s="62">
        <v>14.619883040935674</v>
      </c>
      <c r="P782" s="62">
        <v>44.984255510571302</v>
      </c>
      <c r="Q782" s="62"/>
      <c r="R782" s="62"/>
      <c r="S782" s="62"/>
      <c r="T782" s="62"/>
      <c r="U782" s="62"/>
      <c r="V782" s="62">
        <v>5.7000000000000002E-2</v>
      </c>
      <c r="W782" s="62">
        <v>2.9000000000000001E-2</v>
      </c>
      <c r="X782" s="62"/>
      <c r="Y782" s="62"/>
      <c r="Z782" s="62"/>
      <c r="AA782" s="62"/>
      <c r="AB782" s="62"/>
      <c r="AC782" s="61" t="str">
        <f>'учет продукции'!$A782&amp;" "&amp;'учет продукции'!$B782&amp;" "&amp;'учет продукции'!$C782&amp;" "&amp;'учет продукции'!$D782&amp;" "&amp;'учет продукции'!$E782</f>
        <v>Старый город 4см №5 Клинкер гладкий 2 сорт</v>
      </c>
    </row>
    <row r="783" spans="1:29" ht="14.25" customHeight="1" x14ac:dyDescent="0.3">
      <c r="A783" s="35" t="str">
        <f t="shared" ref="A783:B783" si="251">A271</f>
        <v>Старый город</v>
      </c>
      <c r="B783" s="8" t="str">
        <f t="shared" si="251"/>
        <v>4см</v>
      </c>
      <c r="C783" s="8" t="str">
        <f t="shared" si="245"/>
        <v>№6 Осень</v>
      </c>
      <c r="D783" s="8" t="str">
        <f t="shared" si="246"/>
        <v>гладкий</v>
      </c>
      <c r="E783" s="9" t="s">
        <v>159</v>
      </c>
      <c r="F783" s="63">
        <f>'учет продукции'!$I783+'учет продукции'!$J783-'учет продукции'!$K783</f>
        <v>0</v>
      </c>
      <c r="G783" s="32">
        <v>350</v>
      </c>
      <c r="H783" s="32">
        <f>'учет продукции'!$F783*'учет продукции'!$G783</f>
        <v>0</v>
      </c>
      <c r="I783" s="64"/>
      <c r="J783" s="61"/>
      <c r="K783" s="61"/>
      <c r="L783" s="62">
        <v>67.476383265856953</v>
      </c>
      <c r="M783" s="62">
        <v>51.138275937562291</v>
      </c>
      <c r="N783" s="62">
        <v>16.338107328294662</v>
      </c>
      <c r="O783" s="62">
        <v>14.619883040935674</v>
      </c>
      <c r="P783" s="62">
        <v>44.984255510571302</v>
      </c>
      <c r="Q783" s="62"/>
      <c r="R783" s="62"/>
      <c r="S783" s="62"/>
      <c r="T783" s="62"/>
      <c r="U783" s="62"/>
      <c r="V783" s="62">
        <v>2.1929824561403508E-2</v>
      </c>
      <c r="W783" s="62">
        <v>2.1929824561403508E-2</v>
      </c>
      <c r="X783" s="62"/>
      <c r="Y783" s="62"/>
      <c r="Z783" s="62">
        <v>4.3859649122807015E-2</v>
      </c>
      <c r="AA783" s="62"/>
      <c r="AB783" s="62"/>
      <c r="AC783" s="61" t="str">
        <f>'учет продукции'!$A783&amp;" "&amp;'учет продукции'!$B783&amp;" "&amp;'учет продукции'!$C783&amp;" "&amp;'учет продукции'!$D783&amp;" "&amp;'учет продукции'!$E783</f>
        <v>Старый город 4см №6 Осень гладкий 2 сорт</v>
      </c>
    </row>
    <row r="784" spans="1:29" ht="14.25" customHeight="1" x14ac:dyDescent="0.3">
      <c r="A784" s="35" t="str">
        <f t="shared" ref="A784:B784" si="252">A272</f>
        <v>Старый город</v>
      </c>
      <c r="B784" s="8" t="str">
        <f t="shared" si="252"/>
        <v>4см</v>
      </c>
      <c r="C784" s="8" t="str">
        <f t="shared" si="245"/>
        <v>№7 Меланж</v>
      </c>
      <c r="D784" s="8" t="str">
        <f t="shared" si="246"/>
        <v>гладкий</v>
      </c>
      <c r="E784" s="9" t="s">
        <v>159</v>
      </c>
      <c r="F784" s="63">
        <f>'учет продукции'!$I784+'учет продукции'!$J784-'учет продукции'!$K784</f>
        <v>0</v>
      </c>
      <c r="G784" s="32">
        <v>350</v>
      </c>
      <c r="H784" s="32">
        <f>'учет продукции'!$F784*'учет продукции'!$G784</f>
        <v>0</v>
      </c>
      <c r="I784" s="64"/>
      <c r="J784" s="61"/>
      <c r="K784" s="61"/>
      <c r="L784" s="62">
        <v>67.476383265856953</v>
      </c>
      <c r="M784" s="62">
        <v>51.138275937562291</v>
      </c>
      <c r="N784" s="62">
        <v>16.338107328294662</v>
      </c>
      <c r="O784" s="62">
        <v>14.619883040935674</v>
      </c>
      <c r="P784" s="62">
        <v>44.984255510571302</v>
      </c>
      <c r="Q784" s="62"/>
      <c r="R784" s="62"/>
      <c r="S784" s="62"/>
      <c r="T784" s="62"/>
      <c r="U784" s="62"/>
      <c r="V784" s="62"/>
      <c r="W784" s="62"/>
      <c r="X784" s="62"/>
      <c r="Y784" s="62">
        <v>4.3859649122807015E-2</v>
      </c>
      <c r="Z784" s="62">
        <v>4.3859649122807015E-2</v>
      </c>
      <c r="AA784" s="62"/>
      <c r="AB784" s="62"/>
      <c r="AC784" s="61" t="str">
        <f>'учет продукции'!$A784&amp;" "&amp;'учет продукции'!$B784&amp;" "&amp;'учет продукции'!$C784&amp;" "&amp;'учет продукции'!$D784&amp;" "&amp;'учет продукции'!$E784</f>
        <v>Старый город 4см №7 Меланж гладкий 2 сорт</v>
      </c>
    </row>
    <row r="785" spans="1:29" ht="14.25" customHeight="1" x14ac:dyDescent="0.3">
      <c r="A785" s="35" t="str">
        <f t="shared" ref="A785:B785" si="253">A273</f>
        <v>Старый город</v>
      </c>
      <c r="B785" s="8" t="str">
        <f t="shared" si="253"/>
        <v>4см</v>
      </c>
      <c r="C785" s="8" t="str">
        <f t="shared" si="245"/>
        <v>№8 Аляска</v>
      </c>
      <c r="D785" s="8" t="str">
        <f t="shared" si="246"/>
        <v>гладкий</v>
      </c>
      <c r="E785" s="9" t="s">
        <v>159</v>
      </c>
      <c r="F785" s="63">
        <f>'учет продукции'!$I785+'учет продукции'!$J785-'учет продукции'!$K785</f>
        <v>0</v>
      </c>
      <c r="G785" s="32">
        <v>350</v>
      </c>
      <c r="H785" s="32">
        <f>'учет продукции'!$F785*'учет продукции'!$G785</f>
        <v>0</v>
      </c>
      <c r="I785" s="64"/>
      <c r="J785" s="61"/>
      <c r="K785" s="61"/>
      <c r="L785" s="62">
        <v>67.476383265856953</v>
      </c>
      <c r="M785" s="62">
        <v>51.138275937562291</v>
      </c>
      <c r="N785" s="62">
        <v>16.338107328294662</v>
      </c>
      <c r="O785" s="62">
        <v>14.619883040935674</v>
      </c>
      <c r="P785" s="62">
        <v>44.984255510571302</v>
      </c>
      <c r="Q785" s="62"/>
      <c r="R785" s="62"/>
      <c r="S785" s="62"/>
      <c r="T785" s="62"/>
      <c r="U785" s="62"/>
      <c r="V785" s="62"/>
      <c r="W785" s="62"/>
      <c r="X785" s="62">
        <v>2.1999999999999999E-2</v>
      </c>
      <c r="Y785" s="62">
        <v>6.6000000000000003E-2</v>
      </c>
      <c r="Z785" s="62"/>
      <c r="AA785" s="62"/>
      <c r="AB785" s="62"/>
      <c r="AC785" s="61" t="str">
        <f>'учет продукции'!$A785&amp;" "&amp;'учет продукции'!$B785&amp;" "&amp;'учет продукции'!$C785&amp;" "&amp;'учет продукции'!$D785&amp;" "&amp;'учет продукции'!$E785</f>
        <v>Старый город 4см №8 Аляска гладкий 2 сорт</v>
      </c>
    </row>
    <row r="786" spans="1:29" ht="14.25" customHeight="1" x14ac:dyDescent="0.3">
      <c r="A786" s="35" t="str">
        <f t="shared" ref="A786:B786" si="254">A274</f>
        <v>Старый город</v>
      </c>
      <c r="B786" s="8" t="str">
        <f t="shared" si="254"/>
        <v>4см</v>
      </c>
      <c r="C786" s="8" t="str">
        <f t="shared" si="245"/>
        <v>№9 Арабская ночь</v>
      </c>
      <c r="D786" s="8" t="str">
        <f t="shared" si="246"/>
        <v>гладкий</v>
      </c>
      <c r="E786" s="9" t="s">
        <v>159</v>
      </c>
      <c r="F786" s="63">
        <f>'учет продукции'!$I786+'учет продукции'!$J786-'учет продукции'!$K786</f>
        <v>0</v>
      </c>
      <c r="G786" s="32">
        <v>350</v>
      </c>
      <c r="H786" s="32">
        <f>'учет продукции'!$F786*'учет продукции'!$G786</f>
        <v>0</v>
      </c>
      <c r="I786" s="64"/>
      <c r="J786" s="61"/>
      <c r="K786" s="61"/>
      <c r="L786" s="62">
        <v>67.476383265856953</v>
      </c>
      <c r="M786" s="62">
        <v>51.138275937562291</v>
      </c>
      <c r="N786" s="62">
        <v>16.338107328294662</v>
      </c>
      <c r="O786" s="62">
        <v>14.619883040935674</v>
      </c>
      <c r="P786" s="62">
        <v>44.984255510571302</v>
      </c>
      <c r="Q786" s="62"/>
      <c r="R786" s="62"/>
      <c r="S786" s="62"/>
      <c r="T786" s="62"/>
      <c r="U786" s="62"/>
      <c r="V786" s="62">
        <v>2.9000000000000001E-2</v>
      </c>
      <c r="W786" s="62"/>
      <c r="X786" s="62">
        <v>2.9000000000000001E-2</v>
      </c>
      <c r="Y786" s="62"/>
      <c r="Z786" s="62">
        <v>2.9000000000000001E-2</v>
      </c>
      <c r="AA786" s="62"/>
      <c r="AB786" s="62"/>
      <c r="AC786" s="61" t="str">
        <f>'учет продукции'!$A786&amp;" "&amp;'учет продукции'!$B786&amp;" "&amp;'учет продукции'!$C786&amp;" "&amp;'учет продукции'!$D786&amp;" "&amp;'учет продукции'!$E786</f>
        <v>Старый город 4см №9 Арабская ночь гладкий 2 сорт</v>
      </c>
    </row>
    <row r="787" spans="1:29" ht="14.25" customHeight="1" x14ac:dyDescent="0.3">
      <c r="A787" s="35" t="str">
        <f t="shared" ref="A787:B787" si="255">A275</f>
        <v>Старый город</v>
      </c>
      <c r="B787" s="8" t="str">
        <f t="shared" si="255"/>
        <v>4см</v>
      </c>
      <c r="C787" s="8" t="str">
        <f t="shared" si="245"/>
        <v>№10 Джафар</v>
      </c>
      <c r="D787" s="8" t="str">
        <f t="shared" si="246"/>
        <v>гладкий</v>
      </c>
      <c r="E787" s="9" t="s">
        <v>159</v>
      </c>
      <c r="F787" s="63">
        <f>'учет продукции'!$I787+'учет продукции'!$J787-'учет продукции'!$K787</f>
        <v>0</v>
      </c>
      <c r="G787" s="32">
        <v>350</v>
      </c>
      <c r="H787" s="32">
        <f>'учет продукции'!$F787*'учет продукции'!$G787</f>
        <v>0</v>
      </c>
      <c r="I787" s="64"/>
      <c r="J787" s="61"/>
      <c r="K787" s="61"/>
      <c r="L787" s="62">
        <v>67.476383265856953</v>
      </c>
      <c r="M787" s="62">
        <v>51.138275937562291</v>
      </c>
      <c r="N787" s="62">
        <v>16.338107328294662</v>
      </c>
      <c r="O787" s="62">
        <v>14.619883040935674</v>
      </c>
      <c r="P787" s="62">
        <v>44.984255510571302</v>
      </c>
      <c r="Q787" s="62"/>
      <c r="R787" s="62"/>
      <c r="S787" s="62"/>
      <c r="T787" s="62"/>
      <c r="U787" s="62"/>
      <c r="V787" s="62"/>
      <c r="W787" s="62">
        <v>2.1929824561403508E-2</v>
      </c>
      <c r="X787" s="62"/>
      <c r="Y787" s="62"/>
      <c r="Z787" s="62">
        <v>4.3859649122807015E-2</v>
      </c>
      <c r="AA787" s="62">
        <v>2.1929824561403508E-2</v>
      </c>
      <c r="AB787" s="62"/>
      <c r="AC787" s="61" t="str">
        <f>'учет продукции'!$A787&amp;" "&amp;'учет продукции'!$B787&amp;" "&amp;'учет продукции'!$C787&amp;" "&amp;'учет продукции'!$D787&amp;" "&amp;'учет продукции'!$E787</f>
        <v>Старый город 4см №10 Джафар гладкий 2 сорт</v>
      </c>
    </row>
    <row r="788" spans="1:29" ht="14.25" customHeight="1" x14ac:dyDescent="0.3">
      <c r="A788" s="35" t="str">
        <f t="shared" ref="A788:B788" si="256">A276</f>
        <v>Старый город</v>
      </c>
      <c r="B788" s="8" t="str">
        <f t="shared" si="256"/>
        <v>4см</v>
      </c>
      <c r="C788" s="8" t="str">
        <f t="shared" si="245"/>
        <v>№11 Джамбулани</v>
      </c>
      <c r="D788" s="8" t="str">
        <f t="shared" si="246"/>
        <v>гладкий</v>
      </c>
      <c r="E788" s="9" t="s">
        <v>159</v>
      </c>
      <c r="F788" s="63">
        <f>'учет продукции'!$I788+'учет продукции'!$J788-'учет продукции'!$K788</f>
        <v>0</v>
      </c>
      <c r="G788" s="32">
        <v>350</v>
      </c>
      <c r="H788" s="32">
        <f>'учет продукции'!$F788*'учет продукции'!$G788</f>
        <v>0</v>
      </c>
      <c r="I788" s="64"/>
      <c r="J788" s="61"/>
      <c r="K788" s="61"/>
      <c r="L788" s="62">
        <v>67.476383265856953</v>
      </c>
      <c r="M788" s="62">
        <v>51.138275937562291</v>
      </c>
      <c r="N788" s="62">
        <v>16.338107328294662</v>
      </c>
      <c r="O788" s="62">
        <v>14.619883040935674</v>
      </c>
      <c r="P788" s="62">
        <v>44.984255510571302</v>
      </c>
      <c r="Q788" s="62"/>
      <c r="R788" s="62"/>
      <c r="S788" s="62"/>
      <c r="T788" s="62"/>
      <c r="U788" s="62"/>
      <c r="V788" s="62"/>
      <c r="W788" s="62">
        <v>4.3859649122807015E-2</v>
      </c>
      <c r="X788" s="62"/>
      <c r="Y788" s="62">
        <v>4.3859649122807015E-2</v>
      </c>
      <c r="Z788" s="62"/>
      <c r="AA788" s="62"/>
      <c r="AB788" s="62"/>
      <c r="AC788" s="61" t="str">
        <f>'учет продукции'!$A788&amp;" "&amp;'учет продукции'!$B788&amp;" "&amp;'учет продукции'!$C788&amp;" "&amp;'учет продукции'!$D788&amp;" "&amp;'учет продукции'!$E788</f>
        <v>Старый город 4см №11 Джамбулани гладкий 2 сорт</v>
      </c>
    </row>
    <row r="789" spans="1:29" ht="14.25" customHeight="1" x14ac:dyDescent="0.3">
      <c r="A789" s="35" t="str">
        <f t="shared" ref="A789:B789" si="257">A277</f>
        <v>Старый город</v>
      </c>
      <c r="B789" s="8" t="str">
        <f t="shared" si="257"/>
        <v>4см</v>
      </c>
      <c r="C789" s="8" t="str">
        <f t="shared" si="245"/>
        <v>№12 Яшма</v>
      </c>
      <c r="D789" s="8" t="str">
        <f t="shared" si="246"/>
        <v>гладкий</v>
      </c>
      <c r="E789" s="9" t="s">
        <v>159</v>
      </c>
      <c r="F789" s="63">
        <f>'учет продукции'!$I789+'учет продукции'!$J789-'учет продукции'!$K789</f>
        <v>0</v>
      </c>
      <c r="G789" s="32">
        <v>350</v>
      </c>
      <c r="H789" s="32">
        <f>'учет продукции'!$F789*'учет продукции'!$G789</f>
        <v>0</v>
      </c>
      <c r="I789" s="64"/>
      <c r="J789" s="61"/>
      <c r="K789" s="61"/>
      <c r="L789" s="62">
        <v>67.476383265856953</v>
      </c>
      <c r="M789" s="62">
        <v>51.138275937562291</v>
      </c>
      <c r="N789" s="62">
        <v>16.338107328294662</v>
      </c>
      <c r="O789" s="62">
        <v>14.619883040935674</v>
      </c>
      <c r="P789" s="62">
        <v>44.984255510571302</v>
      </c>
      <c r="Q789" s="62"/>
      <c r="R789" s="62"/>
      <c r="S789" s="62"/>
      <c r="T789" s="62"/>
      <c r="U789" s="62"/>
      <c r="V789" s="62"/>
      <c r="W789" s="62">
        <v>2.1929824561403501E-2</v>
      </c>
      <c r="X789" s="62"/>
      <c r="Y789" s="62">
        <v>4.3859649122807015E-2</v>
      </c>
      <c r="Z789" s="62"/>
      <c r="AA789" s="62">
        <v>2.1929824561403508E-2</v>
      </c>
      <c r="AB789" s="62"/>
      <c r="AC789" s="61" t="str">
        <f>'учет продукции'!$A789&amp;" "&amp;'учет продукции'!$B789&amp;" "&amp;'учет продукции'!$C789&amp;" "&amp;'учет продукции'!$D789&amp;" "&amp;'учет продукции'!$E789</f>
        <v>Старый город 4см №12 Яшма гладкий 2 сорт</v>
      </c>
    </row>
    <row r="790" spans="1:29" ht="14.25" customHeight="1" x14ac:dyDescent="0.3">
      <c r="A790" s="35" t="str">
        <f t="shared" ref="A790:B790" si="258">A278</f>
        <v>Старый город</v>
      </c>
      <c r="B790" s="8" t="str">
        <f t="shared" si="258"/>
        <v>4см</v>
      </c>
      <c r="C790" s="8" t="str">
        <f t="shared" si="245"/>
        <v>№13 Сорренто</v>
      </c>
      <c r="D790" s="8" t="str">
        <f t="shared" si="246"/>
        <v>гладкий</v>
      </c>
      <c r="E790" s="9" t="s">
        <v>159</v>
      </c>
      <c r="F790" s="63">
        <f>'учет продукции'!$I790+'учет продукции'!$J790-'учет продукции'!$K790</f>
        <v>0</v>
      </c>
      <c r="G790" s="32">
        <v>350</v>
      </c>
      <c r="H790" s="32">
        <f>'учет продукции'!$F790*'учет продукции'!$G790</f>
        <v>0</v>
      </c>
      <c r="I790" s="64"/>
      <c r="J790" s="61"/>
      <c r="K790" s="61"/>
      <c r="L790" s="62">
        <v>67.476383265856953</v>
      </c>
      <c r="M790" s="62">
        <v>51.138275937562291</v>
      </c>
      <c r="N790" s="62">
        <v>16.338107328294662</v>
      </c>
      <c r="O790" s="62">
        <v>14.619883040935674</v>
      </c>
      <c r="P790" s="62">
        <v>44.984255510571302</v>
      </c>
      <c r="Q790" s="62"/>
      <c r="R790" s="62"/>
      <c r="S790" s="62"/>
      <c r="T790" s="62"/>
      <c r="U790" s="62"/>
      <c r="V790" s="62">
        <v>2.9000000000000001E-2</v>
      </c>
      <c r="W790" s="62">
        <v>2.9000000000000001E-2</v>
      </c>
      <c r="X790" s="62"/>
      <c r="Y790" s="62"/>
      <c r="Z790" s="62"/>
      <c r="AA790" s="62">
        <v>2.9000000000000001E-2</v>
      </c>
      <c r="AB790" s="62"/>
      <c r="AC790" s="61" t="str">
        <f>'учет продукции'!$A790&amp;" "&amp;'учет продукции'!$B790&amp;" "&amp;'учет продукции'!$C790&amp;" "&amp;'учет продукции'!$D790&amp;" "&amp;'учет продукции'!$E790</f>
        <v>Старый город 4см №13 Сорренто гладкий 2 сорт</v>
      </c>
    </row>
    <row r="791" spans="1:29" ht="14.25" customHeight="1" x14ac:dyDescent="0.3">
      <c r="A791" s="35" t="str">
        <f t="shared" ref="A791:B791" si="259">A279</f>
        <v>Старый город</v>
      </c>
      <c r="B791" s="8" t="str">
        <f t="shared" si="259"/>
        <v>4см</v>
      </c>
      <c r="C791" s="8" t="str">
        <f t="shared" si="245"/>
        <v>№14 Красный агат</v>
      </c>
      <c r="D791" s="8" t="str">
        <f t="shared" si="246"/>
        <v>гладкий</v>
      </c>
      <c r="E791" s="9" t="s">
        <v>159</v>
      </c>
      <c r="F791" s="63">
        <f>'учет продукции'!$I791+'учет продукции'!$J791-'учет продукции'!$K791</f>
        <v>0</v>
      </c>
      <c r="G791" s="32">
        <v>350</v>
      </c>
      <c r="H791" s="32">
        <f>'учет продукции'!$F791*'учет продукции'!$G791</f>
        <v>0</v>
      </c>
      <c r="I791" s="64"/>
      <c r="J791" s="61"/>
      <c r="K791" s="61"/>
      <c r="L791" s="62">
        <v>67.476383265856953</v>
      </c>
      <c r="M791" s="62">
        <v>51.138275937562291</v>
      </c>
      <c r="N791" s="62">
        <v>16.338107328294662</v>
      </c>
      <c r="O791" s="62">
        <v>14.619883040935674</v>
      </c>
      <c r="P791" s="62">
        <v>44.984255510571302</v>
      </c>
      <c r="Q791" s="62"/>
      <c r="R791" s="62"/>
      <c r="S791" s="62"/>
      <c r="T791" s="62"/>
      <c r="U791" s="62"/>
      <c r="V791" s="62">
        <v>2.1929824561403508E-2</v>
      </c>
      <c r="W791" s="62"/>
      <c r="X791" s="62">
        <v>2.1929824561403508E-2</v>
      </c>
      <c r="Y791" s="62">
        <v>4.3859649122807015E-2</v>
      </c>
      <c r="Z791" s="62"/>
      <c r="AA791" s="62"/>
      <c r="AB791" s="62"/>
      <c r="AC791" s="61" t="str">
        <f>'учет продукции'!$A791&amp;" "&amp;'учет продукции'!$B791&amp;" "&amp;'учет продукции'!$C791&amp;" "&amp;'учет продукции'!$D791&amp;" "&amp;'учет продукции'!$E791</f>
        <v>Старый город 4см №14 Красный агат гладкий 2 сорт</v>
      </c>
    </row>
    <row r="792" spans="1:29" ht="14.25" customHeight="1" x14ac:dyDescent="0.3">
      <c r="A792" s="35" t="str">
        <f t="shared" ref="A792:B792" si="260">A280</f>
        <v>Старый город</v>
      </c>
      <c r="B792" s="8" t="str">
        <f t="shared" si="260"/>
        <v>4см</v>
      </c>
      <c r="C792" s="8" t="str">
        <f t="shared" si="245"/>
        <v>№15 Антрацит</v>
      </c>
      <c r="D792" s="8" t="str">
        <f t="shared" si="246"/>
        <v>гладкий</v>
      </c>
      <c r="E792" s="9" t="s">
        <v>159</v>
      </c>
      <c r="F792" s="63">
        <f>'учет продукции'!$I792+'учет продукции'!$J792-'учет продукции'!$K792</f>
        <v>0</v>
      </c>
      <c r="G792" s="32">
        <v>350</v>
      </c>
      <c r="H792" s="32">
        <f>'учет продукции'!$F792*'учет продукции'!$G792</f>
        <v>0</v>
      </c>
      <c r="I792" s="64"/>
      <c r="J792" s="61"/>
      <c r="K792" s="61"/>
      <c r="L792" s="62">
        <v>67.476383265856953</v>
      </c>
      <c r="M792" s="62">
        <v>51.138275937562291</v>
      </c>
      <c r="N792" s="62">
        <v>16.338107328294662</v>
      </c>
      <c r="O792" s="62">
        <v>14.619883040935674</v>
      </c>
      <c r="P792" s="62">
        <v>44.984255510571302</v>
      </c>
      <c r="Q792" s="62"/>
      <c r="R792" s="62"/>
      <c r="S792" s="62"/>
      <c r="T792" s="62"/>
      <c r="U792" s="62"/>
      <c r="V792" s="62"/>
      <c r="W792" s="62"/>
      <c r="X792" s="62">
        <v>1.4999999999999999E-2</v>
      </c>
      <c r="Y792" s="62">
        <v>0.44</v>
      </c>
      <c r="Z792" s="62"/>
      <c r="AA792" s="62"/>
      <c r="AB792" s="62"/>
      <c r="AC792" s="61" t="str">
        <f>'учет продукции'!$A792&amp;" "&amp;'учет продукции'!$B792&amp;" "&amp;'учет продукции'!$C792&amp;" "&amp;'учет продукции'!$D792&amp;" "&amp;'учет продукции'!$E792</f>
        <v>Старый город 4см №15 Антрацит гладкий 2 сорт</v>
      </c>
    </row>
    <row r="793" spans="1:29" ht="14.25" customHeight="1" x14ac:dyDescent="0.3">
      <c r="A793" s="35" t="str">
        <f t="shared" ref="A793:B793" si="261">A281</f>
        <v>Старый город</v>
      </c>
      <c r="B793" s="8" t="str">
        <f t="shared" si="261"/>
        <v>4см</v>
      </c>
      <c r="C793" s="8" t="str">
        <f t="shared" si="245"/>
        <v>№16 Хаски</v>
      </c>
      <c r="D793" s="8" t="str">
        <f t="shared" si="246"/>
        <v>гладкий</v>
      </c>
      <c r="E793" s="9" t="s">
        <v>159</v>
      </c>
      <c r="F793" s="63">
        <f>'учет продукции'!$I793+'учет продукции'!$J793-'учет продукции'!$K793</f>
        <v>0</v>
      </c>
      <c r="G793" s="32">
        <v>350</v>
      </c>
      <c r="H793" s="32">
        <f>'учет продукции'!$F793*'учет продукции'!$G793</f>
        <v>0</v>
      </c>
      <c r="I793" s="64"/>
      <c r="J793" s="61"/>
      <c r="K793" s="61"/>
      <c r="L793" s="62">
        <v>67.476383265856995</v>
      </c>
      <c r="M793" s="62">
        <v>51.138275937562327</v>
      </c>
      <c r="N793" s="62">
        <v>16.338107328294672</v>
      </c>
      <c r="O793" s="62">
        <v>14.619883040935701</v>
      </c>
      <c r="P793" s="62">
        <v>44.984255510571302</v>
      </c>
      <c r="Q793" s="62"/>
      <c r="R793" s="62"/>
      <c r="S793" s="62"/>
      <c r="T793" s="62"/>
      <c r="U793" s="62"/>
      <c r="V793" s="62"/>
      <c r="W793" s="62">
        <v>2.1929824561403508E-2</v>
      </c>
      <c r="X793" s="62"/>
      <c r="Y793" s="62">
        <v>2.1929824561403508E-2</v>
      </c>
      <c r="Z793" s="62"/>
      <c r="AA793" s="62">
        <v>2.1929824561403508E-2</v>
      </c>
      <c r="AB793" s="62"/>
      <c r="AC793" s="61" t="str">
        <f>'учет продукции'!$A793&amp;" "&amp;'учет продукции'!$B793&amp;" "&amp;'учет продукции'!$C793&amp;" "&amp;'учет продукции'!$D793&amp;" "&amp;'учет продукции'!$E793</f>
        <v>Старый город 4см №16 Хаски гладкий 2 сорт</v>
      </c>
    </row>
    <row r="794" spans="1:29" ht="14.25" customHeight="1" x14ac:dyDescent="0.3">
      <c r="A794" s="35" t="str">
        <f t="shared" ref="A794:B794" si="262">A282</f>
        <v>Старый город</v>
      </c>
      <c r="B794" s="8" t="str">
        <f t="shared" si="262"/>
        <v>4см</v>
      </c>
      <c r="C794" s="8" t="str">
        <f t="shared" si="245"/>
        <v>№17 Черная ночь</v>
      </c>
      <c r="D794" s="8" t="str">
        <f t="shared" si="246"/>
        <v>гладкий</v>
      </c>
      <c r="E794" s="9" t="s">
        <v>159</v>
      </c>
      <c r="F794" s="63">
        <f>'учет продукции'!$I794+'учет продукции'!$J794-'учет продукции'!$K794</f>
        <v>0</v>
      </c>
      <c r="G794" s="32">
        <v>350</v>
      </c>
      <c r="H794" s="32">
        <f>'учет продукции'!$F794*'учет продукции'!$G794</f>
        <v>0</v>
      </c>
      <c r="I794" s="64"/>
      <c r="J794" s="61"/>
      <c r="K794" s="61"/>
      <c r="L794" s="62">
        <v>67.476383265856995</v>
      </c>
      <c r="M794" s="62">
        <v>51.138275937562327</v>
      </c>
      <c r="N794" s="62">
        <v>16.338107328294672</v>
      </c>
      <c r="O794" s="62">
        <v>14.619883040935701</v>
      </c>
      <c r="P794" s="62">
        <v>44.984255510571302</v>
      </c>
      <c r="Q794" s="62"/>
      <c r="R794" s="62"/>
      <c r="S794" s="62"/>
      <c r="T794" s="62"/>
      <c r="U794" s="62"/>
      <c r="V794" s="62"/>
      <c r="W794" s="62"/>
      <c r="X794" s="62">
        <v>6.6000000000000003E-2</v>
      </c>
      <c r="Y794" s="62">
        <v>2.1999999999999999E-2</v>
      </c>
      <c r="Z794" s="62"/>
      <c r="AA794" s="62"/>
      <c r="AB794" s="62"/>
      <c r="AC794" s="61" t="str">
        <f>'учет продукции'!$A794&amp;" "&amp;'учет продукции'!$B794&amp;" "&amp;'учет продукции'!$C794&amp;" "&amp;'учет продукции'!$D794&amp;" "&amp;'учет продукции'!$E794</f>
        <v>Старый город 4см №17 Черная ночь гладкий 2 сорт</v>
      </c>
    </row>
    <row r="795" spans="1:29" ht="14.25" customHeight="1" x14ac:dyDescent="0.3">
      <c r="A795" s="35" t="str">
        <f t="shared" ref="A795:B795" si="263">A283</f>
        <v>Старый город</v>
      </c>
      <c r="B795" s="8" t="str">
        <f t="shared" si="263"/>
        <v>4см</v>
      </c>
      <c r="C795" s="8" t="str">
        <f t="shared" si="245"/>
        <v>№18 Мустанг</v>
      </c>
      <c r="D795" s="8" t="str">
        <f t="shared" si="246"/>
        <v>гладкий</v>
      </c>
      <c r="E795" s="9" t="s">
        <v>159</v>
      </c>
      <c r="F795" s="63">
        <f>'учет продукции'!$I795+'учет продукции'!$J795-'учет продукции'!$K795</f>
        <v>0</v>
      </c>
      <c r="G795" s="32">
        <v>350</v>
      </c>
      <c r="H795" s="32">
        <f>'учет продукции'!$F795*'учет продукции'!$G795</f>
        <v>0</v>
      </c>
      <c r="I795" s="64"/>
      <c r="J795" s="61"/>
      <c r="K795" s="61"/>
      <c r="L795" s="62">
        <v>67.476383265856995</v>
      </c>
      <c r="M795" s="62">
        <v>51.138275937562327</v>
      </c>
      <c r="N795" s="62">
        <v>16.338107328294672</v>
      </c>
      <c r="O795" s="62">
        <v>14.619883040935701</v>
      </c>
      <c r="P795" s="62">
        <v>44.984255510571302</v>
      </c>
      <c r="Q795" s="62"/>
      <c r="R795" s="62"/>
      <c r="S795" s="62"/>
      <c r="T795" s="62"/>
      <c r="U795" s="62"/>
      <c r="V795" s="62"/>
      <c r="W795" s="62">
        <v>4.3859649122807015E-2</v>
      </c>
      <c r="X795" s="62"/>
      <c r="Y795" s="62"/>
      <c r="Z795" s="62"/>
      <c r="AA795" s="62">
        <v>4.3859649122807015E-2</v>
      </c>
      <c r="AB795" s="62"/>
      <c r="AC795" s="61" t="str">
        <f>'учет продукции'!$A795&amp;" "&amp;'учет продукции'!$B795&amp;" "&amp;'учет продукции'!$C795&amp;" "&amp;'учет продукции'!$D795&amp;" "&amp;'учет продукции'!$E795</f>
        <v>Старый город 4см №18 Мустанг гладкий 2 сорт</v>
      </c>
    </row>
    <row r="796" spans="1:29" ht="14.25" customHeight="1" x14ac:dyDescent="0.3">
      <c r="A796" s="35" t="str">
        <f t="shared" ref="A796:B796" si="264">A284</f>
        <v>Старый город</v>
      </c>
      <c r="B796" s="8" t="str">
        <f t="shared" si="264"/>
        <v>4см</v>
      </c>
      <c r="C796" s="8" t="str">
        <f t="shared" si="245"/>
        <v>№19 Гончар</v>
      </c>
      <c r="D796" s="8" t="str">
        <f t="shared" si="246"/>
        <v>гладкий</v>
      </c>
      <c r="E796" s="9" t="s">
        <v>159</v>
      </c>
      <c r="F796" s="63">
        <f>'учет продукции'!$I796+'учет продукции'!$J796-'учет продукции'!$K796</f>
        <v>0</v>
      </c>
      <c r="G796" s="32">
        <v>350</v>
      </c>
      <c r="H796" s="32">
        <f>'учет продукции'!$F796*'учет продукции'!$G796</f>
        <v>0</v>
      </c>
      <c r="I796" s="64"/>
      <c r="J796" s="61"/>
      <c r="K796" s="61"/>
      <c r="L796" s="62">
        <v>67.476383265856995</v>
      </c>
      <c r="M796" s="62">
        <v>51.138275937562327</v>
      </c>
      <c r="N796" s="62">
        <v>16.338107328294672</v>
      </c>
      <c r="O796" s="62">
        <v>14.619883040935701</v>
      </c>
      <c r="P796" s="62">
        <v>44.984255510571302</v>
      </c>
      <c r="Q796" s="62"/>
      <c r="R796" s="62"/>
      <c r="S796" s="62"/>
      <c r="T796" s="62"/>
      <c r="U796" s="62"/>
      <c r="V796" s="62"/>
      <c r="W796" s="62">
        <v>4.3859649122807015E-2</v>
      </c>
      <c r="X796" s="62"/>
      <c r="Y796" s="62"/>
      <c r="Z796" s="62"/>
      <c r="AA796" s="62">
        <v>4.3859649122807015E-2</v>
      </c>
      <c r="AB796" s="62"/>
      <c r="AC796" s="61" t="str">
        <f>'учет продукции'!$A796&amp;" "&amp;'учет продукции'!$B796&amp;" "&amp;'учет продукции'!$C796&amp;" "&amp;'учет продукции'!$D796&amp;" "&amp;'учет продукции'!$E796</f>
        <v>Старый город 4см №19 Гончар гладкий 2 сорт</v>
      </c>
    </row>
    <row r="797" spans="1:29" ht="14.25" customHeight="1" x14ac:dyDescent="0.3">
      <c r="A797" s="35" t="str">
        <f t="shared" ref="A797:B797" si="265">A285</f>
        <v>Старый город</v>
      </c>
      <c r="B797" s="8" t="str">
        <f t="shared" si="265"/>
        <v>4см</v>
      </c>
      <c r="C797" s="8" t="str">
        <f t="shared" si="245"/>
        <v>№20 Кармен</v>
      </c>
      <c r="D797" s="8" t="str">
        <f t="shared" si="246"/>
        <v>гладкий</v>
      </c>
      <c r="E797" s="9" t="s">
        <v>159</v>
      </c>
      <c r="F797" s="63">
        <f>'учет продукции'!$I797+'учет продукции'!$J797-'учет продукции'!$K797</f>
        <v>0</v>
      </c>
      <c r="G797" s="32">
        <v>350</v>
      </c>
      <c r="H797" s="32">
        <f>'учет продукции'!$F797*'учет продукции'!$G797</f>
        <v>0</v>
      </c>
      <c r="I797" s="64"/>
      <c r="J797" s="61"/>
      <c r="K797" s="61"/>
      <c r="L797" s="62">
        <v>67.476383265856995</v>
      </c>
      <c r="M797" s="62">
        <v>51.138275937562327</v>
      </c>
      <c r="N797" s="62">
        <v>16.338107328294672</v>
      </c>
      <c r="O797" s="62">
        <v>14.619883040935701</v>
      </c>
      <c r="P797" s="62">
        <v>44.984255510571302</v>
      </c>
      <c r="Q797" s="62"/>
      <c r="R797" s="62"/>
      <c r="S797" s="62"/>
      <c r="T797" s="62"/>
      <c r="U797" s="62"/>
      <c r="V797" s="62">
        <v>5.7000000000000002E-2</v>
      </c>
      <c r="W797" s="62"/>
      <c r="X797" s="62">
        <v>3.9E-2</v>
      </c>
      <c r="Y797" s="62"/>
      <c r="Z797" s="62"/>
      <c r="AA797" s="62"/>
      <c r="AB797" s="62"/>
      <c r="AC797" s="61" t="str">
        <f>'учет продукции'!$A797&amp;" "&amp;'учет продукции'!$B797&amp;" "&amp;'учет продукции'!$C797&amp;" "&amp;'учет продукции'!$D797&amp;" "&amp;'учет продукции'!$E797</f>
        <v>Старый город 4см №20 Кармен гладкий 2 сорт</v>
      </c>
    </row>
    <row r="798" spans="1:29" ht="14.25" customHeight="1" x14ac:dyDescent="0.3">
      <c r="A798" s="35" t="str">
        <f t="shared" ref="A798:B798" si="266">A286</f>
        <v>Старый город</v>
      </c>
      <c r="B798" s="8" t="str">
        <f t="shared" si="266"/>
        <v>4см</v>
      </c>
      <c r="C798" s="8" t="str">
        <f t="shared" si="245"/>
        <v>№21 Агат коричневый</v>
      </c>
      <c r="D798" s="8" t="str">
        <f t="shared" si="246"/>
        <v>гладкий</v>
      </c>
      <c r="E798" s="9" t="s">
        <v>159</v>
      </c>
      <c r="F798" s="63">
        <f>'учет продукции'!$I798+'учет продукции'!$J798-'учет продукции'!$K798</f>
        <v>0</v>
      </c>
      <c r="G798" s="32">
        <v>350</v>
      </c>
      <c r="H798" s="32">
        <f>'учет продукции'!$F798*'учет продукции'!$G798</f>
        <v>0</v>
      </c>
      <c r="I798" s="64"/>
      <c r="J798" s="61"/>
      <c r="K798" s="61"/>
      <c r="L798" s="62">
        <v>67.476383265856995</v>
      </c>
      <c r="M798" s="62">
        <v>51.138275937562327</v>
      </c>
      <c r="N798" s="62">
        <v>16.338107328294672</v>
      </c>
      <c r="O798" s="62">
        <v>14.619883040935701</v>
      </c>
      <c r="P798" s="62">
        <v>44.984255510571302</v>
      </c>
      <c r="Q798" s="62"/>
      <c r="R798" s="62"/>
      <c r="S798" s="62"/>
      <c r="T798" s="62"/>
      <c r="U798" s="62"/>
      <c r="V798" s="62"/>
      <c r="W798" s="62">
        <v>2.1929824561403508E-2</v>
      </c>
      <c r="X798" s="62">
        <v>2.1929824561403508E-2</v>
      </c>
      <c r="Y798" s="62">
        <v>4.3859649122807015E-2</v>
      </c>
      <c r="Z798" s="62"/>
      <c r="AA798" s="62"/>
      <c r="AB798" s="62"/>
      <c r="AC798" s="61" t="str">
        <f>'учет продукции'!$A798&amp;" "&amp;'учет продукции'!$B798&amp;" "&amp;'учет продукции'!$C798&amp;" "&amp;'учет продукции'!$D798&amp;" "&amp;'учет продукции'!$E798</f>
        <v>Старый город 4см №21 Агат коричневый гладкий 2 сорт</v>
      </c>
    </row>
    <row r="799" spans="1:29" ht="14.25" customHeight="1" x14ac:dyDescent="0.3">
      <c r="A799" s="35" t="str">
        <f t="shared" ref="A799:B799" si="267">A287</f>
        <v>Старый город</v>
      </c>
      <c r="B799" s="8" t="str">
        <f t="shared" si="267"/>
        <v>4см</v>
      </c>
      <c r="C799" s="8" t="str">
        <f t="shared" si="245"/>
        <v>№22 Агат оранжевый</v>
      </c>
      <c r="D799" s="8" t="str">
        <f t="shared" si="246"/>
        <v>гладкий</v>
      </c>
      <c r="E799" s="9" t="s">
        <v>159</v>
      </c>
      <c r="F799" s="63">
        <f>'учет продукции'!$I799+'учет продукции'!$J799-'учет продукции'!$K799</f>
        <v>0</v>
      </c>
      <c r="G799" s="32">
        <v>350</v>
      </c>
      <c r="H799" s="32">
        <f>'учет продукции'!$F799*'учет продукции'!$G799</f>
        <v>0</v>
      </c>
      <c r="I799" s="64"/>
      <c r="J799" s="61"/>
      <c r="K799" s="61"/>
      <c r="L799" s="62">
        <v>67.476383265856995</v>
      </c>
      <c r="M799" s="62">
        <v>51.138275937562327</v>
      </c>
      <c r="N799" s="62">
        <v>16.338107328294672</v>
      </c>
      <c r="O799" s="62">
        <v>14.619883040935701</v>
      </c>
      <c r="P799" s="62">
        <v>44.984255510571302</v>
      </c>
      <c r="Q799" s="62"/>
      <c r="R799" s="62"/>
      <c r="S799" s="62"/>
      <c r="T799" s="62"/>
      <c r="U799" s="62"/>
      <c r="V799" s="62"/>
      <c r="W799" s="62"/>
      <c r="X799" s="62">
        <v>2.1929824561403508E-2</v>
      </c>
      <c r="Y799" s="62">
        <v>4.3859649122807015E-2</v>
      </c>
      <c r="Z799" s="62"/>
      <c r="AA799" s="62">
        <v>2.1929824561403508E-2</v>
      </c>
      <c r="AB799" s="62"/>
      <c r="AC799" s="61" t="str">
        <f>'учет продукции'!$A799&amp;" "&amp;'учет продукции'!$B799&amp;" "&amp;'учет продукции'!$C799&amp;" "&amp;'учет продукции'!$D799&amp;" "&amp;'учет продукции'!$E799</f>
        <v>Старый город 4см №22 Агат оранжевый гладкий 2 сорт</v>
      </c>
    </row>
    <row r="800" spans="1:29" ht="14.25" customHeight="1" x14ac:dyDescent="0.3">
      <c r="A800" s="35" t="str">
        <f t="shared" ref="A800:B800" si="268">A288</f>
        <v>Старый город</v>
      </c>
      <c r="B800" s="8" t="str">
        <f t="shared" si="268"/>
        <v>4см</v>
      </c>
      <c r="C800" s="8" t="str">
        <f t="shared" si="245"/>
        <v>№23 Жёлтый агат</v>
      </c>
      <c r="D800" s="8" t="str">
        <f t="shared" si="246"/>
        <v>гладкий</v>
      </c>
      <c r="E800" s="9" t="s">
        <v>159</v>
      </c>
      <c r="F800" s="63">
        <f>'учет продукции'!$I800+'учет продукции'!$J800-'учет продукции'!$K800</f>
        <v>0</v>
      </c>
      <c r="G800" s="32">
        <v>350</v>
      </c>
      <c r="H800" s="32">
        <f>'учет продукции'!$F800*'учет продукции'!$G800</f>
        <v>0</v>
      </c>
      <c r="I800" s="64"/>
      <c r="J800" s="61"/>
      <c r="K800" s="61"/>
      <c r="L800" s="62">
        <v>67.476383265856995</v>
      </c>
      <c r="M800" s="62">
        <v>51.138275937562327</v>
      </c>
      <c r="N800" s="62">
        <v>16.338107328294672</v>
      </c>
      <c r="O800" s="62">
        <v>14.619883040935701</v>
      </c>
      <c r="P800" s="62">
        <v>44.984255510571302</v>
      </c>
      <c r="Q800" s="62"/>
      <c r="R800" s="62"/>
      <c r="S800" s="62"/>
      <c r="T800" s="62"/>
      <c r="U800" s="62"/>
      <c r="V800" s="62"/>
      <c r="W800" s="62"/>
      <c r="X800" s="62">
        <v>2.1929824561403508E-2</v>
      </c>
      <c r="Y800" s="62">
        <v>4.3859649122807015E-2</v>
      </c>
      <c r="Z800" s="62">
        <v>2.1929824561403508E-2</v>
      </c>
      <c r="AA800" s="62"/>
      <c r="AB800" s="62"/>
      <c r="AC800" s="61" t="str">
        <f>'учет продукции'!$A800&amp;" "&amp;'учет продукции'!$B800&amp;" "&amp;'учет продукции'!$C800&amp;" "&amp;'учет продукции'!$D800&amp;" "&amp;'учет продукции'!$E800</f>
        <v>Старый город 4см №23 Жёлтый агат гладкий 2 сорт</v>
      </c>
    </row>
    <row r="801" spans="1:29" ht="14.25" customHeight="1" x14ac:dyDescent="0.3">
      <c r="A801" s="35" t="str">
        <f t="shared" ref="A801:B801" si="269">A289</f>
        <v>Старый город</v>
      </c>
      <c r="B801" s="8" t="str">
        <f t="shared" si="269"/>
        <v>4см</v>
      </c>
      <c r="C801" s="8" t="str">
        <f t="shared" si="245"/>
        <v>№24 Танго</v>
      </c>
      <c r="D801" s="8" t="str">
        <f t="shared" si="246"/>
        <v>гладкий</v>
      </c>
      <c r="E801" s="9" t="s">
        <v>159</v>
      </c>
      <c r="F801" s="63">
        <f>'учет продукции'!$I801+'учет продукции'!$J801-'учет продукции'!$K801</f>
        <v>0</v>
      </c>
      <c r="G801" s="32">
        <v>350</v>
      </c>
      <c r="H801" s="32">
        <f>'учет продукции'!$F801*'учет продукции'!$G801</f>
        <v>0</v>
      </c>
      <c r="I801" s="64"/>
      <c r="J801" s="61"/>
      <c r="K801" s="61"/>
      <c r="L801" s="62">
        <v>67.476383265856995</v>
      </c>
      <c r="M801" s="62">
        <v>51.138275937562327</v>
      </c>
      <c r="N801" s="62">
        <v>16.338107328294672</v>
      </c>
      <c r="O801" s="62">
        <v>14.619883040935701</v>
      </c>
      <c r="P801" s="62">
        <v>44.984255510571302</v>
      </c>
      <c r="Q801" s="62"/>
      <c r="R801" s="62"/>
      <c r="S801" s="62"/>
      <c r="T801" s="62"/>
      <c r="U801" s="62"/>
      <c r="V801" s="62">
        <v>2.1929824561403508E-2</v>
      </c>
      <c r="W801" s="62"/>
      <c r="X801" s="62"/>
      <c r="Y801" s="62">
        <v>4.3859649122807015E-2</v>
      </c>
      <c r="Z801" s="62">
        <v>2.1929824561403508E-2</v>
      </c>
      <c r="AA801" s="62"/>
      <c r="AB801" s="62"/>
      <c r="AC801" s="61" t="str">
        <f>'учет продукции'!$A801&amp;" "&amp;'учет продукции'!$B801&amp;" "&amp;'учет продукции'!$C801&amp;" "&amp;'учет продукции'!$D801&amp;" "&amp;'учет продукции'!$E801</f>
        <v>Старый город 4см №24 Танго гладкий 2 сорт</v>
      </c>
    </row>
    <row r="802" spans="1:29" ht="14.25" customHeight="1" x14ac:dyDescent="0.3">
      <c r="A802" s="35" t="str">
        <f t="shared" ref="A802:B802" si="270">A290</f>
        <v>Старый город</v>
      </c>
      <c r="B802" s="8" t="str">
        <f t="shared" si="270"/>
        <v>4см</v>
      </c>
      <c r="C802" s="8" t="str">
        <f t="shared" si="245"/>
        <v>серый</v>
      </c>
      <c r="D802" s="8" t="str">
        <f t="shared" si="246"/>
        <v>Фактура 0-3</v>
      </c>
      <c r="E802" s="9" t="s">
        <v>159</v>
      </c>
      <c r="F802" s="63">
        <f>'учет продукции'!$I802+'учет продукции'!$J802-'учет продукции'!$K802</f>
        <v>0</v>
      </c>
      <c r="G802" s="32">
        <v>220</v>
      </c>
      <c r="H802" s="32">
        <f>'учет продукции'!$F802*'учет продукции'!$G802</f>
        <v>0</v>
      </c>
      <c r="I802" s="64"/>
      <c r="J802" s="61"/>
      <c r="K802" s="61"/>
      <c r="L802" s="62">
        <v>67.476383265856953</v>
      </c>
      <c r="M802" s="62">
        <v>51.138275937562291</v>
      </c>
      <c r="N802" s="62">
        <v>16.338107328294662</v>
      </c>
      <c r="O802" s="62">
        <v>14.619883040935674</v>
      </c>
      <c r="P802" s="62">
        <v>44.984255510571302</v>
      </c>
      <c r="Q802" s="62">
        <v>5.2631578947368416</v>
      </c>
      <c r="R802" s="62"/>
      <c r="S802" s="62">
        <v>1.64</v>
      </c>
      <c r="T802" s="62"/>
      <c r="U802" s="62">
        <v>0.58479532163742687</v>
      </c>
      <c r="V802" s="62"/>
      <c r="W802" s="62"/>
      <c r="X802" s="62"/>
      <c r="Y802" s="62"/>
      <c r="Z802" s="62"/>
      <c r="AA802" s="62"/>
      <c r="AB802" s="62"/>
      <c r="AC802" s="61" t="str">
        <f>'учет продукции'!$A802&amp;" "&amp;'учет продукции'!$B802&amp;" "&amp;'учет продукции'!$C802&amp;" "&amp;'учет продукции'!$D802&amp;" "&amp;'учет продукции'!$E802</f>
        <v>Старый город 4см серый Фактура 0-3 2 сорт</v>
      </c>
    </row>
    <row r="803" spans="1:29" ht="14.25" customHeight="1" x14ac:dyDescent="0.3">
      <c r="A803" s="35" t="str">
        <f t="shared" ref="A803:B803" si="271">A291</f>
        <v>Старый город</v>
      </c>
      <c r="B803" s="8" t="str">
        <f t="shared" si="271"/>
        <v>4см</v>
      </c>
      <c r="C803" s="8" t="str">
        <f t="shared" si="245"/>
        <v>красный</v>
      </c>
      <c r="D803" s="8" t="str">
        <f t="shared" si="246"/>
        <v>Фактура 0-3</v>
      </c>
      <c r="E803" s="9" t="s">
        <v>159</v>
      </c>
      <c r="F803" s="63">
        <f>'учет продукции'!$I803+'учет продукции'!$J803-'учет продукции'!$K803</f>
        <v>0</v>
      </c>
      <c r="G803" s="32">
        <v>270</v>
      </c>
      <c r="H803" s="32">
        <f>'учет продукции'!$F803*'учет продукции'!$G803</f>
        <v>0</v>
      </c>
      <c r="I803" s="64"/>
      <c r="J803" s="61"/>
      <c r="K803" s="61"/>
      <c r="L803" s="62">
        <v>67.476383265856953</v>
      </c>
      <c r="M803" s="62">
        <v>51.138275937562291</v>
      </c>
      <c r="N803" s="62">
        <v>16.338107328294662</v>
      </c>
      <c r="O803" s="62">
        <v>14.619883040935674</v>
      </c>
      <c r="P803" s="62">
        <v>44.984255510571302</v>
      </c>
      <c r="Q803" s="62">
        <v>5.2631578947368416</v>
      </c>
      <c r="R803" s="62"/>
      <c r="S803" s="62">
        <v>1.64</v>
      </c>
      <c r="T803" s="62"/>
      <c r="U803" s="62">
        <v>0.58479532163742687</v>
      </c>
      <c r="V803" s="62">
        <v>8.7999999999999995E-2</v>
      </c>
      <c r="W803" s="62"/>
      <c r="X803" s="62"/>
      <c r="Y803" s="62"/>
      <c r="Z803" s="62"/>
      <c r="AA803" s="62"/>
      <c r="AB803" s="62"/>
      <c r="AC803" s="61" t="str">
        <f>'учет продукции'!$A803&amp;" "&amp;'учет продукции'!$B803&amp;" "&amp;'учет продукции'!$C803&amp;" "&amp;'учет продукции'!$D803&amp;" "&amp;'учет продукции'!$E803</f>
        <v>Старый город 4см красный Фактура 0-3 2 сорт</v>
      </c>
    </row>
    <row r="804" spans="1:29" ht="14.25" customHeight="1" x14ac:dyDescent="0.3">
      <c r="A804" s="35" t="str">
        <f t="shared" ref="A804:B804" si="272">A292</f>
        <v>Старый город</v>
      </c>
      <c r="B804" s="8" t="str">
        <f t="shared" si="272"/>
        <v>4см</v>
      </c>
      <c r="C804" s="8" t="str">
        <f t="shared" si="245"/>
        <v>коричневый</v>
      </c>
      <c r="D804" s="8" t="str">
        <f t="shared" si="246"/>
        <v>Фактура 0-3</v>
      </c>
      <c r="E804" s="9" t="s">
        <v>159</v>
      </c>
      <c r="F804" s="63">
        <f>'учет продукции'!$I804+'учет продукции'!$J804-'учет продукции'!$K804</f>
        <v>0</v>
      </c>
      <c r="G804" s="32">
        <v>270</v>
      </c>
      <c r="H804" s="32">
        <f>'учет продукции'!$F804*'учет продукции'!$G804</f>
        <v>0</v>
      </c>
      <c r="I804" s="64"/>
      <c r="J804" s="61"/>
      <c r="K804" s="61"/>
      <c r="L804" s="62">
        <v>67.476383265856953</v>
      </c>
      <c r="M804" s="62">
        <v>51.138275937562291</v>
      </c>
      <c r="N804" s="62">
        <v>16.338107328294662</v>
      </c>
      <c r="O804" s="62">
        <v>14.619883040935674</v>
      </c>
      <c r="P804" s="62">
        <v>44.984255510571302</v>
      </c>
      <c r="Q804" s="62">
        <v>5.2631578947368416</v>
      </c>
      <c r="R804" s="62"/>
      <c r="S804" s="62">
        <v>1.64</v>
      </c>
      <c r="T804" s="62"/>
      <c r="U804" s="62">
        <v>0.58479532163742687</v>
      </c>
      <c r="V804" s="62"/>
      <c r="W804" s="62">
        <v>8.7999999999999995E-2</v>
      </c>
      <c r="X804" s="62"/>
      <c r="Y804" s="62"/>
      <c r="Z804" s="62"/>
      <c r="AA804" s="62"/>
      <c r="AB804" s="62"/>
      <c r="AC804" s="61" t="str">
        <f>'учет продукции'!$A804&amp;" "&amp;'учет продукции'!$B804&amp;" "&amp;'учет продукции'!$C804&amp;" "&amp;'учет продукции'!$D804&amp;" "&amp;'учет продукции'!$E804</f>
        <v>Старый город 4см коричневый Фактура 0-3 2 сорт</v>
      </c>
    </row>
    <row r="805" spans="1:29" ht="14.25" customHeight="1" x14ac:dyDescent="0.3">
      <c r="A805" s="35" t="str">
        <f t="shared" ref="A805:B805" si="273">A293</f>
        <v>Старый город</v>
      </c>
      <c r="B805" s="8" t="str">
        <f t="shared" si="273"/>
        <v>4см</v>
      </c>
      <c r="C805" s="8" t="str">
        <f t="shared" si="245"/>
        <v>черный</v>
      </c>
      <c r="D805" s="8" t="str">
        <f t="shared" si="246"/>
        <v>Фактура 0-3</v>
      </c>
      <c r="E805" s="9" t="s">
        <v>159</v>
      </c>
      <c r="F805" s="63">
        <f>'учет продукции'!$I805+'учет продукции'!$J805-'учет продукции'!$K805</f>
        <v>0</v>
      </c>
      <c r="G805" s="32">
        <v>270</v>
      </c>
      <c r="H805" s="32">
        <f>'учет продукции'!$F805*'учет продукции'!$G805</f>
        <v>0</v>
      </c>
      <c r="I805" s="64"/>
      <c r="J805" s="61"/>
      <c r="K805" s="61"/>
      <c r="L805" s="62">
        <v>67.476383265856953</v>
      </c>
      <c r="M805" s="62">
        <v>51.138275937562291</v>
      </c>
      <c r="N805" s="62">
        <v>16.338107328294662</v>
      </c>
      <c r="O805" s="62">
        <v>14.619883040935674</v>
      </c>
      <c r="P805" s="62">
        <v>44.984255510571302</v>
      </c>
      <c r="Q805" s="62">
        <v>5.2631578947368416</v>
      </c>
      <c r="R805" s="62"/>
      <c r="S805" s="62">
        <v>1.64</v>
      </c>
      <c r="T805" s="62"/>
      <c r="U805" s="62">
        <v>0.58479532163742687</v>
      </c>
      <c r="V805" s="62"/>
      <c r="W805" s="62"/>
      <c r="X805" s="62">
        <v>8.7999999999999995E-2</v>
      </c>
      <c r="Y805" s="62"/>
      <c r="Z805" s="62"/>
      <c r="AA805" s="62"/>
      <c r="AB805" s="62"/>
      <c r="AC805" s="61" t="str">
        <f>'учет продукции'!$A805&amp;" "&amp;'учет продукции'!$B805&amp;" "&amp;'учет продукции'!$C805&amp;" "&amp;'учет продукции'!$D805&amp;" "&amp;'учет продукции'!$E805</f>
        <v>Старый город 4см черный Фактура 0-3 2 сорт</v>
      </c>
    </row>
    <row r="806" spans="1:29" ht="14.25" customHeight="1" x14ac:dyDescent="0.3">
      <c r="A806" s="35" t="str">
        <f t="shared" ref="A806:B806" si="274">A294</f>
        <v>Старый город</v>
      </c>
      <c r="B806" s="8" t="str">
        <f t="shared" si="274"/>
        <v>4см</v>
      </c>
      <c r="C806" s="8" t="str">
        <f t="shared" si="245"/>
        <v>белый</v>
      </c>
      <c r="D806" s="8" t="str">
        <f t="shared" si="246"/>
        <v>Фактура 0-3</v>
      </c>
      <c r="E806" s="9" t="s">
        <v>159</v>
      </c>
      <c r="F806" s="63">
        <f>'учет продукции'!$I806+'учет продукции'!$J806-'учет продукции'!$K806</f>
        <v>0</v>
      </c>
      <c r="G806" s="32">
        <v>290</v>
      </c>
      <c r="H806" s="32">
        <f>'учет продукции'!$F806*'учет продукции'!$G806</f>
        <v>0</v>
      </c>
      <c r="I806" s="64"/>
      <c r="J806" s="61"/>
      <c r="K806" s="61"/>
      <c r="L806" s="62">
        <v>67.476383265856953</v>
      </c>
      <c r="M806" s="62">
        <v>51.138275937562291</v>
      </c>
      <c r="N806" s="62">
        <v>16.338107328294662</v>
      </c>
      <c r="O806" s="62">
        <v>14.619883040935674</v>
      </c>
      <c r="P806" s="62">
        <v>44.984255510571302</v>
      </c>
      <c r="Q806" s="62">
        <v>5.2631578947368416</v>
      </c>
      <c r="R806" s="62"/>
      <c r="S806" s="62"/>
      <c r="T806" s="62">
        <v>1.58</v>
      </c>
      <c r="U806" s="62">
        <v>0.58479532163742687</v>
      </c>
      <c r="V806" s="62"/>
      <c r="W806" s="62"/>
      <c r="X806" s="62"/>
      <c r="Y806" s="62">
        <v>8.7999999999999995E-2</v>
      </c>
      <c r="Z806" s="62"/>
      <c r="AA806" s="62"/>
      <c r="AB806" s="62"/>
      <c r="AC806" s="61" t="str">
        <f>'учет продукции'!$A806&amp;" "&amp;'учет продукции'!$B806&amp;" "&amp;'учет продукции'!$C806&amp;" "&amp;'учет продукции'!$D806&amp;" "&amp;'учет продукции'!$E806</f>
        <v>Старый город 4см белый Фактура 0-3 2 сорт</v>
      </c>
    </row>
    <row r="807" spans="1:29" ht="14.25" customHeight="1" x14ac:dyDescent="0.3">
      <c r="A807" s="35" t="str">
        <f t="shared" ref="A807:B807" si="275">A295</f>
        <v>Старый город</v>
      </c>
      <c r="B807" s="8" t="str">
        <f t="shared" si="275"/>
        <v>4см</v>
      </c>
      <c r="C807" s="8" t="str">
        <f t="shared" si="245"/>
        <v>желтый</v>
      </c>
      <c r="D807" s="8" t="str">
        <f t="shared" si="246"/>
        <v>Фактура 0-3</v>
      </c>
      <c r="E807" s="9" t="s">
        <v>159</v>
      </c>
      <c r="F807" s="63">
        <f>'учет продукции'!$I807+'учет продукции'!$J807-'учет продукции'!$K807</f>
        <v>0</v>
      </c>
      <c r="G807" s="32">
        <v>290</v>
      </c>
      <c r="H807" s="32">
        <f>'учет продукции'!$F807*'учет продукции'!$G807</f>
        <v>0</v>
      </c>
      <c r="I807" s="64"/>
      <c r="J807" s="61"/>
      <c r="K807" s="61"/>
      <c r="L807" s="62">
        <v>67.476383265856953</v>
      </c>
      <c r="M807" s="62">
        <v>51.138275937562291</v>
      </c>
      <c r="N807" s="62">
        <v>16.338107328294662</v>
      </c>
      <c r="O807" s="62">
        <v>14.619883040935674</v>
      </c>
      <c r="P807" s="62">
        <v>44.984255510571302</v>
      </c>
      <c r="Q807" s="62">
        <v>5.2631578947368416</v>
      </c>
      <c r="R807" s="62"/>
      <c r="S807" s="62"/>
      <c r="T807" s="62">
        <v>1.58</v>
      </c>
      <c r="U807" s="62">
        <v>0.58479532163742687</v>
      </c>
      <c r="V807" s="62"/>
      <c r="W807" s="62"/>
      <c r="X807" s="62"/>
      <c r="Y807" s="62"/>
      <c r="Z807" s="62">
        <v>8.7999999999999995E-2</v>
      </c>
      <c r="AA807" s="62"/>
      <c r="AB807" s="62"/>
      <c r="AC807" s="61" t="str">
        <f>'учет продукции'!$A807&amp;" "&amp;'учет продукции'!$B807&amp;" "&amp;'учет продукции'!$C807&amp;" "&amp;'учет продукции'!$D807&amp;" "&amp;'учет продукции'!$E807</f>
        <v>Старый город 4см желтый Фактура 0-3 2 сорт</v>
      </c>
    </row>
    <row r="808" spans="1:29" ht="14.25" customHeight="1" x14ac:dyDescent="0.3">
      <c r="A808" s="35" t="str">
        <f t="shared" ref="A808:B808" si="276">A296</f>
        <v>Старый город</v>
      </c>
      <c r="B808" s="8" t="str">
        <f t="shared" si="276"/>
        <v>4см</v>
      </c>
      <c r="C808" s="8" t="str">
        <f t="shared" si="245"/>
        <v>оранжевый</v>
      </c>
      <c r="D808" s="8" t="str">
        <f t="shared" si="246"/>
        <v>Фактура 0-3</v>
      </c>
      <c r="E808" s="9" t="s">
        <v>159</v>
      </c>
      <c r="F808" s="63">
        <f>'учет продукции'!$I808+'учет продукции'!$J808-'учет продукции'!$K808</f>
        <v>0</v>
      </c>
      <c r="G808" s="32">
        <v>290</v>
      </c>
      <c r="H808" s="32">
        <f>'учет продукции'!$F808*'учет продукции'!$G808</f>
        <v>0</v>
      </c>
      <c r="I808" s="64"/>
      <c r="J808" s="61"/>
      <c r="K808" s="61"/>
      <c r="L808" s="62">
        <v>67.476383265856953</v>
      </c>
      <c r="M808" s="62">
        <v>51.138275937562291</v>
      </c>
      <c r="N808" s="62">
        <v>16.338107328294662</v>
      </c>
      <c r="O808" s="62">
        <v>14.619883040935674</v>
      </c>
      <c r="P808" s="62">
        <v>44.984255510571302</v>
      </c>
      <c r="Q808" s="62">
        <v>5.2631578947368416</v>
      </c>
      <c r="R808" s="62"/>
      <c r="S808" s="62"/>
      <c r="T808" s="62">
        <v>1.58</v>
      </c>
      <c r="U808" s="62">
        <v>0.58479532163742687</v>
      </c>
      <c r="V808" s="62"/>
      <c r="W808" s="62"/>
      <c r="X808" s="62"/>
      <c r="Y808" s="62"/>
      <c r="Z808" s="62"/>
      <c r="AA808" s="62">
        <v>8.7999999999999995E-2</v>
      </c>
      <c r="AB808" s="62"/>
      <c r="AC808" s="61" t="str">
        <f>'учет продукции'!$A808&amp;" "&amp;'учет продукции'!$B808&amp;" "&amp;'учет продукции'!$C808&amp;" "&amp;'учет продукции'!$D808&amp;" "&amp;'учет продукции'!$E808</f>
        <v>Старый город 4см оранжевый Фактура 0-3 2 сорт</v>
      </c>
    </row>
    <row r="809" spans="1:29" ht="14.25" customHeight="1" x14ac:dyDescent="0.3">
      <c r="A809" s="35" t="s">
        <v>157</v>
      </c>
      <c r="B809" s="8" t="s">
        <v>125</v>
      </c>
      <c r="C809" s="8" t="s">
        <v>126</v>
      </c>
      <c r="D809" s="8" t="s">
        <v>128</v>
      </c>
      <c r="E809" s="8" t="s">
        <v>159</v>
      </c>
      <c r="F809" s="66">
        <v>0</v>
      </c>
      <c r="G809" s="32">
        <v>270</v>
      </c>
      <c r="H809" s="32">
        <v>0</v>
      </c>
      <c r="I809" s="67"/>
      <c r="J809" s="61"/>
      <c r="K809" s="61"/>
      <c r="L809" s="62">
        <v>67.476383265856953</v>
      </c>
      <c r="M809" s="62">
        <v>51.138275937562291</v>
      </c>
      <c r="N809" s="62">
        <v>16.338107328294662</v>
      </c>
      <c r="O809" s="62">
        <v>14.619883040935674</v>
      </c>
      <c r="P809" s="62">
        <v>44.984255510571302</v>
      </c>
      <c r="Q809" s="62">
        <v>5.2631578947368416</v>
      </c>
      <c r="R809" s="62"/>
      <c r="S809" s="62"/>
      <c r="T809" s="62">
        <v>1.58</v>
      </c>
      <c r="U809" s="62">
        <v>0.58479532163742687</v>
      </c>
      <c r="V809" s="62"/>
      <c r="W809" s="62">
        <v>8.7999999999999995E-2</v>
      </c>
      <c r="X809" s="62"/>
      <c r="Y809" s="62"/>
      <c r="Z809" s="62"/>
      <c r="AA809" s="62"/>
      <c r="AB809" s="62"/>
      <c r="AC809" s="61" t="str">
        <f>'учет продукции'!$A809&amp;" "&amp;'учет продукции'!$B809&amp;" "&amp;'учет продукции'!$C809&amp;" "&amp;'учет продукции'!$D809&amp;" "&amp;'учет продукции'!$E809</f>
        <v>старый город 4см Мокко Фактура 0-3 2 сорт</v>
      </c>
    </row>
    <row r="810" spans="1:29" ht="14.25" customHeight="1" x14ac:dyDescent="0.3">
      <c r="A810" s="35" t="str">
        <f t="shared" ref="A810:B810" si="277">A298</f>
        <v>Старый город</v>
      </c>
      <c r="B810" s="8" t="str">
        <f t="shared" si="277"/>
        <v>4см</v>
      </c>
      <c r="C810" s="8" t="str">
        <f t="shared" ref="C810:C833" si="278">C778</f>
        <v>№1 Каир</v>
      </c>
      <c r="D810" s="8" t="str">
        <f t="shared" ref="D810:D833" si="279">D682</f>
        <v>Фактура 0-3</v>
      </c>
      <c r="E810" s="9" t="s">
        <v>159</v>
      </c>
      <c r="F810" s="63">
        <f>'учет продукции'!$I810+'учет продукции'!$J810-'учет продукции'!$K810</f>
        <v>0</v>
      </c>
      <c r="G810" s="32">
        <v>350</v>
      </c>
      <c r="H810" s="32">
        <f>'учет продукции'!$F810*'учет продукции'!$G810</f>
        <v>0</v>
      </c>
      <c r="I810" s="64"/>
      <c r="J810" s="61"/>
      <c r="K810" s="61"/>
      <c r="L810" s="62">
        <v>67.476383265856953</v>
      </c>
      <c r="M810" s="62">
        <v>51.138275937562291</v>
      </c>
      <c r="N810" s="62">
        <v>16.338107328294662</v>
      </c>
      <c r="O810" s="62">
        <v>14.619883040935674</v>
      </c>
      <c r="P810" s="62">
        <v>44.984255510571302</v>
      </c>
      <c r="Q810" s="62">
        <v>5.2631578947368416</v>
      </c>
      <c r="R810" s="62"/>
      <c r="S810" s="62">
        <v>0.41</v>
      </c>
      <c r="T810" s="62">
        <v>1.1842105263157894</v>
      </c>
      <c r="U810" s="62">
        <v>0.58479532163742687</v>
      </c>
      <c r="V810" s="62">
        <v>2.1929824561403508E-2</v>
      </c>
      <c r="W810" s="62"/>
      <c r="X810" s="62"/>
      <c r="Y810" s="62"/>
      <c r="Z810" s="62">
        <v>4.3859649122807015E-2</v>
      </c>
      <c r="AA810" s="62">
        <v>2.1929824561403508E-2</v>
      </c>
      <c r="AB810" s="62"/>
      <c r="AC810" s="61" t="str">
        <f>'учет продукции'!$A810&amp;" "&amp;'учет продукции'!$B810&amp;" "&amp;'учет продукции'!$C810&amp;" "&amp;'учет продукции'!$D810&amp;" "&amp;'учет продукции'!$E810</f>
        <v>Старый город 4см №1 Каир Фактура 0-3 2 сорт</v>
      </c>
    </row>
    <row r="811" spans="1:29" ht="14.25" customHeight="1" x14ac:dyDescent="0.3">
      <c r="A811" s="35" t="str">
        <f t="shared" ref="A811:B811" si="280">A299</f>
        <v>Старый город</v>
      </c>
      <c r="B811" s="8" t="str">
        <f t="shared" si="280"/>
        <v>4см</v>
      </c>
      <c r="C811" s="8" t="str">
        <f t="shared" si="278"/>
        <v>№2 Янтарь</v>
      </c>
      <c r="D811" s="8" t="str">
        <f t="shared" si="279"/>
        <v>Фактура 0-3</v>
      </c>
      <c r="E811" s="9" t="s">
        <v>159</v>
      </c>
      <c r="F811" s="63">
        <f>'учет продукции'!$I811+'учет продукции'!$J811-'учет продукции'!$K811</f>
        <v>0</v>
      </c>
      <c r="G811" s="32">
        <v>350</v>
      </c>
      <c r="H811" s="32">
        <f>'учет продукции'!$F811*'учет продукции'!$G811</f>
        <v>0</v>
      </c>
      <c r="I811" s="64"/>
      <c r="J811" s="61"/>
      <c r="K811" s="61"/>
      <c r="L811" s="62">
        <v>67.476383265856953</v>
      </c>
      <c r="M811" s="62">
        <v>51.138275937562291</v>
      </c>
      <c r="N811" s="62">
        <v>16.338107328294662</v>
      </c>
      <c r="O811" s="62">
        <v>14.619883040935674</v>
      </c>
      <c r="P811" s="62">
        <v>44.984255510571302</v>
      </c>
      <c r="Q811" s="62">
        <v>5.2631578947368416</v>
      </c>
      <c r="R811" s="62"/>
      <c r="S811" s="62">
        <v>0.81871345029239762</v>
      </c>
      <c r="T811" s="62">
        <v>0.78947368421052622</v>
      </c>
      <c r="U811" s="62">
        <v>0.58479532163742687</v>
      </c>
      <c r="V811" s="62"/>
      <c r="W811" s="62">
        <v>4.3859649122807015E-2</v>
      </c>
      <c r="X811" s="62"/>
      <c r="Y811" s="62"/>
      <c r="Z811" s="62">
        <v>4.3859649122807001E-2</v>
      </c>
      <c r="AA811" s="62"/>
      <c r="AB811" s="62"/>
      <c r="AC811" s="61" t="str">
        <f>'учет продукции'!$A811&amp;" "&amp;'учет продукции'!$B811&amp;" "&amp;'учет продукции'!$C811&amp;" "&amp;'учет продукции'!$D811&amp;" "&amp;'учет продукции'!$E811</f>
        <v>Старый город 4см №2 Янтарь Фактура 0-3 2 сорт</v>
      </c>
    </row>
    <row r="812" spans="1:29" ht="14.25" customHeight="1" x14ac:dyDescent="0.3">
      <c r="A812" s="35" t="str">
        <f t="shared" ref="A812:B812" si="281">A300</f>
        <v>Старый город</v>
      </c>
      <c r="B812" s="8" t="str">
        <f t="shared" si="281"/>
        <v>4см</v>
      </c>
      <c r="C812" s="8" t="str">
        <f t="shared" si="278"/>
        <v>№3 Серо-белый</v>
      </c>
      <c r="D812" s="8" t="str">
        <f t="shared" si="279"/>
        <v>Фактура 0-3</v>
      </c>
      <c r="E812" s="9" t="s">
        <v>159</v>
      </c>
      <c r="F812" s="63">
        <f>'учет продукции'!$I812+'учет продукции'!$J812-'учет продукции'!$K812</f>
        <v>0</v>
      </c>
      <c r="G812" s="32">
        <v>350</v>
      </c>
      <c r="H812" s="32">
        <f>'учет продукции'!$F812*'учет продукции'!$G812</f>
        <v>0</v>
      </c>
      <c r="I812" s="64"/>
      <c r="J812" s="61"/>
      <c r="K812" s="61"/>
      <c r="L812" s="62">
        <v>67.476383265856953</v>
      </c>
      <c r="M812" s="62">
        <v>51.138275937562291</v>
      </c>
      <c r="N812" s="62">
        <v>16.338107328294662</v>
      </c>
      <c r="O812" s="62">
        <v>14.619883040935674</v>
      </c>
      <c r="P812" s="62">
        <v>44.984255510571302</v>
      </c>
      <c r="Q812" s="62">
        <v>5.2631578947368416</v>
      </c>
      <c r="R812" s="62"/>
      <c r="S812" s="62">
        <v>0.54035087719298247</v>
      </c>
      <c r="T812" s="62">
        <v>1.0499999999999996</v>
      </c>
      <c r="U812" s="62">
        <v>0.58479532163742687</v>
      </c>
      <c r="V812" s="62"/>
      <c r="W812" s="62"/>
      <c r="X812" s="62"/>
      <c r="Y812" s="62">
        <v>4.3859649122807015E-2</v>
      </c>
      <c r="Z812" s="62"/>
      <c r="AA812" s="62"/>
      <c r="AB812" s="62"/>
      <c r="AC812" s="61" t="str">
        <f>'учет продукции'!$A812&amp;" "&amp;'учет продукции'!$B812&amp;" "&amp;'учет продукции'!$C812&amp;" "&amp;'учет продукции'!$D812&amp;" "&amp;'учет продукции'!$E812</f>
        <v>Старый город 4см №3 Серо-белый Фактура 0-3 2 сорт</v>
      </c>
    </row>
    <row r="813" spans="1:29" ht="14.25" customHeight="1" x14ac:dyDescent="0.3">
      <c r="A813" s="35" t="str">
        <f t="shared" ref="A813:B813" si="282">A301</f>
        <v>Старый город</v>
      </c>
      <c r="B813" s="8" t="str">
        <f t="shared" si="282"/>
        <v>4см</v>
      </c>
      <c r="C813" s="8" t="str">
        <f t="shared" si="278"/>
        <v>№4 Степь</v>
      </c>
      <c r="D813" s="8" t="str">
        <f t="shared" si="279"/>
        <v>Фактура 0-3</v>
      </c>
      <c r="E813" s="9" t="s">
        <v>159</v>
      </c>
      <c r="F813" s="63">
        <f>'учет продукции'!$I813+'учет продукции'!$J813-'учет продукции'!$K813</f>
        <v>0</v>
      </c>
      <c r="G813" s="32">
        <v>350</v>
      </c>
      <c r="H813" s="32">
        <f>'учет продукции'!$F813*'учет продукции'!$G813</f>
        <v>0</v>
      </c>
      <c r="I813" s="64"/>
      <c r="J813" s="61"/>
      <c r="K813" s="61"/>
      <c r="L813" s="62">
        <v>67.476383265856953</v>
      </c>
      <c r="M813" s="62">
        <v>51.138275937562291</v>
      </c>
      <c r="N813" s="62">
        <v>16.338107328294662</v>
      </c>
      <c r="O813" s="62">
        <v>14.619883040935674</v>
      </c>
      <c r="P813" s="62">
        <v>44.984255510571302</v>
      </c>
      <c r="Q813" s="62">
        <v>5.2631578947368416</v>
      </c>
      <c r="R813" s="62"/>
      <c r="S813" s="62">
        <v>0.41</v>
      </c>
      <c r="T813" s="62">
        <v>1.1842105263157894</v>
      </c>
      <c r="U813" s="62">
        <v>0.58479532163742687</v>
      </c>
      <c r="V813" s="62"/>
      <c r="W813" s="62">
        <v>2.1999999999999999E-2</v>
      </c>
      <c r="X813" s="62"/>
      <c r="Y813" s="62">
        <v>4.3859649122807015E-2</v>
      </c>
      <c r="Z813" s="62">
        <v>2.1999999999999999E-2</v>
      </c>
      <c r="AA813" s="62"/>
      <c r="AB813" s="62"/>
      <c r="AC813" s="61" t="str">
        <f>'учет продукции'!$A813&amp;" "&amp;'учет продукции'!$B813&amp;" "&amp;'учет продукции'!$C813&amp;" "&amp;'учет продукции'!$D813&amp;" "&amp;'учет продукции'!$E813</f>
        <v>Старый город 4см №4 Степь Фактура 0-3 2 сорт</v>
      </c>
    </row>
    <row r="814" spans="1:29" ht="14.25" customHeight="1" x14ac:dyDescent="0.3">
      <c r="A814" s="35" t="str">
        <f t="shared" ref="A814:B814" si="283">A302</f>
        <v>Старый город</v>
      </c>
      <c r="B814" s="8" t="str">
        <f t="shared" si="283"/>
        <v>4см</v>
      </c>
      <c r="C814" s="8" t="str">
        <f t="shared" si="278"/>
        <v>№5 Клинкер</v>
      </c>
      <c r="D814" s="8" t="str">
        <f t="shared" si="279"/>
        <v>Фактура 0-3</v>
      </c>
      <c r="E814" s="9" t="s">
        <v>159</v>
      </c>
      <c r="F814" s="63">
        <f>'учет продукции'!$I814+'учет продукции'!$J814-'учет продукции'!$K814</f>
        <v>0</v>
      </c>
      <c r="G814" s="32">
        <v>350</v>
      </c>
      <c r="H814" s="32">
        <f>'учет продукции'!$F814*'учет продукции'!$G814</f>
        <v>0</v>
      </c>
      <c r="I814" s="64"/>
      <c r="J814" s="61"/>
      <c r="K814" s="61"/>
      <c r="L814" s="62">
        <v>67.476383265856953</v>
      </c>
      <c r="M814" s="62">
        <v>51.138275937562291</v>
      </c>
      <c r="N814" s="62">
        <v>16.338107328294662</v>
      </c>
      <c r="O814" s="62">
        <v>14.619883040935674</v>
      </c>
      <c r="P814" s="62">
        <v>44.984255510571302</v>
      </c>
      <c r="Q814" s="62">
        <v>5.2631578947368416</v>
      </c>
      <c r="R814" s="62"/>
      <c r="S814" s="62">
        <v>1.64</v>
      </c>
      <c r="T814" s="62"/>
      <c r="U814" s="62">
        <v>0.58479532163742687</v>
      </c>
      <c r="V814" s="62">
        <v>5.7000000000000002E-2</v>
      </c>
      <c r="W814" s="62">
        <v>2.9000000000000001E-2</v>
      </c>
      <c r="X814" s="62"/>
      <c r="Y814" s="62"/>
      <c r="Z814" s="62"/>
      <c r="AA814" s="62"/>
      <c r="AB814" s="62"/>
      <c r="AC814" s="61" t="str">
        <f>'учет продукции'!$A814&amp;" "&amp;'учет продукции'!$B814&amp;" "&amp;'учет продукции'!$C814&amp;" "&amp;'учет продукции'!$D814&amp;" "&amp;'учет продукции'!$E814</f>
        <v>Старый город 4см №5 Клинкер Фактура 0-3 2 сорт</v>
      </c>
    </row>
    <row r="815" spans="1:29" ht="14.25" customHeight="1" x14ac:dyDescent="0.3">
      <c r="A815" s="35" t="str">
        <f t="shared" ref="A815:B815" si="284">A303</f>
        <v>Старый город</v>
      </c>
      <c r="B815" s="8" t="str">
        <f t="shared" si="284"/>
        <v>4см</v>
      </c>
      <c r="C815" s="8" t="str">
        <f t="shared" si="278"/>
        <v>№6 Осень</v>
      </c>
      <c r="D815" s="8" t="str">
        <f t="shared" si="279"/>
        <v>Фактура 0-3</v>
      </c>
      <c r="E815" s="9" t="s">
        <v>159</v>
      </c>
      <c r="F815" s="63">
        <f>'учет продукции'!$I815+'учет продукции'!$J815-'учет продукции'!$K815</f>
        <v>0</v>
      </c>
      <c r="G815" s="32">
        <v>350</v>
      </c>
      <c r="H815" s="32">
        <f>'учет продукции'!$F815*'учет продукции'!$G815</f>
        <v>0</v>
      </c>
      <c r="I815" s="64"/>
      <c r="J815" s="61"/>
      <c r="K815" s="61"/>
      <c r="L815" s="62">
        <v>67.476383265856953</v>
      </c>
      <c r="M815" s="62">
        <v>51.138275937562291</v>
      </c>
      <c r="N815" s="62">
        <v>16.338107328294662</v>
      </c>
      <c r="O815" s="62">
        <v>14.619883040935674</v>
      </c>
      <c r="P815" s="62">
        <v>44.984255510571302</v>
      </c>
      <c r="Q815" s="62">
        <v>5.2631578947368416</v>
      </c>
      <c r="R815" s="62"/>
      <c r="S815" s="62">
        <v>0.81871345029239762</v>
      </c>
      <c r="T815" s="62">
        <v>0.78947368421052622</v>
      </c>
      <c r="U815" s="62">
        <v>0.58479532163742687</v>
      </c>
      <c r="V815" s="62">
        <v>2.1929824561403508E-2</v>
      </c>
      <c r="W815" s="62">
        <v>2.1929824561403508E-2</v>
      </c>
      <c r="X815" s="62"/>
      <c r="Y815" s="62"/>
      <c r="Z815" s="62">
        <v>4.3859649122807015E-2</v>
      </c>
      <c r="AA815" s="62"/>
      <c r="AB815" s="62"/>
      <c r="AC815" s="61" t="str">
        <f>'учет продукции'!$A815&amp;" "&amp;'учет продукции'!$B815&amp;" "&amp;'учет продукции'!$C815&amp;" "&amp;'учет продукции'!$D815&amp;" "&amp;'учет продукции'!$E815</f>
        <v>Старый город 4см №6 Осень Фактура 0-3 2 сорт</v>
      </c>
    </row>
    <row r="816" spans="1:29" ht="14.25" customHeight="1" x14ac:dyDescent="0.3">
      <c r="A816" s="35" t="str">
        <f t="shared" ref="A816:B816" si="285">A304</f>
        <v>Старый город</v>
      </c>
      <c r="B816" s="8" t="str">
        <f t="shared" si="285"/>
        <v>4см</v>
      </c>
      <c r="C816" s="8" t="str">
        <f t="shared" si="278"/>
        <v>№7 Меланж</v>
      </c>
      <c r="D816" s="8" t="str">
        <f t="shared" si="279"/>
        <v>Фактура 0-3</v>
      </c>
      <c r="E816" s="9" t="s">
        <v>159</v>
      </c>
      <c r="F816" s="63">
        <f>'учет продукции'!$I816+'учет продукции'!$J816-'учет продукции'!$K816</f>
        <v>0</v>
      </c>
      <c r="G816" s="32">
        <v>350</v>
      </c>
      <c r="H816" s="32">
        <f>'учет продукции'!$F816*'учет продукции'!$G816</f>
        <v>0</v>
      </c>
      <c r="I816" s="64"/>
      <c r="J816" s="61"/>
      <c r="K816" s="61"/>
      <c r="L816" s="62">
        <v>67.476383265856953</v>
      </c>
      <c r="M816" s="62">
        <v>51.138275937562291</v>
      </c>
      <c r="N816" s="62">
        <v>16.338107328294662</v>
      </c>
      <c r="O816" s="62">
        <v>14.619883040935674</v>
      </c>
      <c r="P816" s="62">
        <v>44.984255510571302</v>
      </c>
      <c r="Q816" s="62">
        <v>5.2631578947368416</v>
      </c>
      <c r="R816" s="62"/>
      <c r="S816" s="62"/>
      <c r="T816" s="62">
        <v>1.58</v>
      </c>
      <c r="U816" s="62">
        <v>0.58479532163742687</v>
      </c>
      <c r="V816" s="62"/>
      <c r="W816" s="62"/>
      <c r="X816" s="62"/>
      <c r="Y816" s="62">
        <v>4.3859649122807015E-2</v>
      </c>
      <c r="Z816" s="62">
        <v>4.3859649122807015E-2</v>
      </c>
      <c r="AA816" s="62"/>
      <c r="AB816" s="62"/>
      <c r="AC816" s="61" t="str">
        <f>'учет продукции'!$A816&amp;" "&amp;'учет продукции'!$B816&amp;" "&amp;'учет продукции'!$C816&amp;" "&amp;'учет продукции'!$D816&amp;" "&amp;'учет продукции'!$E816</f>
        <v>Старый город 4см №7 Меланж Фактура 0-3 2 сорт</v>
      </c>
    </row>
    <row r="817" spans="1:29" ht="14.25" customHeight="1" x14ac:dyDescent="0.3">
      <c r="A817" s="35" t="str">
        <f t="shared" ref="A817:B817" si="286">A305</f>
        <v>Старый город</v>
      </c>
      <c r="B817" s="8" t="str">
        <f t="shared" si="286"/>
        <v>4см</v>
      </c>
      <c r="C817" s="8" t="str">
        <f t="shared" si="278"/>
        <v>№8 Аляска</v>
      </c>
      <c r="D817" s="8" t="str">
        <f t="shared" si="279"/>
        <v>Фактура 0-3</v>
      </c>
      <c r="E817" s="9" t="s">
        <v>159</v>
      </c>
      <c r="F817" s="63">
        <f>'учет продукции'!$I817+'учет продукции'!$J817-'учет продукции'!$K817</f>
        <v>0</v>
      </c>
      <c r="G817" s="32">
        <v>350</v>
      </c>
      <c r="H817" s="32">
        <f>'учет продукции'!$F817*'учет продукции'!$G817</f>
        <v>0</v>
      </c>
      <c r="I817" s="64"/>
      <c r="J817" s="61"/>
      <c r="K817" s="61"/>
      <c r="L817" s="62">
        <v>67.476383265856953</v>
      </c>
      <c r="M817" s="62">
        <v>51.138275937562291</v>
      </c>
      <c r="N817" s="62">
        <v>16.338107328294662</v>
      </c>
      <c r="O817" s="62">
        <v>14.619883040935674</v>
      </c>
      <c r="P817" s="62">
        <v>44.984255510571302</v>
      </c>
      <c r="Q817" s="62">
        <v>5.2631578947368416</v>
      </c>
      <c r="R817" s="62"/>
      <c r="S817" s="62">
        <v>0.41</v>
      </c>
      <c r="T817" s="62">
        <v>1.1850000000000001</v>
      </c>
      <c r="U817" s="62">
        <v>0.58479532163742687</v>
      </c>
      <c r="V817" s="62"/>
      <c r="W817" s="62"/>
      <c r="X817" s="62">
        <v>2.1999999999999999E-2</v>
      </c>
      <c r="Y817" s="62">
        <v>6.6000000000000003E-2</v>
      </c>
      <c r="Z817" s="62"/>
      <c r="AA817" s="62"/>
      <c r="AB817" s="62"/>
      <c r="AC817" s="61" t="str">
        <f>'учет продукции'!$A817&amp;" "&amp;'учет продукции'!$B817&amp;" "&amp;'учет продукции'!$C817&amp;" "&amp;'учет продукции'!$D817&amp;" "&amp;'учет продукции'!$E817</f>
        <v>Старый город 4см №8 Аляска Фактура 0-3 2 сорт</v>
      </c>
    </row>
    <row r="818" spans="1:29" ht="14.25" customHeight="1" x14ac:dyDescent="0.3">
      <c r="A818" s="35" t="str">
        <f t="shared" ref="A818:B818" si="287">A306</f>
        <v>Старый город</v>
      </c>
      <c r="B818" s="8" t="str">
        <f t="shared" si="287"/>
        <v>4см</v>
      </c>
      <c r="C818" s="8" t="str">
        <f t="shared" si="278"/>
        <v>№9 Арабская ночь</v>
      </c>
      <c r="D818" s="8" t="str">
        <f t="shared" si="279"/>
        <v>Фактура 0-3</v>
      </c>
      <c r="E818" s="9" t="s">
        <v>159</v>
      </c>
      <c r="F818" s="63">
        <f>'учет продукции'!$I818+'учет продукции'!$J818-'учет продукции'!$K818</f>
        <v>0</v>
      </c>
      <c r="G818" s="32">
        <v>350</v>
      </c>
      <c r="H818" s="32">
        <f>'учет продукции'!$F818*'учет продукции'!$G818</f>
        <v>0</v>
      </c>
      <c r="I818" s="64"/>
      <c r="J818" s="61"/>
      <c r="K818" s="61"/>
      <c r="L818" s="62">
        <v>67.476383265856953</v>
      </c>
      <c r="M818" s="62">
        <v>51.138275937562291</v>
      </c>
      <c r="N818" s="62">
        <v>16.338107328294662</v>
      </c>
      <c r="O818" s="62">
        <v>14.619883040935674</v>
      </c>
      <c r="P818" s="62">
        <v>44.984255510571302</v>
      </c>
      <c r="Q818" s="62">
        <v>5.2631578947368416</v>
      </c>
      <c r="R818" s="62"/>
      <c r="S818" s="62">
        <v>1.08</v>
      </c>
      <c r="T818" s="62">
        <v>0.52</v>
      </c>
      <c r="U818" s="62">
        <v>0.58479532163742687</v>
      </c>
      <c r="V818" s="62">
        <v>2.9000000000000001E-2</v>
      </c>
      <c r="W818" s="62"/>
      <c r="X818" s="62">
        <v>2.9000000000000001E-2</v>
      </c>
      <c r="Y818" s="62"/>
      <c r="Z818" s="62">
        <v>2.9000000000000001E-2</v>
      </c>
      <c r="AA818" s="62"/>
      <c r="AB818" s="62"/>
      <c r="AC818" s="61" t="str">
        <f>'учет продукции'!$A818&amp;" "&amp;'учет продукции'!$B818&amp;" "&amp;'учет продукции'!$C818&amp;" "&amp;'учет продукции'!$D818&amp;" "&amp;'учет продукции'!$E818</f>
        <v>Старый город 4см №9 Арабская ночь Фактура 0-3 2 сорт</v>
      </c>
    </row>
    <row r="819" spans="1:29" ht="14.25" customHeight="1" x14ac:dyDescent="0.3">
      <c r="A819" s="35" t="str">
        <f t="shared" ref="A819:B819" si="288">A307</f>
        <v>Старый город</v>
      </c>
      <c r="B819" s="8" t="str">
        <f t="shared" si="288"/>
        <v>4см</v>
      </c>
      <c r="C819" s="8" t="str">
        <f t="shared" si="278"/>
        <v>№10 Джафар</v>
      </c>
      <c r="D819" s="8" t="str">
        <f t="shared" si="279"/>
        <v>Фактура 0-3</v>
      </c>
      <c r="E819" s="9" t="s">
        <v>159</v>
      </c>
      <c r="F819" s="63">
        <f>'учет продукции'!$I819+'учет продукции'!$J819-'учет продукции'!$K819</f>
        <v>0</v>
      </c>
      <c r="G819" s="32">
        <v>350</v>
      </c>
      <c r="H819" s="32">
        <f>'учет продукции'!$F819*'учет продукции'!$G819</f>
        <v>0</v>
      </c>
      <c r="I819" s="64"/>
      <c r="J819" s="61"/>
      <c r="K819" s="61"/>
      <c r="L819" s="62">
        <v>67.476383265856953</v>
      </c>
      <c r="M819" s="62">
        <v>51.138275937562291</v>
      </c>
      <c r="N819" s="62">
        <v>16.338107328294662</v>
      </c>
      <c r="O819" s="62">
        <v>14.619883040935674</v>
      </c>
      <c r="P819" s="62">
        <v>44.984255510571302</v>
      </c>
      <c r="Q819" s="62">
        <v>5.2631578947368416</v>
      </c>
      <c r="R819" s="62"/>
      <c r="S819" s="62">
        <v>0.81871345029239762</v>
      </c>
      <c r="T819" s="62">
        <v>0.78947368421052622</v>
      </c>
      <c r="U819" s="62">
        <v>0.58479532163742687</v>
      </c>
      <c r="V819" s="62"/>
      <c r="W819" s="62">
        <v>2.1929824561403508E-2</v>
      </c>
      <c r="X819" s="62"/>
      <c r="Y819" s="62"/>
      <c r="Z819" s="62">
        <v>4.3859649122807015E-2</v>
      </c>
      <c r="AA819" s="62">
        <v>2.1929824561403508E-2</v>
      </c>
      <c r="AB819" s="62"/>
      <c r="AC819" s="61" t="str">
        <f>'учет продукции'!$A819&amp;" "&amp;'учет продукции'!$B819&amp;" "&amp;'учет продукции'!$C819&amp;" "&amp;'учет продукции'!$D819&amp;" "&amp;'учет продукции'!$E819</f>
        <v>Старый город 4см №10 Джафар Фактура 0-3 2 сорт</v>
      </c>
    </row>
    <row r="820" spans="1:29" ht="14.25" customHeight="1" x14ac:dyDescent="0.3">
      <c r="A820" s="35" t="str">
        <f t="shared" ref="A820:B820" si="289">A308</f>
        <v>Старый город</v>
      </c>
      <c r="B820" s="8" t="str">
        <f t="shared" si="289"/>
        <v>4см</v>
      </c>
      <c r="C820" s="8" t="str">
        <f t="shared" si="278"/>
        <v>№11 Джамбулани</v>
      </c>
      <c r="D820" s="8" t="str">
        <f t="shared" si="279"/>
        <v>Фактура 0-3</v>
      </c>
      <c r="E820" s="9" t="s">
        <v>159</v>
      </c>
      <c r="F820" s="63">
        <f>'учет продукции'!$I820+'учет продукции'!$J820-'учет продукции'!$K820</f>
        <v>0</v>
      </c>
      <c r="G820" s="32">
        <v>350</v>
      </c>
      <c r="H820" s="32">
        <f>'учет продукции'!$F820*'учет продукции'!$G820</f>
        <v>0</v>
      </c>
      <c r="I820" s="64"/>
      <c r="J820" s="61"/>
      <c r="K820" s="61"/>
      <c r="L820" s="62">
        <v>67.476383265856953</v>
      </c>
      <c r="M820" s="62">
        <v>51.138275937562291</v>
      </c>
      <c r="N820" s="62">
        <v>16.338107328294662</v>
      </c>
      <c r="O820" s="62">
        <v>14.619883040935674</v>
      </c>
      <c r="P820" s="62">
        <v>44.984255510571302</v>
      </c>
      <c r="Q820" s="62">
        <v>5.2631578947368416</v>
      </c>
      <c r="R820" s="62"/>
      <c r="S820" s="62">
        <v>0.81871345029239762</v>
      </c>
      <c r="T820" s="62">
        <v>0.78947368421052622</v>
      </c>
      <c r="U820" s="62">
        <v>0.58479532163742687</v>
      </c>
      <c r="V820" s="62"/>
      <c r="W820" s="62">
        <v>4.3859649122807015E-2</v>
      </c>
      <c r="X820" s="62"/>
      <c r="Y820" s="62">
        <v>4.3859649122807015E-2</v>
      </c>
      <c r="Z820" s="62"/>
      <c r="AA820" s="62"/>
      <c r="AB820" s="62"/>
      <c r="AC820" s="61" t="str">
        <f>'учет продукции'!$A820&amp;" "&amp;'учет продукции'!$B820&amp;" "&amp;'учет продукции'!$C820&amp;" "&amp;'учет продукции'!$D820&amp;" "&amp;'учет продукции'!$E820</f>
        <v>Старый город 4см №11 Джамбулани Фактура 0-3 2 сорт</v>
      </c>
    </row>
    <row r="821" spans="1:29" ht="14.25" customHeight="1" x14ac:dyDescent="0.3">
      <c r="A821" s="35" t="str">
        <f t="shared" ref="A821:B821" si="290">A309</f>
        <v>Старый город</v>
      </c>
      <c r="B821" s="8" t="str">
        <f t="shared" si="290"/>
        <v>4см</v>
      </c>
      <c r="C821" s="8" t="str">
        <f t="shared" si="278"/>
        <v>№12 Яшма</v>
      </c>
      <c r="D821" s="8" t="str">
        <f t="shared" si="279"/>
        <v>Фактура 0-3</v>
      </c>
      <c r="E821" s="9" t="s">
        <v>159</v>
      </c>
      <c r="F821" s="63">
        <f>'учет продукции'!$I821+'учет продукции'!$J821-'учет продукции'!$K821</f>
        <v>0</v>
      </c>
      <c r="G821" s="32">
        <v>350</v>
      </c>
      <c r="H821" s="32">
        <f>'учет продукции'!$F821*'учет продукции'!$G821</f>
        <v>0</v>
      </c>
      <c r="I821" s="64"/>
      <c r="J821" s="61"/>
      <c r="K821" s="61"/>
      <c r="L821" s="62">
        <v>67.476383265856953</v>
      </c>
      <c r="M821" s="62">
        <v>51.138275937562291</v>
      </c>
      <c r="N821" s="62">
        <v>16.338107328294662</v>
      </c>
      <c r="O821" s="62">
        <v>14.619883040935674</v>
      </c>
      <c r="P821" s="62">
        <v>44.984255510571302</v>
      </c>
      <c r="Q821" s="62">
        <v>5.2631578947368416</v>
      </c>
      <c r="R821" s="62"/>
      <c r="S821" s="62">
        <v>0.41</v>
      </c>
      <c r="T821" s="62">
        <v>1.1842105263157894</v>
      </c>
      <c r="U821" s="62">
        <v>0.58479532163742687</v>
      </c>
      <c r="V821" s="62"/>
      <c r="W821" s="62">
        <v>2.1929824561403501E-2</v>
      </c>
      <c r="X821" s="62"/>
      <c r="Y821" s="62">
        <v>4.3859649122807015E-2</v>
      </c>
      <c r="Z821" s="62"/>
      <c r="AA821" s="62">
        <v>2.1929824561403508E-2</v>
      </c>
      <c r="AB821" s="62"/>
      <c r="AC821" s="61" t="str">
        <f>'учет продукции'!$A821&amp;" "&amp;'учет продукции'!$B821&amp;" "&amp;'учет продукции'!$C821&amp;" "&amp;'учет продукции'!$D821&amp;" "&amp;'учет продукции'!$E821</f>
        <v>Старый город 4см №12 Яшма Фактура 0-3 2 сорт</v>
      </c>
    </row>
    <row r="822" spans="1:29" ht="14.25" customHeight="1" x14ac:dyDescent="0.3">
      <c r="A822" s="35" t="str">
        <f t="shared" ref="A822:B822" si="291">A310</f>
        <v>Старый город</v>
      </c>
      <c r="B822" s="8" t="str">
        <f t="shared" si="291"/>
        <v>4см</v>
      </c>
      <c r="C822" s="8" t="str">
        <f t="shared" si="278"/>
        <v>№13 Сорренто</v>
      </c>
      <c r="D822" s="8" t="str">
        <f t="shared" si="279"/>
        <v>Фактура 0-3</v>
      </c>
      <c r="E822" s="9" t="s">
        <v>159</v>
      </c>
      <c r="F822" s="63">
        <f>'учет продукции'!$I822+'учет продукции'!$J822-'учет продукции'!$K822</f>
        <v>0</v>
      </c>
      <c r="G822" s="32">
        <v>350</v>
      </c>
      <c r="H822" s="32">
        <f>'учет продукции'!$F822*'учет продукции'!$G822</f>
        <v>0</v>
      </c>
      <c r="I822" s="64"/>
      <c r="J822" s="61"/>
      <c r="K822" s="61"/>
      <c r="L822" s="62">
        <v>67.476383265856953</v>
      </c>
      <c r="M822" s="62">
        <v>51.138275937562291</v>
      </c>
      <c r="N822" s="62">
        <v>16.338107328294662</v>
      </c>
      <c r="O822" s="62">
        <v>14.619883040935674</v>
      </c>
      <c r="P822" s="62">
        <v>44.984255510571302</v>
      </c>
      <c r="Q822" s="62">
        <v>5.2631578947368416</v>
      </c>
      <c r="R822" s="62"/>
      <c r="S822" s="62">
        <v>1.08</v>
      </c>
      <c r="T822" s="62">
        <v>0.52</v>
      </c>
      <c r="U822" s="62">
        <v>0.58479532163742687</v>
      </c>
      <c r="V822" s="62">
        <v>2.9000000000000001E-2</v>
      </c>
      <c r="W822" s="62">
        <v>2.9000000000000001E-2</v>
      </c>
      <c r="X822" s="62"/>
      <c r="Y822" s="62"/>
      <c r="Z822" s="62"/>
      <c r="AA822" s="62">
        <v>2.9000000000000001E-2</v>
      </c>
      <c r="AB822" s="62"/>
      <c r="AC822" s="61" t="str">
        <f>'учет продукции'!$A822&amp;" "&amp;'учет продукции'!$B822&amp;" "&amp;'учет продукции'!$C822&amp;" "&amp;'учет продукции'!$D822&amp;" "&amp;'учет продукции'!$E822</f>
        <v>Старый город 4см №13 Сорренто Фактура 0-3 2 сорт</v>
      </c>
    </row>
    <row r="823" spans="1:29" ht="14.25" customHeight="1" x14ac:dyDescent="0.3">
      <c r="A823" s="35" t="str">
        <f t="shared" ref="A823:B823" si="292">A311</f>
        <v>Старый город</v>
      </c>
      <c r="B823" s="8" t="str">
        <f t="shared" si="292"/>
        <v>4см</v>
      </c>
      <c r="C823" s="8" t="str">
        <f t="shared" si="278"/>
        <v>№14 Красный агат</v>
      </c>
      <c r="D823" s="8" t="str">
        <f t="shared" si="279"/>
        <v>Фактура 0-3</v>
      </c>
      <c r="E823" s="9" t="s">
        <v>159</v>
      </c>
      <c r="F823" s="63">
        <f>'учет продукции'!$I823+'учет продукции'!$J823-'учет продукции'!$K823</f>
        <v>0</v>
      </c>
      <c r="G823" s="32">
        <v>350</v>
      </c>
      <c r="H823" s="32">
        <f>'учет продукции'!$F823*'учет продукции'!$G823</f>
        <v>0</v>
      </c>
      <c r="I823" s="64"/>
      <c r="J823" s="61"/>
      <c r="K823" s="61"/>
      <c r="L823" s="62">
        <v>67.476383265856953</v>
      </c>
      <c r="M823" s="62">
        <v>51.138275937562291</v>
      </c>
      <c r="N823" s="62">
        <v>16.338107328294662</v>
      </c>
      <c r="O823" s="62">
        <v>14.619883040935674</v>
      </c>
      <c r="P823" s="62">
        <v>44.984255510571302</v>
      </c>
      <c r="Q823" s="62">
        <v>5.2631578947368416</v>
      </c>
      <c r="R823" s="62"/>
      <c r="S823" s="62">
        <v>0.41</v>
      </c>
      <c r="T823" s="62">
        <v>1.1842105263157894</v>
      </c>
      <c r="U823" s="62">
        <v>0.58479532163742687</v>
      </c>
      <c r="V823" s="62">
        <v>2.1929824561403508E-2</v>
      </c>
      <c r="W823" s="62"/>
      <c r="X823" s="62">
        <v>2.1929824561403508E-2</v>
      </c>
      <c r="Y823" s="62">
        <v>4.3859649122807015E-2</v>
      </c>
      <c r="Z823" s="62"/>
      <c r="AA823" s="62"/>
      <c r="AB823" s="62"/>
      <c r="AC823" s="61" t="str">
        <f>'учет продукции'!$A823&amp;" "&amp;'учет продукции'!$B823&amp;" "&amp;'учет продукции'!$C823&amp;" "&amp;'учет продукции'!$D823&amp;" "&amp;'учет продукции'!$E823</f>
        <v>Старый город 4см №14 Красный агат Фактура 0-3 2 сорт</v>
      </c>
    </row>
    <row r="824" spans="1:29" ht="14.25" customHeight="1" x14ac:dyDescent="0.3">
      <c r="A824" s="35" t="str">
        <f t="shared" ref="A824:B824" si="293">A312</f>
        <v>Старый город</v>
      </c>
      <c r="B824" s="8" t="str">
        <f t="shared" si="293"/>
        <v>4см</v>
      </c>
      <c r="C824" s="8" t="str">
        <f t="shared" si="278"/>
        <v>№15 Антрацит</v>
      </c>
      <c r="D824" s="8" t="str">
        <f t="shared" si="279"/>
        <v>Фактура 0-3</v>
      </c>
      <c r="E824" s="9" t="s">
        <v>159</v>
      </c>
      <c r="F824" s="63">
        <f>'учет продукции'!$I824+'учет продукции'!$J824-'учет продукции'!$K824</f>
        <v>0</v>
      </c>
      <c r="G824" s="32">
        <v>350</v>
      </c>
      <c r="H824" s="32">
        <f>'учет продукции'!$F824*'учет продукции'!$G824</f>
        <v>0</v>
      </c>
      <c r="I824" s="64"/>
      <c r="J824" s="61"/>
      <c r="K824" s="61"/>
      <c r="L824" s="62">
        <v>67.476383265856953</v>
      </c>
      <c r="M824" s="62">
        <v>51.138275937562291</v>
      </c>
      <c r="N824" s="62">
        <v>16.338107328294662</v>
      </c>
      <c r="O824" s="62">
        <v>14.619883040935674</v>
      </c>
      <c r="P824" s="62">
        <v>44.984255510571302</v>
      </c>
      <c r="Q824" s="62">
        <v>5.2631578947368416</v>
      </c>
      <c r="R824" s="62"/>
      <c r="S824" s="62">
        <v>0.81871345029239762</v>
      </c>
      <c r="T824" s="62">
        <v>0.78947368421052622</v>
      </c>
      <c r="U824" s="62">
        <v>0.58479532163742698</v>
      </c>
      <c r="V824" s="62"/>
      <c r="W824" s="62"/>
      <c r="X824" s="62">
        <v>1.4999999999999999E-2</v>
      </c>
      <c r="Y824" s="62">
        <v>0.44</v>
      </c>
      <c r="Z824" s="62"/>
      <c r="AA824" s="62"/>
      <c r="AB824" s="62"/>
      <c r="AC824" s="61" t="str">
        <f>'учет продукции'!$A824&amp;" "&amp;'учет продукции'!$B824&amp;" "&amp;'учет продукции'!$C824&amp;" "&amp;'учет продукции'!$D824&amp;" "&amp;'учет продукции'!$E824</f>
        <v>Старый город 4см №15 Антрацит Фактура 0-3 2 сорт</v>
      </c>
    </row>
    <row r="825" spans="1:29" ht="14.25" customHeight="1" x14ac:dyDescent="0.3">
      <c r="A825" s="35" t="str">
        <f t="shared" ref="A825:B825" si="294">A313</f>
        <v>Старый город</v>
      </c>
      <c r="B825" s="8" t="str">
        <f t="shared" si="294"/>
        <v>4см</v>
      </c>
      <c r="C825" s="8" t="str">
        <f t="shared" si="278"/>
        <v>№16 Хаски</v>
      </c>
      <c r="D825" s="8" t="str">
        <f t="shared" si="279"/>
        <v>Фактура 0-3</v>
      </c>
      <c r="E825" s="9" t="s">
        <v>159</v>
      </c>
      <c r="F825" s="63">
        <f>'учет продукции'!$I825+'учет продукции'!$J825-'учет продукции'!$K825</f>
        <v>0</v>
      </c>
      <c r="G825" s="32">
        <v>350</v>
      </c>
      <c r="H825" s="32">
        <f>'учет продукции'!$F825*'учет продукции'!$G825</f>
        <v>0</v>
      </c>
      <c r="I825" s="64"/>
      <c r="J825" s="61"/>
      <c r="K825" s="61"/>
      <c r="L825" s="62">
        <v>67.476383265856995</v>
      </c>
      <c r="M825" s="62">
        <v>51.138275937562327</v>
      </c>
      <c r="N825" s="62">
        <v>16.338107328294672</v>
      </c>
      <c r="O825" s="62">
        <v>14.619883040935701</v>
      </c>
      <c r="P825" s="62">
        <v>44.984255510571302</v>
      </c>
      <c r="Q825" s="62">
        <v>5.2631578947368398</v>
      </c>
      <c r="R825" s="62"/>
      <c r="S825" s="62">
        <v>1.08</v>
      </c>
      <c r="T825" s="62">
        <v>0.52</v>
      </c>
      <c r="U825" s="62">
        <v>0.58479532163742698</v>
      </c>
      <c r="V825" s="62"/>
      <c r="W825" s="62">
        <v>2.1929824561403508E-2</v>
      </c>
      <c r="X825" s="62"/>
      <c r="Y825" s="62">
        <v>2.1929824561403508E-2</v>
      </c>
      <c r="Z825" s="62"/>
      <c r="AA825" s="62">
        <v>2.1929824561403508E-2</v>
      </c>
      <c r="AB825" s="62"/>
      <c r="AC825" s="61" t="str">
        <f>'учет продукции'!$A825&amp;" "&amp;'учет продукции'!$B825&amp;" "&amp;'учет продукции'!$C825&amp;" "&amp;'учет продукции'!$D825&amp;" "&amp;'учет продукции'!$E825</f>
        <v>Старый город 4см №16 Хаски Фактура 0-3 2 сорт</v>
      </c>
    </row>
    <row r="826" spans="1:29" ht="14.25" customHeight="1" x14ac:dyDescent="0.3">
      <c r="A826" s="35" t="str">
        <f t="shared" ref="A826:B826" si="295">A314</f>
        <v>Старый город</v>
      </c>
      <c r="B826" s="8" t="str">
        <f t="shared" si="295"/>
        <v>4см</v>
      </c>
      <c r="C826" s="8" t="str">
        <f t="shared" si="278"/>
        <v>№17 Черная ночь</v>
      </c>
      <c r="D826" s="8" t="str">
        <f t="shared" si="279"/>
        <v>Фактура 0-3</v>
      </c>
      <c r="E826" s="9" t="s">
        <v>159</v>
      </c>
      <c r="F826" s="63">
        <f>'учет продукции'!$I826+'учет продукции'!$J826-'учет продукции'!$K826</f>
        <v>0</v>
      </c>
      <c r="G826" s="32">
        <v>350</v>
      </c>
      <c r="H826" s="32">
        <f>'учет продукции'!$F826*'учет продукции'!$G826</f>
        <v>0</v>
      </c>
      <c r="I826" s="64"/>
      <c r="J826" s="61"/>
      <c r="K826" s="61"/>
      <c r="L826" s="62">
        <v>67.476383265856995</v>
      </c>
      <c r="M826" s="62">
        <v>51.138275937562327</v>
      </c>
      <c r="N826" s="62">
        <v>16.338107328294672</v>
      </c>
      <c r="O826" s="62">
        <v>14.619883040935701</v>
      </c>
      <c r="P826" s="62">
        <v>44.984255510571302</v>
      </c>
      <c r="Q826" s="62">
        <v>5.2631578947368398</v>
      </c>
      <c r="R826" s="62"/>
      <c r="S826" s="62">
        <v>1.23</v>
      </c>
      <c r="T826" s="62">
        <v>0.39500000000000002</v>
      </c>
      <c r="U826" s="62">
        <v>0.58479532163742698</v>
      </c>
      <c r="V826" s="62"/>
      <c r="W826" s="62"/>
      <c r="X826" s="62">
        <v>6.6000000000000003E-2</v>
      </c>
      <c r="Y826" s="62">
        <v>2.1999999999999999E-2</v>
      </c>
      <c r="Z826" s="62"/>
      <c r="AA826" s="62"/>
      <c r="AB826" s="62"/>
      <c r="AC826" s="61" t="str">
        <f>'учет продукции'!$A826&amp;" "&amp;'учет продукции'!$B826&amp;" "&amp;'учет продукции'!$C826&amp;" "&amp;'учет продукции'!$D826&amp;" "&amp;'учет продукции'!$E826</f>
        <v>Старый город 4см №17 Черная ночь Фактура 0-3 2 сорт</v>
      </c>
    </row>
    <row r="827" spans="1:29" ht="14.25" customHeight="1" x14ac:dyDescent="0.3">
      <c r="A827" s="35" t="str">
        <f t="shared" ref="A827:B827" si="296">A315</f>
        <v>Старый город</v>
      </c>
      <c r="B827" s="8" t="str">
        <f t="shared" si="296"/>
        <v>4см</v>
      </c>
      <c r="C827" s="8" t="str">
        <f t="shared" si="278"/>
        <v>№18 Мустанг</v>
      </c>
      <c r="D827" s="8" t="str">
        <f t="shared" si="279"/>
        <v>Фактура 0-3</v>
      </c>
      <c r="E827" s="9" t="s">
        <v>159</v>
      </c>
      <c r="F827" s="63">
        <f>'учет продукции'!$I827+'учет продукции'!$J827-'учет продукции'!$K827</f>
        <v>0</v>
      </c>
      <c r="G827" s="32">
        <v>350</v>
      </c>
      <c r="H827" s="32">
        <f>'учет продукции'!$F827*'учет продукции'!$G827</f>
        <v>0</v>
      </c>
      <c r="I827" s="64"/>
      <c r="J827" s="61"/>
      <c r="K827" s="61"/>
      <c r="L827" s="62">
        <v>67.476383265856995</v>
      </c>
      <c r="M827" s="62">
        <v>51.138275937562327</v>
      </c>
      <c r="N827" s="62">
        <v>16.338107328294672</v>
      </c>
      <c r="O827" s="62">
        <v>14.619883040935701</v>
      </c>
      <c r="P827" s="62">
        <v>44.984255510571302</v>
      </c>
      <c r="Q827" s="62">
        <v>5.2631578947368398</v>
      </c>
      <c r="R827" s="62"/>
      <c r="S827" s="62">
        <v>1.64</v>
      </c>
      <c r="T827" s="62"/>
      <c r="U827" s="62">
        <v>0.58479532163742698</v>
      </c>
      <c r="V827" s="62"/>
      <c r="W827" s="62">
        <v>4.3859649122807015E-2</v>
      </c>
      <c r="X827" s="62"/>
      <c r="Y827" s="62"/>
      <c r="Z827" s="62"/>
      <c r="AA827" s="62">
        <v>4.3859649122807015E-2</v>
      </c>
      <c r="AB827" s="62"/>
      <c r="AC827" s="61" t="str">
        <f>'учет продукции'!$A827&amp;" "&amp;'учет продукции'!$B827&amp;" "&amp;'учет продукции'!$C827&amp;" "&amp;'учет продукции'!$D827&amp;" "&amp;'учет продукции'!$E827</f>
        <v>Старый город 4см №18 Мустанг Фактура 0-3 2 сорт</v>
      </c>
    </row>
    <row r="828" spans="1:29" ht="14.25" customHeight="1" x14ac:dyDescent="0.3">
      <c r="A828" s="35" t="str">
        <f t="shared" ref="A828:B828" si="297">A316</f>
        <v>Старый город</v>
      </c>
      <c r="B828" s="8" t="str">
        <f t="shared" si="297"/>
        <v>4см</v>
      </c>
      <c r="C828" s="8" t="str">
        <f t="shared" si="278"/>
        <v>№19 Гончар</v>
      </c>
      <c r="D828" s="8" t="str">
        <f t="shared" si="279"/>
        <v>Фактура 0-3</v>
      </c>
      <c r="E828" s="9" t="s">
        <v>159</v>
      </c>
      <c r="F828" s="63">
        <f>'учет продукции'!$I828+'учет продукции'!$J828-'учет продукции'!$K828</f>
        <v>0</v>
      </c>
      <c r="G828" s="32">
        <v>350</v>
      </c>
      <c r="H828" s="32">
        <f>'учет продукции'!$F828*'учет продукции'!$G828</f>
        <v>0</v>
      </c>
      <c r="I828" s="64"/>
      <c r="J828" s="61"/>
      <c r="K828" s="61"/>
      <c r="L828" s="62">
        <v>67.476383265856995</v>
      </c>
      <c r="M828" s="62">
        <v>51.138275937562327</v>
      </c>
      <c r="N828" s="62">
        <v>16.338107328294672</v>
      </c>
      <c r="O828" s="62">
        <v>14.619883040935701</v>
      </c>
      <c r="P828" s="62">
        <v>44.984255510571302</v>
      </c>
      <c r="Q828" s="62">
        <v>5.2631578947368398</v>
      </c>
      <c r="R828" s="62"/>
      <c r="S828" s="62">
        <v>0.81871345029239762</v>
      </c>
      <c r="T828" s="62">
        <v>0.78947368421052622</v>
      </c>
      <c r="U828" s="62">
        <v>0.58479532163742698</v>
      </c>
      <c r="V828" s="62"/>
      <c r="W828" s="62">
        <v>4.3859649122807015E-2</v>
      </c>
      <c r="X828" s="62"/>
      <c r="Y828" s="62"/>
      <c r="Z828" s="62"/>
      <c r="AA828" s="62">
        <v>4.3859649122807015E-2</v>
      </c>
      <c r="AB828" s="62"/>
      <c r="AC828" s="61" t="str">
        <f>'учет продукции'!$A828&amp;" "&amp;'учет продукции'!$B828&amp;" "&amp;'учет продукции'!$C828&amp;" "&amp;'учет продукции'!$D828&amp;" "&amp;'учет продукции'!$E828</f>
        <v>Старый город 4см №19 Гончар Фактура 0-3 2 сорт</v>
      </c>
    </row>
    <row r="829" spans="1:29" ht="14.25" customHeight="1" x14ac:dyDescent="0.3">
      <c r="A829" s="35" t="str">
        <f t="shared" ref="A829:B829" si="298">A317</f>
        <v>Старый город</v>
      </c>
      <c r="B829" s="8" t="str">
        <f t="shared" si="298"/>
        <v>4см</v>
      </c>
      <c r="C829" s="8" t="str">
        <f t="shared" si="278"/>
        <v>№20 Кармен</v>
      </c>
      <c r="D829" s="8" t="str">
        <f t="shared" si="279"/>
        <v>Фактура 0-3</v>
      </c>
      <c r="E829" s="9" t="s">
        <v>159</v>
      </c>
      <c r="F829" s="63">
        <f>'учет продукции'!$I829+'учет продукции'!$J829-'учет продукции'!$K829</f>
        <v>0</v>
      </c>
      <c r="G829" s="32">
        <v>350</v>
      </c>
      <c r="H829" s="32">
        <f>'учет продукции'!$F829*'учет продукции'!$G829</f>
        <v>0</v>
      </c>
      <c r="I829" s="64"/>
      <c r="J829" s="61"/>
      <c r="K829" s="61"/>
      <c r="L829" s="62">
        <v>67.476383265856995</v>
      </c>
      <c r="M829" s="62">
        <v>51.138275937562327</v>
      </c>
      <c r="N829" s="62">
        <v>16.338107328294672</v>
      </c>
      <c r="O829" s="62">
        <v>14.619883040935701</v>
      </c>
      <c r="P829" s="62">
        <v>44.984255510571302</v>
      </c>
      <c r="Q829" s="62">
        <v>5.2631578947368398</v>
      </c>
      <c r="R829" s="62"/>
      <c r="S829" s="62">
        <v>1.64</v>
      </c>
      <c r="T829" s="62"/>
      <c r="U829" s="62">
        <v>0.58479532163742698</v>
      </c>
      <c r="V829" s="62">
        <v>5.7000000000000002E-2</v>
      </c>
      <c r="W829" s="62"/>
      <c r="X829" s="62">
        <v>3.9E-2</v>
      </c>
      <c r="Y829" s="62"/>
      <c r="Z829" s="62"/>
      <c r="AA829" s="62"/>
      <c r="AB829" s="62"/>
      <c r="AC829" s="61" t="str">
        <f>'учет продукции'!$A829&amp;" "&amp;'учет продукции'!$B829&amp;" "&amp;'учет продукции'!$C829&amp;" "&amp;'учет продукции'!$D829&amp;" "&amp;'учет продукции'!$E829</f>
        <v>Старый город 4см №20 Кармен Фактура 0-3 2 сорт</v>
      </c>
    </row>
    <row r="830" spans="1:29" ht="14.25" customHeight="1" x14ac:dyDescent="0.3">
      <c r="A830" s="35" t="str">
        <f t="shared" ref="A830:B830" si="299">A318</f>
        <v>Старый город</v>
      </c>
      <c r="B830" s="8" t="str">
        <f t="shared" si="299"/>
        <v>4см</v>
      </c>
      <c r="C830" s="8" t="str">
        <f t="shared" si="278"/>
        <v>№21 Агат коричневый</v>
      </c>
      <c r="D830" s="8" t="str">
        <f t="shared" si="279"/>
        <v>Фактура 0-3</v>
      </c>
      <c r="E830" s="9" t="s">
        <v>159</v>
      </c>
      <c r="F830" s="63">
        <f>'учет продукции'!$I830+'учет продукции'!$J830-'учет продукции'!$K830</f>
        <v>0</v>
      </c>
      <c r="G830" s="32">
        <v>350</v>
      </c>
      <c r="H830" s="32">
        <f>'учет продукции'!$F830*'учет продукции'!$G830</f>
        <v>0</v>
      </c>
      <c r="I830" s="64"/>
      <c r="J830" s="61"/>
      <c r="K830" s="61"/>
      <c r="L830" s="62">
        <v>67.476383265856995</v>
      </c>
      <c r="M830" s="62">
        <v>51.138275937562327</v>
      </c>
      <c r="N830" s="62">
        <v>16.338107328294672</v>
      </c>
      <c r="O830" s="62">
        <v>14.619883040935701</v>
      </c>
      <c r="P830" s="62">
        <v>44.984255510571302</v>
      </c>
      <c r="Q830" s="62">
        <v>5.2631578947368398</v>
      </c>
      <c r="R830" s="62"/>
      <c r="S830" s="62">
        <v>0.81871345029239762</v>
      </c>
      <c r="T830" s="62">
        <v>0.78947368421052622</v>
      </c>
      <c r="U830" s="62">
        <v>0.58479532163742687</v>
      </c>
      <c r="V830" s="62"/>
      <c r="W830" s="62">
        <v>2.1929824561403508E-2</v>
      </c>
      <c r="X830" s="62">
        <v>2.1929824561403508E-2</v>
      </c>
      <c r="Y830" s="62">
        <v>4.3859649122807015E-2</v>
      </c>
      <c r="Z830" s="62"/>
      <c r="AA830" s="62"/>
      <c r="AB830" s="62"/>
      <c r="AC830" s="61" t="str">
        <f>'учет продукции'!$A830&amp;" "&amp;'учет продукции'!$B830&amp;" "&amp;'учет продукции'!$C830&amp;" "&amp;'учет продукции'!$D830&amp;" "&amp;'учет продукции'!$E830</f>
        <v>Старый город 4см №21 Агат коричневый Фактура 0-3 2 сорт</v>
      </c>
    </row>
    <row r="831" spans="1:29" ht="14.25" customHeight="1" x14ac:dyDescent="0.3">
      <c r="A831" s="35" t="str">
        <f t="shared" ref="A831:B831" si="300">A319</f>
        <v>Старый город</v>
      </c>
      <c r="B831" s="8" t="str">
        <f t="shared" si="300"/>
        <v>4см</v>
      </c>
      <c r="C831" s="8" t="str">
        <f t="shared" si="278"/>
        <v>№22 Агат оранжевый</v>
      </c>
      <c r="D831" s="8" t="str">
        <f t="shared" si="279"/>
        <v>Фактура 0-3</v>
      </c>
      <c r="E831" s="9" t="s">
        <v>159</v>
      </c>
      <c r="F831" s="63">
        <f>'учет продукции'!$I831+'учет продукции'!$J831-'учет продукции'!$K831</f>
        <v>0</v>
      </c>
      <c r="G831" s="32">
        <v>350</v>
      </c>
      <c r="H831" s="32">
        <f>'учет продукции'!$F831*'учет продукции'!$G831</f>
        <v>0</v>
      </c>
      <c r="I831" s="64"/>
      <c r="J831" s="61"/>
      <c r="K831" s="61"/>
      <c r="L831" s="62">
        <v>67.476383265856995</v>
      </c>
      <c r="M831" s="62">
        <v>51.138275937562327</v>
      </c>
      <c r="N831" s="62">
        <v>16.338107328294672</v>
      </c>
      <c r="O831" s="62">
        <v>14.619883040935701</v>
      </c>
      <c r="P831" s="62">
        <v>44.984255510571302</v>
      </c>
      <c r="Q831" s="62">
        <v>5.2631578947368398</v>
      </c>
      <c r="R831" s="62"/>
      <c r="S831" s="62">
        <v>0.41</v>
      </c>
      <c r="T831" s="62">
        <v>1.1842105263157894</v>
      </c>
      <c r="U831" s="62">
        <v>0.58479532163742687</v>
      </c>
      <c r="V831" s="62"/>
      <c r="W831" s="62"/>
      <c r="X831" s="62">
        <v>2.1929824561403508E-2</v>
      </c>
      <c r="Y831" s="62">
        <v>4.3859649122807015E-2</v>
      </c>
      <c r="Z831" s="62"/>
      <c r="AA831" s="62">
        <v>2.1929824561403508E-2</v>
      </c>
      <c r="AB831" s="62"/>
      <c r="AC831" s="61" t="str">
        <f>'учет продукции'!$A831&amp;" "&amp;'учет продукции'!$B831&amp;" "&amp;'учет продукции'!$C831&amp;" "&amp;'учет продукции'!$D831&amp;" "&amp;'учет продукции'!$E831</f>
        <v>Старый город 4см №22 Агат оранжевый Фактура 0-3 2 сорт</v>
      </c>
    </row>
    <row r="832" spans="1:29" ht="14.25" customHeight="1" x14ac:dyDescent="0.3">
      <c r="A832" s="35" t="str">
        <f t="shared" ref="A832:B832" si="301">A320</f>
        <v>Старый город</v>
      </c>
      <c r="B832" s="8" t="str">
        <f t="shared" si="301"/>
        <v>4см</v>
      </c>
      <c r="C832" s="8" t="str">
        <f t="shared" si="278"/>
        <v>№23 Жёлтый агат</v>
      </c>
      <c r="D832" s="8" t="str">
        <f t="shared" si="279"/>
        <v>Фактура 0-3</v>
      </c>
      <c r="E832" s="9" t="s">
        <v>159</v>
      </c>
      <c r="F832" s="63">
        <f>'учет продукции'!$I832+'учет продукции'!$J832-'учет продукции'!$K832</f>
        <v>0</v>
      </c>
      <c r="G832" s="32">
        <v>350</v>
      </c>
      <c r="H832" s="32">
        <f>'учет продукции'!$F832*'учет продукции'!$G832</f>
        <v>0</v>
      </c>
      <c r="I832" s="64"/>
      <c r="J832" s="61"/>
      <c r="K832" s="61"/>
      <c r="L832" s="62">
        <v>67.476383265856995</v>
      </c>
      <c r="M832" s="62">
        <v>51.138275937562327</v>
      </c>
      <c r="N832" s="62">
        <v>16.338107328294672</v>
      </c>
      <c r="O832" s="62">
        <v>14.619883040935701</v>
      </c>
      <c r="P832" s="62">
        <v>44.984255510571302</v>
      </c>
      <c r="Q832" s="62">
        <v>5.2631578947368398</v>
      </c>
      <c r="R832" s="62"/>
      <c r="S832" s="62">
        <v>0.41</v>
      </c>
      <c r="T832" s="62">
        <v>1.1842105263157894</v>
      </c>
      <c r="U832" s="62">
        <v>0.58479532163742687</v>
      </c>
      <c r="V832" s="62"/>
      <c r="W832" s="62"/>
      <c r="X832" s="62">
        <v>2.1929824561403508E-2</v>
      </c>
      <c r="Y832" s="62">
        <v>4.3859649122807015E-2</v>
      </c>
      <c r="Z832" s="62">
        <v>2.1929824561403508E-2</v>
      </c>
      <c r="AA832" s="62"/>
      <c r="AB832" s="62"/>
      <c r="AC832" s="61" t="str">
        <f>'учет продукции'!$A832&amp;" "&amp;'учет продукции'!$B832&amp;" "&amp;'учет продукции'!$C832&amp;" "&amp;'учет продукции'!$D832&amp;" "&amp;'учет продукции'!$E832</f>
        <v>Старый город 4см №23 Жёлтый агат Фактура 0-3 2 сорт</v>
      </c>
    </row>
    <row r="833" spans="1:29" ht="14.25" customHeight="1" x14ac:dyDescent="0.3">
      <c r="A833" s="35" t="str">
        <f t="shared" ref="A833:B833" si="302">A321</f>
        <v>Старый город</v>
      </c>
      <c r="B833" s="8" t="str">
        <f t="shared" si="302"/>
        <v>4см</v>
      </c>
      <c r="C833" s="8" t="str">
        <f t="shared" si="278"/>
        <v>№24 Танго</v>
      </c>
      <c r="D833" s="8" t="str">
        <f t="shared" si="279"/>
        <v>Фактура 0-3</v>
      </c>
      <c r="E833" s="9" t="s">
        <v>159</v>
      </c>
      <c r="F833" s="63">
        <f>'учет продукции'!$I833+'учет продукции'!$J833-'учет продукции'!$K833</f>
        <v>0</v>
      </c>
      <c r="G833" s="32">
        <v>350</v>
      </c>
      <c r="H833" s="32">
        <f>'учет продукции'!$F833*'учет продукции'!$G833</f>
        <v>0</v>
      </c>
      <c r="I833" s="64"/>
      <c r="J833" s="61"/>
      <c r="K833" s="61"/>
      <c r="L833" s="62">
        <v>67.476383265856995</v>
      </c>
      <c r="M833" s="62">
        <v>51.138275937562327</v>
      </c>
      <c r="N833" s="62">
        <v>16.338107328294672</v>
      </c>
      <c r="O833" s="62">
        <v>14.619883040935701</v>
      </c>
      <c r="P833" s="62">
        <v>44.984255510571302</v>
      </c>
      <c r="Q833" s="62">
        <v>5.2631578947368398</v>
      </c>
      <c r="R833" s="62"/>
      <c r="S833" s="62">
        <v>0.41</v>
      </c>
      <c r="T833" s="62">
        <v>1.1842105263157894</v>
      </c>
      <c r="U833" s="62">
        <v>0.58479532163742687</v>
      </c>
      <c r="V833" s="62">
        <v>2.1929824561403508E-2</v>
      </c>
      <c r="W833" s="62"/>
      <c r="X833" s="62"/>
      <c r="Y833" s="62">
        <v>4.3859649122807015E-2</v>
      </c>
      <c r="Z833" s="62">
        <v>2.1929824561403508E-2</v>
      </c>
      <c r="AA833" s="62"/>
      <c r="AB833" s="62"/>
      <c r="AC833" s="61" t="str">
        <f>'учет продукции'!$A833&amp;" "&amp;'учет продукции'!$B833&amp;" "&amp;'учет продукции'!$C833&amp;" "&amp;'учет продукции'!$D833&amp;" "&amp;'учет продукции'!$E833</f>
        <v>Старый город 4см №24 Танго Фактура 0-3 2 сорт</v>
      </c>
    </row>
    <row r="834" spans="1:29" ht="14.25" customHeight="1" x14ac:dyDescent="0.3">
      <c r="A834" s="35" t="s">
        <v>157</v>
      </c>
      <c r="B834" s="8" t="s">
        <v>125</v>
      </c>
      <c r="C834" s="8" t="s">
        <v>129</v>
      </c>
      <c r="D834" s="8" t="s">
        <v>130</v>
      </c>
      <c r="E834" s="8" t="s">
        <v>159</v>
      </c>
      <c r="F834" s="66">
        <v>0</v>
      </c>
      <c r="G834" s="32">
        <v>350</v>
      </c>
      <c r="H834" s="32">
        <v>0</v>
      </c>
      <c r="I834" s="67"/>
      <c r="J834" s="61"/>
      <c r="K834" s="61"/>
      <c r="L834" s="62">
        <v>67.476383265856995</v>
      </c>
      <c r="M834" s="62">
        <v>51.138275937562298</v>
      </c>
      <c r="N834" s="62">
        <v>16.338107328294701</v>
      </c>
      <c r="O834" s="62">
        <v>14.619883040935701</v>
      </c>
      <c r="P834" s="62">
        <v>44.984255510571302</v>
      </c>
      <c r="Q834" s="62">
        <v>5.2631578947368398</v>
      </c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1" t="str">
        <f>'учет продукции'!$A834&amp;" "&amp;'учет продукции'!$B834&amp;" "&amp;'учет продукции'!$C834&amp;" "&amp;'учет продукции'!$D834&amp;" "&amp;'учет продукции'!$E834</f>
        <v>старый город 4см серый Фактура 3-5 2 сорт</v>
      </c>
    </row>
    <row r="835" spans="1:29" ht="14.25" customHeight="1" x14ac:dyDescent="0.3">
      <c r="A835" s="35" t="s">
        <v>157</v>
      </c>
      <c r="B835" s="8" t="s">
        <v>125</v>
      </c>
      <c r="C835" s="8" t="s">
        <v>71</v>
      </c>
      <c r="D835" s="8" t="s">
        <v>130</v>
      </c>
      <c r="E835" s="8" t="s">
        <v>159</v>
      </c>
      <c r="F835" s="66">
        <v>0</v>
      </c>
      <c r="G835" s="32">
        <v>400</v>
      </c>
      <c r="H835" s="32">
        <v>0</v>
      </c>
      <c r="I835" s="67"/>
      <c r="J835" s="61"/>
      <c r="K835" s="61"/>
      <c r="L835" s="62">
        <v>67.476383265856995</v>
      </c>
      <c r="M835" s="62">
        <v>51.138275937562298</v>
      </c>
      <c r="N835" s="62">
        <v>16.338107328294701</v>
      </c>
      <c r="O835" s="62">
        <v>14.619883040935701</v>
      </c>
      <c r="P835" s="62">
        <v>44.984255510571302</v>
      </c>
      <c r="Q835" s="62">
        <v>5.2631578947368398</v>
      </c>
      <c r="R835" s="62"/>
      <c r="S835" s="62"/>
      <c r="T835" s="62"/>
      <c r="U835" s="62"/>
      <c r="V835" s="62">
        <v>8.7999999999999995E-2</v>
      </c>
      <c r="W835" s="62"/>
      <c r="X835" s="62"/>
      <c r="Y835" s="62"/>
      <c r="Z835" s="62"/>
      <c r="AA835" s="62"/>
      <c r="AB835" s="62"/>
      <c r="AC835" s="61" t="str">
        <f>'учет продукции'!$A835&amp;" "&amp;'учет продукции'!$B835&amp;" "&amp;'учет продукции'!$C835&amp;" "&amp;'учет продукции'!$D835&amp;" "&amp;'учет продукции'!$E835</f>
        <v>старый город 4см красный Фактура 3-5 2 сорт</v>
      </c>
    </row>
    <row r="836" spans="1:29" ht="14.25" customHeight="1" x14ac:dyDescent="0.3">
      <c r="A836" s="35" t="s">
        <v>157</v>
      </c>
      <c r="B836" s="8" t="s">
        <v>125</v>
      </c>
      <c r="C836" s="8" t="s">
        <v>72</v>
      </c>
      <c r="D836" s="8" t="s">
        <v>130</v>
      </c>
      <c r="E836" s="8" t="s">
        <v>159</v>
      </c>
      <c r="F836" s="66">
        <v>0</v>
      </c>
      <c r="G836" s="32">
        <v>400</v>
      </c>
      <c r="H836" s="32">
        <v>0</v>
      </c>
      <c r="I836" s="67"/>
      <c r="J836" s="61"/>
      <c r="K836" s="61"/>
      <c r="L836" s="62">
        <v>67.476383265856995</v>
      </c>
      <c r="M836" s="62">
        <v>51.138275937562298</v>
      </c>
      <c r="N836" s="62">
        <v>16.338107328294701</v>
      </c>
      <c r="O836" s="62">
        <v>14.619883040935701</v>
      </c>
      <c r="P836" s="62">
        <v>44.984255510571302</v>
      </c>
      <c r="Q836" s="62">
        <v>5.2631578947368398</v>
      </c>
      <c r="R836" s="62"/>
      <c r="S836" s="62"/>
      <c r="T836" s="62"/>
      <c r="U836" s="62"/>
      <c r="V836" s="62"/>
      <c r="W836" s="62">
        <v>8.7999999999999995E-2</v>
      </c>
      <c r="X836" s="62"/>
      <c r="Y836" s="62"/>
      <c r="Z836" s="62"/>
      <c r="AA836" s="62"/>
      <c r="AB836" s="62"/>
      <c r="AC836" s="61" t="str">
        <f>'учет продукции'!$A836&amp;" "&amp;'учет продукции'!$B836&amp;" "&amp;'учет продукции'!$C836&amp;" "&amp;'учет продукции'!$D836&amp;" "&amp;'учет продукции'!$E836</f>
        <v>старый город 4см коричневый Фактура 3-5 2 сорт</v>
      </c>
    </row>
    <row r="837" spans="1:29" ht="14.25" customHeight="1" x14ac:dyDescent="0.3">
      <c r="A837" s="35" t="s">
        <v>157</v>
      </c>
      <c r="B837" s="8" t="s">
        <v>125</v>
      </c>
      <c r="C837" s="8" t="s">
        <v>73</v>
      </c>
      <c r="D837" s="8" t="s">
        <v>130</v>
      </c>
      <c r="E837" s="8" t="s">
        <v>159</v>
      </c>
      <c r="F837" s="66">
        <v>0</v>
      </c>
      <c r="G837" s="32">
        <v>400</v>
      </c>
      <c r="H837" s="32">
        <v>0</v>
      </c>
      <c r="I837" s="67"/>
      <c r="J837" s="61"/>
      <c r="K837" s="61"/>
      <c r="L837" s="62">
        <v>67.476383265856995</v>
      </c>
      <c r="M837" s="62">
        <v>51.138275937562298</v>
      </c>
      <c r="N837" s="62">
        <v>16.338107328294701</v>
      </c>
      <c r="O837" s="62">
        <v>14.619883040935701</v>
      </c>
      <c r="P837" s="62">
        <v>44.984255510571302</v>
      </c>
      <c r="Q837" s="62">
        <v>5.2631578947368398</v>
      </c>
      <c r="R837" s="62"/>
      <c r="S837" s="62"/>
      <c r="T837" s="62"/>
      <c r="U837" s="62"/>
      <c r="V837" s="62"/>
      <c r="W837" s="62"/>
      <c r="X837" s="62">
        <v>8.7999999999999995E-2</v>
      </c>
      <c r="Y837" s="62"/>
      <c r="Z837" s="62"/>
      <c r="AA837" s="62"/>
      <c r="AB837" s="62"/>
      <c r="AC837" s="61" t="str">
        <f>'учет продукции'!$A837&amp;" "&amp;'учет продукции'!$B837&amp;" "&amp;'учет продукции'!$C837&amp;" "&amp;'учет продукции'!$D837&amp;" "&amp;'учет продукции'!$E837</f>
        <v>старый город 4см черный Фактура 3-5 2 сорт</v>
      </c>
    </row>
    <row r="838" spans="1:29" ht="14.25" customHeight="1" x14ac:dyDescent="0.3">
      <c r="A838" s="35" t="s">
        <v>157</v>
      </c>
      <c r="B838" s="8" t="s">
        <v>125</v>
      </c>
      <c r="C838" s="8" t="s">
        <v>74</v>
      </c>
      <c r="D838" s="8" t="s">
        <v>130</v>
      </c>
      <c r="E838" s="8" t="s">
        <v>159</v>
      </c>
      <c r="F838" s="66">
        <v>0</v>
      </c>
      <c r="G838" s="32">
        <v>420</v>
      </c>
      <c r="H838" s="32">
        <v>0</v>
      </c>
      <c r="I838" s="67"/>
      <c r="J838" s="61"/>
      <c r="K838" s="61"/>
      <c r="L838" s="62">
        <v>67.476383265856995</v>
      </c>
      <c r="M838" s="62">
        <v>51.138275937562298</v>
      </c>
      <c r="N838" s="62">
        <v>16.338107328294701</v>
      </c>
      <c r="O838" s="62">
        <v>14.619883040935701</v>
      </c>
      <c r="P838" s="62">
        <v>44.984255510571302</v>
      </c>
      <c r="Q838" s="62">
        <v>5.2631578947368398</v>
      </c>
      <c r="R838" s="62"/>
      <c r="S838" s="62"/>
      <c r="T838" s="62"/>
      <c r="U838" s="62"/>
      <c r="V838" s="62"/>
      <c r="W838" s="62"/>
      <c r="X838" s="62"/>
      <c r="Y838" s="62">
        <v>8.7999999999999995E-2</v>
      </c>
      <c r="Z838" s="62"/>
      <c r="AA838" s="62"/>
      <c r="AB838" s="62"/>
      <c r="AC838" s="61" t="str">
        <f>'учет продукции'!$A838&amp;" "&amp;'учет продукции'!$B838&amp;" "&amp;'учет продукции'!$C838&amp;" "&amp;'учет продукции'!$D838&amp;" "&amp;'учет продукции'!$E838</f>
        <v>старый город 4см белый Фактура 3-5 2 сорт</v>
      </c>
    </row>
    <row r="839" spans="1:29" ht="14.25" customHeight="1" x14ac:dyDescent="0.3">
      <c r="A839" s="35" t="s">
        <v>157</v>
      </c>
      <c r="B839" s="8" t="s">
        <v>125</v>
      </c>
      <c r="C839" s="8" t="s">
        <v>75</v>
      </c>
      <c r="D839" s="8" t="s">
        <v>130</v>
      </c>
      <c r="E839" s="8" t="s">
        <v>159</v>
      </c>
      <c r="F839" s="66">
        <v>0</v>
      </c>
      <c r="G839" s="32">
        <v>420</v>
      </c>
      <c r="H839" s="32">
        <v>0</v>
      </c>
      <c r="I839" s="67"/>
      <c r="J839" s="61"/>
      <c r="K839" s="61"/>
      <c r="L839" s="62">
        <v>67.476383265856995</v>
      </c>
      <c r="M839" s="62">
        <v>51.138275937562298</v>
      </c>
      <c r="N839" s="62">
        <v>16.338107328294701</v>
      </c>
      <c r="O839" s="62">
        <v>14.619883040935701</v>
      </c>
      <c r="P839" s="62">
        <v>44.984255510571302</v>
      </c>
      <c r="Q839" s="62">
        <v>5.2631578947368398</v>
      </c>
      <c r="R839" s="62"/>
      <c r="S839" s="62"/>
      <c r="T839" s="62"/>
      <c r="U839" s="62"/>
      <c r="V839" s="62"/>
      <c r="W839" s="62"/>
      <c r="X839" s="62"/>
      <c r="Y839" s="62"/>
      <c r="Z839" s="62">
        <v>8.7999999999999995E-2</v>
      </c>
      <c r="AA839" s="62"/>
      <c r="AB839" s="62"/>
      <c r="AC839" s="61" t="str">
        <f>'учет продукции'!$A839&amp;" "&amp;'учет продукции'!$B839&amp;" "&amp;'учет продукции'!$C839&amp;" "&amp;'учет продукции'!$D839&amp;" "&amp;'учет продукции'!$E839</f>
        <v>старый город 4см желтый Фактура 3-5 2 сорт</v>
      </c>
    </row>
    <row r="840" spans="1:29" ht="14.25" customHeight="1" x14ac:dyDescent="0.3">
      <c r="A840" s="35" t="s">
        <v>157</v>
      </c>
      <c r="B840" s="8" t="s">
        <v>125</v>
      </c>
      <c r="C840" s="8" t="s">
        <v>76</v>
      </c>
      <c r="D840" s="8" t="s">
        <v>130</v>
      </c>
      <c r="E840" s="8" t="s">
        <v>159</v>
      </c>
      <c r="F840" s="66">
        <v>0</v>
      </c>
      <c r="G840" s="32">
        <v>420</v>
      </c>
      <c r="H840" s="32">
        <v>0</v>
      </c>
      <c r="I840" s="67"/>
      <c r="J840" s="61"/>
      <c r="K840" s="61"/>
      <c r="L840" s="62">
        <v>67.476383265856995</v>
      </c>
      <c r="M840" s="62">
        <v>51.138275937562298</v>
      </c>
      <c r="N840" s="62">
        <v>16.338107328294701</v>
      </c>
      <c r="O840" s="62">
        <v>14.619883040935701</v>
      </c>
      <c r="P840" s="62">
        <v>44.984255510571302</v>
      </c>
      <c r="Q840" s="62">
        <v>5.2631578947368398</v>
      </c>
      <c r="R840" s="62"/>
      <c r="S840" s="62"/>
      <c r="T840" s="62"/>
      <c r="U840" s="62"/>
      <c r="V840" s="62"/>
      <c r="W840" s="62"/>
      <c r="X840" s="62"/>
      <c r="Y840" s="62"/>
      <c r="Z840" s="62"/>
      <c r="AA840" s="62">
        <v>8.7999999999999995E-2</v>
      </c>
      <c r="AB840" s="62"/>
      <c r="AC840" s="61" t="str">
        <f>'учет продукции'!$A840&amp;" "&amp;'учет продукции'!$B840&amp;" "&amp;'учет продукции'!$C840&amp;" "&amp;'учет продукции'!$D840&amp;" "&amp;'учет продукции'!$E840</f>
        <v>старый город 4см оранжевый Фактура 3-5 2 сорт</v>
      </c>
    </row>
    <row r="841" spans="1:29" ht="14.25" customHeight="1" x14ac:dyDescent="0.3">
      <c r="A841" s="35" t="s">
        <v>157</v>
      </c>
      <c r="B841" s="8" t="s">
        <v>125</v>
      </c>
      <c r="C841" s="8" t="s">
        <v>126</v>
      </c>
      <c r="D841" s="8" t="s">
        <v>130</v>
      </c>
      <c r="E841" s="8" t="s">
        <v>159</v>
      </c>
      <c r="F841" s="66">
        <v>0</v>
      </c>
      <c r="G841" s="32">
        <v>270</v>
      </c>
      <c r="H841" s="32">
        <v>0</v>
      </c>
      <c r="I841" s="67"/>
      <c r="J841" s="61"/>
      <c r="K841" s="61"/>
      <c r="L841" s="62">
        <v>67.476383265856995</v>
      </c>
      <c r="M841" s="62">
        <v>51.138275937562298</v>
      </c>
      <c r="N841" s="62">
        <v>16.338107328294701</v>
      </c>
      <c r="O841" s="62">
        <v>14.619883040935701</v>
      </c>
      <c r="P841" s="62">
        <v>44.984255510571302</v>
      </c>
      <c r="Q841" s="62">
        <v>5.2631578947368398</v>
      </c>
      <c r="R841" s="62"/>
      <c r="S841" s="62"/>
      <c r="T841" s="62"/>
      <c r="U841" s="62"/>
      <c r="V841" s="62"/>
      <c r="W841" s="62">
        <v>8.7999999999999995E-2</v>
      </c>
      <c r="X841" s="62"/>
      <c r="Y841" s="62"/>
      <c r="Z841" s="62"/>
      <c r="AA841" s="62"/>
      <c r="AB841" s="62"/>
      <c r="AC841" s="61" t="str">
        <f>'учет продукции'!$A841&amp;" "&amp;'учет продукции'!$B841&amp;" "&amp;'учет продукции'!$C841&amp;" "&amp;'учет продукции'!$D841&amp;" "&amp;'учет продукции'!$E841</f>
        <v>старый город 4см Мокко Фактура 3-5 2 сорт</v>
      </c>
    </row>
    <row r="842" spans="1:29" ht="14.25" customHeight="1" x14ac:dyDescent="0.3">
      <c r="A842" s="35" t="s">
        <v>157</v>
      </c>
      <c r="B842" s="8" t="s">
        <v>125</v>
      </c>
      <c r="C842" s="8" t="s">
        <v>131</v>
      </c>
      <c r="D842" s="8" t="s">
        <v>130</v>
      </c>
      <c r="E842" s="8" t="s">
        <v>159</v>
      </c>
      <c r="F842" s="66">
        <v>0</v>
      </c>
      <c r="G842" s="32">
        <v>480</v>
      </c>
      <c r="H842" s="32">
        <v>0</v>
      </c>
      <c r="I842" s="67"/>
      <c r="J842" s="61"/>
      <c r="K842" s="61"/>
      <c r="L842" s="62">
        <v>67.476383265856995</v>
      </c>
      <c r="M842" s="62">
        <v>51.138275937562298</v>
      </c>
      <c r="N842" s="62">
        <v>16.338107328294701</v>
      </c>
      <c r="O842" s="62">
        <v>14.619883040935701</v>
      </c>
      <c r="P842" s="62">
        <v>44.984255510571302</v>
      </c>
      <c r="Q842" s="62">
        <v>5.2631578947368398</v>
      </c>
      <c r="R842" s="62"/>
      <c r="S842" s="62"/>
      <c r="T842" s="62"/>
      <c r="U842" s="62"/>
      <c r="V842" s="62">
        <v>2.1929824561403508E-2</v>
      </c>
      <c r="W842" s="62"/>
      <c r="X842" s="62"/>
      <c r="Y842" s="62"/>
      <c r="Z842" s="62">
        <v>4.3859649122807015E-2</v>
      </c>
      <c r="AA842" s="62">
        <v>2.1929824561403508E-2</v>
      </c>
      <c r="AB842" s="62"/>
      <c r="AC842" s="61" t="str">
        <f>'учет продукции'!$A842&amp;" "&amp;'учет продукции'!$B842&amp;" "&amp;'учет продукции'!$C842&amp;" "&amp;'учет продукции'!$D842&amp;" "&amp;'учет продукции'!$E842</f>
        <v>старый город 4см №1 Каир Фактура 3-5 2 сорт</v>
      </c>
    </row>
    <row r="843" spans="1:29" ht="14.25" customHeight="1" x14ac:dyDescent="0.3">
      <c r="A843" s="35" t="s">
        <v>157</v>
      </c>
      <c r="B843" s="8" t="s">
        <v>125</v>
      </c>
      <c r="C843" s="8" t="s">
        <v>132</v>
      </c>
      <c r="D843" s="8" t="s">
        <v>130</v>
      </c>
      <c r="E843" s="8" t="s">
        <v>159</v>
      </c>
      <c r="F843" s="66">
        <v>0</v>
      </c>
      <c r="G843" s="32">
        <v>480</v>
      </c>
      <c r="H843" s="32">
        <v>0</v>
      </c>
      <c r="I843" s="67"/>
      <c r="J843" s="61"/>
      <c r="K843" s="61"/>
      <c r="L843" s="62">
        <v>67.476383265856995</v>
      </c>
      <c r="M843" s="62">
        <v>51.138275937562298</v>
      </c>
      <c r="N843" s="62">
        <v>16.338107328294701</v>
      </c>
      <c r="O843" s="62">
        <v>14.619883040935701</v>
      </c>
      <c r="P843" s="62">
        <v>44.984255510571302</v>
      </c>
      <c r="Q843" s="62">
        <v>5.2631578947368398</v>
      </c>
      <c r="R843" s="62"/>
      <c r="S843" s="62"/>
      <c r="T843" s="62"/>
      <c r="U843" s="62"/>
      <c r="V843" s="62"/>
      <c r="W843" s="62">
        <v>4.3859649122807015E-2</v>
      </c>
      <c r="X843" s="62"/>
      <c r="Y843" s="62"/>
      <c r="Z843" s="62">
        <v>4.3859649122807001E-2</v>
      </c>
      <c r="AA843" s="62"/>
      <c r="AB843" s="62"/>
      <c r="AC843" s="61" t="str">
        <f>'учет продукции'!$A843&amp;" "&amp;'учет продукции'!$B843&amp;" "&amp;'учет продукции'!$C843&amp;" "&amp;'учет продукции'!$D843&amp;" "&amp;'учет продукции'!$E843</f>
        <v>старый город 4см №2 Янтарь Фактура 3-5 2 сорт</v>
      </c>
    </row>
    <row r="844" spans="1:29" ht="14.25" customHeight="1" x14ac:dyDescent="0.3">
      <c r="A844" s="35" t="s">
        <v>157</v>
      </c>
      <c r="B844" s="8" t="s">
        <v>125</v>
      </c>
      <c r="C844" s="8" t="s">
        <v>133</v>
      </c>
      <c r="D844" s="8" t="s">
        <v>130</v>
      </c>
      <c r="E844" s="8" t="s">
        <v>159</v>
      </c>
      <c r="F844" s="66">
        <v>0</v>
      </c>
      <c r="G844" s="32">
        <v>480</v>
      </c>
      <c r="H844" s="32">
        <v>0</v>
      </c>
      <c r="I844" s="67"/>
      <c r="J844" s="61"/>
      <c r="K844" s="61"/>
      <c r="L844" s="62">
        <v>67.476383265856995</v>
      </c>
      <c r="M844" s="62">
        <v>51.138275937562298</v>
      </c>
      <c r="N844" s="62">
        <v>16.338107328294701</v>
      </c>
      <c r="O844" s="62">
        <v>14.619883040935701</v>
      </c>
      <c r="P844" s="62">
        <v>44.984255510571302</v>
      </c>
      <c r="Q844" s="62">
        <v>5.2631578947368398</v>
      </c>
      <c r="R844" s="62"/>
      <c r="S844" s="62"/>
      <c r="T844" s="62"/>
      <c r="U844" s="62"/>
      <c r="V844" s="62"/>
      <c r="W844" s="62"/>
      <c r="X844" s="62"/>
      <c r="Y844" s="62">
        <v>4.3859649122807015E-2</v>
      </c>
      <c r="Z844" s="62"/>
      <c r="AA844" s="62"/>
      <c r="AB844" s="62"/>
      <c r="AC844" s="61" t="str">
        <f>'учет продукции'!$A844&amp;" "&amp;'учет продукции'!$B844&amp;" "&amp;'учет продукции'!$C844&amp;" "&amp;'учет продукции'!$D844&amp;" "&amp;'учет продукции'!$E844</f>
        <v>старый город 4см №3 Серо-белый Фактура 3-5 2 сорт</v>
      </c>
    </row>
    <row r="845" spans="1:29" ht="14.25" customHeight="1" x14ac:dyDescent="0.3">
      <c r="A845" s="35" t="s">
        <v>157</v>
      </c>
      <c r="B845" s="8" t="s">
        <v>125</v>
      </c>
      <c r="C845" s="8" t="s">
        <v>134</v>
      </c>
      <c r="D845" s="8" t="s">
        <v>130</v>
      </c>
      <c r="E845" s="8" t="s">
        <v>159</v>
      </c>
      <c r="F845" s="66">
        <v>0</v>
      </c>
      <c r="G845" s="32">
        <v>480</v>
      </c>
      <c r="H845" s="32">
        <v>0</v>
      </c>
      <c r="I845" s="67"/>
      <c r="J845" s="61"/>
      <c r="K845" s="61"/>
      <c r="L845" s="62">
        <v>67.476383265856995</v>
      </c>
      <c r="M845" s="62">
        <v>51.138275937562298</v>
      </c>
      <c r="N845" s="62">
        <v>16.338107328294701</v>
      </c>
      <c r="O845" s="62">
        <v>14.619883040935701</v>
      </c>
      <c r="P845" s="62">
        <v>44.984255510571302</v>
      </c>
      <c r="Q845" s="62">
        <v>5.2631578947368398</v>
      </c>
      <c r="R845" s="62"/>
      <c r="S845" s="62"/>
      <c r="T845" s="62"/>
      <c r="U845" s="62"/>
      <c r="V845" s="62"/>
      <c r="W845" s="62">
        <v>2.1999999999999999E-2</v>
      </c>
      <c r="X845" s="62"/>
      <c r="Y845" s="62">
        <v>4.3859649122807015E-2</v>
      </c>
      <c r="Z845" s="62">
        <v>2.1999999999999999E-2</v>
      </c>
      <c r="AA845" s="62"/>
      <c r="AB845" s="62"/>
      <c r="AC845" s="61" t="str">
        <f>'учет продукции'!$A845&amp;" "&amp;'учет продукции'!$B845&amp;" "&amp;'учет продукции'!$C845&amp;" "&amp;'учет продукции'!$D845&amp;" "&amp;'учет продукции'!$E845</f>
        <v>старый город 4см №4 Степь Фактура 3-5 2 сорт</v>
      </c>
    </row>
    <row r="846" spans="1:29" ht="14.25" customHeight="1" x14ac:dyDescent="0.3">
      <c r="A846" s="35" t="s">
        <v>157</v>
      </c>
      <c r="B846" s="8" t="s">
        <v>125</v>
      </c>
      <c r="C846" s="8" t="s">
        <v>135</v>
      </c>
      <c r="D846" s="8" t="s">
        <v>130</v>
      </c>
      <c r="E846" s="8" t="s">
        <v>159</v>
      </c>
      <c r="F846" s="66">
        <v>0</v>
      </c>
      <c r="G846" s="32">
        <v>480</v>
      </c>
      <c r="H846" s="32">
        <v>0</v>
      </c>
      <c r="I846" s="67"/>
      <c r="J846" s="61"/>
      <c r="K846" s="61"/>
      <c r="L846" s="62">
        <v>67.476383265856995</v>
      </c>
      <c r="M846" s="62">
        <v>51.138275937562298</v>
      </c>
      <c r="N846" s="62">
        <v>16.338107328294701</v>
      </c>
      <c r="O846" s="62">
        <v>14.619883040935701</v>
      </c>
      <c r="P846" s="62">
        <v>44.984255510571302</v>
      </c>
      <c r="Q846" s="62">
        <v>5.2631578947368398</v>
      </c>
      <c r="R846" s="62"/>
      <c r="S846" s="62"/>
      <c r="T846" s="62"/>
      <c r="U846" s="62"/>
      <c r="V846" s="62">
        <v>5.7000000000000002E-2</v>
      </c>
      <c r="W846" s="62">
        <v>2.9000000000000001E-2</v>
      </c>
      <c r="X846" s="62"/>
      <c r="Y846" s="62"/>
      <c r="Z846" s="62"/>
      <c r="AA846" s="62"/>
      <c r="AB846" s="62"/>
      <c r="AC846" s="61" t="str">
        <f>'учет продукции'!$A846&amp;" "&amp;'учет продукции'!$B846&amp;" "&amp;'учет продукции'!$C846&amp;" "&amp;'учет продукции'!$D846&amp;" "&amp;'учет продукции'!$E846</f>
        <v>старый город 4см №5 Клинкер Фактура 3-5 2 сорт</v>
      </c>
    </row>
    <row r="847" spans="1:29" ht="14.25" customHeight="1" x14ac:dyDescent="0.3">
      <c r="A847" s="35" t="s">
        <v>157</v>
      </c>
      <c r="B847" s="8" t="s">
        <v>125</v>
      </c>
      <c r="C847" s="8" t="s">
        <v>136</v>
      </c>
      <c r="D847" s="8" t="s">
        <v>130</v>
      </c>
      <c r="E847" s="8" t="s">
        <v>159</v>
      </c>
      <c r="F847" s="66">
        <v>0</v>
      </c>
      <c r="G847" s="32">
        <v>480</v>
      </c>
      <c r="H847" s="32">
        <v>0</v>
      </c>
      <c r="I847" s="67"/>
      <c r="J847" s="61"/>
      <c r="K847" s="61"/>
      <c r="L847" s="62">
        <v>67.476383265856995</v>
      </c>
      <c r="M847" s="62">
        <v>51.138275937562298</v>
      </c>
      <c r="N847" s="62">
        <v>16.338107328294701</v>
      </c>
      <c r="O847" s="62">
        <v>14.619883040935701</v>
      </c>
      <c r="P847" s="62">
        <v>44.984255510571302</v>
      </c>
      <c r="Q847" s="62">
        <v>5.2631578947368398</v>
      </c>
      <c r="R847" s="62"/>
      <c r="S847" s="62"/>
      <c r="T847" s="62"/>
      <c r="U847" s="62"/>
      <c r="V847" s="62">
        <v>2.1929824561403508E-2</v>
      </c>
      <c r="W847" s="62">
        <v>2.1929824561403508E-2</v>
      </c>
      <c r="X847" s="62"/>
      <c r="Y847" s="62"/>
      <c r="Z847" s="62">
        <v>4.3859649122807015E-2</v>
      </c>
      <c r="AA847" s="62"/>
      <c r="AB847" s="62"/>
      <c r="AC847" s="61" t="str">
        <f>'учет продукции'!$A847&amp;" "&amp;'учет продукции'!$B847&amp;" "&amp;'учет продукции'!$C847&amp;" "&amp;'учет продукции'!$D847&amp;" "&amp;'учет продукции'!$E847</f>
        <v>старый город 4см №6 Осень Фактура 3-5 2 сорт</v>
      </c>
    </row>
    <row r="848" spans="1:29" ht="14.25" customHeight="1" x14ac:dyDescent="0.3">
      <c r="A848" s="35" t="s">
        <v>157</v>
      </c>
      <c r="B848" s="8" t="s">
        <v>125</v>
      </c>
      <c r="C848" s="8" t="s">
        <v>137</v>
      </c>
      <c r="D848" s="8" t="s">
        <v>130</v>
      </c>
      <c r="E848" s="8" t="s">
        <v>159</v>
      </c>
      <c r="F848" s="66">
        <v>0</v>
      </c>
      <c r="G848" s="32">
        <v>480</v>
      </c>
      <c r="H848" s="32">
        <v>0</v>
      </c>
      <c r="I848" s="67"/>
      <c r="J848" s="61"/>
      <c r="K848" s="61"/>
      <c r="L848" s="62">
        <v>67.476383265856995</v>
      </c>
      <c r="M848" s="62">
        <v>51.138275937562298</v>
      </c>
      <c r="N848" s="62">
        <v>16.338107328294701</v>
      </c>
      <c r="O848" s="62">
        <v>14.619883040935701</v>
      </c>
      <c r="P848" s="62">
        <v>44.984255510571302</v>
      </c>
      <c r="Q848" s="62">
        <v>5.2631578947368398</v>
      </c>
      <c r="R848" s="62"/>
      <c r="S848" s="62"/>
      <c r="T848" s="62"/>
      <c r="U848" s="62"/>
      <c r="V848" s="62"/>
      <c r="W848" s="62"/>
      <c r="X848" s="62"/>
      <c r="Y848" s="62">
        <v>4.3859649122807015E-2</v>
      </c>
      <c r="Z848" s="62">
        <v>4.3859649122807015E-2</v>
      </c>
      <c r="AA848" s="62"/>
      <c r="AB848" s="62"/>
      <c r="AC848" s="61" t="str">
        <f>'учет продукции'!$A848&amp;" "&amp;'учет продукции'!$B848&amp;" "&amp;'учет продукции'!$C848&amp;" "&amp;'учет продукции'!$D848&amp;" "&amp;'учет продукции'!$E848</f>
        <v>старый город 4см №7 Меланж Фактура 3-5 2 сорт</v>
      </c>
    </row>
    <row r="849" spans="1:29" ht="14.25" customHeight="1" x14ac:dyDescent="0.3">
      <c r="A849" s="35" t="s">
        <v>157</v>
      </c>
      <c r="B849" s="8" t="s">
        <v>125</v>
      </c>
      <c r="C849" s="8" t="s">
        <v>138</v>
      </c>
      <c r="D849" s="8" t="s">
        <v>130</v>
      </c>
      <c r="E849" s="8" t="s">
        <v>159</v>
      </c>
      <c r="F849" s="66">
        <v>0</v>
      </c>
      <c r="G849" s="32">
        <v>480</v>
      </c>
      <c r="H849" s="32">
        <v>0</v>
      </c>
      <c r="I849" s="67"/>
      <c r="J849" s="61"/>
      <c r="K849" s="61"/>
      <c r="L849" s="62">
        <v>67.476383265856995</v>
      </c>
      <c r="M849" s="62">
        <v>51.138275937562298</v>
      </c>
      <c r="N849" s="62">
        <v>16.338107328294701</v>
      </c>
      <c r="O849" s="62">
        <v>14.619883040935701</v>
      </c>
      <c r="P849" s="62">
        <v>44.984255510571302</v>
      </c>
      <c r="Q849" s="62">
        <v>5.2631578947368398</v>
      </c>
      <c r="R849" s="62"/>
      <c r="S849" s="62"/>
      <c r="T849" s="62"/>
      <c r="U849" s="62"/>
      <c r="V849" s="62"/>
      <c r="W849" s="62"/>
      <c r="X849" s="62">
        <v>2.1999999999999999E-2</v>
      </c>
      <c r="Y849" s="62">
        <v>6.6000000000000003E-2</v>
      </c>
      <c r="Z849" s="62"/>
      <c r="AA849" s="62"/>
      <c r="AB849" s="62"/>
      <c r="AC849" s="61" t="str">
        <f>'учет продукции'!$A849&amp;" "&amp;'учет продукции'!$B849&amp;" "&amp;'учет продукции'!$C849&amp;" "&amp;'учет продукции'!$D849&amp;" "&amp;'учет продукции'!$E849</f>
        <v>старый город 4см №8 Аляска Фактура 3-5 2 сорт</v>
      </c>
    </row>
    <row r="850" spans="1:29" ht="14.25" customHeight="1" x14ac:dyDescent="0.3">
      <c r="A850" s="35" t="s">
        <v>157</v>
      </c>
      <c r="B850" s="8" t="s">
        <v>125</v>
      </c>
      <c r="C850" s="8" t="s">
        <v>139</v>
      </c>
      <c r="D850" s="8" t="s">
        <v>130</v>
      </c>
      <c r="E850" s="8" t="s">
        <v>159</v>
      </c>
      <c r="F850" s="66">
        <v>0</v>
      </c>
      <c r="G850" s="32">
        <v>480</v>
      </c>
      <c r="H850" s="32">
        <v>0</v>
      </c>
      <c r="I850" s="67"/>
      <c r="J850" s="61"/>
      <c r="K850" s="61"/>
      <c r="L850" s="62">
        <v>67.476383265856995</v>
      </c>
      <c r="M850" s="62">
        <v>51.138275937562298</v>
      </c>
      <c r="N850" s="62">
        <v>16.338107328294701</v>
      </c>
      <c r="O850" s="62">
        <v>14.619883040935701</v>
      </c>
      <c r="P850" s="62">
        <v>44.984255510571302</v>
      </c>
      <c r="Q850" s="62">
        <v>5.2631578947368398</v>
      </c>
      <c r="R850" s="62"/>
      <c r="S850" s="62"/>
      <c r="T850" s="62"/>
      <c r="U850" s="62"/>
      <c r="V850" s="62">
        <v>2.9000000000000001E-2</v>
      </c>
      <c r="W850" s="62"/>
      <c r="X850" s="62">
        <v>2.9000000000000001E-2</v>
      </c>
      <c r="Y850" s="62"/>
      <c r="Z850" s="62">
        <v>2.9000000000000001E-2</v>
      </c>
      <c r="AA850" s="62"/>
      <c r="AB850" s="62"/>
      <c r="AC850" s="61" t="str">
        <f>'учет продукции'!$A850&amp;" "&amp;'учет продукции'!$B850&amp;" "&amp;'учет продукции'!$C850&amp;" "&amp;'учет продукции'!$D850&amp;" "&amp;'учет продукции'!$E850</f>
        <v>старый город 4см №9 Арабская ночь Фактура 3-5 2 сорт</v>
      </c>
    </row>
    <row r="851" spans="1:29" ht="14.25" customHeight="1" x14ac:dyDescent="0.3">
      <c r="A851" s="35" t="s">
        <v>157</v>
      </c>
      <c r="B851" s="8" t="s">
        <v>125</v>
      </c>
      <c r="C851" s="8" t="s">
        <v>140</v>
      </c>
      <c r="D851" s="8" t="s">
        <v>130</v>
      </c>
      <c r="E851" s="8" t="s">
        <v>159</v>
      </c>
      <c r="F851" s="66">
        <v>0</v>
      </c>
      <c r="G851" s="32">
        <v>480</v>
      </c>
      <c r="H851" s="32">
        <v>0</v>
      </c>
      <c r="I851" s="67"/>
      <c r="J851" s="61"/>
      <c r="K851" s="61"/>
      <c r="L851" s="62">
        <v>67.476383265856995</v>
      </c>
      <c r="M851" s="62">
        <v>51.138275937562298</v>
      </c>
      <c r="N851" s="62">
        <v>16.338107328294701</v>
      </c>
      <c r="O851" s="62">
        <v>14.619883040935701</v>
      </c>
      <c r="P851" s="62">
        <v>44.984255510571302</v>
      </c>
      <c r="Q851" s="62">
        <v>5.2631578947368398</v>
      </c>
      <c r="R851" s="62"/>
      <c r="S851" s="62"/>
      <c r="T851" s="62"/>
      <c r="U851" s="62"/>
      <c r="V851" s="62"/>
      <c r="W851" s="62">
        <v>2.1929824561403508E-2</v>
      </c>
      <c r="X851" s="62"/>
      <c r="Y851" s="62"/>
      <c r="Z851" s="62">
        <v>4.3859649122807015E-2</v>
      </c>
      <c r="AA851" s="62">
        <v>2.1929824561403508E-2</v>
      </c>
      <c r="AB851" s="62"/>
      <c r="AC851" s="61" t="str">
        <f>'учет продукции'!$A851&amp;" "&amp;'учет продукции'!$B851&amp;" "&amp;'учет продукции'!$C851&amp;" "&amp;'учет продукции'!$D851&amp;" "&amp;'учет продукции'!$E851</f>
        <v>старый город 4см №10 Джафар Фактура 3-5 2 сорт</v>
      </c>
    </row>
    <row r="852" spans="1:29" ht="14.25" customHeight="1" x14ac:dyDescent="0.3">
      <c r="A852" s="35" t="s">
        <v>157</v>
      </c>
      <c r="B852" s="8" t="s">
        <v>125</v>
      </c>
      <c r="C852" s="8" t="s">
        <v>141</v>
      </c>
      <c r="D852" s="8" t="s">
        <v>130</v>
      </c>
      <c r="E852" s="8" t="s">
        <v>159</v>
      </c>
      <c r="F852" s="66">
        <v>0</v>
      </c>
      <c r="G852" s="32">
        <v>480</v>
      </c>
      <c r="H852" s="32">
        <v>0</v>
      </c>
      <c r="I852" s="67"/>
      <c r="J852" s="61"/>
      <c r="K852" s="61"/>
      <c r="L852" s="62">
        <v>67.476383265856995</v>
      </c>
      <c r="M852" s="62">
        <v>51.138275937562298</v>
      </c>
      <c r="N852" s="62">
        <v>16.338107328294701</v>
      </c>
      <c r="O852" s="62">
        <v>14.619883040935701</v>
      </c>
      <c r="P852" s="62">
        <v>44.984255510571302</v>
      </c>
      <c r="Q852" s="62">
        <v>5.2631578947368398</v>
      </c>
      <c r="R852" s="62"/>
      <c r="S852" s="62"/>
      <c r="T852" s="62"/>
      <c r="U852" s="62"/>
      <c r="V852" s="62"/>
      <c r="W852" s="62">
        <v>4.3859649122807015E-2</v>
      </c>
      <c r="X852" s="62"/>
      <c r="Y852" s="62">
        <v>4.3859649122807015E-2</v>
      </c>
      <c r="Z852" s="62"/>
      <c r="AA852" s="62"/>
      <c r="AB852" s="62"/>
      <c r="AC852" s="61" t="str">
        <f>'учет продукции'!$A852&amp;" "&amp;'учет продукции'!$B852&amp;" "&amp;'учет продукции'!$C852&amp;" "&amp;'учет продукции'!$D852&amp;" "&amp;'учет продукции'!$E852</f>
        <v>старый город 4см №11 Джамбулани Фактура 3-5 2 сорт</v>
      </c>
    </row>
    <row r="853" spans="1:29" ht="14.25" customHeight="1" x14ac:dyDescent="0.3">
      <c r="A853" s="35" t="s">
        <v>157</v>
      </c>
      <c r="B853" s="8" t="s">
        <v>125</v>
      </c>
      <c r="C853" s="8" t="s">
        <v>142</v>
      </c>
      <c r="D853" s="8" t="s">
        <v>130</v>
      </c>
      <c r="E853" s="8" t="s">
        <v>159</v>
      </c>
      <c r="F853" s="66">
        <v>0</v>
      </c>
      <c r="G853" s="32">
        <v>480</v>
      </c>
      <c r="H853" s="32">
        <v>0</v>
      </c>
      <c r="I853" s="67"/>
      <c r="J853" s="61"/>
      <c r="K853" s="61"/>
      <c r="L853" s="62">
        <v>67.476383265856995</v>
      </c>
      <c r="M853" s="62">
        <v>51.138275937562298</v>
      </c>
      <c r="N853" s="62">
        <v>16.338107328294701</v>
      </c>
      <c r="O853" s="62">
        <v>14.619883040935701</v>
      </c>
      <c r="P853" s="62">
        <v>44.984255510571302</v>
      </c>
      <c r="Q853" s="62">
        <v>5.2631578947368398</v>
      </c>
      <c r="R853" s="62"/>
      <c r="S853" s="62"/>
      <c r="T853" s="62"/>
      <c r="U853" s="62"/>
      <c r="V853" s="62"/>
      <c r="W853" s="62">
        <v>2.1929824561403501E-2</v>
      </c>
      <c r="X853" s="62"/>
      <c r="Y853" s="62">
        <v>4.3859649122807015E-2</v>
      </c>
      <c r="Z853" s="62"/>
      <c r="AA853" s="62">
        <v>2.1929824561403508E-2</v>
      </c>
      <c r="AB853" s="62"/>
      <c r="AC853" s="61" t="str">
        <f>'учет продукции'!$A853&amp;" "&amp;'учет продукции'!$B853&amp;" "&amp;'учет продукции'!$C853&amp;" "&amp;'учет продукции'!$D853&amp;" "&amp;'учет продукции'!$E853</f>
        <v>старый город 4см №12 Яшма Фактура 3-5 2 сорт</v>
      </c>
    </row>
    <row r="854" spans="1:29" ht="14.25" customHeight="1" x14ac:dyDescent="0.3">
      <c r="A854" s="35" t="s">
        <v>157</v>
      </c>
      <c r="B854" s="8" t="s">
        <v>125</v>
      </c>
      <c r="C854" s="8" t="s">
        <v>143</v>
      </c>
      <c r="D854" s="8" t="s">
        <v>130</v>
      </c>
      <c r="E854" s="8" t="s">
        <v>159</v>
      </c>
      <c r="F854" s="66">
        <v>0</v>
      </c>
      <c r="G854" s="32">
        <v>480</v>
      </c>
      <c r="H854" s="32">
        <v>0</v>
      </c>
      <c r="I854" s="67"/>
      <c r="J854" s="61"/>
      <c r="K854" s="61"/>
      <c r="L854" s="62">
        <v>67.476383265856995</v>
      </c>
      <c r="M854" s="62">
        <v>51.138275937562298</v>
      </c>
      <c r="N854" s="62">
        <v>16.338107328294701</v>
      </c>
      <c r="O854" s="62">
        <v>14.619883040935701</v>
      </c>
      <c r="P854" s="62">
        <v>44.984255510571302</v>
      </c>
      <c r="Q854" s="62">
        <v>5.2631578947368398</v>
      </c>
      <c r="R854" s="62"/>
      <c r="S854" s="62"/>
      <c r="T854" s="62"/>
      <c r="U854" s="62"/>
      <c r="V854" s="62">
        <v>2.9000000000000001E-2</v>
      </c>
      <c r="W854" s="62">
        <v>2.9000000000000001E-2</v>
      </c>
      <c r="X854" s="62"/>
      <c r="Y854" s="62"/>
      <c r="Z854" s="62"/>
      <c r="AA854" s="62">
        <v>2.9000000000000001E-2</v>
      </c>
      <c r="AB854" s="62"/>
      <c r="AC854" s="61" t="str">
        <f>'учет продукции'!$A854&amp;" "&amp;'учет продукции'!$B854&amp;" "&amp;'учет продукции'!$C854&amp;" "&amp;'учет продукции'!$D854&amp;" "&amp;'учет продукции'!$E854</f>
        <v>старый город 4см №13 Сорренто Фактура 3-5 2 сорт</v>
      </c>
    </row>
    <row r="855" spans="1:29" ht="14.25" customHeight="1" x14ac:dyDescent="0.3">
      <c r="A855" s="35" t="s">
        <v>157</v>
      </c>
      <c r="B855" s="8" t="s">
        <v>125</v>
      </c>
      <c r="C855" s="8" t="s">
        <v>144</v>
      </c>
      <c r="D855" s="8" t="s">
        <v>130</v>
      </c>
      <c r="E855" s="8" t="s">
        <v>159</v>
      </c>
      <c r="F855" s="66">
        <v>0</v>
      </c>
      <c r="G855" s="32">
        <v>480</v>
      </c>
      <c r="H855" s="32">
        <v>0</v>
      </c>
      <c r="I855" s="67"/>
      <c r="J855" s="61"/>
      <c r="K855" s="61"/>
      <c r="L855" s="62">
        <v>67.476383265856995</v>
      </c>
      <c r="M855" s="62">
        <v>51.138275937562298</v>
      </c>
      <c r="N855" s="62">
        <v>16.338107328294701</v>
      </c>
      <c r="O855" s="62">
        <v>14.619883040935701</v>
      </c>
      <c r="P855" s="62">
        <v>44.984255510571302</v>
      </c>
      <c r="Q855" s="62">
        <v>5.2631578947368398</v>
      </c>
      <c r="R855" s="62"/>
      <c r="S855" s="62"/>
      <c r="T855" s="62"/>
      <c r="U855" s="62"/>
      <c r="V855" s="62">
        <v>2.1929824561403508E-2</v>
      </c>
      <c r="W855" s="62"/>
      <c r="X855" s="62">
        <v>2.1929824561403508E-2</v>
      </c>
      <c r="Y855" s="62">
        <v>4.3859649122807015E-2</v>
      </c>
      <c r="Z855" s="62"/>
      <c r="AA855" s="62"/>
      <c r="AB855" s="62"/>
      <c r="AC855" s="61" t="str">
        <f>'учет продукции'!$A855&amp;" "&amp;'учет продукции'!$B855&amp;" "&amp;'учет продукции'!$C855&amp;" "&amp;'учет продукции'!$D855&amp;" "&amp;'учет продукции'!$E855</f>
        <v>старый город 4см №14 Красный агат Фактура 3-5 2 сорт</v>
      </c>
    </row>
    <row r="856" spans="1:29" ht="14.25" customHeight="1" x14ac:dyDescent="0.3">
      <c r="A856" s="35" t="s">
        <v>157</v>
      </c>
      <c r="B856" s="8" t="s">
        <v>125</v>
      </c>
      <c r="C856" s="8" t="s">
        <v>145</v>
      </c>
      <c r="D856" s="8" t="s">
        <v>130</v>
      </c>
      <c r="E856" s="8" t="s">
        <v>159</v>
      </c>
      <c r="F856" s="66">
        <v>0</v>
      </c>
      <c r="G856" s="32">
        <v>480</v>
      </c>
      <c r="H856" s="32">
        <v>0</v>
      </c>
      <c r="I856" s="67"/>
      <c r="J856" s="61"/>
      <c r="K856" s="61"/>
      <c r="L856" s="62">
        <v>67.476383265856995</v>
      </c>
      <c r="M856" s="62">
        <v>51.138275937562298</v>
      </c>
      <c r="N856" s="62">
        <v>16.338107328294701</v>
      </c>
      <c r="O856" s="62">
        <v>14.619883040935701</v>
      </c>
      <c r="P856" s="62">
        <v>44.984255510571302</v>
      </c>
      <c r="Q856" s="62">
        <v>5.2631578947368398</v>
      </c>
      <c r="R856" s="62"/>
      <c r="S856" s="62"/>
      <c r="T856" s="62"/>
      <c r="U856" s="62"/>
      <c r="V856" s="62"/>
      <c r="W856" s="62"/>
      <c r="X856" s="62">
        <v>1.4999999999999999E-2</v>
      </c>
      <c r="Y856" s="62">
        <v>0.44</v>
      </c>
      <c r="Z856" s="62"/>
      <c r="AA856" s="62"/>
      <c r="AB856" s="62"/>
      <c r="AC856" s="61" t="str">
        <f>'учет продукции'!$A856&amp;" "&amp;'учет продукции'!$B856&amp;" "&amp;'учет продукции'!$C856&amp;" "&amp;'учет продукции'!$D856&amp;" "&amp;'учет продукции'!$E856</f>
        <v>старый город 4см №15 Антрацит Фактура 3-5 2 сорт</v>
      </c>
    </row>
    <row r="857" spans="1:29" ht="14.25" customHeight="1" x14ac:dyDescent="0.3">
      <c r="A857" s="35" t="s">
        <v>157</v>
      </c>
      <c r="B857" s="8" t="s">
        <v>125</v>
      </c>
      <c r="C857" s="8" t="s">
        <v>146</v>
      </c>
      <c r="D857" s="8" t="s">
        <v>130</v>
      </c>
      <c r="E857" s="8" t="s">
        <v>159</v>
      </c>
      <c r="F857" s="66">
        <v>0</v>
      </c>
      <c r="G857" s="32">
        <v>480</v>
      </c>
      <c r="H857" s="32">
        <v>0</v>
      </c>
      <c r="I857" s="67"/>
      <c r="J857" s="61"/>
      <c r="K857" s="61"/>
      <c r="L857" s="62">
        <v>67.476383265856995</v>
      </c>
      <c r="M857" s="62">
        <v>51.138275937562298</v>
      </c>
      <c r="N857" s="62">
        <v>16.338107328294701</v>
      </c>
      <c r="O857" s="62">
        <v>14.619883040935701</v>
      </c>
      <c r="P857" s="62">
        <v>44.984255510571302</v>
      </c>
      <c r="Q857" s="62">
        <v>5.2631578947368398</v>
      </c>
      <c r="R857" s="62"/>
      <c r="S857" s="62"/>
      <c r="T857" s="62"/>
      <c r="U857" s="62"/>
      <c r="V857" s="62"/>
      <c r="W857" s="62">
        <v>2.1929824561403508E-2</v>
      </c>
      <c r="X857" s="62"/>
      <c r="Y857" s="62">
        <v>2.1929824561403508E-2</v>
      </c>
      <c r="Z857" s="62"/>
      <c r="AA857" s="62">
        <v>2.1929824561403508E-2</v>
      </c>
      <c r="AB857" s="62"/>
      <c r="AC857" s="61" t="str">
        <f>'учет продукции'!$A857&amp;" "&amp;'учет продукции'!$B857&amp;" "&amp;'учет продукции'!$C857&amp;" "&amp;'учет продукции'!$D857&amp;" "&amp;'учет продукции'!$E857</f>
        <v>старый город 4см №16 Хаски Фактура 3-5 2 сорт</v>
      </c>
    </row>
    <row r="858" spans="1:29" ht="14.25" customHeight="1" x14ac:dyDescent="0.3">
      <c r="A858" s="35" t="s">
        <v>157</v>
      </c>
      <c r="B858" s="8" t="s">
        <v>125</v>
      </c>
      <c r="C858" s="8" t="s">
        <v>147</v>
      </c>
      <c r="D858" s="8" t="s">
        <v>130</v>
      </c>
      <c r="E858" s="8" t="s">
        <v>159</v>
      </c>
      <c r="F858" s="66">
        <v>0</v>
      </c>
      <c r="G858" s="32">
        <v>480</v>
      </c>
      <c r="H858" s="32">
        <v>0</v>
      </c>
      <c r="I858" s="67"/>
      <c r="J858" s="61"/>
      <c r="K858" s="61"/>
      <c r="L858" s="62">
        <v>67.476383265856995</v>
      </c>
      <c r="M858" s="62">
        <v>51.138275937562298</v>
      </c>
      <c r="N858" s="62">
        <v>16.338107328294701</v>
      </c>
      <c r="O858" s="62">
        <v>14.619883040935701</v>
      </c>
      <c r="P858" s="62">
        <v>44.984255510571302</v>
      </c>
      <c r="Q858" s="62">
        <v>5.2631578947368398</v>
      </c>
      <c r="R858" s="62"/>
      <c r="S858" s="62"/>
      <c r="T858" s="62"/>
      <c r="U858" s="62"/>
      <c r="V858" s="62"/>
      <c r="W858" s="62"/>
      <c r="X858" s="62">
        <v>6.6000000000000003E-2</v>
      </c>
      <c r="Y858" s="62">
        <v>2.1999999999999999E-2</v>
      </c>
      <c r="Z858" s="62"/>
      <c r="AA858" s="62"/>
      <c r="AB858" s="62"/>
      <c r="AC858" s="61" t="str">
        <f>'учет продукции'!$A858&amp;" "&amp;'учет продукции'!$B858&amp;" "&amp;'учет продукции'!$C858&amp;" "&amp;'учет продукции'!$D858&amp;" "&amp;'учет продукции'!$E858</f>
        <v>старый город 4см №17 Черная ночь Фактура 3-5 2 сорт</v>
      </c>
    </row>
    <row r="859" spans="1:29" ht="14.25" customHeight="1" x14ac:dyDescent="0.3">
      <c r="A859" s="35" t="s">
        <v>157</v>
      </c>
      <c r="B859" s="8" t="s">
        <v>125</v>
      </c>
      <c r="C859" s="8" t="s">
        <v>148</v>
      </c>
      <c r="D859" s="8" t="s">
        <v>130</v>
      </c>
      <c r="E859" s="8" t="s">
        <v>159</v>
      </c>
      <c r="F859" s="66">
        <v>0</v>
      </c>
      <c r="G859" s="32">
        <v>480</v>
      </c>
      <c r="H859" s="32">
        <v>0</v>
      </c>
      <c r="I859" s="67"/>
      <c r="J859" s="61"/>
      <c r="K859" s="61"/>
      <c r="L859" s="62">
        <v>67.476383265856995</v>
      </c>
      <c r="M859" s="62">
        <v>51.138275937562298</v>
      </c>
      <c r="N859" s="62">
        <v>16.338107328294701</v>
      </c>
      <c r="O859" s="62">
        <v>14.619883040935701</v>
      </c>
      <c r="P859" s="62">
        <v>44.984255510571302</v>
      </c>
      <c r="Q859" s="62">
        <v>5.2631578947368398</v>
      </c>
      <c r="R859" s="62"/>
      <c r="S859" s="62"/>
      <c r="T859" s="62"/>
      <c r="U859" s="62"/>
      <c r="V859" s="62"/>
      <c r="W859" s="62">
        <v>4.3859649122807015E-2</v>
      </c>
      <c r="X859" s="62"/>
      <c r="Y859" s="62"/>
      <c r="Z859" s="62"/>
      <c r="AA859" s="62">
        <v>4.3859649122807015E-2</v>
      </c>
      <c r="AB859" s="62"/>
      <c r="AC859" s="61" t="str">
        <f>'учет продукции'!$A859&amp;" "&amp;'учет продукции'!$B859&amp;" "&amp;'учет продукции'!$C859&amp;" "&amp;'учет продукции'!$D859&amp;" "&amp;'учет продукции'!$E859</f>
        <v>старый город 4см №18 Мустанг Фактура 3-5 2 сорт</v>
      </c>
    </row>
    <row r="860" spans="1:29" ht="14.25" customHeight="1" x14ac:dyDescent="0.3">
      <c r="A860" s="35" t="s">
        <v>157</v>
      </c>
      <c r="B860" s="8" t="s">
        <v>125</v>
      </c>
      <c r="C860" s="8" t="s">
        <v>149</v>
      </c>
      <c r="D860" s="8" t="s">
        <v>130</v>
      </c>
      <c r="E860" s="8" t="s">
        <v>159</v>
      </c>
      <c r="F860" s="66">
        <v>0</v>
      </c>
      <c r="G860" s="32">
        <v>480</v>
      </c>
      <c r="H860" s="32">
        <v>0</v>
      </c>
      <c r="I860" s="67"/>
      <c r="J860" s="61"/>
      <c r="K860" s="61"/>
      <c r="L860" s="62">
        <v>67.476383265856995</v>
      </c>
      <c r="M860" s="62">
        <v>51.138275937562298</v>
      </c>
      <c r="N860" s="62">
        <v>16.338107328294701</v>
      </c>
      <c r="O860" s="62">
        <v>14.619883040935701</v>
      </c>
      <c r="P860" s="62">
        <v>44.984255510571302</v>
      </c>
      <c r="Q860" s="62">
        <v>5.2631578947368398</v>
      </c>
      <c r="R860" s="62"/>
      <c r="S860" s="62"/>
      <c r="T860" s="62"/>
      <c r="U860" s="62"/>
      <c r="V860" s="62"/>
      <c r="W860" s="62">
        <v>4.3859649122807015E-2</v>
      </c>
      <c r="X860" s="62"/>
      <c r="Y860" s="62"/>
      <c r="Z860" s="62"/>
      <c r="AA860" s="62">
        <v>4.3859649122807015E-2</v>
      </c>
      <c r="AB860" s="62"/>
      <c r="AC860" s="61" t="str">
        <f>'учет продукции'!$A860&amp;" "&amp;'учет продукции'!$B860&amp;" "&amp;'учет продукции'!$C860&amp;" "&amp;'учет продукции'!$D860&amp;" "&amp;'учет продукции'!$E860</f>
        <v>старый город 4см №19 Гончар Фактура 3-5 2 сорт</v>
      </c>
    </row>
    <row r="861" spans="1:29" ht="14.25" customHeight="1" x14ac:dyDescent="0.3">
      <c r="A861" s="35" t="s">
        <v>157</v>
      </c>
      <c r="B861" s="8" t="s">
        <v>125</v>
      </c>
      <c r="C861" s="8" t="s">
        <v>150</v>
      </c>
      <c r="D861" s="8" t="s">
        <v>130</v>
      </c>
      <c r="E861" s="8" t="s">
        <v>159</v>
      </c>
      <c r="F861" s="66">
        <v>0</v>
      </c>
      <c r="G861" s="32">
        <v>480</v>
      </c>
      <c r="H861" s="32">
        <v>0</v>
      </c>
      <c r="I861" s="67"/>
      <c r="J861" s="61"/>
      <c r="K861" s="61"/>
      <c r="L861" s="62">
        <v>67.476383265856995</v>
      </c>
      <c r="M861" s="62">
        <v>51.138275937562298</v>
      </c>
      <c r="N861" s="62">
        <v>16.338107328294701</v>
      </c>
      <c r="O861" s="62">
        <v>14.619883040935701</v>
      </c>
      <c r="P861" s="62">
        <v>44.984255510571302</v>
      </c>
      <c r="Q861" s="62">
        <v>5.2631578947368398</v>
      </c>
      <c r="R861" s="62"/>
      <c r="S861" s="62"/>
      <c r="T861" s="62"/>
      <c r="U861" s="62"/>
      <c r="V861" s="62">
        <v>5.7000000000000002E-2</v>
      </c>
      <c r="W861" s="62"/>
      <c r="X861" s="62">
        <v>3.9E-2</v>
      </c>
      <c r="Y861" s="62"/>
      <c r="Z861" s="62"/>
      <c r="AA861" s="62"/>
      <c r="AB861" s="62"/>
      <c r="AC861" s="61" t="str">
        <f>'учет продукции'!$A861&amp;" "&amp;'учет продукции'!$B861&amp;" "&amp;'учет продукции'!$C861&amp;" "&amp;'учет продукции'!$D861&amp;" "&amp;'учет продукции'!$E861</f>
        <v>старый город 4см №20 Кармен Фактура 3-5 2 сорт</v>
      </c>
    </row>
    <row r="862" spans="1:29" ht="14.25" customHeight="1" x14ac:dyDescent="0.3">
      <c r="A862" s="35" t="s">
        <v>157</v>
      </c>
      <c r="B862" s="8" t="s">
        <v>125</v>
      </c>
      <c r="C862" s="8" t="s">
        <v>151</v>
      </c>
      <c r="D862" s="8" t="s">
        <v>130</v>
      </c>
      <c r="E862" s="8" t="s">
        <v>159</v>
      </c>
      <c r="F862" s="66">
        <v>0</v>
      </c>
      <c r="G862" s="32">
        <v>480</v>
      </c>
      <c r="H862" s="32">
        <v>0</v>
      </c>
      <c r="I862" s="67"/>
      <c r="J862" s="61"/>
      <c r="K862" s="61"/>
      <c r="L862" s="62">
        <v>67.476383265856995</v>
      </c>
      <c r="M862" s="62">
        <v>51.138275937562298</v>
      </c>
      <c r="N862" s="62">
        <v>16.338107328294701</v>
      </c>
      <c r="O862" s="62">
        <v>14.619883040935701</v>
      </c>
      <c r="P862" s="62">
        <v>44.984255510571302</v>
      </c>
      <c r="Q862" s="62">
        <v>5.2631578947368398</v>
      </c>
      <c r="R862" s="62"/>
      <c r="S862" s="62"/>
      <c r="T862" s="62"/>
      <c r="U862" s="62"/>
      <c r="V862" s="62"/>
      <c r="W862" s="62">
        <v>2.1929824561403508E-2</v>
      </c>
      <c r="X862" s="62">
        <v>2.1929824561403508E-2</v>
      </c>
      <c r="Y862" s="62">
        <v>4.3859649122807015E-2</v>
      </c>
      <c r="Z862" s="62"/>
      <c r="AA862" s="62"/>
      <c r="AB862" s="62"/>
      <c r="AC862" s="61" t="str">
        <f>'учет продукции'!$A862&amp;" "&amp;'учет продукции'!$B862&amp;" "&amp;'учет продукции'!$C862&amp;" "&amp;'учет продукции'!$D862&amp;" "&amp;'учет продукции'!$E862</f>
        <v>старый город 4см №21 Агат коричневый Фактура 3-5 2 сорт</v>
      </c>
    </row>
    <row r="863" spans="1:29" ht="14.25" customHeight="1" x14ac:dyDescent="0.3">
      <c r="A863" s="35" t="s">
        <v>157</v>
      </c>
      <c r="B863" s="8" t="s">
        <v>125</v>
      </c>
      <c r="C863" s="8" t="s">
        <v>152</v>
      </c>
      <c r="D863" s="8" t="s">
        <v>130</v>
      </c>
      <c r="E863" s="8" t="s">
        <v>159</v>
      </c>
      <c r="F863" s="66">
        <v>0</v>
      </c>
      <c r="G863" s="32">
        <v>480</v>
      </c>
      <c r="H863" s="32">
        <v>0</v>
      </c>
      <c r="I863" s="67"/>
      <c r="J863" s="61"/>
      <c r="K863" s="61"/>
      <c r="L863" s="62">
        <v>67.476383265856995</v>
      </c>
      <c r="M863" s="62">
        <v>51.138275937562298</v>
      </c>
      <c r="N863" s="62">
        <v>16.338107328294701</v>
      </c>
      <c r="O863" s="62">
        <v>14.619883040935701</v>
      </c>
      <c r="P863" s="62">
        <v>44.984255510571302</v>
      </c>
      <c r="Q863" s="62">
        <v>5.2631578947368398</v>
      </c>
      <c r="R863" s="62"/>
      <c r="S863" s="62"/>
      <c r="T863" s="62"/>
      <c r="U863" s="62"/>
      <c r="V863" s="62"/>
      <c r="W863" s="62"/>
      <c r="X863" s="62">
        <v>2.1929824561403508E-2</v>
      </c>
      <c r="Y863" s="62">
        <v>4.3859649122807015E-2</v>
      </c>
      <c r="Z863" s="62"/>
      <c r="AA863" s="62">
        <v>2.1929824561403508E-2</v>
      </c>
      <c r="AB863" s="62"/>
      <c r="AC863" s="61" t="str">
        <f>'учет продукции'!$A863&amp;" "&amp;'учет продукции'!$B863&amp;" "&amp;'учет продукции'!$C863&amp;" "&amp;'учет продукции'!$D863&amp;" "&amp;'учет продукции'!$E863</f>
        <v>старый город 4см №22 Агат оранжевый Фактура 3-5 2 сорт</v>
      </c>
    </row>
    <row r="864" spans="1:29" ht="14.25" customHeight="1" x14ac:dyDescent="0.3">
      <c r="A864" s="35" t="s">
        <v>157</v>
      </c>
      <c r="B864" s="8" t="s">
        <v>125</v>
      </c>
      <c r="C864" s="8" t="s">
        <v>153</v>
      </c>
      <c r="D864" s="8" t="s">
        <v>130</v>
      </c>
      <c r="E864" s="8" t="s">
        <v>159</v>
      </c>
      <c r="F864" s="66">
        <v>0</v>
      </c>
      <c r="G864" s="32">
        <v>480</v>
      </c>
      <c r="H864" s="32">
        <v>0</v>
      </c>
      <c r="I864" s="67"/>
      <c r="J864" s="61"/>
      <c r="K864" s="61"/>
      <c r="L864" s="62">
        <v>67.476383265856995</v>
      </c>
      <c r="M864" s="62">
        <v>51.138275937562298</v>
      </c>
      <c r="N864" s="62">
        <v>16.338107328294701</v>
      </c>
      <c r="O864" s="62">
        <v>14.619883040935701</v>
      </c>
      <c r="P864" s="62">
        <v>44.984255510571302</v>
      </c>
      <c r="Q864" s="62">
        <v>5.2631578947368398</v>
      </c>
      <c r="R864" s="62"/>
      <c r="S864" s="62"/>
      <c r="T864" s="62"/>
      <c r="U864" s="62"/>
      <c r="V864" s="62"/>
      <c r="W864" s="62"/>
      <c r="X864" s="62">
        <v>2.1929824561403508E-2</v>
      </c>
      <c r="Y864" s="62">
        <v>4.3859649122807015E-2</v>
      </c>
      <c r="Z864" s="62">
        <v>2.1929824561403508E-2</v>
      </c>
      <c r="AA864" s="62"/>
      <c r="AB864" s="62"/>
      <c r="AC864" s="61" t="str">
        <f>'учет продукции'!$A864&amp;" "&amp;'учет продукции'!$B864&amp;" "&amp;'учет продукции'!$C864&amp;" "&amp;'учет продукции'!$D864&amp;" "&amp;'учет продукции'!$E864</f>
        <v>старый город 4см №23 Жёлтый агат Фактура 3-5 2 сорт</v>
      </c>
    </row>
    <row r="865" spans="1:29" ht="14.25" customHeight="1" x14ac:dyDescent="0.3">
      <c r="A865" s="35" t="s">
        <v>157</v>
      </c>
      <c r="B865" s="8" t="s">
        <v>125</v>
      </c>
      <c r="C865" s="8" t="s">
        <v>154</v>
      </c>
      <c r="D865" s="8" t="s">
        <v>130</v>
      </c>
      <c r="E865" s="8" t="s">
        <v>159</v>
      </c>
      <c r="F865" s="66">
        <v>0</v>
      </c>
      <c r="G865" s="32">
        <v>480</v>
      </c>
      <c r="H865" s="32">
        <v>0</v>
      </c>
      <c r="I865" s="67"/>
      <c r="J865" s="61"/>
      <c r="K865" s="61"/>
      <c r="L865" s="62">
        <v>67.476383265856995</v>
      </c>
      <c r="M865" s="62">
        <v>51.138275937562298</v>
      </c>
      <c r="N865" s="62">
        <v>16.338107328294701</v>
      </c>
      <c r="O865" s="62">
        <v>14.619883040935701</v>
      </c>
      <c r="P865" s="62">
        <v>44.984255510571302</v>
      </c>
      <c r="Q865" s="62">
        <v>5.2631578947368398</v>
      </c>
      <c r="R865" s="62"/>
      <c r="S865" s="62"/>
      <c r="T865" s="62"/>
      <c r="U865" s="62"/>
      <c r="V865" s="62">
        <v>2.1929824561403508E-2</v>
      </c>
      <c r="W865" s="62"/>
      <c r="X865" s="62"/>
      <c r="Y865" s="62">
        <v>4.3859649122807015E-2</v>
      </c>
      <c r="Z865" s="62">
        <v>2.1929824561403508E-2</v>
      </c>
      <c r="AA865" s="62"/>
      <c r="AB865" s="62"/>
      <c r="AC865" s="61" t="str">
        <f>'учет продукции'!$A865&amp;" "&amp;'учет продукции'!$B865&amp;" "&amp;'учет продукции'!$C865&amp;" "&amp;'учет продукции'!$D865&amp;" "&amp;'учет продукции'!$E865</f>
        <v>старый город 4см №24 Танго Фактура 3-5 2 сорт</v>
      </c>
    </row>
    <row r="866" spans="1:29" ht="14.25" customHeight="1" x14ac:dyDescent="0.3">
      <c r="A866" s="35" t="str">
        <f t="shared" ref="A866:B866" si="303">A354</f>
        <v>Старый город</v>
      </c>
      <c r="B866" s="8" t="str">
        <f t="shared" si="303"/>
        <v>4см</v>
      </c>
      <c r="C866" s="8" t="str">
        <f t="shared" ref="C866:C872" si="304">C802</f>
        <v>серый</v>
      </c>
      <c r="D866" s="8" t="str">
        <f t="shared" ref="D866:D872" si="305">D738</f>
        <v>Мрамор</v>
      </c>
      <c r="E866" s="9" t="s">
        <v>159</v>
      </c>
      <c r="F866" s="63">
        <f>'учет продукции'!$I866+'учет продукции'!$J866-'учет продукции'!$K866</f>
        <v>0</v>
      </c>
      <c r="G866" s="32">
        <v>390</v>
      </c>
      <c r="H866" s="32">
        <f>'учет продукции'!$F866*'учет продукции'!$G866</f>
        <v>0</v>
      </c>
      <c r="I866" s="64"/>
      <c r="J866" s="61"/>
      <c r="K866" s="61"/>
      <c r="L866" s="62">
        <v>67.476383265856953</v>
      </c>
      <c r="M866" s="62">
        <v>51.138275937562291</v>
      </c>
      <c r="N866" s="62">
        <v>16.338107328294662</v>
      </c>
      <c r="O866" s="62">
        <v>14.619883040935674</v>
      </c>
      <c r="P866" s="62">
        <v>44.984255510571302</v>
      </c>
      <c r="Q866" s="62">
        <v>5.2631578947368416</v>
      </c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1" t="str">
        <f>'учет продукции'!$A866&amp;" "&amp;'учет продукции'!$B866&amp;" "&amp;'учет продукции'!$C866&amp;" "&amp;'учет продукции'!$D866&amp;" "&amp;'учет продукции'!$E866</f>
        <v>Старый город 4см серый Мрамор 2 сорт</v>
      </c>
    </row>
    <row r="867" spans="1:29" ht="14.25" customHeight="1" x14ac:dyDescent="0.3">
      <c r="A867" s="35" t="str">
        <f t="shared" ref="A867:B867" si="306">A355</f>
        <v>Старый город</v>
      </c>
      <c r="B867" s="8" t="str">
        <f t="shared" si="306"/>
        <v>4см</v>
      </c>
      <c r="C867" s="8" t="str">
        <f t="shared" si="304"/>
        <v>красный</v>
      </c>
      <c r="D867" s="8" t="str">
        <f t="shared" si="305"/>
        <v>Мрамор</v>
      </c>
      <c r="E867" s="9" t="s">
        <v>159</v>
      </c>
      <c r="F867" s="63">
        <f>'учет продукции'!$I867+'учет продукции'!$J867-'учет продукции'!$K867</f>
        <v>0</v>
      </c>
      <c r="G867" s="32">
        <v>390</v>
      </c>
      <c r="H867" s="32">
        <f>'учет продукции'!$F867*'учет продукции'!$G867</f>
        <v>0</v>
      </c>
      <c r="I867" s="64"/>
      <c r="J867" s="61"/>
      <c r="K867" s="61"/>
      <c r="L867" s="62">
        <v>67.476383265856953</v>
      </c>
      <c r="M867" s="62">
        <v>51.138275937562291</v>
      </c>
      <c r="N867" s="62">
        <v>16.338107328294662</v>
      </c>
      <c r="O867" s="62">
        <v>14.619883040935674</v>
      </c>
      <c r="P867" s="62">
        <v>44.984255510571302</v>
      </c>
      <c r="Q867" s="62">
        <v>5.2631578947368416</v>
      </c>
      <c r="R867" s="62"/>
      <c r="S867" s="62"/>
      <c r="T867" s="62"/>
      <c r="U867" s="62"/>
      <c r="V867" s="62">
        <v>8.7999999999999995E-2</v>
      </c>
      <c r="W867" s="62"/>
      <c r="X867" s="62"/>
      <c r="Y867" s="62"/>
      <c r="Z867" s="62"/>
      <c r="AA867" s="62"/>
      <c r="AB867" s="62"/>
      <c r="AC867" s="61" t="str">
        <f>'учет продукции'!$A867&amp;" "&amp;'учет продукции'!$B867&amp;" "&amp;'учет продукции'!$C867&amp;" "&amp;'учет продукции'!$D867&amp;" "&amp;'учет продукции'!$E867</f>
        <v>Старый город 4см красный Мрамор 2 сорт</v>
      </c>
    </row>
    <row r="868" spans="1:29" ht="14.25" customHeight="1" x14ac:dyDescent="0.3">
      <c r="A868" s="35" t="str">
        <f t="shared" ref="A868:B868" si="307">A356</f>
        <v>Старый город</v>
      </c>
      <c r="B868" s="8" t="str">
        <f t="shared" si="307"/>
        <v>4см</v>
      </c>
      <c r="C868" s="8" t="str">
        <f t="shared" si="304"/>
        <v>коричневый</v>
      </c>
      <c r="D868" s="8" t="str">
        <f t="shared" si="305"/>
        <v>Мрамор</v>
      </c>
      <c r="E868" s="9" t="s">
        <v>159</v>
      </c>
      <c r="F868" s="63">
        <f>'учет продукции'!$I868+'учет продукции'!$J868-'учет продукции'!$K868</f>
        <v>0</v>
      </c>
      <c r="G868" s="32">
        <v>390</v>
      </c>
      <c r="H868" s="32">
        <f>'учет продукции'!$F868*'учет продукции'!$G868</f>
        <v>0</v>
      </c>
      <c r="I868" s="64"/>
      <c r="J868" s="61"/>
      <c r="K868" s="61"/>
      <c r="L868" s="62">
        <v>67.476383265856953</v>
      </c>
      <c r="M868" s="62">
        <v>51.138275937562291</v>
      </c>
      <c r="N868" s="62">
        <v>16.338107328294662</v>
      </c>
      <c r="O868" s="62">
        <v>14.619883040935674</v>
      </c>
      <c r="P868" s="62">
        <v>44.984255510571302</v>
      </c>
      <c r="Q868" s="62">
        <v>5.2631578947368416</v>
      </c>
      <c r="R868" s="62"/>
      <c r="S868" s="62"/>
      <c r="T868" s="62"/>
      <c r="U868" s="62"/>
      <c r="V868" s="62"/>
      <c r="W868" s="62">
        <v>8.7999999999999995E-2</v>
      </c>
      <c r="X868" s="62"/>
      <c r="Y868" s="62"/>
      <c r="Z868" s="62"/>
      <c r="AA868" s="62"/>
      <c r="AB868" s="62"/>
      <c r="AC868" s="61" t="str">
        <f>'учет продукции'!$A868&amp;" "&amp;'учет продукции'!$B868&amp;" "&amp;'учет продукции'!$C868&amp;" "&amp;'учет продукции'!$D868&amp;" "&amp;'учет продукции'!$E868</f>
        <v>Старый город 4см коричневый Мрамор 2 сорт</v>
      </c>
    </row>
    <row r="869" spans="1:29" ht="14.25" customHeight="1" x14ac:dyDescent="0.3">
      <c r="A869" s="35" t="str">
        <f t="shared" ref="A869:B869" si="308">A357</f>
        <v>Старый город</v>
      </c>
      <c r="B869" s="8" t="str">
        <f t="shared" si="308"/>
        <v>4см</v>
      </c>
      <c r="C869" s="8" t="str">
        <f t="shared" si="304"/>
        <v>черный</v>
      </c>
      <c r="D869" s="8" t="str">
        <f t="shared" si="305"/>
        <v>Мрамор</v>
      </c>
      <c r="E869" s="9" t="s">
        <v>159</v>
      </c>
      <c r="F869" s="63">
        <f>'учет продукции'!$I869+'учет продукции'!$J869-'учет продукции'!$K869</f>
        <v>0</v>
      </c>
      <c r="G869" s="32">
        <v>390</v>
      </c>
      <c r="H869" s="32">
        <f>'учет продукции'!$F869*'учет продукции'!$G869</f>
        <v>0</v>
      </c>
      <c r="I869" s="64"/>
      <c r="J869" s="61"/>
      <c r="K869" s="61"/>
      <c r="L869" s="62">
        <v>67.476383265856953</v>
      </c>
      <c r="M869" s="62">
        <v>51.138275937562291</v>
      </c>
      <c r="N869" s="62">
        <v>16.338107328294662</v>
      </c>
      <c r="O869" s="62">
        <v>14.619883040935674</v>
      </c>
      <c r="P869" s="62">
        <v>44.984255510571302</v>
      </c>
      <c r="Q869" s="62">
        <v>5.2631578947368416</v>
      </c>
      <c r="R869" s="62"/>
      <c r="S869" s="62"/>
      <c r="T869" s="62"/>
      <c r="U869" s="62"/>
      <c r="V869" s="62"/>
      <c r="W869" s="62"/>
      <c r="X869" s="62">
        <v>8.7999999999999995E-2</v>
      </c>
      <c r="Y869" s="62"/>
      <c r="Z869" s="62"/>
      <c r="AA869" s="62"/>
      <c r="AB869" s="62"/>
      <c r="AC869" s="61" t="str">
        <f>'учет продукции'!$A869&amp;" "&amp;'учет продукции'!$B869&amp;" "&amp;'учет продукции'!$C869&amp;" "&amp;'учет продукции'!$D869&amp;" "&amp;'учет продукции'!$E869</f>
        <v>Старый город 4см черный Мрамор 2 сорт</v>
      </c>
    </row>
    <row r="870" spans="1:29" ht="14.25" customHeight="1" x14ac:dyDescent="0.3">
      <c r="A870" s="35" t="str">
        <f t="shared" ref="A870:B870" si="309">A358</f>
        <v>Старый город</v>
      </c>
      <c r="B870" s="8" t="str">
        <f t="shared" si="309"/>
        <v>4см</v>
      </c>
      <c r="C870" s="8" t="str">
        <f t="shared" si="304"/>
        <v>белый</v>
      </c>
      <c r="D870" s="8" t="str">
        <f t="shared" si="305"/>
        <v>Мрамор</v>
      </c>
      <c r="E870" s="9" t="s">
        <v>159</v>
      </c>
      <c r="F870" s="63">
        <f>'учет продукции'!$I870+'учет продукции'!$J870-'учет продукции'!$K870</f>
        <v>0</v>
      </c>
      <c r="G870" s="32">
        <v>410</v>
      </c>
      <c r="H870" s="32">
        <f>'учет продукции'!$F870*'учет продукции'!$G870</f>
        <v>0</v>
      </c>
      <c r="I870" s="64"/>
      <c r="J870" s="61"/>
      <c r="K870" s="61"/>
      <c r="L870" s="62">
        <v>67.476383265856953</v>
      </c>
      <c r="M870" s="62">
        <v>51.138275937562291</v>
      </c>
      <c r="N870" s="62">
        <v>16.338107328294662</v>
      </c>
      <c r="O870" s="62">
        <v>14.619883040935674</v>
      </c>
      <c r="P870" s="62">
        <v>44.984255510571302</v>
      </c>
      <c r="Q870" s="62">
        <v>5.2631578947368416</v>
      </c>
      <c r="R870" s="62"/>
      <c r="S870" s="62"/>
      <c r="T870" s="62"/>
      <c r="U870" s="62"/>
      <c r="V870" s="62"/>
      <c r="W870" s="62"/>
      <c r="X870" s="62"/>
      <c r="Y870" s="62">
        <v>8.7999999999999995E-2</v>
      </c>
      <c r="Z870" s="62"/>
      <c r="AA870" s="62"/>
      <c r="AB870" s="62"/>
      <c r="AC870" s="61" t="str">
        <f>'учет продукции'!$A870&amp;" "&amp;'учет продукции'!$B870&amp;" "&amp;'учет продукции'!$C870&amp;" "&amp;'учет продукции'!$D870&amp;" "&amp;'учет продукции'!$E870</f>
        <v>Старый город 4см белый Мрамор 2 сорт</v>
      </c>
    </row>
    <row r="871" spans="1:29" ht="14.25" customHeight="1" x14ac:dyDescent="0.3">
      <c r="A871" s="35" t="str">
        <f t="shared" ref="A871:B871" si="310">A359</f>
        <v>Старый город</v>
      </c>
      <c r="B871" s="8" t="str">
        <f t="shared" si="310"/>
        <v>4см</v>
      </c>
      <c r="C871" s="8" t="str">
        <f t="shared" si="304"/>
        <v>желтый</v>
      </c>
      <c r="D871" s="8" t="str">
        <f t="shared" si="305"/>
        <v>Мрамор</v>
      </c>
      <c r="E871" s="9" t="s">
        <v>159</v>
      </c>
      <c r="F871" s="63">
        <f>'учет продукции'!$I871+'учет продукции'!$J871-'учет продукции'!$K871</f>
        <v>0</v>
      </c>
      <c r="G871" s="32">
        <v>410</v>
      </c>
      <c r="H871" s="32">
        <f>'учет продукции'!$F871*'учет продукции'!$G871</f>
        <v>0</v>
      </c>
      <c r="I871" s="64"/>
      <c r="J871" s="61"/>
      <c r="K871" s="61"/>
      <c r="L871" s="62">
        <v>67.476383265856953</v>
      </c>
      <c r="M871" s="62">
        <v>51.138275937562291</v>
      </c>
      <c r="N871" s="62">
        <v>16.338107328294662</v>
      </c>
      <c r="O871" s="62">
        <v>14.619883040935674</v>
      </c>
      <c r="P871" s="62">
        <v>44.984255510571302</v>
      </c>
      <c r="Q871" s="62">
        <v>5.2631578947368416</v>
      </c>
      <c r="R871" s="62"/>
      <c r="S871" s="62"/>
      <c r="T871" s="62"/>
      <c r="U871" s="62"/>
      <c r="V871" s="62"/>
      <c r="W871" s="62"/>
      <c r="X871" s="62"/>
      <c r="Y871" s="62"/>
      <c r="Z871" s="62">
        <v>8.7999999999999995E-2</v>
      </c>
      <c r="AA871" s="62"/>
      <c r="AB871" s="62"/>
      <c r="AC871" s="61" t="str">
        <f>'учет продукции'!$A871&amp;" "&amp;'учет продукции'!$B871&amp;" "&amp;'учет продукции'!$C871&amp;" "&amp;'учет продукции'!$D871&amp;" "&amp;'учет продукции'!$E871</f>
        <v>Старый город 4см желтый Мрамор 2 сорт</v>
      </c>
    </row>
    <row r="872" spans="1:29" ht="14.25" customHeight="1" x14ac:dyDescent="0.3">
      <c r="A872" s="35" t="str">
        <f t="shared" ref="A872:B872" si="311">A360</f>
        <v>Старый город</v>
      </c>
      <c r="B872" s="8" t="str">
        <f t="shared" si="311"/>
        <v>4см</v>
      </c>
      <c r="C872" s="8" t="str">
        <f t="shared" si="304"/>
        <v>оранжевый</v>
      </c>
      <c r="D872" s="8" t="str">
        <f t="shared" si="305"/>
        <v>Мрамор</v>
      </c>
      <c r="E872" s="9" t="s">
        <v>159</v>
      </c>
      <c r="F872" s="63">
        <f>'учет продукции'!$I872+'учет продукции'!$J872-'учет продукции'!$K872</f>
        <v>0</v>
      </c>
      <c r="G872" s="32">
        <v>410</v>
      </c>
      <c r="H872" s="32">
        <f>'учет продукции'!$F872*'учет продукции'!$G872</f>
        <v>0</v>
      </c>
      <c r="I872" s="64"/>
      <c r="J872" s="61"/>
      <c r="K872" s="61"/>
      <c r="L872" s="62">
        <v>67.476383265856953</v>
      </c>
      <c r="M872" s="62">
        <v>51.138275937562291</v>
      </c>
      <c r="N872" s="62">
        <v>16.338107328294662</v>
      </c>
      <c r="O872" s="62">
        <v>14.619883040935674</v>
      </c>
      <c r="P872" s="62">
        <v>44.984255510571302</v>
      </c>
      <c r="Q872" s="62">
        <v>5.2631578947368416</v>
      </c>
      <c r="R872" s="62"/>
      <c r="S872" s="62"/>
      <c r="T872" s="62"/>
      <c r="U872" s="62"/>
      <c r="V872" s="62"/>
      <c r="W872" s="62"/>
      <c r="X872" s="62"/>
      <c r="Y872" s="62"/>
      <c r="Z872" s="62"/>
      <c r="AA872" s="62">
        <v>8.7999999999999995E-2</v>
      </c>
      <c r="AB872" s="62"/>
      <c r="AC872" s="61" t="str">
        <f>'учет продукции'!$A872&amp;" "&amp;'учет продукции'!$B872&amp;" "&amp;'учет продукции'!$C872&amp;" "&amp;'учет продукции'!$D872&amp;" "&amp;'учет продукции'!$E872</f>
        <v>Старый город 4см оранжевый Мрамор 2 сорт</v>
      </c>
    </row>
    <row r="873" spans="1:29" ht="14.25" customHeight="1" x14ac:dyDescent="0.3">
      <c r="A873" s="35" t="s">
        <v>157</v>
      </c>
      <c r="B873" s="8" t="s">
        <v>125</v>
      </c>
      <c r="C873" s="8" t="s">
        <v>126</v>
      </c>
      <c r="D873" s="8" t="s">
        <v>155</v>
      </c>
      <c r="E873" s="8" t="s">
        <v>159</v>
      </c>
      <c r="F873" s="66">
        <v>0</v>
      </c>
      <c r="G873" s="32">
        <v>420</v>
      </c>
      <c r="H873" s="32">
        <v>0</v>
      </c>
      <c r="I873" s="67"/>
      <c r="J873" s="61"/>
      <c r="K873" s="61"/>
      <c r="L873" s="62">
        <v>67.476383265856995</v>
      </c>
      <c r="M873" s="62">
        <v>51.138275937562327</v>
      </c>
      <c r="N873" s="62">
        <v>16.338107328294672</v>
      </c>
      <c r="O873" s="62">
        <v>14.619883040935701</v>
      </c>
      <c r="P873" s="62">
        <v>44.984255510571302</v>
      </c>
      <c r="Q873" s="62">
        <v>5.2631578947368398</v>
      </c>
      <c r="R873" s="62"/>
      <c r="S873" s="62"/>
      <c r="T873" s="62"/>
      <c r="U873" s="62"/>
      <c r="V873" s="62"/>
      <c r="W873" s="62">
        <v>8.7999999999999995E-2</v>
      </c>
      <c r="X873" s="62"/>
      <c r="Y873" s="62"/>
      <c r="Z873" s="62"/>
      <c r="AA873" s="62"/>
      <c r="AB873" s="62"/>
      <c r="AC873" s="61" t="str">
        <f>'учет продукции'!$A873&amp;" "&amp;'учет продукции'!$B873&amp;" "&amp;'учет продукции'!$C873&amp;" "&amp;'учет продукции'!$D873&amp;" "&amp;'учет продукции'!$E873</f>
        <v>старый город 4см Мокко Мрамор 2 сорт</v>
      </c>
    </row>
    <row r="874" spans="1:29" ht="14.25" customHeight="1" x14ac:dyDescent="0.3">
      <c r="A874" s="35" t="str">
        <f t="shared" ref="A874:B874" si="312">A362</f>
        <v>Старый город</v>
      </c>
      <c r="B874" s="8" t="str">
        <f t="shared" si="312"/>
        <v>4см</v>
      </c>
      <c r="C874" s="8" t="str">
        <f t="shared" ref="C874:C897" si="313">C810</f>
        <v>№1 Каир</v>
      </c>
      <c r="D874" s="8" t="str">
        <f t="shared" ref="D874:D904" si="314">D746</f>
        <v>Мрамор</v>
      </c>
      <c r="E874" s="9" t="s">
        <v>159</v>
      </c>
      <c r="F874" s="63">
        <f>'учет продукции'!$I874+'учет продукции'!$J874-'учет продукции'!$K874</f>
        <v>0</v>
      </c>
      <c r="G874" s="32">
        <v>470</v>
      </c>
      <c r="H874" s="32">
        <f>'учет продукции'!$F874*'учет продукции'!$G874</f>
        <v>0</v>
      </c>
      <c r="I874" s="64"/>
      <c r="J874" s="61"/>
      <c r="K874" s="61"/>
      <c r="L874" s="62">
        <v>67.476383265856995</v>
      </c>
      <c r="M874" s="62">
        <v>51.138275937562327</v>
      </c>
      <c r="N874" s="62">
        <v>16.338107328294672</v>
      </c>
      <c r="O874" s="62">
        <v>14.619883040935701</v>
      </c>
      <c r="P874" s="62">
        <v>44.984255510571302</v>
      </c>
      <c r="Q874" s="62">
        <v>5.2631578947368398</v>
      </c>
      <c r="R874" s="62"/>
      <c r="S874" s="62"/>
      <c r="T874" s="62"/>
      <c r="U874" s="62"/>
      <c r="V874" s="62">
        <v>2.1929824561403508E-2</v>
      </c>
      <c r="W874" s="62"/>
      <c r="X874" s="62"/>
      <c r="Y874" s="62"/>
      <c r="Z874" s="62">
        <v>4.3859649122807015E-2</v>
      </c>
      <c r="AA874" s="62">
        <v>2.1929824561403508E-2</v>
      </c>
      <c r="AB874" s="62"/>
      <c r="AC874" s="61" t="str">
        <f>'учет продукции'!$A874&amp;" "&amp;'учет продукции'!$B874&amp;" "&amp;'учет продукции'!$C874&amp;" "&amp;'учет продукции'!$D874&amp;" "&amp;'учет продукции'!$E874</f>
        <v>Старый город 4см №1 Каир Мрамор 2 сорт</v>
      </c>
    </row>
    <row r="875" spans="1:29" ht="14.25" customHeight="1" x14ac:dyDescent="0.3">
      <c r="A875" s="35" t="str">
        <f t="shared" ref="A875:B875" si="315">A363</f>
        <v>Старый город</v>
      </c>
      <c r="B875" s="8" t="str">
        <f t="shared" si="315"/>
        <v>4см</v>
      </c>
      <c r="C875" s="8" t="str">
        <f t="shared" si="313"/>
        <v>№2 Янтарь</v>
      </c>
      <c r="D875" s="8" t="str">
        <f t="shared" si="314"/>
        <v>Мрамор</v>
      </c>
      <c r="E875" s="9" t="s">
        <v>159</v>
      </c>
      <c r="F875" s="63">
        <f>'учет продукции'!$I875+'учет продукции'!$J875-'учет продукции'!$K875</f>
        <v>0</v>
      </c>
      <c r="G875" s="32">
        <v>470</v>
      </c>
      <c r="H875" s="32">
        <f>'учет продукции'!$F875*'учет продукции'!$G875</f>
        <v>0</v>
      </c>
      <c r="I875" s="64"/>
      <c r="J875" s="61"/>
      <c r="K875" s="61"/>
      <c r="L875" s="62">
        <v>67.476383265856995</v>
      </c>
      <c r="M875" s="62">
        <v>51.138275937562327</v>
      </c>
      <c r="N875" s="62">
        <v>16.338107328294672</v>
      </c>
      <c r="O875" s="62">
        <v>14.619883040935701</v>
      </c>
      <c r="P875" s="62">
        <v>44.984255510571302</v>
      </c>
      <c r="Q875" s="62">
        <v>5.2631578947368398</v>
      </c>
      <c r="R875" s="62"/>
      <c r="S875" s="62"/>
      <c r="T875" s="62"/>
      <c r="U875" s="62"/>
      <c r="V875" s="62"/>
      <c r="W875" s="62">
        <v>4.3859649122807015E-2</v>
      </c>
      <c r="X875" s="62"/>
      <c r="Y875" s="62"/>
      <c r="Z875" s="62">
        <v>4.3859649122807001E-2</v>
      </c>
      <c r="AA875" s="62"/>
      <c r="AB875" s="62"/>
      <c r="AC875" s="61" t="str">
        <f>'учет продукции'!$A875&amp;" "&amp;'учет продукции'!$B875&amp;" "&amp;'учет продукции'!$C875&amp;" "&amp;'учет продукции'!$D875&amp;" "&amp;'учет продукции'!$E875</f>
        <v>Старый город 4см №2 Янтарь Мрамор 2 сорт</v>
      </c>
    </row>
    <row r="876" spans="1:29" ht="14.25" customHeight="1" x14ac:dyDescent="0.3">
      <c r="A876" s="35" t="str">
        <f t="shared" ref="A876:B876" si="316">A364</f>
        <v>Старый город</v>
      </c>
      <c r="B876" s="8" t="str">
        <f t="shared" si="316"/>
        <v>4см</v>
      </c>
      <c r="C876" s="8" t="str">
        <f t="shared" si="313"/>
        <v>№3 Серо-белый</v>
      </c>
      <c r="D876" s="8" t="str">
        <f t="shared" si="314"/>
        <v>Мрамор</v>
      </c>
      <c r="E876" s="9" t="s">
        <v>159</v>
      </c>
      <c r="F876" s="63">
        <f>'учет продукции'!$I876+'учет продукции'!$J876-'учет продукции'!$K876</f>
        <v>0</v>
      </c>
      <c r="G876" s="32">
        <v>470</v>
      </c>
      <c r="H876" s="32">
        <f>'учет продукции'!$F876*'учет продукции'!$G876</f>
        <v>0</v>
      </c>
      <c r="I876" s="64"/>
      <c r="J876" s="61"/>
      <c r="K876" s="61"/>
      <c r="L876" s="62">
        <v>67.476383265856995</v>
      </c>
      <c r="M876" s="62">
        <v>51.138275937562327</v>
      </c>
      <c r="N876" s="62">
        <v>16.338107328294672</v>
      </c>
      <c r="O876" s="62">
        <v>14.619883040935701</v>
      </c>
      <c r="P876" s="62">
        <v>44.984255510571302</v>
      </c>
      <c r="Q876" s="62">
        <v>5.2631578947368398</v>
      </c>
      <c r="R876" s="62"/>
      <c r="S876" s="62"/>
      <c r="T876" s="62"/>
      <c r="U876" s="62"/>
      <c r="V876" s="62"/>
      <c r="W876" s="62"/>
      <c r="X876" s="62"/>
      <c r="Y876" s="62">
        <v>4.3859649122807015E-2</v>
      </c>
      <c r="Z876" s="62"/>
      <c r="AA876" s="62"/>
      <c r="AB876" s="62"/>
      <c r="AC876" s="61" t="str">
        <f>'учет продукции'!$A876&amp;" "&amp;'учет продукции'!$B876&amp;" "&amp;'учет продукции'!$C876&amp;" "&amp;'учет продукции'!$D876&amp;" "&amp;'учет продукции'!$E876</f>
        <v>Старый город 4см №3 Серо-белый Мрамор 2 сорт</v>
      </c>
    </row>
    <row r="877" spans="1:29" ht="14.25" customHeight="1" x14ac:dyDescent="0.3">
      <c r="A877" s="35" t="str">
        <f t="shared" ref="A877:B877" si="317">A365</f>
        <v>Старый город</v>
      </c>
      <c r="B877" s="8" t="str">
        <f t="shared" si="317"/>
        <v>4см</v>
      </c>
      <c r="C877" s="8" t="str">
        <f t="shared" si="313"/>
        <v>№4 Степь</v>
      </c>
      <c r="D877" s="8" t="str">
        <f t="shared" si="314"/>
        <v>Мрамор</v>
      </c>
      <c r="E877" s="9" t="s">
        <v>159</v>
      </c>
      <c r="F877" s="63">
        <f>'учет продукции'!$I877+'учет продукции'!$J877-'учет продукции'!$K877</f>
        <v>0</v>
      </c>
      <c r="G877" s="32">
        <v>470</v>
      </c>
      <c r="H877" s="32">
        <f>'учет продукции'!$F877*'учет продукции'!$G877</f>
        <v>0</v>
      </c>
      <c r="I877" s="64"/>
      <c r="J877" s="61"/>
      <c r="K877" s="61"/>
      <c r="L877" s="62">
        <v>67.476383265856995</v>
      </c>
      <c r="M877" s="62">
        <v>51.138275937562327</v>
      </c>
      <c r="N877" s="62">
        <v>16.338107328294672</v>
      </c>
      <c r="O877" s="62">
        <v>14.619883040935701</v>
      </c>
      <c r="P877" s="62">
        <v>44.984255510571302</v>
      </c>
      <c r="Q877" s="62">
        <v>5.2631578947368398</v>
      </c>
      <c r="R877" s="62"/>
      <c r="S877" s="62"/>
      <c r="T877" s="62"/>
      <c r="U877" s="62"/>
      <c r="V877" s="62"/>
      <c r="W877" s="62">
        <v>2.1999999999999999E-2</v>
      </c>
      <c r="X877" s="62"/>
      <c r="Y877" s="62">
        <v>4.3859649122807015E-2</v>
      </c>
      <c r="Z877" s="62">
        <v>2.1999999999999999E-2</v>
      </c>
      <c r="AA877" s="62"/>
      <c r="AB877" s="62"/>
      <c r="AC877" s="61" t="str">
        <f>'учет продукции'!$A877&amp;" "&amp;'учет продукции'!$B877&amp;" "&amp;'учет продукции'!$C877&amp;" "&amp;'учет продукции'!$D877&amp;" "&amp;'учет продукции'!$E877</f>
        <v>Старый город 4см №4 Степь Мрамор 2 сорт</v>
      </c>
    </row>
    <row r="878" spans="1:29" ht="14.25" customHeight="1" x14ac:dyDescent="0.3">
      <c r="A878" s="35" t="str">
        <f t="shared" ref="A878:B878" si="318">A366</f>
        <v>Старый город</v>
      </c>
      <c r="B878" s="8" t="str">
        <f t="shared" si="318"/>
        <v>4см</v>
      </c>
      <c r="C878" s="8" t="str">
        <f t="shared" si="313"/>
        <v>№5 Клинкер</v>
      </c>
      <c r="D878" s="8" t="str">
        <f t="shared" si="314"/>
        <v>Мрамор</v>
      </c>
      <c r="E878" s="9" t="s">
        <v>159</v>
      </c>
      <c r="F878" s="63">
        <f>'учет продукции'!$I878+'учет продукции'!$J878-'учет продукции'!$K878</f>
        <v>0</v>
      </c>
      <c r="G878" s="32">
        <v>470</v>
      </c>
      <c r="H878" s="32">
        <f>'учет продукции'!$F878*'учет продукции'!$G878</f>
        <v>0</v>
      </c>
      <c r="I878" s="64"/>
      <c r="J878" s="61"/>
      <c r="K878" s="61"/>
      <c r="L878" s="62">
        <v>67.476383265856995</v>
      </c>
      <c r="M878" s="62">
        <v>51.138275937562327</v>
      </c>
      <c r="N878" s="62">
        <v>16.338107328294672</v>
      </c>
      <c r="O878" s="62">
        <v>14.619883040935701</v>
      </c>
      <c r="P878" s="62">
        <v>44.984255510571302</v>
      </c>
      <c r="Q878" s="62">
        <v>5.2631578947368398</v>
      </c>
      <c r="R878" s="62"/>
      <c r="S878" s="62"/>
      <c r="T878" s="62"/>
      <c r="U878" s="62"/>
      <c r="V878" s="62">
        <v>5.7000000000000002E-2</v>
      </c>
      <c r="W878" s="62">
        <v>2.9000000000000001E-2</v>
      </c>
      <c r="X878" s="62"/>
      <c r="Y878" s="62"/>
      <c r="Z878" s="62"/>
      <c r="AA878" s="62"/>
      <c r="AB878" s="62"/>
      <c r="AC878" s="61" t="str">
        <f>'учет продукции'!$A878&amp;" "&amp;'учет продукции'!$B878&amp;" "&amp;'учет продукции'!$C878&amp;" "&amp;'учет продукции'!$D878&amp;" "&amp;'учет продукции'!$E878</f>
        <v>Старый город 4см №5 Клинкер Мрамор 2 сорт</v>
      </c>
    </row>
    <row r="879" spans="1:29" ht="14.25" customHeight="1" x14ac:dyDescent="0.3">
      <c r="A879" s="35" t="str">
        <f t="shared" ref="A879:B879" si="319">A367</f>
        <v>Старый город</v>
      </c>
      <c r="B879" s="8" t="str">
        <f t="shared" si="319"/>
        <v>4см</v>
      </c>
      <c r="C879" s="8" t="str">
        <f t="shared" si="313"/>
        <v>№6 Осень</v>
      </c>
      <c r="D879" s="8" t="str">
        <f t="shared" si="314"/>
        <v>Мрамор</v>
      </c>
      <c r="E879" s="9" t="s">
        <v>159</v>
      </c>
      <c r="F879" s="63">
        <f>'учет продукции'!$I879+'учет продукции'!$J879-'учет продукции'!$K879</f>
        <v>0</v>
      </c>
      <c r="G879" s="32">
        <v>470</v>
      </c>
      <c r="H879" s="32">
        <f>'учет продукции'!$F879*'учет продукции'!$G879</f>
        <v>0</v>
      </c>
      <c r="I879" s="64"/>
      <c r="J879" s="61"/>
      <c r="K879" s="61"/>
      <c r="L879" s="62">
        <v>67.476383265856995</v>
      </c>
      <c r="M879" s="62">
        <v>51.138275937562327</v>
      </c>
      <c r="N879" s="62">
        <v>16.338107328294672</v>
      </c>
      <c r="O879" s="62">
        <v>14.619883040935701</v>
      </c>
      <c r="P879" s="62">
        <v>44.984255510571302</v>
      </c>
      <c r="Q879" s="62">
        <v>5.2631578947368398</v>
      </c>
      <c r="R879" s="62"/>
      <c r="S879" s="62"/>
      <c r="T879" s="62"/>
      <c r="U879" s="62"/>
      <c r="V879" s="62">
        <v>2.1929824561403508E-2</v>
      </c>
      <c r="W879" s="62">
        <v>2.1929824561403508E-2</v>
      </c>
      <c r="X879" s="62"/>
      <c r="Y879" s="62"/>
      <c r="Z879" s="62">
        <v>4.3859649122807015E-2</v>
      </c>
      <c r="AA879" s="62"/>
      <c r="AB879" s="62"/>
      <c r="AC879" s="61" t="str">
        <f>'учет продукции'!$A879&amp;" "&amp;'учет продукции'!$B879&amp;" "&amp;'учет продукции'!$C879&amp;" "&amp;'учет продукции'!$D879&amp;" "&amp;'учет продукции'!$E879</f>
        <v>Старый город 4см №6 Осень Мрамор 2 сорт</v>
      </c>
    </row>
    <row r="880" spans="1:29" ht="14.25" customHeight="1" x14ac:dyDescent="0.3">
      <c r="A880" s="35" t="str">
        <f t="shared" ref="A880:B880" si="320">A368</f>
        <v>Старый город</v>
      </c>
      <c r="B880" s="8" t="str">
        <f t="shared" si="320"/>
        <v>4см</v>
      </c>
      <c r="C880" s="8" t="str">
        <f t="shared" si="313"/>
        <v>№7 Меланж</v>
      </c>
      <c r="D880" s="8" t="str">
        <f t="shared" si="314"/>
        <v>Мрамор</v>
      </c>
      <c r="E880" s="9" t="s">
        <v>159</v>
      </c>
      <c r="F880" s="63">
        <f>'учет продукции'!$I880+'учет продукции'!$J880-'учет продукции'!$K880</f>
        <v>0</v>
      </c>
      <c r="G880" s="32">
        <v>470</v>
      </c>
      <c r="H880" s="32">
        <f>'учет продукции'!$F880*'учет продукции'!$G880</f>
        <v>0</v>
      </c>
      <c r="I880" s="64"/>
      <c r="J880" s="61"/>
      <c r="K880" s="61"/>
      <c r="L880" s="62">
        <v>67.476383265856995</v>
      </c>
      <c r="M880" s="62">
        <v>51.138275937562327</v>
      </c>
      <c r="N880" s="62">
        <v>16.338107328294672</v>
      </c>
      <c r="O880" s="62">
        <v>14.619883040935701</v>
      </c>
      <c r="P880" s="62">
        <v>44.984255510571302</v>
      </c>
      <c r="Q880" s="62">
        <v>5.2631578947368398</v>
      </c>
      <c r="R880" s="62"/>
      <c r="S880" s="62"/>
      <c r="T880" s="62"/>
      <c r="U880" s="62"/>
      <c r="V880" s="62"/>
      <c r="W880" s="62"/>
      <c r="X880" s="62"/>
      <c r="Y880" s="62">
        <v>4.3859649122807015E-2</v>
      </c>
      <c r="Z880" s="62">
        <v>4.3859649122807015E-2</v>
      </c>
      <c r="AA880" s="62"/>
      <c r="AB880" s="62"/>
      <c r="AC880" s="61" t="str">
        <f>'учет продукции'!$A880&amp;" "&amp;'учет продукции'!$B880&amp;" "&amp;'учет продукции'!$C880&amp;" "&amp;'учет продукции'!$D880&amp;" "&amp;'учет продукции'!$E880</f>
        <v>Старый город 4см №7 Меланж Мрамор 2 сорт</v>
      </c>
    </row>
    <row r="881" spans="1:29" ht="14.25" customHeight="1" x14ac:dyDescent="0.3">
      <c r="A881" s="35" t="str">
        <f t="shared" ref="A881:B881" si="321">A369</f>
        <v>Старый город</v>
      </c>
      <c r="B881" s="8" t="str">
        <f t="shared" si="321"/>
        <v>4см</v>
      </c>
      <c r="C881" s="8" t="str">
        <f t="shared" si="313"/>
        <v>№8 Аляска</v>
      </c>
      <c r="D881" s="8" t="str">
        <f t="shared" si="314"/>
        <v>Мрамор</v>
      </c>
      <c r="E881" s="9" t="s">
        <v>159</v>
      </c>
      <c r="F881" s="63">
        <f>'учет продукции'!$I881+'учет продукции'!$J881-'учет продукции'!$K881</f>
        <v>0</v>
      </c>
      <c r="G881" s="32">
        <v>470</v>
      </c>
      <c r="H881" s="32">
        <f>'учет продукции'!$F881*'учет продукции'!$G881</f>
        <v>0</v>
      </c>
      <c r="I881" s="64"/>
      <c r="J881" s="61"/>
      <c r="K881" s="61"/>
      <c r="L881" s="62">
        <v>67.476383265856995</v>
      </c>
      <c r="M881" s="62">
        <v>51.138275937562327</v>
      </c>
      <c r="N881" s="62">
        <v>16.338107328294672</v>
      </c>
      <c r="O881" s="62">
        <v>14.619883040935701</v>
      </c>
      <c r="P881" s="62">
        <v>44.984255510571302</v>
      </c>
      <c r="Q881" s="62">
        <v>5.2631578947368398</v>
      </c>
      <c r="R881" s="62"/>
      <c r="S881" s="62"/>
      <c r="T881" s="62"/>
      <c r="U881" s="62"/>
      <c r="V881" s="62"/>
      <c r="W881" s="62"/>
      <c r="X881" s="62">
        <v>2.1999999999999999E-2</v>
      </c>
      <c r="Y881" s="62">
        <v>6.6000000000000003E-2</v>
      </c>
      <c r="Z881" s="62"/>
      <c r="AA881" s="62"/>
      <c r="AB881" s="62"/>
      <c r="AC881" s="61" t="str">
        <f>'учет продукции'!$A881&amp;" "&amp;'учет продукции'!$B881&amp;" "&amp;'учет продукции'!$C881&amp;" "&amp;'учет продукции'!$D881&amp;" "&amp;'учет продукции'!$E881</f>
        <v>Старый город 4см №8 Аляска Мрамор 2 сорт</v>
      </c>
    </row>
    <row r="882" spans="1:29" ht="14.25" customHeight="1" x14ac:dyDescent="0.3">
      <c r="A882" s="35" t="str">
        <f t="shared" ref="A882:B882" si="322">A370</f>
        <v>Старый город</v>
      </c>
      <c r="B882" s="8" t="str">
        <f t="shared" si="322"/>
        <v>4см</v>
      </c>
      <c r="C882" s="8" t="str">
        <f t="shared" si="313"/>
        <v>№9 Арабская ночь</v>
      </c>
      <c r="D882" s="8" t="str">
        <f t="shared" si="314"/>
        <v>Мрамор</v>
      </c>
      <c r="E882" s="9" t="s">
        <v>159</v>
      </c>
      <c r="F882" s="63">
        <f>'учет продукции'!$I882+'учет продукции'!$J882-'учет продукции'!$K882</f>
        <v>0</v>
      </c>
      <c r="G882" s="32">
        <v>470</v>
      </c>
      <c r="H882" s="32">
        <f>'учет продукции'!$F882*'учет продукции'!$G882</f>
        <v>0</v>
      </c>
      <c r="I882" s="64"/>
      <c r="J882" s="61"/>
      <c r="K882" s="61"/>
      <c r="L882" s="62">
        <v>67.476383265856995</v>
      </c>
      <c r="M882" s="62">
        <v>51.138275937562327</v>
      </c>
      <c r="N882" s="62">
        <v>16.338107328294672</v>
      </c>
      <c r="O882" s="62">
        <v>14.619883040935701</v>
      </c>
      <c r="P882" s="62">
        <v>44.984255510571302</v>
      </c>
      <c r="Q882" s="62">
        <v>5.2631578947368398</v>
      </c>
      <c r="R882" s="62"/>
      <c r="S882" s="62"/>
      <c r="T882" s="62"/>
      <c r="U882" s="62"/>
      <c r="V882" s="62">
        <v>2.9000000000000001E-2</v>
      </c>
      <c r="W882" s="62"/>
      <c r="X882" s="62">
        <v>2.9000000000000001E-2</v>
      </c>
      <c r="Y882" s="62"/>
      <c r="Z882" s="62">
        <v>2.9000000000000001E-2</v>
      </c>
      <c r="AA882" s="62"/>
      <c r="AB882" s="62"/>
      <c r="AC882" s="61" t="str">
        <f>'учет продукции'!$A882&amp;" "&amp;'учет продукции'!$B882&amp;" "&amp;'учет продукции'!$C882&amp;" "&amp;'учет продукции'!$D882&amp;" "&amp;'учет продукции'!$E882</f>
        <v>Старый город 4см №9 Арабская ночь Мрамор 2 сорт</v>
      </c>
    </row>
    <row r="883" spans="1:29" ht="14.25" customHeight="1" x14ac:dyDescent="0.3">
      <c r="A883" s="35" t="str">
        <f t="shared" ref="A883:B883" si="323">A371</f>
        <v>Старый город</v>
      </c>
      <c r="B883" s="8" t="str">
        <f t="shared" si="323"/>
        <v>4см</v>
      </c>
      <c r="C883" s="8" t="str">
        <f t="shared" si="313"/>
        <v>№10 Джафар</v>
      </c>
      <c r="D883" s="8" t="str">
        <f t="shared" si="314"/>
        <v>Мрамор</v>
      </c>
      <c r="E883" s="9" t="s">
        <v>159</v>
      </c>
      <c r="F883" s="63">
        <f>'учет продукции'!$I883+'учет продукции'!$J883-'учет продукции'!$K883</f>
        <v>0</v>
      </c>
      <c r="G883" s="32">
        <v>470</v>
      </c>
      <c r="H883" s="32">
        <f>'учет продукции'!$F883*'учет продукции'!$G883</f>
        <v>0</v>
      </c>
      <c r="I883" s="64"/>
      <c r="J883" s="61"/>
      <c r="K883" s="61"/>
      <c r="L883" s="62">
        <v>67.476383265856995</v>
      </c>
      <c r="M883" s="62">
        <v>51.138275937562327</v>
      </c>
      <c r="N883" s="62">
        <v>16.338107328294672</v>
      </c>
      <c r="O883" s="62">
        <v>14.619883040935701</v>
      </c>
      <c r="P883" s="62">
        <v>44.984255510571302</v>
      </c>
      <c r="Q883" s="62">
        <v>5.2631578947368398</v>
      </c>
      <c r="R883" s="62"/>
      <c r="S883" s="62"/>
      <c r="T883" s="62"/>
      <c r="U883" s="62"/>
      <c r="V883" s="62"/>
      <c r="W883" s="62">
        <v>2.1929824561403508E-2</v>
      </c>
      <c r="X883" s="62"/>
      <c r="Y883" s="62"/>
      <c r="Z883" s="62">
        <v>4.3859649122807015E-2</v>
      </c>
      <c r="AA883" s="62">
        <v>2.1929824561403508E-2</v>
      </c>
      <c r="AB883" s="62"/>
      <c r="AC883" s="61" t="str">
        <f>'учет продукции'!$A883&amp;" "&amp;'учет продукции'!$B883&amp;" "&amp;'учет продукции'!$C883&amp;" "&amp;'учет продукции'!$D883&amp;" "&amp;'учет продукции'!$E883</f>
        <v>Старый город 4см №10 Джафар Мрамор 2 сорт</v>
      </c>
    </row>
    <row r="884" spans="1:29" ht="14.25" customHeight="1" x14ac:dyDescent="0.3">
      <c r="A884" s="35" t="str">
        <f t="shared" ref="A884:B884" si="324">A372</f>
        <v>Старый город</v>
      </c>
      <c r="B884" s="8" t="str">
        <f t="shared" si="324"/>
        <v>4см</v>
      </c>
      <c r="C884" s="8" t="str">
        <f t="shared" si="313"/>
        <v>№11 Джамбулани</v>
      </c>
      <c r="D884" s="8" t="str">
        <f t="shared" si="314"/>
        <v>Мрамор</v>
      </c>
      <c r="E884" s="9" t="s">
        <v>159</v>
      </c>
      <c r="F884" s="63">
        <f>'учет продукции'!$I884+'учет продукции'!$J884-'учет продукции'!$K884</f>
        <v>0</v>
      </c>
      <c r="G884" s="32">
        <v>470</v>
      </c>
      <c r="H884" s="32">
        <f>'учет продукции'!$F884*'учет продукции'!$G884</f>
        <v>0</v>
      </c>
      <c r="I884" s="64"/>
      <c r="J884" s="61"/>
      <c r="K884" s="61"/>
      <c r="L884" s="62">
        <v>67.476383265856995</v>
      </c>
      <c r="M884" s="62">
        <v>51.138275937562327</v>
      </c>
      <c r="N884" s="62">
        <v>16.338107328294672</v>
      </c>
      <c r="O884" s="62">
        <v>14.619883040935701</v>
      </c>
      <c r="P884" s="62">
        <v>44.984255510571302</v>
      </c>
      <c r="Q884" s="62">
        <v>5.2631578947368398</v>
      </c>
      <c r="R884" s="62"/>
      <c r="S884" s="62"/>
      <c r="T884" s="62"/>
      <c r="U884" s="62"/>
      <c r="V884" s="62"/>
      <c r="W884" s="62">
        <v>4.3859649122807015E-2</v>
      </c>
      <c r="X884" s="62"/>
      <c r="Y884" s="62">
        <v>4.3859649122807015E-2</v>
      </c>
      <c r="Z884" s="62"/>
      <c r="AA884" s="62"/>
      <c r="AB884" s="62"/>
      <c r="AC884" s="61" t="str">
        <f>'учет продукции'!$A884&amp;" "&amp;'учет продукции'!$B884&amp;" "&amp;'учет продукции'!$C884&amp;" "&amp;'учет продукции'!$D884&amp;" "&amp;'учет продукции'!$E884</f>
        <v>Старый город 4см №11 Джамбулани Мрамор 2 сорт</v>
      </c>
    </row>
    <row r="885" spans="1:29" ht="14.25" customHeight="1" x14ac:dyDescent="0.3">
      <c r="A885" s="35" t="str">
        <f t="shared" ref="A885:B885" si="325">A373</f>
        <v>Старый город</v>
      </c>
      <c r="B885" s="8" t="str">
        <f t="shared" si="325"/>
        <v>4см</v>
      </c>
      <c r="C885" s="8" t="str">
        <f t="shared" si="313"/>
        <v>№12 Яшма</v>
      </c>
      <c r="D885" s="8" t="str">
        <f t="shared" si="314"/>
        <v>Мрамор</v>
      </c>
      <c r="E885" s="9" t="s">
        <v>159</v>
      </c>
      <c r="F885" s="63">
        <f>'учет продукции'!$I885+'учет продукции'!$J885-'учет продукции'!$K885</f>
        <v>0</v>
      </c>
      <c r="G885" s="32">
        <v>470</v>
      </c>
      <c r="H885" s="32">
        <f>'учет продукции'!$F885*'учет продукции'!$G885</f>
        <v>0</v>
      </c>
      <c r="I885" s="64"/>
      <c r="J885" s="61"/>
      <c r="K885" s="61"/>
      <c r="L885" s="62">
        <v>67.476383265856995</v>
      </c>
      <c r="M885" s="62">
        <v>51.138275937562327</v>
      </c>
      <c r="N885" s="62">
        <v>16.338107328294672</v>
      </c>
      <c r="O885" s="62">
        <v>14.619883040935701</v>
      </c>
      <c r="P885" s="62">
        <v>44.984255510571302</v>
      </c>
      <c r="Q885" s="62">
        <v>5.2631578947368398</v>
      </c>
      <c r="R885" s="62"/>
      <c r="S885" s="62"/>
      <c r="T885" s="62"/>
      <c r="U885" s="62"/>
      <c r="V885" s="62"/>
      <c r="W885" s="62">
        <v>2.1929824561403501E-2</v>
      </c>
      <c r="X885" s="62"/>
      <c r="Y885" s="62">
        <v>4.3859649122807015E-2</v>
      </c>
      <c r="Z885" s="62"/>
      <c r="AA885" s="62">
        <v>2.1929824561403508E-2</v>
      </c>
      <c r="AB885" s="62"/>
      <c r="AC885" s="61" t="str">
        <f>'учет продукции'!$A885&amp;" "&amp;'учет продукции'!$B885&amp;" "&amp;'учет продукции'!$C885&amp;" "&amp;'учет продукции'!$D885&amp;" "&amp;'учет продукции'!$E885</f>
        <v>Старый город 4см №12 Яшма Мрамор 2 сорт</v>
      </c>
    </row>
    <row r="886" spans="1:29" ht="14.25" customHeight="1" x14ac:dyDescent="0.3">
      <c r="A886" s="35" t="str">
        <f t="shared" ref="A886:B886" si="326">A374</f>
        <v>Старый город</v>
      </c>
      <c r="B886" s="8" t="str">
        <f t="shared" si="326"/>
        <v>4см</v>
      </c>
      <c r="C886" s="8" t="str">
        <f t="shared" si="313"/>
        <v>№13 Сорренто</v>
      </c>
      <c r="D886" s="8" t="str">
        <f t="shared" si="314"/>
        <v>Мрамор</v>
      </c>
      <c r="E886" s="9" t="s">
        <v>159</v>
      </c>
      <c r="F886" s="63">
        <f>'учет продукции'!$I886+'учет продукции'!$J886-'учет продукции'!$K886</f>
        <v>0</v>
      </c>
      <c r="G886" s="32">
        <v>470</v>
      </c>
      <c r="H886" s="32">
        <f>'учет продукции'!$F886*'учет продукции'!$G886</f>
        <v>0</v>
      </c>
      <c r="I886" s="64"/>
      <c r="J886" s="61"/>
      <c r="K886" s="61"/>
      <c r="L886" s="62">
        <v>67.476383265856995</v>
      </c>
      <c r="M886" s="62">
        <v>51.138275937562327</v>
      </c>
      <c r="N886" s="62">
        <v>16.338107328294672</v>
      </c>
      <c r="O886" s="62">
        <v>14.619883040935701</v>
      </c>
      <c r="P886" s="62">
        <v>44.984255510571302</v>
      </c>
      <c r="Q886" s="62">
        <v>5.2631578947368398</v>
      </c>
      <c r="R886" s="62"/>
      <c r="S886" s="62"/>
      <c r="T886" s="62"/>
      <c r="U886" s="62"/>
      <c r="V886" s="62">
        <v>2.9000000000000001E-2</v>
      </c>
      <c r="W886" s="62">
        <v>2.9000000000000001E-2</v>
      </c>
      <c r="X886" s="62"/>
      <c r="Y886" s="62"/>
      <c r="Z886" s="62"/>
      <c r="AA886" s="62">
        <v>2.9000000000000001E-2</v>
      </c>
      <c r="AB886" s="62"/>
      <c r="AC886" s="61" t="str">
        <f>'учет продукции'!$A886&amp;" "&amp;'учет продукции'!$B886&amp;" "&amp;'учет продукции'!$C886&amp;" "&amp;'учет продукции'!$D886&amp;" "&amp;'учет продукции'!$E886</f>
        <v>Старый город 4см №13 Сорренто Мрамор 2 сорт</v>
      </c>
    </row>
    <row r="887" spans="1:29" ht="14.25" customHeight="1" x14ac:dyDescent="0.3">
      <c r="A887" s="35" t="str">
        <f t="shared" ref="A887:B887" si="327">A375</f>
        <v>Старый город</v>
      </c>
      <c r="B887" s="8" t="str">
        <f t="shared" si="327"/>
        <v>4см</v>
      </c>
      <c r="C887" s="8" t="str">
        <f t="shared" si="313"/>
        <v>№14 Красный агат</v>
      </c>
      <c r="D887" s="8" t="str">
        <f t="shared" si="314"/>
        <v>Мрамор</v>
      </c>
      <c r="E887" s="9" t="s">
        <v>159</v>
      </c>
      <c r="F887" s="63">
        <f>'учет продукции'!$I887+'учет продукции'!$J887-'учет продукции'!$K887</f>
        <v>0</v>
      </c>
      <c r="G887" s="32">
        <v>470</v>
      </c>
      <c r="H887" s="32">
        <f>'учет продукции'!$F887*'учет продукции'!$G887</f>
        <v>0</v>
      </c>
      <c r="I887" s="64"/>
      <c r="J887" s="61"/>
      <c r="K887" s="61"/>
      <c r="L887" s="62">
        <v>67.476383265856995</v>
      </c>
      <c r="M887" s="62">
        <v>51.138275937562327</v>
      </c>
      <c r="N887" s="62">
        <v>16.338107328294672</v>
      </c>
      <c r="O887" s="62">
        <v>14.619883040935701</v>
      </c>
      <c r="P887" s="62">
        <v>44.984255510571302</v>
      </c>
      <c r="Q887" s="62">
        <v>5.2631578947368398</v>
      </c>
      <c r="R887" s="62"/>
      <c r="S887" s="62"/>
      <c r="T887" s="62"/>
      <c r="U887" s="62"/>
      <c r="V887" s="62">
        <v>2.1929824561403508E-2</v>
      </c>
      <c r="W887" s="62"/>
      <c r="X887" s="62">
        <v>2.1929824561403508E-2</v>
      </c>
      <c r="Y887" s="62">
        <v>4.3859649122807015E-2</v>
      </c>
      <c r="Z887" s="62"/>
      <c r="AA887" s="62"/>
      <c r="AB887" s="62"/>
      <c r="AC887" s="61" t="str">
        <f>'учет продукции'!$A887&amp;" "&amp;'учет продукции'!$B887&amp;" "&amp;'учет продукции'!$C887&amp;" "&amp;'учет продукции'!$D887&amp;" "&amp;'учет продукции'!$E887</f>
        <v>Старый город 4см №14 Красный агат Мрамор 2 сорт</v>
      </c>
    </row>
    <row r="888" spans="1:29" ht="14.25" customHeight="1" x14ac:dyDescent="0.3">
      <c r="A888" s="35" t="str">
        <f t="shared" ref="A888:B888" si="328">A376</f>
        <v>Старый город</v>
      </c>
      <c r="B888" s="8" t="str">
        <f t="shared" si="328"/>
        <v>4см</v>
      </c>
      <c r="C888" s="8" t="str">
        <f t="shared" si="313"/>
        <v>№15 Антрацит</v>
      </c>
      <c r="D888" s="8" t="str">
        <f t="shared" si="314"/>
        <v>Мрамор</v>
      </c>
      <c r="E888" s="9" t="s">
        <v>159</v>
      </c>
      <c r="F888" s="63">
        <f>'учет продукции'!$I888+'учет продукции'!$J888-'учет продукции'!$K888</f>
        <v>0</v>
      </c>
      <c r="G888" s="32">
        <v>470</v>
      </c>
      <c r="H888" s="32">
        <f>'учет продукции'!$F888*'учет продукции'!$G888</f>
        <v>0</v>
      </c>
      <c r="I888" s="64"/>
      <c r="J888" s="61"/>
      <c r="K888" s="61"/>
      <c r="L888" s="62">
        <v>67.476383265856995</v>
      </c>
      <c r="M888" s="62">
        <v>51.138275937562327</v>
      </c>
      <c r="N888" s="62">
        <v>16.338107328294672</v>
      </c>
      <c r="O888" s="62">
        <v>14.619883040935701</v>
      </c>
      <c r="P888" s="62">
        <v>44.984255510571302</v>
      </c>
      <c r="Q888" s="62">
        <v>5.2631578947368398</v>
      </c>
      <c r="R888" s="62"/>
      <c r="S888" s="62"/>
      <c r="T888" s="62"/>
      <c r="U888" s="62"/>
      <c r="V888" s="62"/>
      <c r="W888" s="62"/>
      <c r="X888" s="62">
        <v>1.4999999999999999E-2</v>
      </c>
      <c r="Y888" s="62">
        <v>0.44</v>
      </c>
      <c r="Z888" s="62"/>
      <c r="AA888" s="62"/>
      <c r="AB888" s="62"/>
      <c r="AC888" s="61" t="str">
        <f>'учет продукции'!$A888&amp;" "&amp;'учет продукции'!$B888&amp;" "&amp;'учет продукции'!$C888&amp;" "&amp;'учет продукции'!$D888&amp;" "&amp;'учет продукции'!$E888</f>
        <v>Старый город 4см №15 Антрацит Мрамор 2 сорт</v>
      </c>
    </row>
    <row r="889" spans="1:29" ht="14.25" customHeight="1" x14ac:dyDescent="0.3">
      <c r="A889" s="35" t="str">
        <f t="shared" ref="A889:B889" si="329">A377</f>
        <v>Старый город</v>
      </c>
      <c r="B889" s="8" t="str">
        <f t="shared" si="329"/>
        <v>4см</v>
      </c>
      <c r="C889" s="8" t="str">
        <f t="shared" si="313"/>
        <v>№16 Хаски</v>
      </c>
      <c r="D889" s="8" t="str">
        <f t="shared" si="314"/>
        <v>Мрамор</v>
      </c>
      <c r="E889" s="9" t="s">
        <v>159</v>
      </c>
      <c r="F889" s="63">
        <f>'учет продукции'!$I889+'учет продукции'!$J889-'учет продукции'!$K889</f>
        <v>0</v>
      </c>
      <c r="G889" s="32">
        <v>470</v>
      </c>
      <c r="H889" s="32">
        <f>'учет продукции'!$F889*'учет продукции'!$G889</f>
        <v>0</v>
      </c>
      <c r="I889" s="64"/>
      <c r="J889" s="61"/>
      <c r="K889" s="61"/>
      <c r="L889" s="62">
        <v>67.476383265856995</v>
      </c>
      <c r="M889" s="62">
        <v>51.138275937562327</v>
      </c>
      <c r="N889" s="62">
        <v>16.338107328294672</v>
      </c>
      <c r="O889" s="62">
        <v>14.619883040935701</v>
      </c>
      <c r="P889" s="62">
        <v>44.984255510571302</v>
      </c>
      <c r="Q889" s="62">
        <v>5.2631578947368398</v>
      </c>
      <c r="R889" s="62"/>
      <c r="S889" s="62"/>
      <c r="T889" s="62"/>
      <c r="U889" s="62"/>
      <c r="V889" s="62"/>
      <c r="W889" s="62">
        <v>2.1929824561403508E-2</v>
      </c>
      <c r="X889" s="62"/>
      <c r="Y889" s="62">
        <v>2.1929824561403508E-2</v>
      </c>
      <c r="Z889" s="62"/>
      <c r="AA889" s="62">
        <v>2.1929824561403508E-2</v>
      </c>
      <c r="AB889" s="62"/>
      <c r="AC889" s="61" t="str">
        <f>'учет продукции'!$A889&amp;" "&amp;'учет продукции'!$B889&amp;" "&amp;'учет продукции'!$C889&amp;" "&amp;'учет продукции'!$D889&amp;" "&amp;'учет продукции'!$E889</f>
        <v>Старый город 4см №16 Хаски Мрамор 2 сорт</v>
      </c>
    </row>
    <row r="890" spans="1:29" ht="14.25" customHeight="1" x14ac:dyDescent="0.3">
      <c r="A890" s="35" t="str">
        <f t="shared" ref="A890:B890" si="330">A378</f>
        <v>Старый город</v>
      </c>
      <c r="B890" s="8" t="str">
        <f t="shared" si="330"/>
        <v>4см</v>
      </c>
      <c r="C890" s="8" t="str">
        <f t="shared" si="313"/>
        <v>№17 Черная ночь</v>
      </c>
      <c r="D890" s="8" t="str">
        <f t="shared" si="314"/>
        <v>Мрамор</v>
      </c>
      <c r="E890" s="9" t="s">
        <v>159</v>
      </c>
      <c r="F890" s="63">
        <f>'учет продукции'!$I890+'учет продукции'!$J890-'учет продукции'!$K890</f>
        <v>0</v>
      </c>
      <c r="G890" s="32">
        <v>470</v>
      </c>
      <c r="H890" s="32">
        <f>'учет продукции'!$F890*'учет продукции'!$G890</f>
        <v>0</v>
      </c>
      <c r="I890" s="64"/>
      <c r="J890" s="61"/>
      <c r="K890" s="61"/>
      <c r="L890" s="62">
        <v>67.476383265856995</v>
      </c>
      <c r="M890" s="62">
        <v>51.138275937562327</v>
      </c>
      <c r="N890" s="62">
        <v>16.338107328294672</v>
      </c>
      <c r="O890" s="62">
        <v>14.619883040935701</v>
      </c>
      <c r="P890" s="62">
        <v>44.984255510571302</v>
      </c>
      <c r="Q890" s="62">
        <v>5.2631578947368398</v>
      </c>
      <c r="R890" s="62"/>
      <c r="S890" s="62"/>
      <c r="T890" s="62"/>
      <c r="U890" s="62"/>
      <c r="V890" s="62"/>
      <c r="W890" s="62"/>
      <c r="X890" s="62">
        <v>6.6000000000000003E-2</v>
      </c>
      <c r="Y890" s="62">
        <v>2.1999999999999999E-2</v>
      </c>
      <c r="Z890" s="62"/>
      <c r="AA890" s="62"/>
      <c r="AB890" s="62"/>
      <c r="AC890" s="61" t="str">
        <f>'учет продукции'!$A890&amp;" "&amp;'учет продукции'!$B890&amp;" "&amp;'учет продукции'!$C890&amp;" "&amp;'учет продукции'!$D890&amp;" "&amp;'учет продукции'!$E890</f>
        <v>Старый город 4см №17 Черная ночь Мрамор 2 сорт</v>
      </c>
    </row>
    <row r="891" spans="1:29" ht="14.25" customHeight="1" x14ac:dyDescent="0.3">
      <c r="A891" s="35" t="str">
        <f t="shared" ref="A891:B891" si="331">A379</f>
        <v>Старый город</v>
      </c>
      <c r="B891" s="8" t="str">
        <f t="shared" si="331"/>
        <v>4см</v>
      </c>
      <c r="C891" s="8" t="str">
        <f t="shared" si="313"/>
        <v>№18 Мустанг</v>
      </c>
      <c r="D891" s="8" t="str">
        <f t="shared" si="314"/>
        <v>Мрамор</v>
      </c>
      <c r="E891" s="9" t="s">
        <v>159</v>
      </c>
      <c r="F891" s="63">
        <f>'учет продукции'!$I891+'учет продукции'!$J891-'учет продукции'!$K891</f>
        <v>0</v>
      </c>
      <c r="G891" s="32">
        <v>470</v>
      </c>
      <c r="H891" s="32">
        <f>'учет продукции'!$F891*'учет продукции'!$G891</f>
        <v>0</v>
      </c>
      <c r="I891" s="64"/>
      <c r="J891" s="61"/>
      <c r="K891" s="61"/>
      <c r="L891" s="62">
        <v>67.476383265856995</v>
      </c>
      <c r="M891" s="62">
        <v>51.138275937562327</v>
      </c>
      <c r="N891" s="62">
        <v>16.338107328294672</v>
      </c>
      <c r="O891" s="62">
        <v>14.619883040935701</v>
      </c>
      <c r="P891" s="62">
        <v>44.984255510571302</v>
      </c>
      <c r="Q891" s="62">
        <v>5.2631578947368398</v>
      </c>
      <c r="R891" s="62"/>
      <c r="S891" s="62"/>
      <c r="T891" s="62"/>
      <c r="U891" s="62"/>
      <c r="V891" s="62"/>
      <c r="W891" s="62">
        <v>4.3859649122807015E-2</v>
      </c>
      <c r="X891" s="62"/>
      <c r="Y891" s="62"/>
      <c r="Z891" s="62"/>
      <c r="AA891" s="62">
        <v>4.3859649122807015E-2</v>
      </c>
      <c r="AB891" s="62"/>
      <c r="AC891" s="61" t="str">
        <f>'учет продукции'!$A891&amp;" "&amp;'учет продукции'!$B891&amp;" "&amp;'учет продукции'!$C891&amp;" "&amp;'учет продукции'!$D891&amp;" "&amp;'учет продукции'!$E891</f>
        <v>Старый город 4см №18 Мустанг Мрамор 2 сорт</v>
      </c>
    </row>
    <row r="892" spans="1:29" ht="14.25" customHeight="1" x14ac:dyDescent="0.3">
      <c r="A892" s="35" t="str">
        <f t="shared" ref="A892:B892" si="332">A380</f>
        <v>Старый город</v>
      </c>
      <c r="B892" s="8" t="str">
        <f t="shared" si="332"/>
        <v>4см</v>
      </c>
      <c r="C892" s="8" t="str">
        <f t="shared" si="313"/>
        <v>№19 Гончар</v>
      </c>
      <c r="D892" s="8" t="str">
        <f t="shared" si="314"/>
        <v>Мрамор</v>
      </c>
      <c r="E892" s="9" t="s">
        <v>159</v>
      </c>
      <c r="F892" s="63">
        <f>'учет продукции'!$I892+'учет продукции'!$J892-'учет продукции'!$K892</f>
        <v>0</v>
      </c>
      <c r="G892" s="32">
        <v>470</v>
      </c>
      <c r="H892" s="32">
        <f>'учет продукции'!$F892*'учет продукции'!$G892</f>
        <v>0</v>
      </c>
      <c r="I892" s="64"/>
      <c r="J892" s="61"/>
      <c r="K892" s="61"/>
      <c r="L892" s="62">
        <v>67.476383265856995</v>
      </c>
      <c r="M892" s="62">
        <v>51.138275937562327</v>
      </c>
      <c r="N892" s="62">
        <v>16.338107328294672</v>
      </c>
      <c r="O892" s="62">
        <v>14.619883040935701</v>
      </c>
      <c r="P892" s="62">
        <v>44.984255510571302</v>
      </c>
      <c r="Q892" s="62">
        <v>5.2631578947368398</v>
      </c>
      <c r="R892" s="62"/>
      <c r="S892" s="62"/>
      <c r="T892" s="62"/>
      <c r="U892" s="62"/>
      <c r="V892" s="62"/>
      <c r="W892" s="62">
        <v>4.3859649122807015E-2</v>
      </c>
      <c r="X892" s="62"/>
      <c r="Y892" s="62"/>
      <c r="Z892" s="62"/>
      <c r="AA892" s="62">
        <v>4.3859649122807015E-2</v>
      </c>
      <c r="AB892" s="62"/>
      <c r="AC892" s="61" t="str">
        <f>'учет продукции'!$A892&amp;" "&amp;'учет продукции'!$B892&amp;" "&amp;'учет продукции'!$C892&amp;" "&amp;'учет продукции'!$D892&amp;" "&amp;'учет продукции'!$E892</f>
        <v>Старый город 4см №19 Гончар Мрамор 2 сорт</v>
      </c>
    </row>
    <row r="893" spans="1:29" ht="14.25" customHeight="1" x14ac:dyDescent="0.3">
      <c r="A893" s="35" t="str">
        <f t="shared" ref="A893:B893" si="333">A381</f>
        <v>Старый город</v>
      </c>
      <c r="B893" s="8" t="str">
        <f t="shared" si="333"/>
        <v>4см</v>
      </c>
      <c r="C893" s="8" t="str">
        <f t="shared" si="313"/>
        <v>№20 Кармен</v>
      </c>
      <c r="D893" s="8" t="str">
        <f t="shared" si="314"/>
        <v>Мрамор</v>
      </c>
      <c r="E893" s="9" t="s">
        <v>159</v>
      </c>
      <c r="F893" s="63">
        <f>'учет продукции'!$I893+'учет продукции'!$J893-'учет продукции'!$K893</f>
        <v>0</v>
      </c>
      <c r="G893" s="32">
        <v>470</v>
      </c>
      <c r="H893" s="32">
        <f>'учет продукции'!$F893*'учет продукции'!$G893</f>
        <v>0</v>
      </c>
      <c r="I893" s="64"/>
      <c r="J893" s="61"/>
      <c r="K893" s="61"/>
      <c r="L893" s="62">
        <v>67.476383265856995</v>
      </c>
      <c r="M893" s="62">
        <v>51.138275937562327</v>
      </c>
      <c r="N893" s="62">
        <v>16.338107328294672</v>
      </c>
      <c r="O893" s="62">
        <v>14.619883040935701</v>
      </c>
      <c r="P893" s="62">
        <v>44.984255510571302</v>
      </c>
      <c r="Q893" s="62">
        <v>5.2631578947368398</v>
      </c>
      <c r="R893" s="62"/>
      <c r="S893" s="62"/>
      <c r="T893" s="62"/>
      <c r="U893" s="62"/>
      <c r="V893" s="62">
        <v>5.7000000000000002E-2</v>
      </c>
      <c r="W893" s="62"/>
      <c r="X893" s="62">
        <v>3.9E-2</v>
      </c>
      <c r="Y893" s="62"/>
      <c r="Z893" s="62"/>
      <c r="AA893" s="62"/>
      <c r="AB893" s="62"/>
      <c r="AC893" s="61" t="str">
        <f>'учет продукции'!$A893&amp;" "&amp;'учет продукции'!$B893&amp;" "&amp;'учет продукции'!$C893&amp;" "&amp;'учет продукции'!$D893&amp;" "&amp;'учет продукции'!$E893</f>
        <v>Старый город 4см №20 Кармен Мрамор 2 сорт</v>
      </c>
    </row>
    <row r="894" spans="1:29" ht="14.25" customHeight="1" x14ac:dyDescent="0.3">
      <c r="A894" s="35" t="str">
        <f t="shared" ref="A894:B894" si="334">A382</f>
        <v>Старый город</v>
      </c>
      <c r="B894" s="8" t="str">
        <f t="shared" si="334"/>
        <v>4см</v>
      </c>
      <c r="C894" s="8" t="str">
        <f t="shared" si="313"/>
        <v>№21 Агат коричневый</v>
      </c>
      <c r="D894" s="8" t="str">
        <f t="shared" si="314"/>
        <v>Мрамор</v>
      </c>
      <c r="E894" s="9" t="s">
        <v>159</v>
      </c>
      <c r="F894" s="63">
        <f>'учет продукции'!$I894+'учет продукции'!$J894-'учет продукции'!$K894</f>
        <v>0</v>
      </c>
      <c r="G894" s="32">
        <v>470</v>
      </c>
      <c r="H894" s="32">
        <f>'учет продукции'!$F894*'учет продукции'!$G894</f>
        <v>0</v>
      </c>
      <c r="I894" s="64"/>
      <c r="J894" s="61"/>
      <c r="K894" s="61"/>
      <c r="L894" s="62">
        <v>67.476383265856995</v>
      </c>
      <c r="M894" s="62">
        <v>51.138275937562327</v>
      </c>
      <c r="N894" s="62">
        <v>16.338107328294672</v>
      </c>
      <c r="O894" s="62">
        <v>14.619883040935701</v>
      </c>
      <c r="P894" s="62">
        <v>44.984255510571302</v>
      </c>
      <c r="Q894" s="62">
        <v>5.2631578947368398</v>
      </c>
      <c r="R894" s="62"/>
      <c r="S894" s="62"/>
      <c r="T894" s="62"/>
      <c r="U894" s="62"/>
      <c r="V894" s="62"/>
      <c r="W894" s="62">
        <v>2.1929824561403508E-2</v>
      </c>
      <c r="X894" s="62">
        <v>2.1929824561403508E-2</v>
      </c>
      <c r="Y894" s="62">
        <v>4.3859649122807015E-2</v>
      </c>
      <c r="Z894" s="62"/>
      <c r="AA894" s="62"/>
      <c r="AB894" s="62"/>
      <c r="AC894" s="61" t="str">
        <f>'учет продукции'!$A894&amp;" "&amp;'учет продукции'!$B894&amp;" "&amp;'учет продукции'!$C894&amp;" "&amp;'учет продукции'!$D894&amp;" "&amp;'учет продукции'!$E894</f>
        <v>Старый город 4см №21 Агат коричневый Мрамор 2 сорт</v>
      </c>
    </row>
    <row r="895" spans="1:29" ht="14.25" customHeight="1" x14ac:dyDescent="0.3">
      <c r="A895" s="35" t="str">
        <f t="shared" ref="A895:B895" si="335">A383</f>
        <v>Старый город</v>
      </c>
      <c r="B895" s="8" t="str">
        <f t="shared" si="335"/>
        <v>4см</v>
      </c>
      <c r="C895" s="8" t="str">
        <f t="shared" si="313"/>
        <v>№22 Агат оранжевый</v>
      </c>
      <c r="D895" s="8" t="str">
        <f t="shared" si="314"/>
        <v>Мрамор</v>
      </c>
      <c r="E895" s="9" t="s">
        <v>159</v>
      </c>
      <c r="F895" s="63">
        <f>'учет продукции'!$I895+'учет продукции'!$J895-'учет продукции'!$K895</f>
        <v>0</v>
      </c>
      <c r="G895" s="32">
        <v>470</v>
      </c>
      <c r="H895" s="32">
        <f>'учет продукции'!$F895*'учет продукции'!$G895</f>
        <v>0</v>
      </c>
      <c r="I895" s="64"/>
      <c r="J895" s="61"/>
      <c r="K895" s="61"/>
      <c r="L895" s="62">
        <v>67.476383265856995</v>
      </c>
      <c r="M895" s="62">
        <v>51.138275937562327</v>
      </c>
      <c r="N895" s="62">
        <v>16.338107328294672</v>
      </c>
      <c r="O895" s="62">
        <v>14.619883040935701</v>
      </c>
      <c r="P895" s="62">
        <v>44.984255510571302</v>
      </c>
      <c r="Q895" s="62">
        <v>5.2631578947368398</v>
      </c>
      <c r="R895" s="62"/>
      <c r="S895" s="62"/>
      <c r="T895" s="62"/>
      <c r="U895" s="62"/>
      <c r="V895" s="62"/>
      <c r="W895" s="62"/>
      <c r="X895" s="62">
        <v>2.1929824561403508E-2</v>
      </c>
      <c r="Y895" s="62">
        <v>4.3859649122807015E-2</v>
      </c>
      <c r="Z895" s="62"/>
      <c r="AA895" s="62">
        <v>2.1929824561403508E-2</v>
      </c>
      <c r="AB895" s="62"/>
      <c r="AC895" s="61" t="str">
        <f>'учет продукции'!$A895&amp;" "&amp;'учет продукции'!$B895&amp;" "&amp;'учет продукции'!$C895&amp;" "&amp;'учет продукции'!$D895&amp;" "&amp;'учет продукции'!$E895</f>
        <v>Старый город 4см №22 Агат оранжевый Мрамор 2 сорт</v>
      </c>
    </row>
    <row r="896" spans="1:29" ht="14.25" customHeight="1" x14ac:dyDescent="0.3">
      <c r="A896" s="35" t="str">
        <f t="shared" ref="A896:B896" si="336">A384</f>
        <v>Старый город</v>
      </c>
      <c r="B896" s="8" t="str">
        <f t="shared" si="336"/>
        <v>4см</v>
      </c>
      <c r="C896" s="8" t="str">
        <f t="shared" si="313"/>
        <v>№23 Жёлтый агат</v>
      </c>
      <c r="D896" s="8" t="str">
        <f t="shared" si="314"/>
        <v>Мрамор</v>
      </c>
      <c r="E896" s="9" t="s">
        <v>159</v>
      </c>
      <c r="F896" s="63">
        <f>'учет продукции'!$I896+'учет продукции'!$J896-'учет продукции'!$K896</f>
        <v>0</v>
      </c>
      <c r="G896" s="32">
        <v>470</v>
      </c>
      <c r="H896" s="32">
        <f>'учет продукции'!$F896*'учет продукции'!$G896</f>
        <v>0</v>
      </c>
      <c r="I896" s="64"/>
      <c r="J896" s="61"/>
      <c r="K896" s="61"/>
      <c r="L896" s="62">
        <v>67.476383265856995</v>
      </c>
      <c r="M896" s="62">
        <v>51.138275937562327</v>
      </c>
      <c r="N896" s="62">
        <v>16.338107328294672</v>
      </c>
      <c r="O896" s="62">
        <v>14.619883040935701</v>
      </c>
      <c r="P896" s="62">
        <v>44.984255510571302</v>
      </c>
      <c r="Q896" s="62">
        <v>5.2631578947368398</v>
      </c>
      <c r="R896" s="62"/>
      <c r="S896" s="62"/>
      <c r="T896" s="62"/>
      <c r="U896" s="62"/>
      <c r="V896" s="62"/>
      <c r="W896" s="62"/>
      <c r="X896" s="62">
        <v>2.1929824561403508E-2</v>
      </c>
      <c r="Y896" s="62">
        <v>4.3859649122807015E-2</v>
      </c>
      <c r="Z896" s="62">
        <v>2.1929824561403508E-2</v>
      </c>
      <c r="AA896" s="62"/>
      <c r="AB896" s="62"/>
      <c r="AC896" s="61" t="str">
        <f>'учет продукции'!$A896&amp;" "&amp;'учет продукции'!$B896&amp;" "&amp;'учет продукции'!$C896&amp;" "&amp;'учет продукции'!$D896&amp;" "&amp;'учет продукции'!$E896</f>
        <v>Старый город 4см №23 Жёлтый агат Мрамор 2 сорт</v>
      </c>
    </row>
    <row r="897" spans="1:29" ht="14.25" customHeight="1" x14ac:dyDescent="0.3">
      <c r="A897" s="35" t="str">
        <f t="shared" ref="A897:B897" si="337">A385</f>
        <v>Старый город</v>
      </c>
      <c r="B897" s="8" t="str">
        <f t="shared" si="337"/>
        <v>4см</v>
      </c>
      <c r="C897" s="8" t="str">
        <f t="shared" si="313"/>
        <v>№24 Танго</v>
      </c>
      <c r="D897" s="8" t="str">
        <f t="shared" si="314"/>
        <v>Мрамор</v>
      </c>
      <c r="E897" s="9" t="s">
        <v>159</v>
      </c>
      <c r="F897" s="63">
        <f>'учет продукции'!$I897+'учет продукции'!$J897-'учет продукции'!$K897</f>
        <v>0</v>
      </c>
      <c r="G897" s="32">
        <v>470</v>
      </c>
      <c r="H897" s="32">
        <f>'учет продукции'!$F897*'учет продукции'!$G897</f>
        <v>0</v>
      </c>
      <c r="I897" s="64"/>
      <c r="J897" s="61"/>
      <c r="K897" s="61"/>
      <c r="L897" s="62">
        <v>67.476383265856995</v>
      </c>
      <c r="M897" s="62">
        <v>51.138275937562327</v>
      </c>
      <c r="N897" s="62">
        <v>16.338107328294672</v>
      </c>
      <c r="O897" s="62">
        <v>14.619883040935701</v>
      </c>
      <c r="P897" s="62">
        <v>44.984255510571302</v>
      </c>
      <c r="Q897" s="62">
        <v>5.2631578947368398</v>
      </c>
      <c r="R897" s="62"/>
      <c r="S897" s="62"/>
      <c r="T897" s="62"/>
      <c r="U897" s="62"/>
      <c r="V897" s="62">
        <v>2.1929824561403508E-2</v>
      </c>
      <c r="W897" s="62"/>
      <c r="X897" s="62"/>
      <c r="Y897" s="62">
        <v>4.3859649122807015E-2</v>
      </c>
      <c r="Z897" s="62">
        <v>2.1929824561403508E-2</v>
      </c>
      <c r="AA897" s="62"/>
      <c r="AB897" s="62"/>
      <c r="AC897" s="61" t="str">
        <f>'учет продукции'!$A897&amp;" "&amp;'учет продукции'!$B897&amp;" "&amp;'учет продукции'!$C897&amp;" "&amp;'учет продукции'!$D897&amp;" "&amp;'учет продукции'!$E897</f>
        <v>Старый город 4см №24 Танго Мрамор 2 сорт</v>
      </c>
    </row>
    <row r="898" spans="1:29" ht="14.25" customHeight="1" x14ac:dyDescent="0.3">
      <c r="A898" s="35" t="str">
        <f t="shared" ref="A898:B898" si="338">A386</f>
        <v>Лендхаус</v>
      </c>
      <c r="B898" s="8" t="str">
        <f t="shared" si="338"/>
        <v>6см</v>
      </c>
      <c r="C898" s="8" t="str">
        <f t="shared" ref="C898:C904" si="339">C866</f>
        <v>серый</v>
      </c>
      <c r="D898" s="8" t="str">
        <f t="shared" si="314"/>
        <v>гладкий</v>
      </c>
      <c r="E898" s="9" t="s">
        <v>159</v>
      </c>
      <c r="F898" s="63">
        <f>'учет продукции'!$I898+'учет продукции'!$J898-'учет продукции'!$K898</f>
        <v>0</v>
      </c>
      <c r="G898" s="32">
        <v>320</v>
      </c>
      <c r="H898" s="32">
        <f>'учет продукции'!$F898*'учет продукции'!$G898</f>
        <v>0</v>
      </c>
      <c r="I898" s="64"/>
      <c r="J898" s="61"/>
      <c r="K898" s="61"/>
      <c r="L898" s="62"/>
      <c r="M898" s="62">
        <v>0</v>
      </c>
      <c r="N898" s="62">
        <v>0</v>
      </c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1" t="str">
        <f>'учет продукции'!$A898&amp;" "&amp;'учет продукции'!$B898&amp;" "&amp;'учет продукции'!$C898&amp;" "&amp;'учет продукции'!$D898&amp;" "&amp;'учет продукции'!$E898</f>
        <v>Лендхаус 6см серый гладкий 2 сорт</v>
      </c>
    </row>
    <row r="899" spans="1:29" ht="14.25" customHeight="1" x14ac:dyDescent="0.3">
      <c r="A899" s="35" t="str">
        <f t="shared" ref="A899:B899" si="340">A387</f>
        <v>Лендхаус</v>
      </c>
      <c r="B899" s="8" t="str">
        <f t="shared" si="340"/>
        <v>6см</v>
      </c>
      <c r="C899" s="8" t="str">
        <f t="shared" si="339"/>
        <v>красный</v>
      </c>
      <c r="D899" s="8" t="str">
        <f t="shared" si="314"/>
        <v>гладкий</v>
      </c>
      <c r="E899" s="9" t="s">
        <v>159</v>
      </c>
      <c r="F899" s="63">
        <f>'учет продукции'!$I899+'учет продукции'!$J899-'учет продукции'!$K899</f>
        <v>0</v>
      </c>
      <c r="G899" s="32">
        <v>370</v>
      </c>
      <c r="H899" s="32">
        <f>'учет продукции'!$F899*'учет продукции'!$G899</f>
        <v>0</v>
      </c>
      <c r="I899" s="64"/>
      <c r="J899" s="61"/>
      <c r="K899" s="61"/>
      <c r="L899" s="62"/>
      <c r="M899" s="62">
        <v>0</v>
      </c>
      <c r="N899" s="62">
        <v>0</v>
      </c>
      <c r="O899" s="62"/>
      <c r="P899" s="62"/>
      <c r="Q899" s="62"/>
      <c r="R899" s="62"/>
      <c r="S899" s="62"/>
      <c r="T899" s="62"/>
      <c r="U899" s="62"/>
      <c r="V899" s="62">
        <v>8.7999999999999995E-2</v>
      </c>
      <c r="W899" s="62"/>
      <c r="X899" s="62"/>
      <c r="Y899" s="62"/>
      <c r="Z899" s="62"/>
      <c r="AA899" s="62"/>
      <c r="AB899" s="62"/>
      <c r="AC899" s="61" t="str">
        <f>'учет продукции'!$A899&amp;" "&amp;'учет продукции'!$B899&amp;" "&amp;'учет продукции'!$C899&amp;" "&amp;'учет продукции'!$D899&amp;" "&amp;'учет продукции'!$E899</f>
        <v>Лендхаус 6см красный гладкий 2 сорт</v>
      </c>
    </row>
    <row r="900" spans="1:29" ht="14.25" customHeight="1" x14ac:dyDescent="0.3">
      <c r="A900" s="35" t="str">
        <f t="shared" ref="A900:B900" si="341">A388</f>
        <v>Лендхаус</v>
      </c>
      <c r="B900" s="8" t="str">
        <f t="shared" si="341"/>
        <v>6см</v>
      </c>
      <c r="C900" s="8" t="str">
        <f t="shared" si="339"/>
        <v>коричневый</v>
      </c>
      <c r="D900" s="8" t="str">
        <f t="shared" si="314"/>
        <v>гладкий</v>
      </c>
      <c r="E900" s="9" t="s">
        <v>159</v>
      </c>
      <c r="F900" s="63">
        <f>'учет продукции'!$I900+'учет продукции'!$J900-'учет продукции'!$K900</f>
        <v>0</v>
      </c>
      <c r="G900" s="32">
        <v>370</v>
      </c>
      <c r="H900" s="32">
        <f>'учет продукции'!$F900*'учет продукции'!$G900</f>
        <v>0</v>
      </c>
      <c r="I900" s="64"/>
      <c r="J900" s="61"/>
      <c r="K900" s="61"/>
      <c r="L900" s="62"/>
      <c r="M900" s="62">
        <v>0</v>
      </c>
      <c r="N900" s="62">
        <v>0</v>
      </c>
      <c r="O900" s="62"/>
      <c r="P900" s="62"/>
      <c r="Q900" s="62"/>
      <c r="R900" s="62"/>
      <c r="S900" s="62"/>
      <c r="T900" s="62"/>
      <c r="U900" s="62"/>
      <c r="V900" s="62"/>
      <c r="W900" s="62">
        <v>8.7999999999999995E-2</v>
      </c>
      <c r="X900" s="62"/>
      <c r="Y900" s="62"/>
      <c r="Z900" s="62"/>
      <c r="AA900" s="62"/>
      <c r="AB900" s="62"/>
      <c r="AC900" s="61" t="str">
        <f>'учет продукции'!$A900&amp;" "&amp;'учет продукции'!$B900&amp;" "&amp;'учет продукции'!$C900&amp;" "&amp;'учет продукции'!$D900&amp;" "&amp;'учет продукции'!$E900</f>
        <v>Лендхаус 6см коричневый гладкий 2 сорт</v>
      </c>
    </row>
    <row r="901" spans="1:29" ht="14.25" customHeight="1" x14ac:dyDescent="0.3">
      <c r="A901" s="35" t="str">
        <f t="shared" ref="A901:B901" si="342">A389</f>
        <v>Лендхаус</v>
      </c>
      <c r="B901" s="8" t="str">
        <f t="shared" si="342"/>
        <v>6см</v>
      </c>
      <c r="C901" s="8" t="str">
        <f t="shared" si="339"/>
        <v>черный</v>
      </c>
      <c r="D901" s="8" t="str">
        <f t="shared" si="314"/>
        <v>гладкий</v>
      </c>
      <c r="E901" s="9" t="s">
        <v>159</v>
      </c>
      <c r="F901" s="63">
        <f>'учет продукции'!$I901+'учет продукции'!$J901-'учет продукции'!$K901</f>
        <v>0</v>
      </c>
      <c r="G901" s="32">
        <v>370</v>
      </c>
      <c r="H901" s="32">
        <f>'учет продукции'!$F901*'учет продукции'!$G901</f>
        <v>0</v>
      </c>
      <c r="I901" s="64"/>
      <c r="J901" s="61"/>
      <c r="K901" s="61"/>
      <c r="L901" s="62"/>
      <c r="M901" s="62">
        <v>0</v>
      </c>
      <c r="N901" s="62">
        <v>0</v>
      </c>
      <c r="O901" s="62"/>
      <c r="P901" s="62"/>
      <c r="Q901" s="62"/>
      <c r="R901" s="62"/>
      <c r="S901" s="62"/>
      <c r="T901" s="62"/>
      <c r="U901" s="62"/>
      <c r="V901" s="62"/>
      <c r="W901" s="62"/>
      <c r="X901" s="62">
        <v>8.7999999999999995E-2</v>
      </c>
      <c r="Y901" s="62"/>
      <c r="Z901" s="62"/>
      <c r="AA901" s="62"/>
      <c r="AB901" s="62"/>
      <c r="AC901" s="61" t="str">
        <f>'учет продукции'!$A901&amp;" "&amp;'учет продукции'!$B901&amp;" "&amp;'учет продукции'!$C901&amp;" "&amp;'учет продукции'!$D901&amp;" "&amp;'учет продукции'!$E901</f>
        <v>Лендхаус 6см черный гладкий 2 сорт</v>
      </c>
    </row>
    <row r="902" spans="1:29" ht="14.25" customHeight="1" x14ac:dyDescent="0.3">
      <c r="A902" s="35" t="str">
        <f t="shared" ref="A902:B902" si="343">A390</f>
        <v>Лендхаус</v>
      </c>
      <c r="B902" s="8" t="str">
        <f t="shared" si="343"/>
        <v>6см</v>
      </c>
      <c r="C902" s="8" t="str">
        <f t="shared" si="339"/>
        <v>белый</v>
      </c>
      <c r="D902" s="8" t="str">
        <f t="shared" si="314"/>
        <v>гладкий</v>
      </c>
      <c r="E902" s="9" t="s">
        <v>159</v>
      </c>
      <c r="F902" s="63">
        <f>'учет продукции'!$I902+'учет продукции'!$J902-'учет продукции'!$K902</f>
        <v>0</v>
      </c>
      <c r="G902" s="32">
        <v>390</v>
      </c>
      <c r="H902" s="32">
        <f>'учет продукции'!$F902*'учет продукции'!$G902</f>
        <v>0</v>
      </c>
      <c r="I902" s="64"/>
      <c r="J902" s="61"/>
      <c r="K902" s="61"/>
      <c r="L902" s="62"/>
      <c r="M902" s="62">
        <v>0</v>
      </c>
      <c r="N902" s="62">
        <v>0</v>
      </c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>
        <v>8.7999999999999995E-2</v>
      </c>
      <c r="Z902" s="62"/>
      <c r="AA902" s="62"/>
      <c r="AB902" s="62"/>
      <c r="AC902" s="61" t="str">
        <f>'учет продукции'!$A902&amp;" "&amp;'учет продукции'!$B902&amp;" "&amp;'учет продукции'!$C902&amp;" "&amp;'учет продукции'!$D902&amp;" "&amp;'учет продукции'!$E902</f>
        <v>Лендхаус 6см белый гладкий 2 сорт</v>
      </c>
    </row>
    <row r="903" spans="1:29" ht="14.25" customHeight="1" x14ac:dyDescent="0.3">
      <c r="A903" s="35" t="str">
        <f t="shared" ref="A903:B903" si="344">A391</f>
        <v>Лендхаус</v>
      </c>
      <c r="B903" s="8" t="str">
        <f t="shared" si="344"/>
        <v>6см</v>
      </c>
      <c r="C903" s="8" t="str">
        <f t="shared" si="339"/>
        <v>желтый</v>
      </c>
      <c r="D903" s="8" t="str">
        <f t="shared" si="314"/>
        <v>гладкий</v>
      </c>
      <c r="E903" s="9" t="s">
        <v>159</v>
      </c>
      <c r="F903" s="63">
        <f>'учет продукции'!$I903+'учет продукции'!$J903-'учет продукции'!$K903</f>
        <v>0</v>
      </c>
      <c r="G903" s="32">
        <v>390</v>
      </c>
      <c r="H903" s="32">
        <f>'учет продукции'!$F903*'учет продукции'!$G903</f>
        <v>0</v>
      </c>
      <c r="I903" s="64"/>
      <c r="J903" s="61"/>
      <c r="K903" s="61"/>
      <c r="L903" s="62"/>
      <c r="M903" s="62">
        <v>0</v>
      </c>
      <c r="N903" s="62">
        <v>0</v>
      </c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>
        <v>8.7999999999999995E-2</v>
      </c>
      <c r="AA903" s="62"/>
      <c r="AB903" s="62"/>
      <c r="AC903" s="61" t="str">
        <f>'учет продукции'!$A903&amp;" "&amp;'учет продукции'!$B903&amp;" "&amp;'учет продукции'!$C903&amp;" "&amp;'учет продукции'!$D903&amp;" "&amp;'учет продукции'!$E903</f>
        <v>Лендхаус 6см желтый гладкий 2 сорт</v>
      </c>
    </row>
    <row r="904" spans="1:29" ht="14.25" customHeight="1" x14ac:dyDescent="0.3">
      <c r="A904" s="35" t="str">
        <f t="shared" ref="A904:B904" si="345">A392</f>
        <v>Лендхаус</v>
      </c>
      <c r="B904" s="8" t="str">
        <f t="shared" si="345"/>
        <v>6см</v>
      </c>
      <c r="C904" s="8" t="str">
        <f t="shared" si="339"/>
        <v>оранжевый</v>
      </c>
      <c r="D904" s="8" t="str">
        <f t="shared" si="314"/>
        <v>гладкий</v>
      </c>
      <c r="E904" s="9" t="s">
        <v>159</v>
      </c>
      <c r="F904" s="63">
        <f>'учет продукции'!$I904+'учет продукции'!$J904-'учет продукции'!$K904</f>
        <v>0</v>
      </c>
      <c r="G904" s="32">
        <v>390</v>
      </c>
      <c r="H904" s="32">
        <f>'учет продукции'!$F904*'учет продукции'!$G904</f>
        <v>0</v>
      </c>
      <c r="I904" s="64"/>
      <c r="J904" s="61"/>
      <c r="K904" s="61"/>
      <c r="L904" s="62"/>
      <c r="M904" s="62">
        <v>0</v>
      </c>
      <c r="N904" s="62">
        <v>0</v>
      </c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>
        <v>8.7999999999999995E-2</v>
      </c>
      <c r="AB904" s="62"/>
      <c r="AC904" s="61" t="str">
        <f>'учет продукции'!$A904&amp;" "&amp;'учет продукции'!$B904&amp;" "&amp;'учет продукции'!$C904&amp;" "&amp;'учет продукции'!$D904&amp;" "&amp;'учет продукции'!$E904</f>
        <v>Лендхаус 6см оранжевый гладкий 2 сорт</v>
      </c>
    </row>
    <row r="905" spans="1:29" ht="14.25" customHeight="1" x14ac:dyDescent="0.3">
      <c r="A905" s="35" t="s">
        <v>124</v>
      </c>
      <c r="B905" s="8" t="s">
        <v>158</v>
      </c>
      <c r="C905" s="8" t="s">
        <v>126</v>
      </c>
      <c r="D905" s="8" t="s">
        <v>127</v>
      </c>
      <c r="E905" s="8" t="s">
        <v>159</v>
      </c>
      <c r="F905" s="66">
        <v>0</v>
      </c>
      <c r="G905" s="32">
        <v>390</v>
      </c>
      <c r="H905" s="32">
        <v>0</v>
      </c>
      <c r="I905" s="67"/>
      <c r="J905" s="61"/>
      <c r="K905" s="61"/>
      <c r="L905" s="62"/>
      <c r="M905" s="62">
        <v>0</v>
      </c>
      <c r="N905" s="62">
        <v>0</v>
      </c>
      <c r="O905" s="62"/>
      <c r="P905" s="62"/>
      <c r="Q905" s="62"/>
      <c r="R905" s="62"/>
      <c r="S905" s="62"/>
      <c r="T905" s="62"/>
      <c r="U905" s="62"/>
      <c r="V905" s="62"/>
      <c r="W905" s="62">
        <v>8.7999999999999995E-2</v>
      </c>
      <c r="X905" s="62"/>
      <c r="Y905" s="62"/>
      <c r="Z905" s="62"/>
      <c r="AA905" s="62"/>
      <c r="AB905" s="62"/>
      <c r="AC905" s="61" t="str">
        <f>'учет продукции'!$A905&amp;" "&amp;'учет продукции'!$B905&amp;" "&amp;'учет продукции'!$C905&amp;" "&amp;'учет продукции'!$D905&amp;" "&amp;'учет продукции'!$E905</f>
        <v>Лендхаус 6см Мокко гладкий 2 сорт</v>
      </c>
    </row>
    <row r="906" spans="1:29" ht="14.25" customHeight="1" x14ac:dyDescent="0.3">
      <c r="A906" s="35" t="str">
        <f t="shared" ref="A906:B906" si="346">A394</f>
        <v>Лендхаус</v>
      </c>
      <c r="B906" s="8" t="str">
        <f t="shared" si="346"/>
        <v>6см</v>
      </c>
      <c r="C906" s="8" t="str">
        <f t="shared" ref="C906:C936" si="347">C874</f>
        <v>№1 Каир</v>
      </c>
      <c r="D906" s="8" t="str">
        <f t="shared" ref="D906:D936" si="348">D778</f>
        <v>гладкий</v>
      </c>
      <c r="E906" s="9" t="s">
        <v>159</v>
      </c>
      <c r="F906" s="63">
        <f>'учет продукции'!$I906+'учет продукции'!$J906-'учет продукции'!$K906</f>
        <v>0</v>
      </c>
      <c r="G906" s="32">
        <v>450</v>
      </c>
      <c r="H906" s="32">
        <f>'учет продукции'!$F906*'учет продукции'!$G906</f>
        <v>0</v>
      </c>
      <c r="I906" s="64"/>
      <c r="J906" s="61"/>
      <c r="K906" s="61"/>
      <c r="L906" s="62"/>
      <c r="M906" s="62">
        <v>0</v>
      </c>
      <c r="N906" s="62">
        <v>0</v>
      </c>
      <c r="O906" s="62"/>
      <c r="P906" s="62"/>
      <c r="Q906" s="62"/>
      <c r="R906" s="62"/>
      <c r="S906" s="62"/>
      <c r="T906" s="62"/>
      <c r="U906" s="62"/>
      <c r="V906" s="62">
        <v>2.1929824561403508E-2</v>
      </c>
      <c r="W906" s="62"/>
      <c r="X906" s="62"/>
      <c r="Y906" s="62"/>
      <c r="Z906" s="62">
        <v>4.3859649122807015E-2</v>
      </c>
      <c r="AA906" s="62">
        <v>2.1929824561403508E-2</v>
      </c>
      <c r="AB906" s="62"/>
      <c r="AC906" s="61" t="str">
        <f>'учет продукции'!$A906&amp;" "&amp;'учет продукции'!$B906&amp;" "&amp;'учет продукции'!$C906&amp;" "&amp;'учет продукции'!$D906&amp;" "&amp;'учет продукции'!$E906</f>
        <v>Лендхаус 6см №1 Каир гладкий 2 сорт</v>
      </c>
    </row>
    <row r="907" spans="1:29" ht="14.25" customHeight="1" x14ac:dyDescent="0.3">
      <c r="A907" s="35" t="str">
        <f t="shared" ref="A907:B907" si="349">A395</f>
        <v>Лендхаус</v>
      </c>
      <c r="B907" s="8" t="str">
        <f t="shared" si="349"/>
        <v>6см</v>
      </c>
      <c r="C907" s="8" t="str">
        <f t="shared" si="347"/>
        <v>№2 Янтарь</v>
      </c>
      <c r="D907" s="8" t="str">
        <f t="shared" si="348"/>
        <v>гладкий</v>
      </c>
      <c r="E907" s="9" t="s">
        <v>159</v>
      </c>
      <c r="F907" s="63">
        <f>'учет продукции'!$I907+'учет продукции'!$J907-'учет продукции'!$K907</f>
        <v>0</v>
      </c>
      <c r="G907" s="32">
        <v>450</v>
      </c>
      <c r="H907" s="32">
        <f>'учет продукции'!$F907*'учет продукции'!$G907</f>
        <v>0</v>
      </c>
      <c r="I907" s="64"/>
      <c r="J907" s="61"/>
      <c r="K907" s="61"/>
      <c r="L907" s="62"/>
      <c r="M907" s="62">
        <v>0</v>
      </c>
      <c r="N907" s="62">
        <v>0</v>
      </c>
      <c r="O907" s="62"/>
      <c r="P907" s="62"/>
      <c r="Q907" s="62"/>
      <c r="R907" s="62"/>
      <c r="S907" s="62"/>
      <c r="T907" s="62"/>
      <c r="U907" s="62"/>
      <c r="V907" s="62"/>
      <c r="W907" s="62">
        <v>4.3859649122807015E-2</v>
      </c>
      <c r="X907" s="62"/>
      <c r="Y907" s="62"/>
      <c r="Z907" s="62">
        <v>4.3859649122807001E-2</v>
      </c>
      <c r="AA907" s="62"/>
      <c r="AB907" s="62"/>
      <c r="AC907" s="61" t="str">
        <f>'учет продукции'!$A907&amp;" "&amp;'учет продукции'!$B907&amp;" "&amp;'учет продукции'!$C907&amp;" "&amp;'учет продукции'!$D907&amp;" "&amp;'учет продукции'!$E907</f>
        <v>Лендхаус 6см №2 Янтарь гладкий 2 сорт</v>
      </c>
    </row>
    <row r="908" spans="1:29" ht="14.25" customHeight="1" x14ac:dyDescent="0.3">
      <c r="A908" s="35" t="str">
        <f t="shared" ref="A908:B908" si="350">A396</f>
        <v>Лендхаус</v>
      </c>
      <c r="B908" s="8" t="str">
        <f t="shared" si="350"/>
        <v>6см</v>
      </c>
      <c r="C908" s="8" t="str">
        <f t="shared" si="347"/>
        <v>№3 Серо-белый</v>
      </c>
      <c r="D908" s="8" t="str">
        <f t="shared" si="348"/>
        <v>гладкий</v>
      </c>
      <c r="E908" s="9" t="s">
        <v>159</v>
      </c>
      <c r="F908" s="63">
        <f>'учет продукции'!$I908+'учет продукции'!$J908-'учет продукции'!$K908</f>
        <v>0</v>
      </c>
      <c r="G908" s="32">
        <v>450</v>
      </c>
      <c r="H908" s="32">
        <f>'учет продукции'!$F908*'учет продукции'!$G908</f>
        <v>0</v>
      </c>
      <c r="I908" s="64"/>
      <c r="J908" s="61"/>
      <c r="K908" s="61"/>
      <c r="L908" s="62"/>
      <c r="M908" s="62">
        <v>0</v>
      </c>
      <c r="N908" s="62">
        <v>0</v>
      </c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>
        <v>4.3859649122807015E-2</v>
      </c>
      <c r="Z908" s="62"/>
      <c r="AA908" s="62"/>
      <c r="AB908" s="62"/>
      <c r="AC908" s="61" t="str">
        <f>'учет продукции'!$A908&amp;" "&amp;'учет продукции'!$B908&amp;" "&amp;'учет продукции'!$C908&amp;" "&amp;'учет продукции'!$D908&amp;" "&amp;'учет продукции'!$E908</f>
        <v>Лендхаус 6см №3 Серо-белый гладкий 2 сорт</v>
      </c>
    </row>
    <row r="909" spans="1:29" ht="14.25" customHeight="1" x14ac:dyDescent="0.3">
      <c r="A909" s="35" t="str">
        <f t="shared" ref="A909:B909" si="351">A397</f>
        <v>Лендхаус</v>
      </c>
      <c r="B909" s="8" t="str">
        <f t="shared" si="351"/>
        <v>6см</v>
      </c>
      <c r="C909" s="8" t="str">
        <f t="shared" si="347"/>
        <v>№4 Степь</v>
      </c>
      <c r="D909" s="8" t="str">
        <f t="shared" si="348"/>
        <v>гладкий</v>
      </c>
      <c r="E909" s="9" t="s">
        <v>159</v>
      </c>
      <c r="F909" s="63">
        <f>'учет продукции'!$I909+'учет продукции'!$J909-'учет продукции'!$K909</f>
        <v>0</v>
      </c>
      <c r="G909" s="32">
        <v>450</v>
      </c>
      <c r="H909" s="32">
        <f>'учет продукции'!$F909*'учет продукции'!$G909</f>
        <v>0</v>
      </c>
      <c r="I909" s="64"/>
      <c r="J909" s="61"/>
      <c r="K909" s="61"/>
      <c r="L909" s="62"/>
      <c r="M909" s="62">
        <v>0</v>
      </c>
      <c r="N909" s="62">
        <v>0</v>
      </c>
      <c r="O909" s="62"/>
      <c r="P909" s="62"/>
      <c r="Q909" s="62"/>
      <c r="R909" s="62"/>
      <c r="S909" s="62"/>
      <c r="T909" s="62"/>
      <c r="U909" s="62"/>
      <c r="V909" s="62"/>
      <c r="W909" s="62">
        <v>2.1999999999999999E-2</v>
      </c>
      <c r="X909" s="62"/>
      <c r="Y909" s="62">
        <v>4.3859649122807015E-2</v>
      </c>
      <c r="Z909" s="62">
        <v>2.1999999999999999E-2</v>
      </c>
      <c r="AA909" s="62"/>
      <c r="AB909" s="62"/>
      <c r="AC909" s="61" t="str">
        <f>'учет продукции'!$A909&amp;" "&amp;'учет продукции'!$B909&amp;" "&amp;'учет продукции'!$C909&amp;" "&amp;'учет продукции'!$D909&amp;" "&amp;'учет продукции'!$E909</f>
        <v>Лендхаус 6см №4 Степь гладкий 2 сорт</v>
      </c>
    </row>
    <row r="910" spans="1:29" ht="14.25" customHeight="1" x14ac:dyDescent="0.3">
      <c r="A910" s="35" t="str">
        <f t="shared" ref="A910:B910" si="352">A398</f>
        <v>Лендхаус</v>
      </c>
      <c r="B910" s="8" t="str">
        <f t="shared" si="352"/>
        <v>6см</v>
      </c>
      <c r="C910" s="8" t="str">
        <f t="shared" si="347"/>
        <v>№5 Клинкер</v>
      </c>
      <c r="D910" s="8" t="str">
        <f t="shared" si="348"/>
        <v>гладкий</v>
      </c>
      <c r="E910" s="9" t="s">
        <v>159</v>
      </c>
      <c r="F910" s="63">
        <f>'учет продукции'!$I910+'учет продукции'!$J910-'учет продукции'!$K910</f>
        <v>0</v>
      </c>
      <c r="G910" s="32">
        <v>450</v>
      </c>
      <c r="H910" s="32">
        <f>'учет продукции'!$F910*'учет продукции'!$G910</f>
        <v>0</v>
      </c>
      <c r="I910" s="64"/>
      <c r="J910" s="61"/>
      <c r="K910" s="61"/>
      <c r="L910" s="62"/>
      <c r="M910" s="62">
        <v>0</v>
      </c>
      <c r="N910" s="62">
        <v>0</v>
      </c>
      <c r="O910" s="62"/>
      <c r="P910" s="62"/>
      <c r="Q910" s="62"/>
      <c r="R910" s="62"/>
      <c r="S910" s="62"/>
      <c r="T910" s="62"/>
      <c r="U910" s="62"/>
      <c r="V910" s="62">
        <v>5.7000000000000002E-2</v>
      </c>
      <c r="W910" s="62">
        <v>2.9000000000000001E-2</v>
      </c>
      <c r="X910" s="62"/>
      <c r="Y910" s="62"/>
      <c r="Z910" s="62"/>
      <c r="AA910" s="62"/>
      <c r="AB910" s="62"/>
      <c r="AC910" s="61" t="str">
        <f>'учет продукции'!$A910&amp;" "&amp;'учет продукции'!$B910&amp;" "&amp;'учет продукции'!$C910&amp;" "&amp;'учет продукции'!$D910&amp;" "&amp;'учет продукции'!$E910</f>
        <v>Лендхаус 6см №5 Клинкер гладкий 2 сорт</v>
      </c>
    </row>
    <row r="911" spans="1:29" ht="14.25" customHeight="1" x14ac:dyDescent="0.3">
      <c r="A911" s="35" t="str">
        <f t="shared" ref="A911:B911" si="353">A399</f>
        <v>Лендхаус</v>
      </c>
      <c r="B911" s="8" t="str">
        <f t="shared" si="353"/>
        <v>6см</v>
      </c>
      <c r="C911" s="8" t="str">
        <f t="shared" si="347"/>
        <v>№6 Осень</v>
      </c>
      <c r="D911" s="8" t="str">
        <f t="shared" si="348"/>
        <v>гладкий</v>
      </c>
      <c r="E911" s="9" t="s">
        <v>159</v>
      </c>
      <c r="F911" s="63">
        <f>'учет продукции'!$I911+'учет продукции'!$J911-'учет продукции'!$K911</f>
        <v>0</v>
      </c>
      <c r="G911" s="32">
        <v>450</v>
      </c>
      <c r="H911" s="32">
        <f>'учет продукции'!$F911*'учет продукции'!$G911</f>
        <v>0</v>
      </c>
      <c r="I911" s="64"/>
      <c r="J911" s="61"/>
      <c r="K911" s="61"/>
      <c r="L911" s="62"/>
      <c r="M911" s="62">
        <v>0</v>
      </c>
      <c r="N911" s="62">
        <v>0</v>
      </c>
      <c r="O911" s="62"/>
      <c r="P911" s="62"/>
      <c r="Q911" s="62"/>
      <c r="R911" s="62"/>
      <c r="S911" s="62"/>
      <c r="T911" s="62"/>
      <c r="U911" s="62"/>
      <c r="V911" s="62">
        <v>2.1929824561403508E-2</v>
      </c>
      <c r="W911" s="62">
        <v>2.1929824561403508E-2</v>
      </c>
      <c r="X911" s="62"/>
      <c r="Y911" s="62"/>
      <c r="Z911" s="62">
        <v>4.3859649122807015E-2</v>
      </c>
      <c r="AA911" s="62"/>
      <c r="AB911" s="62"/>
      <c r="AC911" s="61" t="str">
        <f>'учет продукции'!$A911&amp;" "&amp;'учет продукции'!$B911&amp;" "&amp;'учет продукции'!$C911&amp;" "&amp;'учет продукции'!$D911&amp;" "&amp;'учет продукции'!$E911</f>
        <v>Лендхаус 6см №6 Осень гладкий 2 сорт</v>
      </c>
    </row>
    <row r="912" spans="1:29" ht="14.25" customHeight="1" x14ac:dyDescent="0.3">
      <c r="A912" s="35" t="str">
        <f t="shared" ref="A912:B912" si="354">A400</f>
        <v>Лендхаус</v>
      </c>
      <c r="B912" s="8" t="str">
        <f t="shared" si="354"/>
        <v>6см</v>
      </c>
      <c r="C912" s="8" t="str">
        <f t="shared" si="347"/>
        <v>№7 Меланж</v>
      </c>
      <c r="D912" s="8" t="str">
        <f t="shared" si="348"/>
        <v>гладкий</v>
      </c>
      <c r="E912" s="9" t="s">
        <v>159</v>
      </c>
      <c r="F912" s="63">
        <f>'учет продукции'!$I912+'учет продукции'!$J912-'учет продукции'!$K912</f>
        <v>0</v>
      </c>
      <c r="G912" s="32">
        <v>450</v>
      </c>
      <c r="H912" s="32">
        <f>'учет продукции'!$F912*'учет продукции'!$G912</f>
        <v>0</v>
      </c>
      <c r="I912" s="64"/>
      <c r="J912" s="61"/>
      <c r="K912" s="61"/>
      <c r="L912" s="62"/>
      <c r="M912" s="62">
        <v>0</v>
      </c>
      <c r="N912" s="62">
        <v>0</v>
      </c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>
        <v>4.3859649122807015E-2</v>
      </c>
      <c r="Z912" s="62">
        <v>4.3859649122807015E-2</v>
      </c>
      <c r="AA912" s="62"/>
      <c r="AB912" s="62"/>
      <c r="AC912" s="61" t="str">
        <f>'учет продукции'!$A912&amp;" "&amp;'учет продукции'!$B912&amp;" "&amp;'учет продукции'!$C912&amp;" "&amp;'учет продукции'!$D912&amp;" "&amp;'учет продукции'!$E912</f>
        <v>Лендхаус 6см №7 Меланж гладкий 2 сорт</v>
      </c>
    </row>
    <row r="913" spans="1:29" ht="14.25" customHeight="1" x14ac:dyDescent="0.3">
      <c r="A913" s="35" t="str">
        <f t="shared" ref="A913:B913" si="355">A401</f>
        <v>Лендхаус</v>
      </c>
      <c r="B913" s="8" t="str">
        <f t="shared" si="355"/>
        <v>6см</v>
      </c>
      <c r="C913" s="8" t="str">
        <f t="shared" si="347"/>
        <v>№8 Аляска</v>
      </c>
      <c r="D913" s="8" t="str">
        <f t="shared" si="348"/>
        <v>гладкий</v>
      </c>
      <c r="E913" s="9" t="s">
        <v>159</v>
      </c>
      <c r="F913" s="63">
        <f>'учет продукции'!$I913+'учет продукции'!$J913-'учет продукции'!$K913</f>
        <v>0</v>
      </c>
      <c r="G913" s="32">
        <v>450</v>
      </c>
      <c r="H913" s="32">
        <f>'учет продукции'!$F913*'учет продукции'!$G913</f>
        <v>0</v>
      </c>
      <c r="I913" s="64"/>
      <c r="J913" s="61"/>
      <c r="K913" s="61"/>
      <c r="L913" s="62"/>
      <c r="M913" s="62">
        <v>0</v>
      </c>
      <c r="N913" s="62">
        <v>0</v>
      </c>
      <c r="O913" s="62"/>
      <c r="P913" s="62"/>
      <c r="Q913" s="62"/>
      <c r="R913" s="62"/>
      <c r="S913" s="62"/>
      <c r="T913" s="62"/>
      <c r="U913" s="62"/>
      <c r="V913" s="62"/>
      <c r="W913" s="62"/>
      <c r="X913" s="62">
        <v>2.1999999999999999E-2</v>
      </c>
      <c r="Y913" s="62">
        <v>6.6000000000000003E-2</v>
      </c>
      <c r="Z913" s="62"/>
      <c r="AA913" s="62"/>
      <c r="AB913" s="62"/>
      <c r="AC913" s="61" t="str">
        <f>'учет продукции'!$A913&amp;" "&amp;'учет продукции'!$B913&amp;" "&amp;'учет продукции'!$C913&amp;" "&amp;'учет продукции'!$D913&amp;" "&amp;'учет продукции'!$E913</f>
        <v>Лендхаус 6см №8 Аляска гладкий 2 сорт</v>
      </c>
    </row>
    <row r="914" spans="1:29" ht="14.25" customHeight="1" x14ac:dyDescent="0.3">
      <c r="A914" s="35" t="str">
        <f t="shared" ref="A914:B914" si="356">A402</f>
        <v>Лендхаус</v>
      </c>
      <c r="B914" s="8" t="str">
        <f t="shared" si="356"/>
        <v>6см</v>
      </c>
      <c r="C914" s="8" t="str">
        <f t="shared" si="347"/>
        <v>№9 Арабская ночь</v>
      </c>
      <c r="D914" s="8" t="str">
        <f t="shared" si="348"/>
        <v>гладкий</v>
      </c>
      <c r="E914" s="9" t="s">
        <v>159</v>
      </c>
      <c r="F914" s="63">
        <f>'учет продукции'!$I914+'учет продукции'!$J914-'учет продукции'!$K914</f>
        <v>0</v>
      </c>
      <c r="G914" s="32">
        <v>450</v>
      </c>
      <c r="H914" s="32">
        <f>'учет продукции'!$F914*'учет продукции'!$G914</f>
        <v>0</v>
      </c>
      <c r="I914" s="64"/>
      <c r="J914" s="61"/>
      <c r="K914" s="61"/>
      <c r="L914" s="62"/>
      <c r="M914" s="62">
        <v>0</v>
      </c>
      <c r="N914" s="62">
        <v>0</v>
      </c>
      <c r="O914" s="62"/>
      <c r="P914" s="62"/>
      <c r="Q914" s="62"/>
      <c r="R914" s="62"/>
      <c r="S914" s="62"/>
      <c r="T914" s="62"/>
      <c r="U914" s="62"/>
      <c r="V914" s="62">
        <v>2.9000000000000001E-2</v>
      </c>
      <c r="W914" s="62"/>
      <c r="X914" s="62">
        <v>2.9000000000000001E-2</v>
      </c>
      <c r="Y914" s="62"/>
      <c r="Z914" s="62">
        <v>2.9000000000000001E-2</v>
      </c>
      <c r="AA914" s="62"/>
      <c r="AB914" s="62"/>
      <c r="AC914" s="61" t="str">
        <f>'учет продукции'!$A914&amp;" "&amp;'учет продукции'!$B914&amp;" "&amp;'учет продукции'!$C914&amp;" "&amp;'учет продукции'!$D914&amp;" "&amp;'учет продукции'!$E914</f>
        <v>Лендхаус 6см №9 Арабская ночь гладкий 2 сорт</v>
      </c>
    </row>
    <row r="915" spans="1:29" ht="14.25" customHeight="1" x14ac:dyDescent="0.3">
      <c r="A915" s="35" t="str">
        <f t="shared" ref="A915:B915" si="357">A403</f>
        <v>Лендхаус</v>
      </c>
      <c r="B915" s="8" t="str">
        <f t="shared" si="357"/>
        <v>6см</v>
      </c>
      <c r="C915" s="8" t="str">
        <f t="shared" si="347"/>
        <v>№10 Джафар</v>
      </c>
      <c r="D915" s="8" t="str">
        <f t="shared" si="348"/>
        <v>гладкий</v>
      </c>
      <c r="E915" s="9" t="s">
        <v>159</v>
      </c>
      <c r="F915" s="63">
        <f>'учет продукции'!$I915+'учет продукции'!$J915-'учет продукции'!$K915</f>
        <v>0</v>
      </c>
      <c r="G915" s="32">
        <v>450</v>
      </c>
      <c r="H915" s="32">
        <f>'учет продукции'!$F915*'учет продукции'!$G915</f>
        <v>0</v>
      </c>
      <c r="I915" s="64"/>
      <c r="J915" s="61"/>
      <c r="K915" s="61"/>
      <c r="L915" s="62"/>
      <c r="M915" s="62">
        <v>0</v>
      </c>
      <c r="N915" s="62">
        <v>0</v>
      </c>
      <c r="O915" s="62"/>
      <c r="P915" s="62"/>
      <c r="Q915" s="62"/>
      <c r="R915" s="62"/>
      <c r="S915" s="62"/>
      <c r="T915" s="62"/>
      <c r="U915" s="62"/>
      <c r="V915" s="62"/>
      <c r="W915" s="62">
        <v>2.1929824561403508E-2</v>
      </c>
      <c r="X915" s="62"/>
      <c r="Y915" s="62"/>
      <c r="Z915" s="62">
        <v>4.3859649122807015E-2</v>
      </c>
      <c r="AA915" s="62">
        <v>2.1929824561403508E-2</v>
      </c>
      <c r="AB915" s="62"/>
      <c r="AC915" s="61" t="str">
        <f>'учет продукции'!$A915&amp;" "&amp;'учет продукции'!$B915&amp;" "&amp;'учет продукции'!$C915&amp;" "&amp;'учет продукции'!$D915&amp;" "&amp;'учет продукции'!$E915</f>
        <v>Лендхаус 6см №10 Джафар гладкий 2 сорт</v>
      </c>
    </row>
    <row r="916" spans="1:29" ht="14.25" customHeight="1" x14ac:dyDescent="0.3">
      <c r="A916" s="35" t="str">
        <f t="shared" ref="A916:B916" si="358">A404</f>
        <v>Лендхаус</v>
      </c>
      <c r="B916" s="8" t="str">
        <f t="shared" si="358"/>
        <v>6см</v>
      </c>
      <c r="C916" s="8" t="str">
        <f t="shared" si="347"/>
        <v>№11 Джамбулани</v>
      </c>
      <c r="D916" s="8" t="str">
        <f t="shared" si="348"/>
        <v>гладкий</v>
      </c>
      <c r="E916" s="9" t="s">
        <v>159</v>
      </c>
      <c r="F916" s="63">
        <f>'учет продукции'!$I916+'учет продукции'!$J916-'учет продукции'!$K916</f>
        <v>0</v>
      </c>
      <c r="G916" s="32">
        <v>450</v>
      </c>
      <c r="H916" s="32">
        <f>'учет продукции'!$F916*'учет продукции'!$G916</f>
        <v>0</v>
      </c>
      <c r="I916" s="64"/>
      <c r="J916" s="61"/>
      <c r="K916" s="61"/>
      <c r="L916" s="62"/>
      <c r="M916" s="62">
        <v>0</v>
      </c>
      <c r="N916" s="62">
        <v>0</v>
      </c>
      <c r="O916" s="62"/>
      <c r="P916" s="62"/>
      <c r="Q916" s="62"/>
      <c r="R916" s="62"/>
      <c r="S916" s="62"/>
      <c r="T916" s="62"/>
      <c r="U916" s="62"/>
      <c r="V916" s="62"/>
      <c r="W916" s="62">
        <v>4.3859649122807015E-2</v>
      </c>
      <c r="X916" s="62"/>
      <c r="Y916" s="62">
        <v>4.3859649122807015E-2</v>
      </c>
      <c r="Z916" s="62"/>
      <c r="AA916" s="62"/>
      <c r="AB916" s="62"/>
      <c r="AC916" s="61" t="str">
        <f>'учет продукции'!$A916&amp;" "&amp;'учет продукции'!$B916&amp;" "&amp;'учет продукции'!$C916&amp;" "&amp;'учет продукции'!$D916&amp;" "&amp;'учет продукции'!$E916</f>
        <v>Лендхаус 6см №11 Джамбулани гладкий 2 сорт</v>
      </c>
    </row>
    <row r="917" spans="1:29" ht="14.25" customHeight="1" x14ac:dyDescent="0.3">
      <c r="A917" s="35" t="str">
        <f t="shared" ref="A917:B917" si="359">A405</f>
        <v>Лендхаус</v>
      </c>
      <c r="B917" s="8" t="str">
        <f t="shared" si="359"/>
        <v>6см</v>
      </c>
      <c r="C917" s="8" t="str">
        <f t="shared" si="347"/>
        <v>№12 Яшма</v>
      </c>
      <c r="D917" s="8" t="str">
        <f t="shared" si="348"/>
        <v>гладкий</v>
      </c>
      <c r="E917" s="9" t="s">
        <v>159</v>
      </c>
      <c r="F917" s="63">
        <f>'учет продукции'!$I917+'учет продукции'!$J917-'учет продукции'!$K917</f>
        <v>0</v>
      </c>
      <c r="G917" s="32">
        <v>450</v>
      </c>
      <c r="H917" s="32">
        <f>'учет продукции'!$F917*'учет продукции'!$G917</f>
        <v>0</v>
      </c>
      <c r="I917" s="64"/>
      <c r="J917" s="61"/>
      <c r="K917" s="61"/>
      <c r="L917" s="62"/>
      <c r="M917" s="62">
        <v>0</v>
      </c>
      <c r="N917" s="62">
        <v>0</v>
      </c>
      <c r="O917" s="62"/>
      <c r="P917" s="62"/>
      <c r="Q917" s="62"/>
      <c r="R917" s="62"/>
      <c r="S917" s="62"/>
      <c r="T917" s="62"/>
      <c r="U917" s="62"/>
      <c r="V917" s="62"/>
      <c r="W917" s="62">
        <v>2.1929824561403501E-2</v>
      </c>
      <c r="X917" s="62"/>
      <c r="Y917" s="62">
        <v>4.3859649122807015E-2</v>
      </c>
      <c r="Z917" s="62"/>
      <c r="AA917" s="62">
        <v>2.1929824561403508E-2</v>
      </c>
      <c r="AB917" s="62"/>
      <c r="AC917" s="61" t="str">
        <f>'учет продукции'!$A917&amp;" "&amp;'учет продукции'!$B917&amp;" "&amp;'учет продукции'!$C917&amp;" "&amp;'учет продукции'!$D917&amp;" "&amp;'учет продукции'!$E917</f>
        <v>Лендхаус 6см №12 Яшма гладкий 2 сорт</v>
      </c>
    </row>
    <row r="918" spans="1:29" ht="14.25" customHeight="1" x14ac:dyDescent="0.3">
      <c r="A918" s="35" t="str">
        <f t="shared" ref="A918:B918" si="360">A406</f>
        <v>Лендхаус</v>
      </c>
      <c r="B918" s="8" t="str">
        <f t="shared" si="360"/>
        <v>6см</v>
      </c>
      <c r="C918" s="8" t="str">
        <f t="shared" si="347"/>
        <v>№13 Сорренто</v>
      </c>
      <c r="D918" s="8" t="str">
        <f t="shared" si="348"/>
        <v>гладкий</v>
      </c>
      <c r="E918" s="9" t="s">
        <v>159</v>
      </c>
      <c r="F918" s="63">
        <f>'учет продукции'!$I918+'учет продукции'!$J918-'учет продукции'!$K918</f>
        <v>0</v>
      </c>
      <c r="G918" s="32">
        <v>450</v>
      </c>
      <c r="H918" s="32">
        <f>'учет продукции'!$F918*'учет продукции'!$G918</f>
        <v>0</v>
      </c>
      <c r="I918" s="64"/>
      <c r="J918" s="61"/>
      <c r="K918" s="61"/>
      <c r="L918" s="62"/>
      <c r="M918" s="62">
        <v>0</v>
      </c>
      <c r="N918" s="62">
        <v>0</v>
      </c>
      <c r="O918" s="62"/>
      <c r="P918" s="62"/>
      <c r="Q918" s="62"/>
      <c r="R918" s="62"/>
      <c r="S918" s="62"/>
      <c r="T918" s="62"/>
      <c r="U918" s="62"/>
      <c r="V918" s="62">
        <v>2.9000000000000001E-2</v>
      </c>
      <c r="W918" s="62">
        <v>2.9000000000000001E-2</v>
      </c>
      <c r="X918" s="62"/>
      <c r="Y918" s="62"/>
      <c r="Z918" s="62"/>
      <c r="AA918" s="62">
        <v>2.9000000000000001E-2</v>
      </c>
      <c r="AB918" s="62"/>
      <c r="AC918" s="61" t="str">
        <f>'учет продукции'!$A918&amp;" "&amp;'учет продукции'!$B918&amp;" "&amp;'учет продукции'!$C918&amp;" "&amp;'учет продукции'!$D918&amp;" "&amp;'учет продукции'!$E918</f>
        <v>Лендхаус 6см №13 Сорренто гладкий 2 сорт</v>
      </c>
    </row>
    <row r="919" spans="1:29" ht="14.25" customHeight="1" x14ac:dyDescent="0.3">
      <c r="A919" s="35" t="str">
        <f t="shared" ref="A919:B919" si="361">A407</f>
        <v>Лендхаус</v>
      </c>
      <c r="B919" s="8" t="str">
        <f t="shared" si="361"/>
        <v>6см</v>
      </c>
      <c r="C919" s="8" t="str">
        <f t="shared" si="347"/>
        <v>№14 Красный агат</v>
      </c>
      <c r="D919" s="8" t="str">
        <f t="shared" si="348"/>
        <v>гладкий</v>
      </c>
      <c r="E919" s="9" t="s">
        <v>159</v>
      </c>
      <c r="F919" s="63">
        <f>'учет продукции'!$I919+'учет продукции'!$J919-'учет продукции'!$K919</f>
        <v>0</v>
      </c>
      <c r="G919" s="32">
        <v>450</v>
      </c>
      <c r="H919" s="32">
        <f>'учет продукции'!$F919*'учет продукции'!$G919</f>
        <v>0</v>
      </c>
      <c r="I919" s="64"/>
      <c r="J919" s="61"/>
      <c r="K919" s="61"/>
      <c r="L919" s="62"/>
      <c r="M919" s="62">
        <v>0</v>
      </c>
      <c r="N919" s="62">
        <v>0</v>
      </c>
      <c r="O919" s="62"/>
      <c r="P919" s="62"/>
      <c r="Q919" s="62"/>
      <c r="R919" s="62"/>
      <c r="S919" s="62"/>
      <c r="T919" s="62"/>
      <c r="U919" s="62"/>
      <c r="V919" s="62">
        <v>2.1929824561403508E-2</v>
      </c>
      <c r="W919" s="62"/>
      <c r="X919" s="62">
        <v>2.1929824561403508E-2</v>
      </c>
      <c r="Y919" s="62">
        <v>4.3859649122807015E-2</v>
      </c>
      <c r="Z919" s="62"/>
      <c r="AA919" s="62"/>
      <c r="AB919" s="62"/>
      <c r="AC919" s="61" t="str">
        <f>'учет продукции'!$A919&amp;" "&amp;'учет продукции'!$B919&amp;" "&amp;'учет продукции'!$C919&amp;" "&amp;'учет продукции'!$D919&amp;" "&amp;'учет продукции'!$E919</f>
        <v>Лендхаус 6см №14 Красный агат гладкий 2 сорт</v>
      </c>
    </row>
    <row r="920" spans="1:29" ht="14.25" customHeight="1" x14ac:dyDescent="0.3">
      <c r="A920" s="35" t="str">
        <f t="shared" ref="A920:B920" si="362">A408</f>
        <v>Лендхаус</v>
      </c>
      <c r="B920" s="8" t="str">
        <f t="shared" si="362"/>
        <v>6см</v>
      </c>
      <c r="C920" s="8" t="str">
        <f t="shared" si="347"/>
        <v>№15 Антрацит</v>
      </c>
      <c r="D920" s="8" t="str">
        <f t="shared" si="348"/>
        <v>гладкий</v>
      </c>
      <c r="E920" s="9" t="s">
        <v>159</v>
      </c>
      <c r="F920" s="63">
        <f>'учет продукции'!$I920+'учет продукции'!$J920-'учет продукции'!$K920</f>
        <v>0</v>
      </c>
      <c r="G920" s="32">
        <v>450</v>
      </c>
      <c r="H920" s="32">
        <f>'учет продукции'!$F920*'учет продукции'!$G920</f>
        <v>0</v>
      </c>
      <c r="I920" s="64"/>
      <c r="J920" s="61"/>
      <c r="K920" s="61"/>
      <c r="L920" s="62"/>
      <c r="M920" s="62">
        <v>0</v>
      </c>
      <c r="N920" s="62">
        <v>0</v>
      </c>
      <c r="O920" s="62"/>
      <c r="P920" s="62"/>
      <c r="Q920" s="62"/>
      <c r="R920" s="62"/>
      <c r="S920" s="62"/>
      <c r="T920" s="62"/>
      <c r="U920" s="62"/>
      <c r="V920" s="62"/>
      <c r="W920" s="62"/>
      <c r="X920" s="62">
        <v>1.4999999999999999E-2</v>
      </c>
      <c r="Y920" s="62">
        <v>0.44</v>
      </c>
      <c r="Z920" s="62"/>
      <c r="AA920" s="62"/>
      <c r="AB920" s="62"/>
      <c r="AC920" s="61" t="str">
        <f>'учет продукции'!$A920&amp;" "&amp;'учет продукции'!$B920&amp;" "&amp;'учет продукции'!$C920&amp;" "&amp;'учет продукции'!$D920&amp;" "&amp;'учет продукции'!$E920</f>
        <v>Лендхаус 6см №15 Антрацит гладкий 2 сорт</v>
      </c>
    </row>
    <row r="921" spans="1:29" ht="14.25" customHeight="1" x14ac:dyDescent="0.3">
      <c r="A921" s="35" t="str">
        <f t="shared" ref="A921:B921" si="363">A409</f>
        <v>Лендхаус</v>
      </c>
      <c r="B921" s="8" t="str">
        <f t="shared" si="363"/>
        <v>6см</v>
      </c>
      <c r="C921" s="8" t="str">
        <f t="shared" si="347"/>
        <v>№16 Хаски</v>
      </c>
      <c r="D921" s="8" t="str">
        <f t="shared" si="348"/>
        <v>гладкий</v>
      </c>
      <c r="E921" s="9" t="s">
        <v>159</v>
      </c>
      <c r="F921" s="63">
        <f>'учет продукции'!$I921+'учет продукции'!$J921-'учет продукции'!$K921</f>
        <v>0</v>
      </c>
      <c r="G921" s="32">
        <v>450</v>
      </c>
      <c r="H921" s="32">
        <f>'учет продукции'!$F921*'учет продукции'!$G921</f>
        <v>0</v>
      </c>
      <c r="I921" s="64"/>
      <c r="J921" s="61"/>
      <c r="K921" s="61"/>
      <c r="L921" s="62"/>
      <c r="M921" s="62">
        <v>0</v>
      </c>
      <c r="N921" s="62">
        <v>0</v>
      </c>
      <c r="O921" s="62"/>
      <c r="P921" s="62"/>
      <c r="Q921" s="62"/>
      <c r="R921" s="62"/>
      <c r="S921" s="62"/>
      <c r="T921" s="62"/>
      <c r="U921" s="62"/>
      <c r="V921" s="62"/>
      <c r="W921" s="62">
        <v>2.1929824561403508E-2</v>
      </c>
      <c r="X921" s="62"/>
      <c r="Y921" s="62">
        <v>2.1929824561403508E-2</v>
      </c>
      <c r="Z921" s="62"/>
      <c r="AA921" s="62">
        <v>2.1929824561403508E-2</v>
      </c>
      <c r="AB921" s="62"/>
      <c r="AC921" s="61" t="str">
        <f>'учет продукции'!$A921&amp;" "&amp;'учет продукции'!$B921&amp;" "&amp;'учет продукции'!$C921&amp;" "&amp;'учет продукции'!$D921&amp;" "&amp;'учет продукции'!$E921</f>
        <v>Лендхаус 6см №16 Хаски гладкий 2 сорт</v>
      </c>
    </row>
    <row r="922" spans="1:29" ht="14.25" customHeight="1" x14ac:dyDescent="0.3">
      <c r="A922" s="35" t="str">
        <f t="shared" ref="A922:B922" si="364">A410</f>
        <v>Лендхаус</v>
      </c>
      <c r="B922" s="8" t="str">
        <f t="shared" si="364"/>
        <v>6см</v>
      </c>
      <c r="C922" s="8" t="str">
        <f t="shared" si="347"/>
        <v>№17 Черная ночь</v>
      </c>
      <c r="D922" s="8" t="str">
        <f t="shared" si="348"/>
        <v>гладкий</v>
      </c>
      <c r="E922" s="9" t="s">
        <v>159</v>
      </c>
      <c r="F922" s="63">
        <f>'учет продукции'!$I922+'учет продукции'!$J922-'учет продукции'!$K922</f>
        <v>0</v>
      </c>
      <c r="G922" s="32">
        <v>450</v>
      </c>
      <c r="H922" s="32">
        <f>'учет продукции'!$F922*'учет продукции'!$G922</f>
        <v>0</v>
      </c>
      <c r="I922" s="64"/>
      <c r="J922" s="61"/>
      <c r="K922" s="61"/>
      <c r="L922" s="62"/>
      <c r="M922" s="62">
        <v>0</v>
      </c>
      <c r="N922" s="62">
        <v>0</v>
      </c>
      <c r="O922" s="62"/>
      <c r="P922" s="62"/>
      <c r="Q922" s="62"/>
      <c r="R922" s="62"/>
      <c r="S922" s="62"/>
      <c r="T922" s="62"/>
      <c r="U922" s="62"/>
      <c r="V922" s="62"/>
      <c r="W922" s="62"/>
      <c r="X922" s="62">
        <v>6.6000000000000003E-2</v>
      </c>
      <c r="Y922" s="62">
        <v>2.1999999999999999E-2</v>
      </c>
      <c r="Z922" s="62"/>
      <c r="AA922" s="62"/>
      <c r="AB922" s="62"/>
      <c r="AC922" s="61" t="str">
        <f>'учет продукции'!$A922&amp;" "&amp;'учет продукции'!$B922&amp;" "&amp;'учет продукции'!$C922&amp;" "&amp;'учет продукции'!$D922&amp;" "&amp;'учет продукции'!$E922</f>
        <v>Лендхаус 6см №17 Черная ночь гладкий 2 сорт</v>
      </c>
    </row>
    <row r="923" spans="1:29" ht="14.25" customHeight="1" x14ac:dyDescent="0.3">
      <c r="A923" s="35" t="str">
        <f t="shared" ref="A923:B923" si="365">A411</f>
        <v>Лендхаус</v>
      </c>
      <c r="B923" s="8" t="str">
        <f t="shared" si="365"/>
        <v>6см</v>
      </c>
      <c r="C923" s="8" t="str">
        <f t="shared" si="347"/>
        <v>№18 Мустанг</v>
      </c>
      <c r="D923" s="8" t="str">
        <f t="shared" si="348"/>
        <v>гладкий</v>
      </c>
      <c r="E923" s="9" t="s">
        <v>159</v>
      </c>
      <c r="F923" s="63">
        <f>'учет продукции'!$I923+'учет продукции'!$J923-'учет продукции'!$K923</f>
        <v>0</v>
      </c>
      <c r="G923" s="32">
        <v>450</v>
      </c>
      <c r="H923" s="32">
        <f>'учет продукции'!$F923*'учет продукции'!$G923</f>
        <v>0</v>
      </c>
      <c r="I923" s="64"/>
      <c r="J923" s="61"/>
      <c r="K923" s="61"/>
      <c r="L923" s="62"/>
      <c r="M923" s="62">
        <v>0</v>
      </c>
      <c r="N923" s="62">
        <v>0</v>
      </c>
      <c r="O923" s="62"/>
      <c r="P923" s="62"/>
      <c r="Q923" s="62"/>
      <c r="R923" s="62"/>
      <c r="S923" s="62"/>
      <c r="T923" s="62"/>
      <c r="U923" s="62"/>
      <c r="V923" s="62"/>
      <c r="W923" s="62">
        <v>4.3859649122807015E-2</v>
      </c>
      <c r="X923" s="62"/>
      <c r="Y923" s="62"/>
      <c r="Z923" s="62"/>
      <c r="AA923" s="62">
        <v>4.3859649122807015E-2</v>
      </c>
      <c r="AB923" s="62"/>
      <c r="AC923" s="61" t="str">
        <f>'учет продукции'!$A923&amp;" "&amp;'учет продукции'!$B923&amp;" "&amp;'учет продукции'!$C923&amp;" "&amp;'учет продукции'!$D923&amp;" "&amp;'учет продукции'!$E923</f>
        <v>Лендхаус 6см №18 Мустанг гладкий 2 сорт</v>
      </c>
    </row>
    <row r="924" spans="1:29" ht="14.25" customHeight="1" x14ac:dyDescent="0.3">
      <c r="A924" s="35" t="str">
        <f t="shared" ref="A924:B924" si="366">A412</f>
        <v>Лендхаус</v>
      </c>
      <c r="B924" s="8" t="str">
        <f t="shared" si="366"/>
        <v>6см</v>
      </c>
      <c r="C924" s="8" t="str">
        <f t="shared" si="347"/>
        <v>№19 Гончар</v>
      </c>
      <c r="D924" s="8" t="str">
        <f t="shared" si="348"/>
        <v>гладкий</v>
      </c>
      <c r="E924" s="9" t="s">
        <v>159</v>
      </c>
      <c r="F924" s="63">
        <f>'учет продукции'!$I924+'учет продукции'!$J924-'учет продукции'!$K924</f>
        <v>0</v>
      </c>
      <c r="G924" s="32">
        <v>450</v>
      </c>
      <c r="H924" s="32">
        <f>'учет продукции'!$F924*'учет продукции'!$G924</f>
        <v>0</v>
      </c>
      <c r="I924" s="64"/>
      <c r="J924" s="61"/>
      <c r="K924" s="61"/>
      <c r="L924" s="62"/>
      <c r="M924" s="62">
        <v>0</v>
      </c>
      <c r="N924" s="62">
        <v>0</v>
      </c>
      <c r="O924" s="62"/>
      <c r="P924" s="62"/>
      <c r="Q924" s="62"/>
      <c r="R924" s="62"/>
      <c r="S924" s="62"/>
      <c r="T924" s="62"/>
      <c r="U924" s="62"/>
      <c r="V924" s="62"/>
      <c r="W924" s="62">
        <v>4.3859649122807015E-2</v>
      </c>
      <c r="X924" s="62"/>
      <c r="Y924" s="62"/>
      <c r="Z924" s="62"/>
      <c r="AA924" s="62">
        <v>4.3859649122807015E-2</v>
      </c>
      <c r="AB924" s="62"/>
      <c r="AC924" s="61" t="str">
        <f>'учет продукции'!$A924&amp;" "&amp;'учет продукции'!$B924&amp;" "&amp;'учет продукции'!$C924&amp;" "&amp;'учет продукции'!$D924&amp;" "&amp;'учет продукции'!$E924</f>
        <v>Лендхаус 6см №19 Гончар гладкий 2 сорт</v>
      </c>
    </row>
    <row r="925" spans="1:29" ht="14.25" customHeight="1" x14ac:dyDescent="0.3">
      <c r="A925" s="35" t="str">
        <f t="shared" ref="A925:B925" si="367">A413</f>
        <v>Лендхаус</v>
      </c>
      <c r="B925" s="8" t="str">
        <f t="shared" si="367"/>
        <v>6см</v>
      </c>
      <c r="C925" s="8" t="str">
        <f t="shared" si="347"/>
        <v>№20 Кармен</v>
      </c>
      <c r="D925" s="8" t="str">
        <f t="shared" si="348"/>
        <v>гладкий</v>
      </c>
      <c r="E925" s="9" t="s">
        <v>159</v>
      </c>
      <c r="F925" s="63">
        <f>'учет продукции'!$I925+'учет продукции'!$J925-'учет продукции'!$K925</f>
        <v>0</v>
      </c>
      <c r="G925" s="32">
        <v>450</v>
      </c>
      <c r="H925" s="32">
        <f>'учет продукции'!$F925*'учет продукции'!$G925</f>
        <v>0</v>
      </c>
      <c r="I925" s="64"/>
      <c r="J925" s="61"/>
      <c r="K925" s="61"/>
      <c r="L925" s="62"/>
      <c r="M925" s="62">
        <v>0</v>
      </c>
      <c r="N925" s="62">
        <v>0</v>
      </c>
      <c r="O925" s="62"/>
      <c r="P925" s="62"/>
      <c r="Q925" s="62"/>
      <c r="R925" s="62"/>
      <c r="S925" s="62"/>
      <c r="T925" s="62"/>
      <c r="U925" s="62"/>
      <c r="V925" s="62">
        <v>5.7000000000000002E-2</v>
      </c>
      <c r="W925" s="62"/>
      <c r="X925" s="62">
        <v>3.9E-2</v>
      </c>
      <c r="Y925" s="62"/>
      <c r="Z925" s="62"/>
      <c r="AA925" s="62"/>
      <c r="AB925" s="62"/>
      <c r="AC925" s="61" t="str">
        <f>'учет продукции'!$A925&amp;" "&amp;'учет продукции'!$B925&amp;" "&amp;'учет продукции'!$C925&amp;" "&amp;'учет продукции'!$D925&amp;" "&amp;'учет продукции'!$E925</f>
        <v>Лендхаус 6см №20 Кармен гладкий 2 сорт</v>
      </c>
    </row>
    <row r="926" spans="1:29" ht="14.25" customHeight="1" x14ac:dyDescent="0.3">
      <c r="A926" s="35" t="str">
        <f t="shared" ref="A926:B926" si="368">A414</f>
        <v>Лендхаус</v>
      </c>
      <c r="B926" s="8" t="str">
        <f t="shared" si="368"/>
        <v>6см</v>
      </c>
      <c r="C926" s="8" t="str">
        <f t="shared" si="347"/>
        <v>№21 Агат коричневый</v>
      </c>
      <c r="D926" s="8" t="str">
        <f t="shared" si="348"/>
        <v>гладкий</v>
      </c>
      <c r="E926" s="9" t="s">
        <v>159</v>
      </c>
      <c r="F926" s="63">
        <f>'учет продукции'!$I926+'учет продукции'!$J926-'учет продукции'!$K926</f>
        <v>0</v>
      </c>
      <c r="G926" s="32">
        <v>450</v>
      </c>
      <c r="H926" s="32">
        <f>'учет продукции'!$F926*'учет продукции'!$G926</f>
        <v>0</v>
      </c>
      <c r="I926" s="64"/>
      <c r="J926" s="61"/>
      <c r="K926" s="61"/>
      <c r="L926" s="62"/>
      <c r="M926" s="62">
        <v>0</v>
      </c>
      <c r="N926" s="62">
        <v>0</v>
      </c>
      <c r="O926" s="62"/>
      <c r="P926" s="62"/>
      <c r="Q926" s="62"/>
      <c r="R926" s="62"/>
      <c r="S926" s="62"/>
      <c r="T926" s="62"/>
      <c r="U926" s="62"/>
      <c r="V926" s="62"/>
      <c r="W926" s="62">
        <v>2.1929824561403508E-2</v>
      </c>
      <c r="X926" s="62">
        <v>2.1929824561403508E-2</v>
      </c>
      <c r="Y926" s="62">
        <v>4.3859649122807015E-2</v>
      </c>
      <c r="Z926" s="62"/>
      <c r="AA926" s="62"/>
      <c r="AB926" s="62"/>
      <c r="AC926" s="61" t="str">
        <f>'учет продукции'!$A926&amp;" "&amp;'учет продукции'!$B926&amp;" "&amp;'учет продукции'!$C926&amp;" "&amp;'учет продукции'!$D926&amp;" "&amp;'учет продукции'!$E926</f>
        <v>Лендхаус 6см №21 Агат коричневый гладкий 2 сорт</v>
      </c>
    </row>
    <row r="927" spans="1:29" ht="14.25" customHeight="1" x14ac:dyDescent="0.3">
      <c r="A927" s="35" t="str">
        <f t="shared" ref="A927:B927" si="369">A415</f>
        <v>Лендхаус</v>
      </c>
      <c r="B927" s="8" t="str">
        <f t="shared" si="369"/>
        <v>6см</v>
      </c>
      <c r="C927" s="8" t="str">
        <f t="shared" si="347"/>
        <v>№22 Агат оранжевый</v>
      </c>
      <c r="D927" s="8" t="str">
        <f t="shared" si="348"/>
        <v>гладкий</v>
      </c>
      <c r="E927" s="9" t="s">
        <v>159</v>
      </c>
      <c r="F927" s="63">
        <f>'учет продукции'!$I927+'учет продукции'!$J927-'учет продукции'!$K927</f>
        <v>0</v>
      </c>
      <c r="G927" s="32">
        <v>450</v>
      </c>
      <c r="H927" s="32">
        <f>'учет продукции'!$F927*'учет продукции'!$G927</f>
        <v>0</v>
      </c>
      <c r="I927" s="64"/>
      <c r="J927" s="61"/>
      <c r="K927" s="61"/>
      <c r="L927" s="62"/>
      <c r="M927" s="62">
        <v>0</v>
      </c>
      <c r="N927" s="62">
        <v>0</v>
      </c>
      <c r="O927" s="62"/>
      <c r="P927" s="62"/>
      <c r="Q927" s="62"/>
      <c r="R927" s="62"/>
      <c r="S927" s="62"/>
      <c r="T927" s="62"/>
      <c r="U927" s="62"/>
      <c r="V927" s="62"/>
      <c r="W927" s="62"/>
      <c r="X927" s="62">
        <v>2.1929824561403508E-2</v>
      </c>
      <c r="Y927" s="62">
        <v>4.3859649122807015E-2</v>
      </c>
      <c r="Z927" s="62"/>
      <c r="AA927" s="62">
        <v>2.1929824561403508E-2</v>
      </c>
      <c r="AB927" s="62"/>
      <c r="AC927" s="61" t="str">
        <f>'учет продукции'!$A927&amp;" "&amp;'учет продукции'!$B927&amp;" "&amp;'учет продукции'!$C927&amp;" "&amp;'учет продукции'!$D927&amp;" "&amp;'учет продукции'!$E927</f>
        <v>Лендхаус 6см №22 Агат оранжевый гладкий 2 сорт</v>
      </c>
    </row>
    <row r="928" spans="1:29" ht="14.25" customHeight="1" x14ac:dyDescent="0.3">
      <c r="A928" s="35" t="str">
        <f t="shared" ref="A928:B928" si="370">A416</f>
        <v>Лендхаус</v>
      </c>
      <c r="B928" s="8" t="str">
        <f t="shared" si="370"/>
        <v>6см</v>
      </c>
      <c r="C928" s="8" t="str">
        <f t="shared" si="347"/>
        <v>№23 Жёлтый агат</v>
      </c>
      <c r="D928" s="8" t="str">
        <f t="shared" si="348"/>
        <v>гладкий</v>
      </c>
      <c r="E928" s="9" t="s">
        <v>159</v>
      </c>
      <c r="F928" s="63">
        <f>'учет продукции'!$I928+'учет продукции'!$J928-'учет продукции'!$K928</f>
        <v>0</v>
      </c>
      <c r="G928" s="32">
        <v>450</v>
      </c>
      <c r="H928" s="32">
        <f>'учет продукции'!$F928*'учет продукции'!$G928</f>
        <v>0</v>
      </c>
      <c r="I928" s="64"/>
      <c r="J928" s="61"/>
      <c r="K928" s="61"/>
      <c r="L928" s="62"/>
      <c r="M928" s="62">
        <v>0</v>
      </c>
      <c r="N928" s="62">
        <v>0</v>
      </c>
      <c r="O928" s="62"/>
      <c r="P928" s="62"/>
      <c r="Q928" s="62"/>
      <c r="R928" s="62"/>
      <c r="S928" s="62"/>
      <c r="T928" s="62"/>
      <c r="U928" s="62"/>
      <c r="V928" s="62"/>
      <c r="W928" s="62"/>
      <c r="X928" s="62">
        <v>2.1929824561403508E-2</v>
      </c>
      <c r="Y928" s="62">
        <v>4.3859649122807015E-2</v>
      </c>
      <c r="Z928" s="62">
        <v>2.1929824561403508E-2</v>
      </c>
      <c r="AA928" s="62"/>
      <c r="AB928" s="62"/>
      <c r="AC928" s="61" t="str">
        <f>'учет продукции'!$A928&amp;" "&amp;'учет продукции'!$B928&amp;" "&amp;'учет продукции'!$C928&amp;" "&amp;'учет продукции'!$D928&amp;" "&amp;'учет продукции'!$E928</f>
        <v>Лендхаус 6см №23 Жёлтый агат гладкий 2 сорт</v>
      </c>
    </row>
    <row r="929" spans="1:29" ht="14.25" customHeight="1" x14ac:dyDescent="0.3">
      <c r="A929" s="35" t="str">
        <f t="shared" ref="A929:B929" si="371">A417</f>
        <v>Лендхаус</v>
      </c>
      <c r="B929" s="8" t="str">
        <f t="shared" si="371"/>
        <v>6см</v>
      </c>
      <c r="C929" s="8" t="str">
        <f t="shared" si="347"/>
        <v>№24 Танго</v>
      </c>
      <c r="D929" s="8" t="str">
        <f t="shared" si="348"/>
        <v>гладкий</v>
      </c>
      <c r="E929" s="9" t="s">
        <v>159</v>
      </c>
      <c r="F929" s="63">
        <f>'учет продукции'!$I929+'учет продукции'!$J929-'учет продукции'!$K929</f>
        <v>0</v>
      </c>
      <c r="G929" s="32">
        <v>450</v>
      </c>
      <c r="H929" s="32">
        <f>'учет продукции'!$F929*'учет продукции'!$G929</f>
        <v>0</v>
      </c>
      <c r="I929" s="64"/>
      <c r="J929" s="61"/>
      <c r="K929" s="61"/>
      <c r="L929" s="62"/>
      <c r="M929" s="62">
        <v>0</v>
      </c>
      <c r="N929" s="62">
        <v>0</v>
      </c>
      <c r="O929" s="62"/>
      <c r="P929" s="62"/>
      <c r="Q929" s="62"/>
      <c r="R929" s="62"/>
      <c r="S929" s="62"/>
      <c r="T929" s="62"/>
      <c r="U929" s="62"/>
      <c r="V929" s="62">
        <v>2.1929824561403508E-2</v>
      </c>
      <c r="W929" s="62"/>
      <c r="X929" s="62"/>
      <c r="Y929" s="62">
        <v>4.3859649122807015E-2</v>
      </c>
      <c r="Z929" s="62">
        <v>2.1929824561403508E-2</v>
      </c>
      <c r="AA929" s="62"/>
      <c r="AB929" s="62"/>
      <c r="AC929" s="61" t="str">
        <f>'учет продукции'!$A929&amp;" "&amp;'учет продукции'!$B929&amp;" "&amp;'учет продукции'!$C929&amp;" "&amp;'учет продукции'!$D929&amp;" "&amp;'учет продукции'!$E929</f>
        <v>Лендхаус 6см №24 Танго гладкий 2 сорт</v>
      </c>
    </row>
    <row r="930" spans="1:29" ht="14.25" customHeight="1" x14ac:dyDescent="0.3">
      <c r="A930" s="35" t="str">
        <f t="shared" ref="A930:B930" si="372">A418</f>
        <v>Лендхаус</v>
      </c>
      <c r="B930" s="8" t="str">
        <f t="shared" si="372"/>
        <v>6см</v>
      </c>
      <c r="C930" s="8" t="str">
        <f t="shared" si="347"/>
        <v>серый</v>
      </c>
      <c r="D930" s="8" t="str">
        <f t="shared" si="348"/>
        <v>Фактура 0-3</v>
      </c>
      <c r="E930" s="9" t="s">
        <v>159</v>
      </c>
      <c r="F930" s="63">
        <f>'учет продукции'!$I930+'учет продукции'!$J930-'учет продукции'!$K930</f>
        <v>0</v>
      </c>
      <c r="G930" s="32">
        <v>320</v>
      </c>
      <c r="H930" s="32">
        <f>'учет продукции'!$F930*'учет продукции'!$G930</f>
        <v>0</v>
      </c>
      <c r="I930" s="64"/>
      <c r="J930" s="61"/>
      <c r="K930" s="61"/>
      <c r="L930" s="62"/>
      <c r="M930" s="62">
        <v>0</v>
      </c>
      <c r="N930" s="62">
        <v>0</v>
      </c>
      <c r="O930" s="62"/>
      <c r="P930" s="62"/>
      <c r="Q930" s="62">
        <v>5.2631578947368416</v>
      </c>
      <c r="R930" s="62"/>
      <c r="S930" s="62">
        <v>1.64</v>
      </c>
      <c r="T930" s="62"/>
      <c r="U930" s="62">
        <v>0.58479532163742687</v>
      </c>
      <c r="V930" s="62"/>
      <c r="W930" s="62"/>
      <c r="X930" s="62"/>
      <c r="Y930" s="62"/>
      <c r="Z930" s="62"/>
      <c r="AA930" s="62"/>
      <c r="AB930" s="62"/>
      <c r="AC930" s="61" t="str">
        <f>'учет продукции'!$A930&amp;" "&amp;'учет продукции'!$B930&amp;" "&amp;'учет продукции'!$C930&amp;" "&amp;'учет продукции'!$D930&amp;" "&amp;'учет продукции'!$E930</f>
        <v>Лендхаус 6см серый Фактура 0-3 2 сорт</v>
      </c>
    </row>
    <row r="931" spans="1:29" ht="14.25" customHeight="1" x14ac:dyDescent="0.3">
      <c r="A931" s="35" t="str">
        <f t="shared" ref="A931:B931" si="373">A419</f>
        <v>Лендхаус</v>
      </c>
      <c r="B931" s="8" t="str">
        <f t="shared" si="373"/>
        <v>6см</v>
      </c>
      <c r="C931" s="8" t="str">
        <f t="shared" si="347"/>
        <v>красный</v>
      </c>
      <c r="D931" s="8" t="str">
        <f t="shared" si="348"/>
        <v>Фактура 0-3</v>
      </c>
      <c r="E931" s="9" t="s">
        <v>159</v>
      </c>
      <c r="F931" s="63">
        <f>'учет продукции'!$I931+'учет продукции'!$J931-'учет продукции'!$K931</f>
        <v>0</v>
      </c>
      <c r="G931" s="32">
        <v>370</v>
      </c>
      <c r="H931" s="32">
        <f>'учет продукции'!$F931*'учет продукции'!$G931</f>
        <v>0</v>
      </c>
      <c r="I931" s="64"/>
      <c r="J931" s="61"/>
      <c r="K931" s="61"/>
      <c r="L931" s="62"/>
      <c r="M931" s="62">
        <v>0</v>
      </c>
      <c r="N931" s="62">
        <v>0</v>
      </c>
      <c r="O931" s="62"/>
      <c r="P931" s="62"/>
      <c r="Q931" s="62">
        <v>5.2631578947368416</v>
      </c>
      <c r="R931" s="62"/>
      <c r="S931" s="62">
        <v>1.64</v>
      </c>
      <c r="T931" s="62"/>
      <c r="U931" s="62">
        <v>0.58479532163742687</v>
      </c>
      <c r="V931" s="62">
        <v>8.7999999999999995E-2</v>
      </c>
      <c r="W931" s="62"/>
      <c r="X931" s="62"/>
      <c r="Y931" s="62"/>
      <c r="Z931" s="62"/>
      <c r="AA931" s="62"/>
      <c r="AB931" s="62"/>
      <c r="AC931" s="61" t="str">
        <f>'учет продукции'!$A931&amp;" "&amp;'учет продукции'!$B931&amp;" "&amp;'учет продукции'!$C931&amp;" "&amp;'учет продукции'!$D931&amp;" "&amp;'учет продукции'!$E931</f>
        <v>Лендхаус 6см красный Фактура 0-3 2 сорт</v>
      </c>
    </row>
    <row r="932" spans="1:29" ht="14.25" customHeight="1" x14ac:dyDescent="0.3">
      <c r="A932" s="35" t="str">
        <f t="shared" ref="A932:B932" si="374">A420</f>
        <v>Лендхаус</v>
      </c>
      <c r="B932" s="8" t="str">
        <f t="shared" si="374"/>
        <v>6см</v>
      </c>
      <c r="C932" s="8" t="str">
        <f t="shared" si="347"/>
        <v>коричневый</v>
      </c>
      <c r="D932" s="8" t="str">
        <f t="shared" si="348"/>
        <v>Фактура 0-3</v>
      </c>
      <c r="E932" s="9" t="s">
        <v>159</v>
      </c>
      <c r="F932" s="63">
        <f>'учет продукции'!$I932+'учет продукции'!$J932-'учет продукции'!$K932</f>
        <v>0</v>
      </c>
      <c r="G932" s="32">
        <v>370</v>
      </c>
      <c r="H932" s="32">
        <f>'учет продукции'!$F932*'учет продукции'!$G932</f>
        <v>0</v>
      </c>
      <c r="I932" s="64"/>
      <c r="J932" s="61"/>
      <c r="K932" s="61"/>
      <c r="L932" s="62"/>
      <c r="M932" s="62">
        <v>0</v>
      </c>
      <c r="N932" s="62">
        <v>0</v>
      </c>
      <c r="O932" s="62"/>
      <c r="P932" s="62"/>
      <c r="Q932" s="62">
        <v>5.2631578947368416</v>
      </c>
      <c r="R932" s="62"/>
      <c r="S932" s="62">
        <v>1.64</v>
      </c>
      <c r="T932" s="62"/>
      <c r="U932" s="62">
        <v>0.58479532163742687</v>
      </c>
      <c r="V932" s="62"/>
      <c r="W932" s="62">
        <v>8.7999999999999995E-2</v>
      </c>
      <c r="X932" s="62"/>
      <c r="Y932" s="62"/>
      <c r="Z932" s="62"/>
      <c r="AA932" s="62"/>
      <c r="AB932" s="62"/>
      <c r="AC932" s="61" t="str">
        <f>'учет продукции'!$A932&amp;" "&amp;'учет продукции'!$B932&amp;" "&amp;'учет продукции'!$C932&amp;" "&amp;'учет продукции'!$D932&amp;" "&amp;'учет продукции'!$E932</f>
        <v>Лендхаус 6см коричневый Фактура 0-3 2 сорт</v>
      </c>
    </row>
    <row r="933" spans="1:29" ht="14.25" customHeight="1" x14ac:dyDescent="0.3">
      <c r="A933" s="35" t="str">
        <f t="shared" ref="A933:B933" si="375">A421</f>
        <v>Лендхаус</v>
      </c>
      <c r="B933" s="8" t="str">
        <f t="shared" si="375"/>
        <v>6см</v>
      </c>
      <c r="C933" s="8" t="str">
        <f t="shared" si="347"/>
        <v>черный</v>
      </c>
      <c r="D933" s="8" t="str">
        <f t="shared" si="348"/>
        <v>Фактура 0-3</v>
      </c>
      <c r="E933" s="9" t="s">
        <v>159</v>
      </c>
      <c r="F933" s="63">
        <f>'учет продукции'!$I933+'учет продукции'!$J933-'учет продукции'!$K933</f>
        <v>0</v>
      </c>
      <c r="G933" s="32">
        <v>370</v>
      </c>
      <c r="H933" s="32">
        <f>'учет продукции'!$F933*'учет продукции'!$G933</f>
        <v>0</v>
      </c>
      <c r="I933" s="64"/>
      <c r="J933" s="61"/>
      <c r="K933" s="61"/>
      <c r="L933" s="62"/>
      <c r="M933" s="62">
        <v>0</v>
      </c>
      <c r="N933" s="62">
        <v>0</v>
      </c>
      <c r="O933" s="62"/>
      <c r="P933" s="62"/>
      <c r="Q933" s="62">
        <v>5.2631578947368416</v>
      </c>
      <c r="R933" s="62"/>
      <c r="S933" s="62">
        <v>1.64</v>
      </c>
      <c r="T933" s="62"/>
      <c r="U933" s="62">
        <v>0.58479532163742687</v>
      </c>
      <c r="V933" s="62"/>
      <c r="W933" s="62"/>
      <c r="X933" s="62">
        <v>8.7999999999999995E-2</v>
      </c>
      <c r="Y933" s="62"/>
      <c r="Z933" s="62"/>
      <c r="AA933" s="62"/>
      <c r="AB933" s="62"/>
      <c r="AC933" s="61" t="str">
        <f>'учет продукции'!$A933&amp;" "&amp;'учет продукции'!$B933&amp;" "&amp;'учет продукции'!$C933&amp;" "&amp;'учет продукции'!$D933&amp;" "&amp;'учет продукции'!$E933</f>
        <v>Лендхаус 6см черный Фактура 0-3 2 сорт</v>
      </c>
    </row>
    <row r="934" spans="1:29" ht="14.25" customHeight="1" x14ac:dyDescent="0.3">
      <c r="A934" s="35" t="str">
        <f t="shared" ref="A934:B934" si="376">A422</f>
        <v>Лендхаус</v>
      </c>
      <c r="B934" s="8" t="str">
        <f t="shared" si="376"/>
        <v>6см</v>
      </c>
      <c r="C934" s="8" t="str">
        <f t="shared" si="347"/>
        <v>белый</v>
      </c>
      <c r="D934" s="8" t="str">
        <f t="shared" si="348"/>
        <v>Фактура 0-3</v>
      </c>
      <c r="E934" s="9" t="s">
        <v>159</v>
      </c>
      <c r="F934" s="63">
        <f>'учет продукции'!$I934+'учет продукции'!$J934-'учет продукции'!$K934</f>
        <v>0</v>
      </c>
      <c r="G934" s="32">
        <v>390</v>
      </c>
      <c r="H934" s="32">
        <f>'учет продукции'!$F934*'учет продукции'!$G934</f>
        <v>0</v>
      </c>
      <c r="I934" s="64"/>
      <c r="J934" s="61"/>
      <c r="K934" s="61"/>
      <c r="L934" s="62"/>
      <c r="M934" s="62">
        <v>0</v>
      </c>
      <c r="N934" s="62">
        <v>0</v>
      </c>
      <c r="O934" s="62"/>
      <c r="P934" s="62"/>
      <c r="Q934" s="62">
        <v>5.2631578947368416</v>
      </c>
      <c r="R934" s="62"/>
      <c r="S934" s="62"/>
      <c r="T934" s="62">
        <v>1.58</v>
      </c>
      <c r="U934" s="62">
        <v>0.58479532163742687</v>
      </c>
      <c r="V934" s="62"/>
      <c r="W934" s="62"/>
      <c r="X934" s="62"/>
      <c r="Y934" s="62">
        <v>8.7999999999999995E-2</v>
      </c>
      <c r="Z934" s="62"/>
      <c r="AA934" s="62"/>
      <c r="AB934" s="62"/>
      <c r="AC934" s="61" t="str">
        <f>'учет продукции'!$A934&amp;" "&amp;'учет продукции'!$B934&amp;" "&amp;'учет продукции'!$C934&amp;" "&amp;'учет продукции'!$D934&amp;" "&amp;'учет продукции'!$E934</f>
        <v>Лендхаус 6см белый Фактура 0-3 2 сорт</v>
      </c>
    </row>
    <row r="935" spans="1:29" ht="14.25" customHeight="1" x14ac:dyDescent="0.3">
      <c r="A935" s="35" t="str">
        <f t="shared" ref="A935:B935" si="377">A423</f>
        <v>Лендхаус</v>
      </c>
      <c r="B935" s="8" t="str">
        <f t="shared" si="377"/>
        <v>6см</v>
      </c>
      <c r="C935" s="8" t="str">
        <f t="shared" si="347"/>
        <v>желтый</v>
      </c>
      <c r="D935" s="8" t="str">
        <f t="shared" si="348"/>
        <v>Фактура 0-3</v>
      </c>
      <c r="E935" s="9" t="s">
        <v>159</v>
      </c>
      <c r="F935" s="63">
        <f>'учет продукции'!$I935+'учет продукции'!$J935-'учет продукции'!$K935</f>
        <v>0</v>
      </c>
      <c r="G935" s="32">
        <v>390</v>
      </c>
      <c r="H935" s="32">
        <f>'учет продукции'!$F935*'учет продукции'!$G935</f>
        <v>0</v>
      </c>
      <c r="I935" s="64"/>
      <c r="J935" s="61"/>
      <c r="K935" s="61"/>
      <c r="L935" s="62"/>
      <c r="M935" s="62">
        <v>0</v>
      </c>
      <c r="N935" s="62">
        <v>0</v>
      </c>
      <c r="O935" s="62"/>
      <c r="P935" s="62"/>
      <c r="Q935" s="62">
        <v>5.2631578947368416</v>
      </c>
      <c r="R935" s="62"/>
      <c r="S935" s="62"/>
      <c r="T935" s="62">
        <v>1.58</v>
      </c>
      <c r="U935" s="62">
        <v>0.58479532163742687</v>
      </c>
      <c r="V935" s="62"/>
      <c r="W935" s="62"/>
      <c r="X935" s="62"/>
      <c r="Y935" s="62"/>
      <c r="Z935" s="62">
        <v>8.7999999999999995E-2</v>
      </c>
      <c r="AA935" s="62"/>
      <c r="AB935" s="62"/>
      <c r="AC935" s="61" t="str">
        <f>'учет продукции'!$A935&amp;" "&amp;'учет продукции'!$B935&amp;" "&amp;'учет продукции'!$C935&amp;" "&amp;'учет продукции'!$D935&amp;" "&amp;'учет продукции'!$E935</f>
        <v>Лендхаус 6см желтый Фактура 0-3 2 сорт</v>
      </c>
    </row>
    <row r="936" spans="1:29" ht="14.25" customHeight="1" x14ac:dyDescent="0.3">
      <c r="A936" s="35" t="str">
        <f t="shared" ref="A936:B936" si="378">A424</f>
        <v>Лендхаус</v>
      </c>
      <c r="B936" s="8" t="str">
        <f t="shared" si="378"/>
        <v>6см</v>
      </c>
      <c r="C936" s="8" t="str">
        <f t="shared" si="347"/>
        <v>оранжевый</v>
      </c>
      <c r="D936" s="8" t="str">
        <f t="shared" si="348"/>
        <v>Фактура 0-3</v>
      </c>
      <c r="E936" s="9" t="s">
        <v>159</v>
      </c>
      <c r="F936" s="63">
        <f>'учет продукции'!$I936+'учет продукции'!$J936-'учет продукции'!$K936</f>
        <v>0</v>
      </c>
      <c r="G936" s="32">
        <v>390</v>
      </c>
      <c r="H936" s="32">
        <f>'учет продукции'!$F936*'учет продукции'!$G936</f>
        <v>0</v>
      </c>
      <c r="I936" s="64"/>
      <c r="J936" s="61"/>
      <c r="K936" s="61"/>
      <c r="L936" s="62"/>
      <c r="M936" s="62">
        <v>0</v>
      </c>
      <c r="N936" s="62">
        <v>0</v>
      </c>
      <c r="O936" s="62"/>
      <c r="P936" s="62"/>
      <c r="Q936" s="62">
        <v>5.2631578947368416</v>
      </c>
      <c r="R936" s="62"/>
      <c r="S936" s="62"/>
      <c r="T936" s="62">
        <v>1.58</v>
      </c>
      <c r="U936" s="62">
        <v>0.58479532163742687</v>
      </c>
      <c r="V936" s="62"/>
      <c r="W936" s="62"/>
      <c r="X936" s="62"/>
      <c r="Y936" s="62"/>
      <c r="Z936" s="62"/>
      <c r="AA936" s="62">
        <v>8.7999999999999995E-2</v>
      </c>
      <c r="AB936" s="62"/>
      <c r="AC936" s="61" t="str">
        <f>'учет продукции'!$A936&amp;" "&amp;'учет продукции'!$B936&amp;" "&amp;'учет продукции'!$C936&amp;" "&amp;'учет продукции'!$D936&amp;" "&amp;'учет продукции'!$E936</f>
        <v>Лендхаус 6см оранжевый Фактура 0-3 2 сорт</v>
      </c>
    </row>
    <row r="937" spans="1:29" ht="14.25" customHeight="1" x14ac:dyDescent="0.3">
      <c r="A937" s="35" t="s">
        <v>124</v>
      </c>
      <c r="B937" s="8" t="s">
        <v>158</v>
      </c>
      <c r="C937" s="8" t="s">
        <v>126</v>
      </c>
      <c r="D937" s="8" t="s">
        <v>128</v>
      </c>
      <c r="E937" s="8" t="s">
        <v>159</v>
      </c>
      <c r="F937" s="66">
        <v>0</v>
      </c>
      <c r="G937" s="32">
        <v>390</v>
      </c>
      <c r="H937" s="32">
        <v>0</v>
      </c>
      <c r="I937" s="67"/>
      <c r="J937" s="61"/>
      <c r="K937" s="61"/>
      <c r="L937" s="62"/>
      <c r="M937" s="62">
        <v>0</v>
      </c>
      <c r="N937" s="62">
        <v>0</v>
      </c>
      <c r="O937" s="62"/>
      <c r="P937" s="62"/>
      <c r="Q937" s="62">
        <v>5.2631578947368416</v>
      </c>
      <c r="R937" s="62"/>
      <c r="S937" s="62"/>
      <c r="T937" s="62">
        <v>1.58</v>
      </c>
      <c r="U937" s="62">
        <v>0.58479532163742687</v>
      </c>
      <c r="V937" s="62"/>
      <c r="W937" s="62">
        <v>8.7999999999999995E-2</v>
      </c>
      <c r="X937" s="62"/>
      <c r="Y937" s="62"/>
      <c r="Z937" s="62"/>
      <c r="AA937" s="62"/>
      <c r="AB937" s="62"/>
      <c r="AC937" s="61" t="str">
        <f>'учет продукции'!$A937&amp;" "&amp;'учет продукции'!$B937&amp;" "&amp;'учет продукции'!$C937&amp;" "&amp;'учет продукции'!$D937&amp;" "&amp;'учет продукции'!$E937</f>
        <v>Лендхаус 6см Мокко Фактура 0-3 2 сорт</v>
      </c>
    </row>
    <row r="938" spans="1:29" ht="14.25" customHeight="1" x14ac:dyDescent="0.3">
      <c r="A938" s="35" t="str">
        <f t="shared" ref="A938:B938" si="379">A426</f>
        <v>Лендхаус</v>
      </c>
      <c r="B938" s="8" t="str">
        <f t="shared" si="379"/>
        <v>6см</v>
      </c>
      <c r="C938" s="8" t="str">
        <f t="shared" ref="C938:C961" si="380">C906</f>
        <v>№1 Каир</v>
      </c>
      <c r="D938" s="8" t="str">
        <f t="shared" ref="D938:D961" si="381">D810</f>
        <v>Фактура 0-3</v>
      </c>
      <c r="E938" s="9" t="s">
        <v>159</v>
      </c>
      <c r="F938" s="63">
        <f>'учет продукции'!$I938+'учет продукции'!$J938-'учет продукции'!$K938</f>
        <v>0</v>
      </c>
      <c r="G938" s="32">
        <v>450</v>
      </c>
      <c r="H938" s="32">
        <f>'учет продукции'!$F938*'учет продукции'!$G938</f>
        <v>0</v>
      </c>
      <c r="I938" s="64"/>
      <c r="J938" s="61"/>
      <c r="K938" s="61"/>
      <c r="L938" s="62"/>
      <c r="M938" s="62">
        <v>0</v>
      </c>
      <c r="N938" s="62">
        <v>0</v>
      </c>
      <c r="O938" s="62"/>
      <c r="P938" s="62"/>
      <c r="Q938" s="62">
        <v>5.2631578947368416</v>
      </c>
      <c r="R938" s="62"/>
      <c r="S938" s="62">
        <v>0.41</v>
      </c>
      <c r="T938" s="62">
        <v>1.1842105263157894</v>
      </c>
      <c r="U938" s="62">
        <v>0.58479532163742687</v>
      </c>
      <c r="V938" s="62">
        <v>2.1929824561403508E-2</v>
      </c>
      <c r="W938" s="62"/>
      <c r="X938" s="62"/>
      <c r="Y938" s="62"/>
      <c r="Z938" s="62">
        <v>4.3859649122807015E-2</v>
      </c>
      <c r="AA938" s="62">
        <v>2.1929824561403508E-2</v>
      </c>
      <c r="AB938" s="62"/>
      <c r="AC938" s="61" t="str">
        <f>'учет продукции'!$A938&amp;" "&amp;'учет продукции'!$B938&amp;" "&amp;'учет продукции'!$C938&amp;" "&amp;'учет продукции'!$D938&amp;" "&amp;'учет продукции'!$E938</f>
        <v>Лендхаус 6см №1 Каир Фактура 0-3 2 сорт</v>
      </c>
    </row>
    <row r="939" spans="1:29" ht="14.25" customHeight="1" x14ac:dyDescent="0.3">
      <c r="A939" s="35" t="str">
        <f t="shared" ref="A939:B939" si="382">A427</f>
        <v>Лендхаус</v>
      </c>
      <c r="B939" s="8" t="str">
        <f t="shared" si="382"/>
        <v>6см</v>
      </c>
      <c r="C939" s="8" t="str">
        <f t="shared" si="380"/>
        <v>№2 Янтарь</v>
      </c>
      <c r="D939" s="8" t="str">
        <f t="shared" si="381"/>
        <v>Фактура 0-3</v>
      </c>
      <c r="E939" s="9" t="s">
        <v>159</v>
      </c>
      <c r="F939" s="63">
        <f>'учет продукции'!$I939+'учет продукции'!$J939-'учет продукции'!$K939</f>
        <v>0</v>
      </c>
      <c r="G939" s="32">
        <v>450</v>
      </c>
      <c r="H939" s="32">
        <f>'учет продукции'!$F939*'учет продукции'!$G939</f>
        <v>0</v>
      </c>
      <c r="I939" s="64"/>
      <c r="J939" s="61"/>
      <c r="K939" s="61"/>
      <c r="L939" s="62"/>
      <c r="M939" s="62">
        <v>0</v>
      </c>
      <c r="N939" s="62">
        <v>0</v>
      </c>
      <c r="O939" s="62"/>
      <c r="P939" s="62"/>
      <c r="Q939" s="62">
        <v>5.2631578947368416</v>
      </c>
      <c r="R939" s="62"/>
      <c r="S939" s="62">
        <v>0.81871345029239762</v>
      </c>
      <c r="T939" s="62">
        <v>0.78947368421052622</v>
      </c>
      <c r="U939" s="62">
        <v>0.58479532163742687</v>
      </c>
      <c r="V939" s="62"/>
      <c r="W939" s="62">
        <v>4.3859649122807015E-2</v>
      </c>
      <c r="X939" s="62"/>
      <c r="Y939" s="62"/>
      <c r="Z939" s="62">
        <v>4.3859649122807001E-2</v>
      </c>
      <c r="AA939" s="62"/>
      <c r="AB939" s="62"/>
      <c r="AC939" s="61" t="str">
        <f>'учет продукции'!$A939&amp;" "&amp;'учет продукции'!$B939&amp;" "&amp;'учет продукции'!$C939&amp;" "&amp;'учет продукции'!$D939&amp;" "&amp;'учет продукции'!$E939</f>
        <v>Лендхаус 6см №2 Янтарь Фактура 0-3 2 сорт</v>
      </c>
    </row>
    <row r="940" spans="1:29" ht="14.25" customHeight="1" x14ac:dyDescent="0.3">
      <c r="A940" s="35" t="str">
        <f t="shared" ref="A940:B940" si="383">A428</f>
        <v>Лендхаус</v>
      </c>
      <c r="B940" s="8" t="str">
        <f t="shared" si="383"/>
        <v>6см</v>
      </c>
      <c r="C940" s="8" t="str">
        <f t="shared" si="380"/>
        <v>№3 Серо-белый</v>
      </c>
      <c r="D940" s="8" t="str">
        <f t="shared" si="381"/>
        <v>Фактура 0-3</v>
      </c>
      <c r="E940" s="9" t="s">
        <v>159</v>
      </c>
      <c r="F940" s="63">
        <f>'учет продукции'!$I940+'учет продукции'!$J940-'учет продукции'!$K940</f>
        <v>0</v>
      </c>
      <c r="G940" s="32">
        <v>450</v>
      </c>
      <c r="H940" s="32">
        <f>'учет продукции'!$F940*'учет продукции'!$G940</f>
        <v>0</v>
      </c>
      <c r="I940" s="64"/>
      <c r="J940" s="61"/>
      <c r="K940" s="61"/>
      <c r="L940" s="62"/>
      <c r="M940" s="62">
        <v>0</v>
      </c>
      <c r="N940" s="62">
        <v>0</v>
      </c>
      <c r="O940" s="62"/>
      <c r="P940" s="62"/>
      <c r="Q940" s="62">
        <v>5.2631578947368416</v>
      </c>
      <c r="R940" s="62"/>
      <c r="S940" s="62">
        <v>0.54035087719298247</v>
      </c>
      <c r="T940" s="62">
        <v>1.0499999999999996</v>
      </c>
      <c r="U940" s="62">
        <v>0.58479532163742687</v>
      </c>
      <c r="V940" s="62"/>
      <c r="W940" s="62"/>
      <c r="X940" s="62"/>
      <c r="Y940" s="62">
        <v>4.3859649122807015E-2</v>
      </c>
      <c r="Z940" s="62"/>
      <c r="AA940" s="62"/>
      <c r="AB940" s="62"/>
      <c r="AC940" s="61" t="str">
        <f>'учет продукции'!$A940&amp;" "&amp;'учет продукции'!$B940&amp;" "&amp;'учет продукции'!$C940&amp;" "&amp;'учет продукции'!$D940&amp;" "&amp;'учет продукции'!$E940</f>
        <v>Лендхаус 6см №3 Серо-белый Фактура 0-3 2 сорт</v>
      </c>
    </row>
    <row r="941" spans="1:29" ht="14.25" customHeight="1" x14ac:dyDescent="0.3">
      <c r="A941" s="35" t="str">
        <f t="shared" ref="A941:B941" si="384">A429</f>
        <v>Лендхаус</v>
      </c>
      <c r="B941" s="8" t="str">
        <f t="shared" si="384"/>
        <v>6см</v>
      </c>
      <c r="C941" s="8" t="str">
        <f t="shared" si="380"/>
        <v>№4 Степь</v>
      </c>
      <c r="D941" s="8" t="str">
        <f t="shared" si="381"/>
        <v>Фактура 0-3</v>
      </c>
      <c r="E941" s="9" t="s">
        <v>159</v>
      </c>
      <c r="F941" s="63">
        <f>'учет продукции'!$I941+'учет продукции'!$J941-'учет продукции'!$K941</f>
        <v>0</v>
      </c>
      <c r="G941" s="32">
        <v>450</v>
      </c>
      <c r="H941" s="32">
        <f>'учет продукции'!$F941*'учет продукции'!$G941</f>
        <v>0</v>
      </c>
      <c r="I941" s="64"/>
      <c r="J941" s="61"/>
      <c r="K941" s="61"/>
      <c r="L941" s="62"/>
      <c r="M941" s="62">
        <v>0</v>
      </c>
      <c r="N941" s="62">
        <v>0</v>
      </c>
      <c r="O941" s="62"/>
      <c r="P941" s="62"/>
      <c r="Q941" s="62">
        <v>5.2631578947368416</v>
      </c>
      <c r="R941" s="62"/>
      <c r="S941" s="62">
        <v>0.41</v>
      </c>
      <c r="T941" s="62">
        <v>1.1842105263157894</v>
      </c>
      <c r="U941" s="62">
        <v>0.58479532163742687</v>
      </c>
      <c r="V941" s="62"/>
      <c r="W941" s="62">
        <v>2.1999999999999999E-2</v>
      </c>
      <c r="X941" s="62"/>
      <c r="Y941" s="62">
        <v>4.3859649122807015E-2</v>
      </c>
      <c r="Z941" s="62">
        <v>2.1999999999999999E-2</v>
      </c>
      <c r="AA941" s="62"/>
      <c r="AB941" s="62"/>
      <c r="AC941" s="61" t="str">
        <f>'учет продукции'!$A941&amp;" "&amp;'учет продукции'!$B941&amp;" "&amp;'учет продукции'!$C941&amp;" "&amp;'учет продукции'!$D941&amp;" "&amp;'учет продукции'!$E941</f>
        <v>Лендхаус 6см №4 Степь Фактура 0-3 2 сорт</v>
      </c>
    </row>
    <row r="942" spans="1:29" ht="14.25" customHeight="1" x14ac:dyDescent="0.3">
      <c r="A942" s="35" t="str">
        <f t="shared" ref="A942:B942" si="385">A430</f>
        <v>Лендхаус</v>
      </c>
      <c r="B942" s="8" t="str">
        <f t="shared" si="385"/>
        <v>6см</v>
      </c>
      <c r="C942" s="8" t="str">
        <f t="shared" si="380"/>
        <v>№5 Клинкер</v>
      </c>
      <c r="D942" s="8" t="str">
        <f t="shared" si="381"/>
        <v>Фактура 0-3</v>
      </c>
      <c r="E942" s="9" t="s">
        <v>159</v>
      </c>
      <c r="F942" s="63">
        <f>'учет продукции'!$I942+'учет продукции'!$J942-'учет продукции'!$K942</f>
        <v>0</v>
      </c>
      <c r="G942" s="32">
        <v>450</v>
      </c>
      <c r="H942" s="32">
        <f>'учет продукции'!$F942*'учет продукции'!$G942</f>
        <v>0</v>
      </c>
      <c r="I942" s="64"/>
      <c r="J942" s="61"/>
      <c r="K942" s="61"/>
      <c r="L942" s="62"/>
      <c r="M942" s="62">
        <v>0</v>
      </c>
      <c r="N942" s="62">
        <v>0</v>
      </c>
      <c r="O942" s="62"/>
      <c r="P942" s="62"/>
      <c r="Q942" s="62">
        <v>5.2631578947368416</v>
      </c>
      <c r="R942" s="62"/>
      <c r="S942" s="62">
        <v>1.64</v>
      </c>
      <c r="T942" s="62"/>
      <c r="U942" s="62">
        <v>0.58479532163742687</v>
      </c>
      <c r="V942" s="62">
        <v>5.7000000000000002E-2</v>
      </c>
      <c r="W942" s="62">
        <v>2.9000000000000001E-2</v>
      </c>
      <c r="X942" s="62"/>
      <c r="Y942" s="62"/>
      <c r="Z942" s="62"/>
      <c r="AA942" s="62"/>
      <c r="AB942" s="62"/>
      <c r="AC942" s="61" t="str">
        <f>'учет продукции'!$A942&amp;" "&amp;'учет продукции'!$B942&amp;" "&amp;'учет продукции'!$C942&amp;" "&amp;'учет продукции'!$D942&amp;" "&amp;'учет продукции'!$E942</f>
        <v>Лендхаус 6см №5 Клинкер Фактура 0-3 2 сорт</v>
      </c>
    </row>
    <row r="943" spans="1:29" ht="14.25" customHeight="1" x14ac:dyDescent="0.3">
      <c r="A943" s="35" t="str">
        <f t="shared" ref="A943:B943" si="386">A431</f>
        <v>Лендхаус</v>
      </c>
      <c r="B943" s="8" t="str">
        <f t="shared" si="386"/>
        <v>6см</v>
      </c>
      <c r="C943" s="8" t="str">
        <f t="shared" si="380"/>
        <v>№6 Осень</v>
      </c>
      <c r="D943" s="8" t="str">
        <f t="shared" si="381"/>
        <v>Фактура 0-3</v>
      </c>
      <c r="E943" s="9" t="s">
        <v>159</v>
      </c>
      <c r="F943" s="63">
        <f>'учет продукции'!$I943+'учет продукции'!$J943-'учет продукции'!$K943</f>
        <v>0</v>
      </c>
      <c r="G943" s="32">
        <v>450</v>
      </c>
      <c r="H943" s="32">
        <f>'учет продукции'!$F943*'учет продукции'!$G943</f>
        <v>0</v>
      </c>
      <c r="I943" s="64"/>
      <c r="J943" s="61"/>
      <c r="K943" s="61"/>
      <c r="L943" s="62"/>
      <c r="M943" s="62">
        <v>0</v>
      </c>
      <c r="N943" s="62">
        <v>0</v>
      </c>
      <c r="O943" s="62"/>
      <c r="P943" s="62"/>
      <c r="Q943" s="62">
        <v>5.2631578947368416</v>
      </c>
      <c r="R943" s="62"/>
      <c r="S943" s="62">
        <v>0.81871345029239762</v>
      </c>
      <c r="T943" s="62">
        <v>0.78947368421052622</v>
      </c>
      <c r="U943" s="62">
        <v>0.58479532163742687</v>
      </c>
      <c r="V943" s="62">
        <v>2.1929824561403508E-2</v>
      </c>
      <c r="W943" s="62">
        <v>2.1929824561403508E-2</v>
      </c>
      <c r="X943" s="62"/>
      <c r="Y943" s="62"/>
      <c r="Z943" s="62">
        <v>4.3859649122807015E-2</v>
      </c>
      <c r="AA943" s="62"/>
      <c r="AB943" s="62"/>
      <c r="AC943" s="61" t="str">
        <f>'учет продукции'!$A943&amp;" "&amp;'учет продукции'!$B943&amp;" "&amp;'учет продукции'!$C943&amp;" "&amp;'учет продукции'!$D943&amp;" "&amp;'учет продукции'!$E943</f>
        <v>Лендхаус 6см №6 Осень Фактура 0-3 2 сорт</v>
      </c>
    </row>
    <row r="944" spans="1:29" ht="14.25" customHeight="1" x14ac:dyDescent="0.3">
      <c r="A944" s="35" t="str">
        <f t="shared" ref="A944:B944" si="387">A432</f>
        <v>Лендхаус</v>
      </c>
      <c r="B944" s="8" t="str">
        <f t="shared" si="387"/>
        <v>6см</v>
      </c>
      <c r="C944" s="8" t="str">
        <f t="shared" si="380"/>
        <v>№7 Меланж</v>
      </c>
      <c r="D944" s="8" t="str">
        <f t="shared" si="381"/>
        <v>Фактура 0-3</v>
      </c>
      <c r="E944" s="9" t="s">
        <v>159</v>
      </c>
      <c r="F944" s="63">
        <f>'учет продукции'!$I944+'учет продукции'!$J944-'учет продукции'!$K944</f>
        <v>0</v>
      </c>
      <c r="G944" s="32">
        <v>450</v>
      </c>
      <c r="H944" s="32">
        <f>'учет продукции'!$F944*'учет продукции'!$G944</f>
        <v>0</v>
      </c>
      <c r="I944" s="64"/>
      <c r="J944" s="61"/>
      <c r="K944" s="61"/>
      <c r="L944" s="62"/>
      <c r="M944" s="62">
        <v>0</v>
      </c>
      <c r="N944" s="62">
        <v>0</v>
      </c>
      <c r="O944" s="62"/>
      <c r="P944" s="62"/>
      <c r="Q944" s="62">
        <v>5.2631578947368416</v>
      </c>
      <c r="R944" s="62"/>
      <c r="S944" s="62"/>
      <c r="T944" s="62">
        <v>1.58</v>
      </c>
      <c r="U944" s="62">
        <v>0.58479532163742687</v>
      </c>
      <c r="V944" s="62"/>
      <c r="W944" s="62"/>
      <c r="X944" s="62"/>
      <c r="Y944" s="62">
        <v>4.3859649122807015E-2</v>
      </c>
      <c r="Z944" s="62">
        <v>4.3859649122807015E-2</v>
      </c>
      <c r="AA944" s="62"/>
      <c r="AB944" s="62"/>
      <c r="AC944" s="61" t="str">
        <f>'учет продукции'!$A944&amp;" "&amp;'учет продукции'!$B944&amp;" "&amp;'учет продукции'!$C944&amp;" "&amp;'учет продукции'!$D944&amp;" "&amp;'учет продукции'!$E944</f>
        <v>Лендхаус 6см №7 Меланж Фактура 0-3 2 сорт</v>
      </c>
    </row>
    <row r="945" spans="1:29" ht="14.25" customHeight="1" x14ac:dyDescent="0.3">
      <c r="A945" s="35" t="str">
        <f t="shared" ref="A945:B945" si="388">A433</f>
        <v>Лендхаус</v>
      </c>
      <c r="B945" s="8" t="str">
        <f t="shared" si="388"/>
        <v>6см</v>
      </c>
      <c r="C945" s="8" t="str">
        <f t="shared" si="380"/>
        <v>№8 Аляска</v>
      </c>
      <c r="D945" s="8" t="str">
        <f t="shared" si="381"/>
        <v>Фактура 0-3</v>
      </c>
      <c r="E945" s="9" t="s">
        <v>159</v>
      </c>
      <c r="F945" s="63">
        <f>'учет продукции'!$I945+'учет продукции'!$J945-'учет продукции'!$K945</f>
        <v>0</v>
      </c>
      <c r="G945" s="32">
        <v>450</v>
      </c>
      <c r="H945" s="32">
        <f>'учет продукции'!$F945*'учет продукции'!$G945</f>
        <v>0</v>
      </c>
      <c r="I945" s="64"/>
      <c r="J945" s="61"/>
      <c r="K945" s="61"/>
      <c r="L945" s="62"/>
      <c r="M945" s="62">
        <v>0</v>
      </c>
      <c r="N945" s="62">
        <v>0</v>
      </c>
      <c r="O945" s="62"/>
      <c r="P945" s="62"/>
      <c r="Q945" s="62">
        <v>5.2631578947368416</v>
      </c>
      <c r="R945" s="62"/>
      <c r="S945" s="62">
        <v>0.41</v>
      </c>
      <c r="T945" s="62">
        <v>1.1850000000000001</v>
      </c>
      <c r="U945" s="62">
        <v>0.58479532163742687</v>
      </c>
      <c r="V945" s="62"/>
      <c r="W945" s="62"/>
      <c r="X945" s="62">
        <v>2.1999999999999999E-2</v>
      </c>
      <c r="Y945" s="62">
        <v>6.6000000000000003E-2</v>
      </c>
      <c r="Z945" s="62"/>
      <c r="AA945" s="62"/>
      <c r="AB945" s="62"/>
      <c r="AC945" s="61" t="str">
        <f>'учет продукции'!$A945&amp;" "&amp;'учет продукции'!$B945&amp;" "&amp;'учет продукции'!$C945&amp;" "&amp;'учет продукции'!$D945&amp;" "&amp;'учет продукции'!$E945</f>
        <v>Лендхаус 6см №8 Аляска Фактура 0-3 2 сорт</v>
      </c>
    </row>
    <row r="946" spans="1:29" ht="14.25" customHeight="1" x14ac:dyDescent="0.3">
      <c r="A946" s="35" t="str">
        <f t="shared" ref="A946:B946" si="389">A434</f>
        <v>Лендхаус</v>
      </c>
      <c r="B946" s="8" t="str">
        <f t="shared" si="389"/>
        <v>6см</v>
      </c>
      <c r="C946" s="8" t="str">
        <f t="shared" si="380"/>
        <v>№9 Арабская ночь</v>
      </c>
      <c r="D946" s="8" t="str">
        <f t="shared" si="381"/>
        <v>Фактура 0-3</v>
      </c>
      <c r="E946" s="9" t="s">
        <v>159</v>
      </c>
      <c r="F946" s="63">
        <f>'учет продукции'!$I946+'учет продукции'!$J946-'учет продукции'!$K946</f>
        <v>0</v>
      </c>
      <c r="G946" s="32">
        <v>450</v>
      </c>
      <c r="H946" s="32">
        <f>'учет продукции'!$F946*'учет продукции'!$G946</f>
        <v>0</v>
      </c>
      <c r="I946" s="64"/>
      <c r="J946" s="61"/>
      <c r="K946" s="61"/>
      <c r="L946" s="62"/>
      <c r="M946" s="62">
        <v>0</v>
      </c>
      <c r="N946" s="62">
        <v>0</v>
      </c>
      <c r="O946" s="62"/>
      <c r="P946" s="62"/>
      <c r="Q946" s="62">
        <v>5.2631578947368416</v>
      </c>
      <c r="R946" s="62"/>
      <c r="S946" s="62">
        <v>1.08</v>
      </c>
      <c r="T946" s="62">
        <v>0.52</v>
      </c>
      <c r="U946" s="62">
        <v>0.58479532163742687</v>
      </c>
      <c r="V946" s="62">
        <v>2.9000000000000001E-2</v>
      </c>
      <c r="W946" s="62"/>
      <c r="X946" s="62">
        <v>2.9000000000000001E-2</v>
      </c>
      <c r="Y946" s="62"/>
      <c r="Z946" s="62">
        <v>2.9000000000000001E-2</v>
      </c>
      <c r="AA946" s="62"/>
      <c r="AB946" s="62"/>
      <c r="AC946" s="61" t="str">
        <f>'учет продукции'!$A946&amp;" "&amp;'учет продукции'!$B946&amp;" "&amp;'учет продукции'!$C946&amp;" "&amp;'учет продукции'!$D946&amp;" "&amp;'учет продукции'!$E946</f>
        <v>Лендхаус 6см №9 Арабская ночь Фактура 0-3 2 сорт</v>
      </c>
    </row>
    <row r="947" spans="1:29" ht="14.25" customHeight="1" x14ac:dyDescent="0.3">
      <c r="A947" s="35" t="str">
        <f t="shared" ref="A947:B947" si="390">A435</f>
        <v>Лендхаус</v>
      </c>
      <c r="B947" s="8" t="str">
        <f t="shared" si="390"/>
        <v>6см</v>
      </c>
      <c r="C947" s="8" t="str">
        <f t="shared" si="380"/>
        <v>№10 Джафар</v>
      </c>
      <c r="D947" s="8" t="str">
        <f t="shared" si="381"/>
        <v>Фактура 0-3</v>
      </c>
      <c r="E947" s="9" t="s">
        <v>159</v>
      </c>
      <c r="F947" s="63">
        <f>'учет продукции'!$I947+'учет продукции'!$J947-'учет продукции'!$K947</f>
        <v>0</v>
      </c>
      <c r="G947" s="32">
        <v>450</v>
      </c>
      <c r="H947" s="32">
        <f>'учет продукции'!$F947*'учет продукции'!$G947</f>
        <v>0</v>
      </c>
      <c r="I947" s="64"/>
      <c r="J947" s="61"/>
      <c r="K947" s="61"/>
      <c r="L947" s="62"/>
      <c r="M947" s="62">
        <v>0</v>
      </c>
      <c r="N947" s="62">
        <v>0</v>
      </c>
      <c r="O947" s="62"/>
      <c r="P947" s="62"/>
      <c r="Q947" s="62">
        <v>5.2631578947368416</v>
      </c>
      <c r="R947" s="62"/>
      <c r="S947" s="62">
        <v>0.81871345029239762</v>
      </c>
      <c r="T947" s="62">
        <v>0.78947368421052622</v>
      </c>
      <c r="U947" s="62">
        <v>0.58479532163742687</v>
      </c>
      <c r="V947" s="62"/>
      <c r="W947" s="62">
        <v>2.1929824561403508E-2</v>
      </c>
      <c r="X947" s="62"/>
      <c r="Y947" s="62"/>
      <c r="Z947" s="62">
        <v>4.3859649122807015E-2</v>
      </c>
      <c r="AA947" s="62">
        <v>2.1929824561403508E-2</v>
      </c>
      <c r="AB947" s="62"/>
      <c r="AC947" s="61" t="str">
        <f>'учет продукции'!$A947&amp;" "&amp;'учет продукции'!$B947&amp;" "&amp;'учет продукции'!$C947&amp;" "&amp;'учет продукции'!$D947&amp;" "&amp;'учет продукции'!$E947</f>
        <v>Лендхаус 6см №10 Джафар Фактура 0-3 2 сорт</v>
      </c>
    </row>
    <row r="948" spans="1:29" ht="14.25" customHeight="1" x14ac:dyDescent="0.3">
      <c r="A948" s="35" t="str">
        <f t="shared" ref="A948:B948" si="391">A436</f>
        <v>Лендхаус</v>
      </c>
      <c r="B948" s="8" t="str">
        <f t="shared" si="391"/>
        <v>6см</v>
      </c>
      <c r="C948" s="8" t="str">
        <f t="shared" si="380"/>
        <v>№11 Джамбулани</v>
      </c>
      <c r="D948" s="8" t="str">
        <f t="shared" si="381"/>
        <v>Фактура 0-3</v>
      </c>
      <c r="E948" s="9" t="s">
        <v>159</v>
      </c>
      <c r="F948" s="63">
        <f>'учет продукции'!$I948+'учет продукции'!$J948-'учет продукции'!$K948</f>
        <v>0</v>
      </c>
      <c r="G948" s="32">
        <v>450</v>
      </c>
      <c r="H948" s="32">
        <f>'учет продукции'!$F948*'учет продукции'!$G948</f>
        <v>0</v>
      </c>
      <c r="I948" s="64"/>
      <c r="J948" s="61"/>
      <c r="K948" s="61"/>
      <c r="L948" s="62"/>
      <c r="M948" s="62">
        <v>0</v>
      </c>
      <c r="N948" s="62">
        <v>0</v>
      </c>
      <c r="O948" s="62"/>
      <c r="P948" s="62"/>
      <c r="Q948" s="62">
        <v>5.2631578947368416</v>
      </c>
      <c r="R948" s="62"/>
      <c r="S948" s="62">
        <v>0.81871345029239762</v>
      </c>
      <c r="T948" s="62">
        <v>0.78947368421052622</v>
      </c>
      <c r="U948" s="62">
        <v>0.58479532163742687</v>
      </c>
      <c r="V948" s="62"/>
      <c r="W948" s="62">
        <v>4.3859649122807015E-2</v>
      </c>
      <c r="X948" s="62"/>
      <c r="Y948" s="62">
        <v>4.3859649122807015E-2</v>
      </c>
      <c r="Z948" s="62"/>
      <c r="AA948" s="62"/>
      <c r="AB948" s="62"/>
      <c r="AC948" s="61" t="str">
        <f>'учет продукции'!$A948&amp;" "&amp;'учет продукции'!$B948&amp;" "&amp;'учет продукции'!$C948&amp;" "&amp;'учет продукции'!$D948&amp;" "&amp;'учет продукции'!$E948</f>
        <v>Лендхаус 6см №11 Джамбулани Фактура 0-3 2 сорт</v>
      </c>
    </row>
    <row r="949" spans="1:29" ht="14.25" customHeight="1" x14ac:dyDescent="0.3">
      <c r="A949" s="35" t="str">
        <f t="shared" ref="A949:B949" si="392">A437</f>
        <v>Лендхаус</v>
      </c>
      <c r="B949" s="8" t="str">
        <f t="shared" si="392"/>
        <v>6см</v>
      </c>
      <c r="C949" s="8" t="str">
        <f t="shared" si="380"/>
        <v>№12 Яшма</v>
      </c>
      <c r="D949" s="8" t="str">
        <f t="shared" si="381"/>
        <v>Фактура 0-3</v>
      </c>
      <c r="E949" s="9" t="s">
        <v>159</v>
      </c>
      <c r="F949" s="63">
        <f>'учет продукции'!$I949+'учет продукции'!$J949-'учет продукции'!$K949</f>
        <v>0</v>
      </c>
      <c r="G949" s="32">
        <v>450</v>
      </c>
      <c r="H949" s="32">
        <f>'учет продукции'!$F949*'учет продукции'!$G949</f>
        <v>0</v>
      </c>
      <c r="I949" s="64"/>
      <c r="J949" s="61"/>
      <c r="K949" s="61"/>
      <c r="L949" s="62"/>
      <c r="M949" s="62">
        <v>0</v>
      </c>
      <c r="N949" s="62">
        <v>0</v>
      </c>
      <c r="O949" s="62"/>
      <c r="P949" s="62"/>
      <c r="Q949" s="62">
        <v>5.2631578947368416</v>
      </c>
      <c r="R949" s="62"/>
      <c r="S949" s="62">
        <v>0.41</v>
      </c>
      <c r="T949" s="62">
        <v>1.1842105263157894</v>
      </c>
      <c r="U949" s="62">
        <v>0.58479532163742687</v>
      </c>
      <c r="V949" s="62"/>
      <c r="W949" s="62">
        <v>2.1929824561403501E-2</v>
      </c>
      <c r="X949" s="62"/>
      <c r="Y949" s="62">
        <v>4.3859649122807015E-2</v>
      </c>
      <c r="Z949" s="62"/>
      <c r="AA949" s="62">
        <v>2.1929824561403508E-2</v>
      </c>
      <c r="AB949" s="62"/>
      <c r="AC949" s="61" t="str">
        <f>'учет продукции'!$A949&amp;" "&amp;'учет продукции'!$B949&amp;" "&amp;'учет продукции'!$C949&amp;" "&amp;'учет продукции'!$D949&amp;" "&amp;'учет продукции'!$E949</f>
        <v>Лендхаус 6см №12 Яшма Фактура 0-3 2 сорт</v>
      </c>
    </row>
    <row r="950" spans="1:29" ht="14.25" customHeight="1" x14ac:dyDescent="0.3">
      <c r="A950" s="35" t="str">
        <f t="shared" ref="A950:B950" si="393">A438</f>
        <v>Лендхаус</v>
      </c>
      <c r="B950" s="8" t="str">
        <f t="shared" si="393"/>
        <v>6см</v>
      </c>
      <c r="C950" s="8" t="str">
        <f t="shared" si="380"/>
        <v>№13 Сорренто</v>
      </c>
      <c r="D950" s="8" t="str">
        <f t="shared" si="381"/>
        <v>Фактура 0-3</v>
      </c>
      <c r="E950" s="9" t="s">
        <v>159</v>
      </c>
      <c r="F950" s="63">
        <f>'учет продукции'!$I950+'учет продукции'!$J950-'учет продукции'!$K950</f>
        <v>0</v>
      </c>
      <c r="G950" s="32">
        <v>450</v>
      </c>
      <c r="H950" s="32">
        <f>'учет продукции'!$F950*'учет продукции'!$G950</f>
        <v>0</v>
      </c>
      <c r="I950" s="64"/>
      <c r="J950" s="61"/>
      <c r="K950" s="61"/>
      <c r="L950" s="62"/>
      <c r="M950" s="62">
        <v>0</v>
      </c>
      <c r="N950" s="62">
        <v>0</v>
      </c>
      <c r="O950" s="62"/>
      <c r="P950" s="62"/>
      <c r="Q950" s="62">
        <v>5.2631578947368416</v>
      </c>
      <c r="R950" s="62"/>
      <c r="S950" s="62">
        <v>1.08</v>
      </c>
      <c r="T950" s="62">
        <v>0.52</v>
      </c>
      <c r="U950" s="62">
        <v>0.58479532163742687</v>
      </c>
      <c r="V950" s="62">
        <v>2.9000000000000001E-2</v>
      </c>
      <c r="W950" s="62">
        <v>2.9000000000000001E-2</v>
      </c>
      <c r="X950" s="62"/>
      <c r="Y950" s="62"/>
      <c r="Z950" s="62"/>
      <c r="AA950" s="62">
        <v>2.9000000000000001E-2</v>
      </c>
      <c r="AB950" s="62"/>
      <c r="AC950" s="61" t="str">
        <f>'учет продукции'!$A950&amp;" "&amp;'учет продукции'!$B950&amp;" "&amp;'учет продукции'!$C950&amp;" "&amp;'учет продукции'!$D950&amp;" "&amp;'учет продукции'!$E950</f>
        <v>Лендхаус 6см №13 Сорренто Фактура 0-3 2 сорт</v>
      </c>
    </row>
    <row r="951" spans="1:29" ht="14.25" customHeight="1" x14ac:dyDescent="0.3">
      <c r="A951" s="35" t="str">
        <f t="shared" ref="A951:B951" si="394">A439</f>
        <v>Лендхаус</v>
      </c>
      <c r="B951" s="8" t="str">
        <f t="shared" si="394"/>
        <v>6см</v>
      </c>
      <c r="C951" s="8" t="str">
        <f t="shared" si="380"/>
        <v>№14 Красный агат</v>
      </c>
      <c r="D951" s="8" t="str">
        <f t="shared" si="381"/>
        <v>Фактура 0-3</v>
      </c>
      <c r="E951" s="9" t="s">
        <v>159</v>
      </c>
      <c r="F951" s="63">
        <f>'учет продукции'!$I951+'учет продукции'!$J951-'учет продукции'!$K951</f>
        <v>0</v>
      </c>
      <c r="G951" s="32">
        <v>450</v>
      </c>
      <c r="H951" s="32">
        <f>'учет продукции'!$F951*'учет продукции'!$G951</f>
        <v>0</v>
      </c>
      <c r="I951" s="64"/>
      <c r="J951" s="61"/>
      <c r="K951" s="61"/>
      <c r="L951" s="62"/>
      <c r="M951" s="62">
        <v>0</v>
      </c>
      <c r="N951" s="62">
        <v>0</v>
      </c>
      <c r="O951" s="62"/>
      <c r="P951" s="62"/>
      <c r="Q951" s="62">
        <v>5.2631578947368416</v>
      </c>
      <c r="R951" s="62"/>
      <c r="S951" s="62">
        <v>0.41</v>
      </c>
      <c r="T951" s="62">
        <v>1.1842105263157894</v>
      </c>
      <c r="U951" s="62">
        <v>0.58479532163742687</v>
      </c>
      <c r="V951" s="62">
        <v>2.1929824561403508E-2</v>
      </c>
      <c r="W951" s="62"/>
      <c r="X951" s="62">
        <v>2.1929824561403508E-2</v>
      </c>
      <c r="Y951" s="62">
        <v>4.3859649122807015E-2</v>
      </c>
      <c r="Z951" s="62"/>
      <c r="AA951" s="62"/>
      <c r="AB951" s="62"/>
      <c r="AC951" s="61" t="str">
        <f>'учет продукции'!$A951&amp;" "&amp;'учет продукции'!$B951&amp;" "&amp;'учет продукции'!$C951&amp;" "&amp;'учет продукции'!$D951&amp;" "&amp;'учет продукции'!$E951</f>
        <v>Лендхаус 6см №14 Красный агат Фактура 0-3 2 сорт</v>
      </c>
    </row>
    <row r="952" spans="1:29" ht="14.25" customHeight="1" x14ac:dyDescent="0.3">
      <c r="A952" s="35" t="str">
        <f t="shared" ref="A952:B952" si="395">A440</f>
        <v>Лендхаус</v>
      </c>
      <c r="B952" s="8" t="str">
        <f t="shared" si="395"/>
        <v>6см</v>
      </c>
      <c r="C952" s="8" t="str">
        <f t="shared" si="380"/>
        <v>№15 Антрацит</v>
      </c>
      <c r="D952" s="8" t="str">
        <f t="shared" si="381"/>
        <v>Фактура 0-3</v>
      </c>
      <c r="E952" s="9" t="s">
        <v>159</v>
      </c>
      <c r="F952" s="63">
        <f>'учет продукции'!$I952+'учет продукции'!$J952-'учет продукции'!$K952</f>
        <v>0</v>
      </c>
      <c r="G952" s="32">
        <v>450</v>
      </c>
      <c r="H952" s="32">
        <f>'учет продукции'!$F952*'учет продукции'!$G952</f>
        <v>0</v>
      </c>
      <c r="I952" s="64"/>
      <c r="J952" s="61"/>
      <c r="K952" s="61"/>
      <c r="L952" s="62"/>
      <c r="M952" s="62">
        <v>0</v>
      </c>
      <c r="N952" s="62">
        <v>0</v>
      </c>
      <c r="O952" s="62"/>
      <c r="P952" s="62"/>
      <c r="Q952" s="62">
        <v>5.2631578947368416</v>
      </c>
      <c r="R952" s="62"/>
      <c r="S952" s="62">
        <v>0.81871345029239762</v>
      </c>
      <c r="T952" s="62">
        <v>0.78947368421052622</v>
      </c>
      <c r="U952" s="62">
        <v>0.58479532163742698</v>
      </c>
      <c r="V952" s="62"/>
      <c r="W952" s="62"/>
      <c r="X952" s="62">
        <v>1.4999999999999999E-2</v>
      </c>
      <c r="Y952" s="62">
        <v>0.44</v>
      </c>
      <c r="Z952" s="62"/>
      <c r="AA952" s="62"/>
      <c r="AB952" s="62"/>
      <c r="AC952" s="61" t="str">
        <f>'учет продукции'!$A952&amp;" "&amp;'учет продукции'!$B952&amp;" "&amp;'учет продукции'!$C952&amp;" "&amp;'учет продукции'!$D952&amp;" "&amp;'учет продукции'!$E952</f>
        <v>Лендхаус 6см №15 Антрацит Фактура 0-3 2 сорт</v>
      </c>
    </row>
    <row r="953" spans="1:29" ht="14.25" customHeight="1" x14ac:dyDescent="0.3">
      <c r="A953" s="35" t="str">
        <f t="shared" ref="A953:B953" si="396">A441</f>
        <v>Лендхаус</v>
      </c>
      <c r="B953" s="8" t="str">
        <f t="shared" si="396"/>
        <v>6см</v>
      </c>
      <c r="C953" s="8" t="str">
        <f t="shared" si="380"/>
        <v>№16 Хаски</v>
      </c>
      <c r="D953" s="8" t="str">
        <f t="shared" si="381"/>
        <v>Фактура 0-3</v>
      </c>
      <c r="E953" s="9" t="s">
        <v>159</v>
      </c>
      <c r="F953" s="63">
        <f>'учет продукции'!$I953+'учет продукции'!$J953-'учет продукции'!$K953</f>
        <v>0</v>
      </c>
      <c r="G953" s="32">
        <v>450</v>
      </c>
      <c r="H953" s="32">
        <f>'учет продукции'!$F953*'учет продукции'!$G953</f>
        <v>0</v>
      </c>
      <c r="I953" s="64"/>
      <c r="J953" s="61"/>
      <c r="K953" s="61"/>
      <c r="L953" s="62"/>
      <c r="M953" s="62">
        <v>0</v>
      </c>
      <c r="N953" s="62">
        <v>0</v>
      </c>
      <c r="O953" s="62"/>
      <c r="P953" s="62"/>
      <c r="Q953" s="62">
        <v>5.2631578947368398</v>
      </c>
      <c r="R953" s="62"/>
      <c r="S953" s="62">
        <v>1.08</v>
      </c>
      <c r="T953" s="62">
        <v>0.52</v>
      </c>
      <c r="U953" s="62">
        <v>0.58479532163742698</v>
      </c>
      <c r="V953" s="62"/>
      <c r="W953" s="62">
        <v>2.1929824561403508E-2</v>
      </c>
      <c r="X953" s="62"/>
      <c r="Y953" s="62">
        <v>2.1929824561403508E-2</v>
      </c>
      <c r="Z953" s="62"/>
      <c r="AA953" s="62">
        <v>2.1929824561403508E-2</v>
      </c>
      <c r="AB953" s="62"/>
      <c r="AC953" s="61" t="str">
        <f>'учет продукции'!$A953&amp;" "&amp;'учет продукции'!$B953&amp;" "&amp;'учет продукции'!$C953&amp;" "&amp;'учет продукции'!$D953&amp;" "&amp;'учет продукции'!$E953</f>
        <v>Лендхаус 6см №16 Хаски Фактура 0-3 2 сорт</v>
      </c>
    </row>
    <row r="954" spans="1:29" ht="14.25" customHeight="1" x14ac:dyDescent="0.3">
      <c r="A954" s="35" t="str">
        <f t="shared" ref="A954:B954" si="397">A442</f>
        <v>Лендхаус</v>
      </c>
      <c r="B954" s="8" t="str">
        <f t="shared" si="397"/>
        <v>6см</v>
      </c>
      <c r="C954" s="8" t="str">
        <f t="shared" si="380"/>
        <v>№17 Черная ночь</v>
      </c>
      <c r="D954" s="8" t="str">
        <f t="shared" si="381"/>
        <v>Фактура 0-3</v>
      </c>
      <c r="E954" s="9" t="s">
        <v>159</v>
      </c>
      <c r="F954" s="63">
        <f>'учет продукции'!$I954+'учет продукции'!$J954-'учет продукции'!$K954</f>
        <v>0</v>
      </c>
      <c r="G954" s="32">
        <v>450</v>
      </c>
      <c r="H954" s="32">
        <f>'учет продукции'!$F954*'учет продукции'!$G954</f>
        <v>0</v>
      </c>
      <c r="I954" s="64"/>
      <c r="J954" s="61"/>
      <c r="K954" s="61"/>
      <c r="L954" s="62"/>
      <c r="M954" s="62">
        <v>0</v>
      </c>
      <c r="N954" s="62">
        <v>0</v>
      </c>
      <c r="O954" s="62"/>
      <c r="P954" s="62"/>
      <c r="Q954" s="62">
        <v>5.2631578947368398</v>
      </c>
      <c r="R954" s="62"/>
      <c r="S954" s="62">
        <v>1.23</v>
      </c>
      <c r="T954" s="62">
        <v>0.39500000000000002</v>
      </c>
      <c r="U954" s="62">
        <v>0.58479532163742698</v>
      </c>
      <c r="V954" s="62"/>
      <c r="W954" s="62"/>
      <c r="X954" s="62">
        <v>6.6000000000000003E-2</v>
      </c>
      <c r="Y954" s="62">
        <v>2.1999999999999999E-2</v>
      </c>
      <c r="Z954" s="62"/>
      <c r="AA954" s="62"/>
      <c r="AB954" s="62"/>
      <c r="AC954" s="61" t="str">
        <f>'учет продукции'!$A954&amp;" "&amp;'учет продукции'!$B954&amp;" "&amp;'учет продукции'!$C954&amp;" "&amp;'учет продукции'!$D954&amp;" "&amp;'учет продукции'!$E954</f>
        <v>Лендхаус 6см №17 Черная ночь Фактура 0-3 2 сорт</v>
      </c>
    </row>
    <row r="955" spans="1:29" ht="14.25" customHeight="1" x14ac:dyDescent="0.3">
      <c r="A955" s="35" t="str">
        <f t="shared" ref="A955:B955" si="398">A443</f>
        <v>Лендхаус</v>
      </c>
      <c r="B955" s="8" t="str">
        <f t="shared" si="398"/>
        <v>6см</v>
      </c>
      <c r="C955" s="8" t="str">
        <f t="shared" si="380"/>
        <v>№18 Мустанг</v>
      </c>
      <c r="D955" s="8" t="str">
        <f t="shared" si="381"/>
        <v>Фактура 0-3</v>
      </c>
      <c r="E955" s="9" t="s">
        <v>159</v>
      </c>
      <c r="F955" s="63">
        <f>'учет продукции'!$I955+'учет продукции'!$J955-'учет продукции'!$K955</f>
        <v>0</v>
      </c>
      <c r="G955" s="32">
        <v>450</v>
      </c>
      <c r="H955" s="32">
        <f>'учет продукции'!$F955*'учет продукции'!$G955</f>
        <v>0</v>
      </c>
      <c r="I955" s="64"/>
      <c r="J955" s="61"/>
      <c r="K955" s="61"/>
      <c r="L955" s="62"/>
      <c r="M955" s="62">
        <v>0</v>
      </c>
      <c r="N955" s="62">
        <v>0</v>
      </c>
      <c r="O955" s="62"/>
      <c r="P955" s="62"/>
      <c r="Q955" s="62">
        <v>5.2631578947368398</v>
      </c>
      <c r="R955" s="62"/>
      <c r="S955" s="62">
        <v>1.64</v>
      </c>
      <c r="T955" s="62"/>
      <c r="U955" s="62">
        <v>0.58479532163742698</v>
      </c>
      <c r="V955" s="62"/>
      <c r="W955" s="62">
        <v>4.3859649122807015E-2</v>
      </c>
      <c r="X955" s="62"/>
      <c r="Y955" s="62"/>
      <c r="Z955" s="62"/>
      <c r="AA955" s="62">
        <v>4.3859649122807015E-2</v>
      </c>
      <c r="AB955" s="62"/>
      <c r="AC955" s="61" t="str">
        <f>'учет продукции'!$A955&amp;" "&amp;'учет продукции'!$B955&amp;" "&amp;'учет продукции'!$C955&amp;" "&amp;'учет продукции'!$D955&amp;" "&amp;'учет продукции'!$E955</f>
        <v>Лендхаус 6см №18 Мустанг Фактура 0-3 2 сорт</v>
      </c>
    </row>
    <row r="956" spans="1:29" ht="14.25" customHeight="1" x14ac:dyDescent="0.3">
      <c r="A956" s="35" t="str">
        <f t="shared" ref="A956:B956" si="399">A444</f>
        <v>Лендхаус</v>
      </c>
      <c r="B956" s="8" t="str">
        <f t="shared" si="399"/>
        <v>6см</v>
      </c>
      <c r="C956" s="8" t="str">
        <f t="shared" si="380"/>
        <v>№19 Гончар</v>
      </c>
      <c r="D956" s="8" t="str">
        <f t="shared" si="381"/>
        <v>Фактура 0-3</v>
      </c>
      <c r="E956" s="9" t="s">
        <v>159</v>
      </c>
      <c r="F956" s="63">
        <f>'учет продукции'!$I956+'учет продукции'!$J956-'учет продукции'!$K956</f>
        <v>0</v>
      </c>
      <c r="G956" s="32">
        <v>450</v>
      </c>
      <c r="H956" s="32">
        <f>'учет продукции'!$F956*'учет продукции'!$G956</f>
        <v>0</v>
      </c>
      <c r="I956" s="64"/>
      <c r="J956" s="61"/>
      <c r="K956" s="61"/>
      <c r="L956" s="62"/>
      <c r="M956" s="62">
        <v>0</v>
      </c>
      <c r="N956" s="62">
        <v>0</v>
      </c>
      <c r="O956" s="62"/>
      <c r="P956" s="62"/>
      <c r="Q956" s="62">
        <v>5.2631578947368398</v>
      </c>
      <c r="R956" s="62"/>
      <c r="S956" s="62">
        <v>0.81871345029239762</v>
      </c>
      <c r="T956" s="62">
        <v>0.78947368421052622</v>
      </c>
      <c r="U956" s="62">
        <v>0.58479532163742698</v>
      </c>
      <c r="V956" s="62"/>
      <c r="W956" s="62">
        <v>4.3859649122807015E-2</v>
      </c>
      <c r="X956" s="62"/>
      <c r="Y956" s="62"/>
      <c r="Z956" s="62"/>
      <c r="AA956" s="62">
        <v>4.3859649122807015E-2</v>
      </c>
      <c r="AB956" s="62"/>
      <c r="AC956" s="61" t="str">
        <f>'учет продукции'!$A956&amp;" "&amp;'учет продукции'!$B956&amp;" "&amp;'учет продукции'!$C956&amp;" "&amp;'учет продукции'!$D956&amp;" "&amp;'учет продукции'!$E956</f>
        <v>Лендхаус 6см №19 Гончар Фактура 0-3 2 сорт</v>
      </c>
    </row>
    <row r="957" spans="1:29" ht="14.25" customHeight="1" x14ac:dyDescent="0.3">
      <c r="A957" s="35" t="str">
        <f t="shared" ref="A957:B957" si="400">A445</f>
        <v>Лендхаус</v>
      </c>
      <c r="B957" s="8" t="str">
        <f t="shared" si="400"/>
        <v>6см</v>
      </c>
      <c r="C957" s="8" t="str">
        <f t="shared" si="380"/>
        <v>№20 Кармен</v>
      </c>
      <c r="D957" s="8" t="str">
        <f t="shared" si="381"/>
        <v>Фактура 0-3</v>
      </c>
      <c r="E957" s="9" t="s">
        <v>159</v>
      </c>
      <c r="F957" s="63">
        <f>'учет продукции'!$I957+'учет продукции'!$J957-'учет продукции'!$K957</f>
        <v>0</v>
      </c>
      <c r="G957" s="32">
        <v>450</v>
      </c>
      <c r="H957" s="32">
        <f>'учет продукции'!$F957*'учет продукции'!$G957</f>
        <v>0</v>
      </c>
      <c r="I957" s="64"/>
      <c r="J957" s="61"/>
      <c r="K957" s="61"/>
      <c r="L957" s="62"/>
      <c r="M957" s="62">
        <v>0</v>
      </c>
      <c r="N957" s="62">
        <v>0</v>
      </c>
      <c r="O957" s="62"/>
      <c r="P957" s="62"/>
      <c r="Q957" s="62">
        <v>5.2631578947368398</v>
      </c>
      <c r="R957" s="62"/>
      <c r="S957" s="62">
        <v>1.64</v>
      </c>
      <c r="T957" s="62"/>
      <c r="U957" s="62">
        <v>0.58479532163742698</v>
      </c>
      <c r="V957" s="62">
        <v>5.7000000000000002E-2</v>
      </c>
      <c r="W957" s="62"/>
      <c r="X957" s="62">
        <v>3.9E-2</v>
      </c>
      <c r="Y957" s="62"/>
      <c r="Z957" s="62"/>
      <c r="AA957" s="62"/>
      <c r="AB957" s="62"/>
      <c r="AC957" s="61" t="str">
        <f>'учет продукции'!$A957&amp;" "&amp;'учет продукции'!$B957&amp;" "&amp;'учет продукции'!$C957&amp;" "&amp;'учет продукции'!$D957&amp;" "&amp;'учет продукции'!$E957</f>
        <v>Лендхаус 6см №20 Кармен Фактура 0-3 2 сорт</v>
      </c>
    </row>
    <row r="958" spans="1:29" ht="14.25" customHeight="1" x14ac:dyDescent="0.3">
      <c r="A958" s="35" t="str">
        <f t="shared" ref="A958:B958" si="401">A446</f>
        <v>Лендхаус</v>
      </c>
      <c r="B958" s="8" t="str">
        <f t="shared" si="401"/>
        <v>6см</v>
      </c>
      <c r="C958" s="8" t="str">
        <f t="shared" si="380"/>
        <v>№21 Агат коричневый</v>
      </c>
      <c r="D958" s="8" t="str">
        <f t="shared" si="381"/>
        <v>Фактура 0-3</v>
      </c>
      <c r="E958" s="9" t="s">
        <v>159</v>
      </c>
      <c r="F958" s="63">
        <f>'учет продукции'!$I958+'учет продукции'!$J958-'учет продукции'!$K958</f>
        <v>0</v>
      </c>
      <c r="G958" s="32">
        <v>450</v>
      </c>
      <c r="H958" s="32">
        <f>'учет продукции'!$F958*'учет продукции'!$G958</f>
        <v>0</v>
      </c>
      <c r="I958" s="64"/>
      <c r="J958" s="61"/>
      <c r="K958" s="61"/>
      <c r="L958" s="62"/>
      <c r="M958" s="62">
        <v>0</v>
      </c>
      <c r="N958" s="62">
        <v>0</v>
      </c>
      <c r="O958" s="62"/>
      <c r="P958" s="62"/>
      <c r="Q958" s="62">
        <v>5.2631578947368398</v>
      </c>
      <c r="R958" s="62"/>
      <c r="S958" s="62">
        <v>0.81871345029239762</v>
      </c>
      <c r="T958" s="62">
        <v>0.78947368421052622</v>
      </c>
      <c r="U958" s="62">
        <v>0.58479532163742687</v>
      </c>
      <c r="V958" s="62"/>
      <c r="W958" s="62">
        <v>2.1929824561403508E-2</v>
      </c>
      <c r="X958" s="62">
        <v>2.1929824561403508E-2</v>
      </c>
      <c r="Y958" s="62">
        <v>4.3859649122807015E-2</v>
      </c>
      <c r="Z958" s="62"/>
      <c r="AA958" s="62"/>
      <c r="AB958" s="62"/>
      <c r="AC958" s="61" t="str">
        <f>'учет продукции'!$A958&amp;" "&amp;'учет продукции'!$B958&amp;" "&amp;'учет продукции'!$C958&amp;" "&amp;'учет продукции'!$D958&amp;" "&amp;'учет продукции'!$E958</f>
        <v>Лендхаус 6см №21 Агат коричневый Фактура 0-3 2 сорт</v>
      </c>
    </row>
    <row r="959" spans="1:29" ht="14.25" customHeight="1" x14ac:dyDescent="0.3">
      <c r="A959" s="35" t="str">
        <f t="shared" ref="A959:B959" si="402">A447</f>
        <v>Лендхаус</v>
      </c>
      <c r="B959" s="8" t="str">
        <f t="shared" si="402"/>
        <v>6см</v>
      </c>
      <c r="C959" s="8" t="str">
        <f t="shared" si="380"/>
        <v>№22 Агат оранжевый</v>
      </c>
      <c r="D959" s="8" t="str">
        <f t="shared" si="381"/>
        <v>Фактура 0-3</v>
      </c>
      <c r="E959" s="9" t="s">
        <v>159</v>
      </c>
      <c r="F959" s="63">
        <f>'учет продукции'!$I959+'учет продукции'!$J959-'учет продукции'!$K959</f>
        <v>0</v>
      </c>
      <c r="G959" s="32">
        <v>450</v>
      </c>
      <c r="H959" s="32">
        <f>'учет продукции'!$F959*'учет продукции'!$G959</f>
        <v>0</v>
      </c>
      <c r="I959" s="64"/>
      <c r="J959" s="61"/>
      <c r="K959" s="61"/>
      <c r="L959" s="62"/>
      <c r="M959" s="62">
        <v>0</v>
      </c>
      <c r="N959" s="62">
        <v>0</v>
      </c>
      <c r="O959" s="62"/>
      <c r="P959" s="62"/>
      <c r="Q959" s="62">
        <v>5.2631578947368398</v>
      </c>
      <c r="R959" s="62"/>
      <c r="S959" s="62">
        <v>0.41</v>
      </c>
      <c r="T959" s="62">
        <v>1.1842105263157894</v>
      </c>
      <c r="U959" s="62">
        <v>0.58479532163742687</v>
      </c>
      <c r="V959" s="62"/>
      <c r="W959" s="62"/>
      <c r="X959" s="62">
        <v>2.1929824561403508E-2</v>
      </c>
      <c r="Y959" s="62">
        <v>4.3859649122807015E-2</v>
      </c>
      <c r="Z959" s="62"/>
      <c r="AA959" s="62">
        <v>2.1929824561403508E-2</v>
      </c>
      <c r="AB959" s="62"/>
      <c r="AC959" s="61" t="str">
        <f>'учет продукции'!$A959&amp;" "&amp;'учет продукции'!$B959&amp;" "&amp;'учет продукции'!$C959&amp;" "&amp;'учет продукции'!$D959&amp;" "&amp;'учет продукции'!$E959</f>
        <v>Лендхаус 6см №22 Агат оранжевый Фактура 0-3 2 сорт</v>
      </c>
    </row>
    <row r="960" spans="1:29" ht="14.25" customHeight="1" x14ac:dyDescent="0.3">
      <c r="A960" s="35" t="str">
        <f t="shared" ref="A960:B960" si="403">A448</f>
        <v>Лендхаус</v>
      </c>
      <c r="B960" s="8" t="str">
        <f t="shared" si="403"/>
        <v>6см</v>
      </c>
      <c r="C960" s="8" t="str">
        <f t="shared" si="380"/>
        <v>№23 Жёлтый агат</v>
      </c>
      <c r="D960" s="8" t="str">
        <f t="shared" si="381"/>
        <v>Фактура 0-3</v>
      </c>
      <c r="E960" s="9" t="s">
        <v>159</v>
      </c>
      <c r="F960" s="63">
        <f>'учет продукции'!$I960+'учет продукции'!$J960-'учет продукции'!$K960</f>
        <v>0</v>
      </c>
      <c r="G960" s="32">
        <v>450</v>
      </c>
      <c r="H960" s="32">
        <f>'учет продукции'!$F960*'учет продукции'!$G960</f>
        <v>0</v>
      </c>
      <c r="I960" s="64"/>
      <c r="J960" s="61"/>
      <c r="K960" s="61"/>
      <c r="L960" s="62"/>
      <c r="M960" s="62">
        <v>0</v>
      </c>
      <c r="N960" s="62">
        <v>0</v>
      </c>
      <c r="O960" s="62"/>
      <c r="P960" s="62"/>
      <c r="Q960" s="62">
        <v>5.2631578947368398</v>
      </c>
      <c r="R960" s="62"/>
      <c r="S960" s="62">
        <v>0.41</v>
      </c>
      <c r="T960" s="62">
        <v>1.1842105263157894</v>
      </c>
      <c r="U960" s="62">
        <v>0.58479532163742687</v>
      </c>
      <c r="V960" s="62"/>
      <c r="W960" s="62"/>
      <c r="X960" s="62">
        <v>2.1929824561403508E-2</v>
      </c>
      <c r="Y960" s="62">
        <v>4.3859649122807015E-2</v>
      </c>
      <c r="Z960" s="62">
        <v>2.1929824561403508E-2</v>
      </c>
      <c r="AA960" s="62"/>
      <c r="AB960" s="62"/>
      <c r="AC960" s="61" t="str">
        <f>'учет продукции'!$A960&amp;" "&amp;'учет продукции'!$B960&amp;" "&amp;'учет продукции'!$C960&amp;" "&amp;'учет продукции'!$D960&amp;" "&amp;'учет продукции'!$E960</f>
        <v>Лендхаус 6см №23 Жёлтый агат Фактура 0-3 2 сорт</v>
      </c>
    </row>
    <row r="961" spans="1:29" ht="14.25" customHeight="1" x14ac:dyDescent="0.3">
      <c r="A961" s="35" t="str">
        <f t="shared" ref="A961:B961" si="404">A449</f>
        <v>Лендхаус</v>
      </c>
      <c r="B961" s="8" t="str">
        <f t="shared" si="404"/>
        <v>6см</v>
      </c>
      <c r="C961" s="8" t="str">
        <f t="shared" si="380"/>
        <v>№24 Танго</v>
      </c>
      <c r="D961" s="8" t="str">
        <f t="shared" si="381"/>
        <v>Фактура 0-3</v>
      </c>
      <c r="E961" s="9" t="s">
        <v>159</v>
      </c>
      <c r="F961" s="63">
        <f>'учет продукции'!$I961+'учет продукции'!$J961-'учет продукции'!$K961</f>
        <v>0</v>
      </c>
      <c r="G961" s="32">
        <v>450</v>
      </c>
      <c r="H961" s="32">
        <f>'учет продукции'!$F961*'учет продукции'!$G961</f>
        <v>0</v>
      </c>
      <c r="I961" s="64"/>
      <c r="J961" s="61"/>
      <c r="K961" s="61"/>
      <c r="L961" s="62"/>
      <c r="M961" s="62">
        <v>0</v>
      </c>
      <c r="N961" s="62">
        <v>0</v>
      </c>
      <c r="O961" s="62"/>
      <c r="P961" s="62"/>
      <c r="Q961" s="62">
        <v>5.2631578947368398</v>
      </c>
      <c r="R961" s="62"/>
      <c r="S961" s="62">
        <v>0.41</v>
      </c>
      <c r="T961" s="62">
        <v>1.1842105263157894</v>
      </c>
      <c r="U961" s="62">
        <v>0.58479532163742687</v>
      </c>
      <c r="V961" s="62">
        <v>2.1929824561403508E-2</v>
      </c>
      <c r="W961" s="62"/>
      <c r="X961" s="62"/>
      <c r="Y961" s="62">
        <v>4.3859649122807015E-2</v>
      </c>
      <c r="Z961" s="62">
        <v>2.1929824561403508E-2</v>
      </c>
      <c r="AA961" s="62"/>
      <c r="AB961" s="62"/>
      <c r="AC961" s="61" t="str">
        <f>'учет продукции'!$A961&amp;" "&amp;'учет продукции'!$B961&amp;" "&amp;'учет продукции'!$C961&amp;" "&amp;'учет продукции'!$D961&amp;" "&amp;'учет продукции'!$E961</f>
        <v>Лендхаус 6см №24 Танго Фактура 0-3 2 сорт</v>
      </c>
    </row>
    <row r="962" spans="1:29" ht="14.25" customHeight="1" x14ac:dyDescent="0.3">
      <c r="A962" s="65" t="s">
        <v>124</v>
      </c>
      <c r="B962" s="18" t="s">
        <v>158</v>
      </c>
      <c r="C962" s="18" t="s">
        <v>129</v>
      </c>
      <c r="D962" s="18" t="s">
        <v>130</v>
      </c>
      <c r="E962" s="18" t="s">
        <v>159</v>
      </c>
      <c r="F962" s="66">
        <v>0</v>
      </c>
      <c r="G962" s="36">
        <v>350</v>
      </c>
      <c r="H962" s="36">
        <v>0</v>
      </c>
      <c r="I962" s="67"/>
      <c r="J962" s="61"/>
      <c r="K962" s="61"/>
      <c r="L962" s="62"/>
      <c r="M962" s="62">
        <v>0</v>
      </c>
      <c r="N962" s="62">
        <v>0</v>
      </c>
      <c r="O962" s="62"/>
      <c r="P962" s="62"/>
      <c r="Q962" s="62">
        <v>5.2631578947368398</v>
      </c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1" t="str">
        <f>'учет продукции'!$A962&amp;" "&amp;'учет продукции'!$B962&amp;" "&amp;'учет продукции'!$C962&amp;" "&amp;'учет продукции'!$D962&amp;" "&amp;'учет продукции'!$E962</f>
        <v>Лендхаус 6см серый Фактура 3-5 2 сорт</v>
      </c>
    </row>
    <row r="963" spans="1:29" ht="14.25" customHeight="1" x14ac:dyDescent="0.3">
      <c r="A963" s="35" t="s">
        <v>124</v>
      </c>
      <c r="B963" s="8" t="s">
        <v>158</v>
      </c>
      <c r="C963" s="8" t="s">
        <v>71</v>
      </c>
      <c r="D963" s="8" t="s">
        <v>130</v>
      </c>
      <c r="E963" s="8" t="s">
        <v>159</v>
      </c>
      <c r="F963" s="66">
        <v>0</v>
      </c>
      <c r="G963" s="32">
        <v>400</v>
      </c>
      <c r="H963" s="32">
        <v>0</v>
      </c>
      <c r="I963" s="67"/>
      <c r="J963" s="61"/>
      <c r="K963" s="61"/>
      <c r="L963" s="62"/>
      <c r="M963" s="62">
        <v>0</v>
      </c>
      <c r="N963" s="62">
        <v>0</v>
      </c>
      <c r="O963" s="62"/>
      <c r="P963" s="62"/>
      <c r="Q963" s="62">
        <v>5.2631578947368398</v>
      </c>
      <c r="R963" s="62"/>
      <c r="S963" s="62"/>
      <c r="T963" s="62"/>
      <c r="U963" s="62"/>
      <c r="V963" s="62">
        <v>8.7999999999999995E-2</v>
      </c>
      <c r="W963" s="62"/>
      <c r="X963" s="62"/>
      <c r="Y963" s="62"/>
      <c r="Z963" s="62"/>
      <c r="AA963" s="62"/>
      <c r="AB963" s="62"/>
      <c r="AC963" s="61" t="str">
        <f>'учет продукции'!$A963&amp;" "&amp;'учет продукции'!$B963&amp;" "&amp;'учет продукции'!$C963&amp;" "&amp;'учет продукции'!$D963&amp;" "&amp;'учет продукции'!$E963</f>
        <v>Лендхаус 6см красный Фактура 3-5 2 сорт</v>
      </c>
    </row>
    <row r="964" spans="1:29" ht="14.25" customHeight="1" x14ac:dyDescent="0.3">
      <c r="A964" s="35" t="s">
        <v>124</v>
      </c>
      <c r="B964" s="8" t="s">
        <v>158</v>
      </c>
      <c r="C964" s="8" t="s">
        <v>72</v>
      </c>
      <c r="D964" s="8" t="s">
        <v>130</v>
      </c>
      <c r="E964" s="8" t="s">
        <v>159</v>
      </c>
      <c r="F964" s="66">
        <v>0</v>
      </c>
      <c r="G964" s="32">
        <v>400</v>
      </c>
      <c r="H964" s="32">
        <v>0</v>
      </c>
      <c r="I964" s="67"/>
      <c r="J964" s="61"/>
      <c r="K964" s="61"/>
      <c r="L964" s="62"/>
      <c r="M964" s="62">
        <v>0</v>
      </c>
      <c r="N964" s="62">
        <v>0</v>
      </c>
      <c r="O964" s="62"/>
      <c r="P964" s="62"/>
      <c r="Q964" s="62">
        <v>5.2631578947368398</v>
      </c>
      <c r="R964" s="62"/>
      <c r="S964" s="62"/>
      <c r="T964" s="62"/>
      <c r="U964" s="62"/>
      <c r="V964" s="62"/>
      <c r="W964" s="62">
        <v>8.7999999999999995E-2</v>
      </c>
      <c r="X964" s="62"/>
      <c r="Y964" s="62"/>
      <c r="Z964" s="62"/>
      <c r="AA964" s="62"/>
      <c r="AB964" s="62"/>
      <c r="AC964" s="61" t="str">
        <f>'учет продукции'!$A964&amp;" "&amp;'учет продукции'!$B964&amp;" "&amp;'учет продукции'!$C964&amp;" "&amp;'учет продукции'!$D964&amp;" "&amp;'учет продукции'!$E964</f>
        <v>Лендхаус 6см коричневый Фактура 3-5 2 сорт</v>
      </c>
    </row>
    <row r="965" spans="1:29" ht="14.25" customHeight="1" x14ac:dyDescent="0.3">
      <c r="A965" s="35" t="s">
        <v>124</v>
      </c>
      <c r="B965" s="8" t="s">
        <v>158</v>
      </c>
      <c r="C965" s="8" t="s">
        <v>73</v>
      </c>
      <c r="D965" s="8" t="s">
        <v>130</v>
      </c>
      <c r="E965" s="8" t="s">
        <v>159</v>
      </c>
      <c r="F965" s="66">
        <v>0</v>
      </c>
      <c r="G965" s="32">
        <v>400</v>
      </c>
      <c r="H965" s="32">
        <v>0</v>
      </c>
      <c r="I965" s="67"/>
      <c r="J965" s="61"/>
      <c r="K965" s="61"/>
      <c r="L965" s="62"/>
      <c r="M965" s="62">
        <v>0</v>
      </c>
      <c r="N965" s="62">
        <v>0</v>
      </c>
      <c r="O965" s="62"/>
      <c r="P965" s="62"/>
      <c r="Q965" s="62">
        <v>5.2631578947368398</v>
      </c>
      <c r="R965" s="62"/>
      <c r="S965" s="62"/>
      <c r="T965" s="62"/>
      <c r="U965" s="62"/>
      <c r="V965" s="62"/>
      <c r="W965" s="62"/>
      <c r="X965" s="62">
        <v>8.7999999999999995E-2</v>
      </c>
      <c r="Y965" s="62"/>
      <c r="Z965" s="62"/>
      <c r="AA965" s="62"/>
      <c r="AB965" s="62"/>
      <c r="AC965" s="61" t="str">
        <f>'учет продукции'!$A965&amp;" "&amp;'учет продукции'!$B965&amp;" "&amp;'учет продукции'!$C965&amp;" "&amp;'учет продукции'!$D965&amp;" "&amp;'учет продукции'!$E965</f>
        <v>Лендхаус 6см черный Фактура 3-5 2 сорт</v>
      </c>
    </row>
    <row r="966" spans="1:29" ht="14.25" customHeight="1" x14ac:dyDescent="0.3">
      <c r="A966" s="35" t="s">
        <v>124</v>
      </c>
      <c r="B966" s="8" t="s">
        <v>158</v>
      </c>
      <c r="C966" s="8" t="s">
        <v>74</v>
      </c>
      <c r="D966" s="8" t="s">
        <v>130</v>
      </c>
      <c r="E966" s="8" t="s">
        <v>159</v>
      </c>
      <c r="F966" s="66">
        <v>0</v>
      </c>
      <c r="G966" s="32">
        <v>420</v>
      </c>
      <c r="H966" s="32">
        <v>0</v>
      </c>
      <c r="I966" s="67"/>
      <c r="J966" s="61"/>
      <c r="K966" s="61"/>
      <c r="L966" s="62"/>
      <c r="M966" s="62">
        <v>0</v>
      </c>
      <c r="N966" s="62">
        <v>0</v>
      </c>
      <c r="O966" s="62"/>
      <c r="P966" s="62"/>
      <c r="Q966" s="62">
        <v>5.2631578947368398</v>
      </c>
      <c r="R966" s="62"/>
      <c r="S966" s="62"/>
      <c r="T966" s="62"/>
      <c r="U966" s="62"/>
      <c r="V966" s="62"/>
      <c r="W966" s="62"/>
      <c r="X966" s="62"/>
      <c r="Y966" s="62">
        <v>8.7999999999999995E-2</v>
      </c>
      <c r="Z966" s="62"/>
      <c r="AA966" s="62"/>
      <c r="AB966" s="62"/>
      <c r="AC966" s="61" t="str">
        <f>'учет продукции'!$A966&amp;" "&amp;'учет продукции'!$B966&amp;" "&amp;'учет продукции'!$C966&amp;" "&amp;'учет продукции'!$D966&amp;" "&amp;'учет продукции'!$E966</f>
        <v>Лендхаус 6см белый Фактура 3-5 2 сорт</v>
      </c>
    </row>
    <row r="967" spans="1:29" ht="14.25" customHeight="1" x14ac:dyDescent="0.3">
      <c r="A967" s="35" t="s">
        <v>124</v>
      </c>
      <c r="B967" s="8" t="s">
        <v>158</v>
      </c>
      <c r="C967" s="8" t="s">
        <v>75</v>
      </c>
      <c r="D967" s="8" t="s">
        <v>130</v>
      </c>
      <c r="E967" s="8" t="s">
        <v>159</v>
      </c>
      <c r="F967" s="66">
        <v>0</v>
      </c>
      <c r="G967" s="32">
        <v>420</v>
      </c>
      <c r="H967" s="32">
        <v>0</v>
      </c>
      <c r="I967" s="67"/>
      <c r="J967" s="61"/>
      <c r="K967" s="61"/>
      <c r="L967" s="62"/>
      <c r="M967" s="62">
        <v>0</v>
      </c>
      <c r="N967" s="62">
        <v>0</v>
      </c>
      <c r="O967" s="62"/>
      <c r="P967" s="62"/>
      <c r="Q967" s="62">
        <v>5.2631578947368398</v>
      </c>
      <c r="R967" s="62"/>
      <c r="S967" s="62"/>
      <c r="T967" s="62"/>
      <c r="U967" s="62"/>
      <c r="V967" s="62"/>
      <c r="W967" s="62"/>
      <c r="X967" s="62"/>
      <c r="Y967" s="62"/>
      <c r="Z967" s="62">
        <v>8.7999999999999995E-2</v>
      </c>
      <c r="AA967" s="62"/>
      <c r="AB967" s="62"/>
      <c r="AC967" s="61" t="str">
        <f>'учет продукции'!$A967&amp;" "&amp;'учет продукции'!$B967&amp;" "&amp;'учет продукции'!$C967&amp;" "&amp;'учет продукции'!$D967&amp;" "&amp;'учет продукции'!$E967</f>
        <v>Лендхаус 6см желтый Фактура 3-5 2 сорт</v>
      </c>
    </row>
    <row r="968" spans="1:29" ht="14.25" customHeight="1" x14ac:dyDescent="0.3">
      <c r="A968" s="35" t="s">
        <v>124</v>
      </c>
      <c r="B968" s="8" t="s">
        <v>158</v>
      </c>
      <c r="C968" s="8" t="s">
        <v>76</v>
      </c>
      <c r="D968" s="8" t="s">
        <v>130</v>
      </c>
      <c r="E968" s="8" t="s">
        <v>159</v>
      </c>
      <c r="F968" s="66">
        <v>0</v>
      </c>
      <c r="G968" s="32">
        <v>420</v>
      </c>
      <c r="H968" s="32">
        <v>0</v>
      </c>
      <c r="I968" s="67"/>
      <c r="J968" s="61"/>
      <c r="K968" s="61"/>
      <c r="L968" s="62"/>
      <c r="M968" s="62">
        <v>0</v>
      </c>
      <c r="N968" s="62">
        <v>0</v>
      </c>
      <c r="O968" s="62"/>
      <c r="P968" s="62"/>
      <c r="Q968" s="62">
        <v>5.2631578947368398</v>
      </c>
      <c r="R968" s="62"/>
      <c r="S968" s="62"/>
      <c r="T968" s="62"/>
      <c r="U968" s="62"/>
      <c r="V968" s="62"/>
      <c r="W968" s="62"/>
      <c r="X968" s="62"/>
      <c r="Y968" s="62"/>
      <c r="Z968" s="62"/>
      <c r="AA968" s="62">
        <v>8.7999999999999995E-2</v>
      </c>
      <c r="AB968" s="62"/>
      <c r="AC968" s="61" t="str">
        <f>'учет продукции'!$A968&amp;" "&amp;'учет продукции'!$B968&amp;" "&amp;'учет продукции'!$C968&amp;" "&amp;'учет продукции'!$D968&amp;" "&amp;'учет продукции'!$E968</f>
        <v>Лендхаус 6см оранжевый Фактура 3-5 2 сорт</v>
      </c>
    </row>
    <row r="969" spans="1:29" ht="14.25" customHeight="1" x14ac:dyDescent="0.3">
      <c r="A969" s="35" t="s">
        <v>124</v>
      </c>
      <c r="B969" s="8" t="s">
        <v>158</v>
      </c>
      <c r="C969" s="8" t="s">
        <v>126</v>
      </c>
      <c r="D969" s="8" t="s">
        <v>130</v>
      </c>
      <c r="E969" s="8" t="s">
        <v>159</v>
      </c>
      <c r="F969" s="66">
        <v>0</v>
      </c>
      <c r="G969" s="32">
        <v>390</v>
      </c>
      <c r="H969" s="32">
        <v>0</v>
      </c>
      <c r="I969" s="67"/>
      <c r="J969" s="61"/>
      <c r="K969" s="61"/>
      <c r="L969" s="62"/>
      <c r="M969" s="62">
        <v>0</v>
      </c>
      <c r="N969" s="62">
        <v>0</v>
      </c>
      <c r="O969" s="62"/>
      <c r="P969" s="62"/>
      <c r="Q969" s="62">
        <v>5.2631578947368398</v>
      </c>
      <c r="R969" s="62"/>
      <c r="S969" s="62"/>
      <c r="T969" s="62"/>
      <c r="U969" s="62"/>
      <c r="V969" s="62"/>
      <c r="W969" s="62">
        <v>8.7999999999999995E-2</v>
      </c>
      <c r="X969" s="62"/>
      <c r="Y969" s="62"/>
      <c r="Z969" s="62"/>
      <c r="AA969" s="62"/>
      <c r="AB969" s="62"/>
      <c r="AC969" s="61" t="str">
        <f>'учет продукции'!$A969&amp;" "&amp;'учет продукции'!$B969&amp;" "&amp;'учет продукции'!$C969&amp;" "&amp;'учет продукции'!$D969&amp;" "&amp;'учет продукции'!$E969</f>
        <v>Лендхаус 6см Мокко Фактура 3-5 2 сорт</v>
      </c>
    </row>
    <row r="970" spans="1:29" ht="14.25" customHeight="1" x14ac:dyDescent="0.3">
      <c r="A970" s="35" t="s">
        <v>124</v>
      </c>
      <c r="B970" s="8" t="s">
        <v>158</v>
      </c>
      <c r="C970" s="8" t="s">
        <v>131</v>
      </c>
      <c r="D970" s="8" t="s">
        <v>130</v>
      </c>
      <c r="E970" s="8" t="s">
        <v>159</v>
      </c>
      <c r="F970" s="66">
        <v>0</v>
      </c>
      <c r="G970" s="32">
        <v>480</v>
      </c>
      <c r="H970" s="32">
        <v>0</v>
      </c>
      <c r="I970" s="67"/>
      <c r="J970" s="61"/>
      <c r="K970" s="61"/>
      <c r="L970" s="62"/>
      <c r="M970" s="62">
        <v>0</v>
      </c>
      <c r="N970" s="62">
        <v>0</v>
      </c>
      <c r="O970" s="62"/>
      <c r="P970" s="62"/>
      <c r="Q970" s="62">
        <v>5.2631578947368398</v>
      </c>
      <c r="R970" s="62"/>
      <c r="S970" s="62"/>
      <c r="T970" s="62"/>
      <c r="U970" s="62"/>
      <c r="V970" s="62">
        <v>2.1929824561403508E-2</v>
      </c>
      <c r="W970" s="62"/>
      <c r="X970" s="62"/>
      <c r="Y970" s="62"/>
      <c r="Z970" s="62">
        <v>4.3859649122807015E-2</v>
      </c>
      <c r="AA970" s="62">
        <v>2.1929824561403508E-2</v>
      </c>
      <c r="AB970" s="62"/>
      <c r="AC970" s="61" t="str">
        <f>'учет продукции'!$A970&amp;" "&amp;'учет продукции'!$B970&amp;" "&amp;'учет продукции'!$C970&amp;" "&amp;'учет продукции'!$D970&amp;" "&amp;'учет продукции'!$E970</f>
        <v>Лендхаус 6см №1 Каир Фактура 3-5 2 сорт</v>
      </c>
    </row>
    <row r="971" spans="1:29" ht="14.25" customHeight="1" x14ac:dyDescent="0.3">
      <c r="A971" s="35" t="s">
        <v>124</v>
      </c>
      <c r="B971" s="8" t="s">
        <v>158</v>
      </c>
      <c r="C971" s="8" t="s">
        <v>132</v>
      </c>
      <c r="D971" s="8" t="s">
        <v>130</v>
      </c>
      <c r="E971" s="8" t="s">
        <v>159</v>
      </c>
      <c r="F971" s="66">
        <v>0</v>
      </c>
      <c r="G971" s="32">
        <v>480</v>
      </c>
      <c r="H971" s="32">
        <v>0</v>
      </c>
      <c r="I971" s="67"/>
      <c r="J971" s="61"/>
      <c r="K971" s="61"/>
      <c r="L971" s="62"/>
      <c r="M971" s="62">
        <v>0</v>
      </c>
      <c r="N971" s="62">
        <v>0</v>
      </c>
      <c r="O971" s="62"/>
      <c r="P971" s="62"/>
      <c r="Q971" s="62">
        <v>5.2631578947368398</v>
      </c>
      <c r="R971" s="62"/>
      <c r="S971" s="62"/>
      <c r="T971" s="62"/>
      <c r="U971" s="62"/>
      <c r="V971" s="62"/>
      <c r="W971" s="62">
        <v>4.3859649122807015E-2</v>
      </c>
      <c r="X971" s="62"/>
      <c r="Y971" s="62"/>
      <c r="Z971" s="62">
        <v>4.3859649122807001E-2</v>
      </c>
      <c r="AA971" s="62"/>
      <c r="AB971" s="62"/>
      <c r="AC971" s="61" t="str">
        <f>'учет продукции'!$A971&amp;" "&amp;'учет продукции'!$B971&amp;" "&amp;'учет продукции'!$C971&amp;" "&amp;'учет продукции'!$D971&amp;" "&amp;'учет продукции'!$E971</f>
        <v>Лендхаус 6см №2 Янтарь Фактура 3-5 2 сорт</v>
      </c>
    </row>
    <row r="972" spans="1:29" ht="14.25" customHeight="1" x14ac:dyDescent="0.3">
      <c r="A972" s="35" t="s">
        <v>124</v>
      </c>
      <c r="B972" s="8" t="s">
        <v>158</v>
      </c>
      <c r="C972" s="8" t="s">
        <v>133</v>
      </c>
      <c r="D972" s="8" t="s">
        <v>130</v>
      </c>
      <c r="E972" s="8" t="s">
        <v>159</v>
      </c>
      <c r="F972" s="66">
        <v>0</v>
      </c>
      <c r="G972" s="32">
        <v>480</v>
      </c>
      <c r="H972" s="32">
        <v>0</v>
      </c>
      <c r="I972" s="67"/>
      <c r="J972" s="61"/>
      <c r="K972" s="61"/>
      <c r="L972" s="62"/>
      <c r="M972" s="62">
        <v>0</v>
      </c>
      <c r="N972" s="62">
        <v>0</v>
      </c>
      <c r="O972" s="62"/>
      <c r="P972" s="62"/>
      <c r="Q972" s="62">
        <v>5.2631578947368398</v>
      </c>
      <c r="R972" s="62"/>
      <c r="S972" s="62"/>
      <c r="T972" s="62"/>
      <c r="U972" s="62"/>
      <c r="V972" s="62"/>
      <c r="W972" s="62"/>
      <c r="X972" s="62"/>
      <c r="Y972" s="62">
        <v>4.3859649122807015E-2</v>
      </c>
      <c r="Z972" s="62"/>
      <c r="AA972" s="62"/>
      <c r="AB972" s="62"/>
      <c r="AC972" s="61" t="str">
        <f>'учет продукции'!$A972&amp;" "&amp;'учет продукции'!$B972&amp;" "&amp;'учет продукции'!$C972&amp;" "&amp;'учет продукции'!$D972&amp;" "&amp;'учет продукции'!$E972</f>
        <v>Лендхаус 6см №3 Серо-белый Фактура 3-5 2 сорт</v>
      </c>
    </row>
    <row r="973" spans="1:29" ht="14.25" customHeight="1" x14ac:dyDescent="0.3">
      <c r="A973" s="35" t="s">
        <v>124</v>
      </c>
      <c r="B973" s="8" t="s">
        <v>158</v>
      </c>
      <c r="C973" s="8" t="s">
        <v>134</v>
      </c>
      <c r="D973" s="8" t="s">
        <v>130</v>
      </c>
      <c r="E973" s="8" t="s">
        <v>159</v>
      </c>
      <c r="F973" s="66">
        <v>0</v>
      </c>
      <c r="G973" s="32">
        <v>480</v>
      </c>
      <c r="H973" s="32">
        <v>0</v>
      </c>
      <c r="I973" s="67"/>
      <c r="J973" s="61"/>
      <c r="K973" s="61"/>
      <c r="L973" s="62"/>
      <c r="M973" s="62">
        <v>0</v>
      </c>
      <c r="N973" s="62">
        <v>0</v>
      </c>
      <c r="O973" s="62"/>
      <c r="P973" s="62"/>
      <c r="Q973" s="62">
        <v>5.2631578947368398</v>
      </c>
      <c r="R973" s="62"/>
      <c r="S973" s="62"/>
      <c r="T973" s="62"/>
      <c r="U973" s="62"/>
      <c r="V973" s="62"/>
      <c r="W973" s="62">
        <v>2.1999999999999999E-2</v>
      </c>
      <c r="X973" s="62"/>
      <c r="Y973" s="62">
        <v>4.3859649122807015E-2</v>
      </c>
      <c r="Z973" s="62">
        <v>2.1999999999999999E-2</v>
      </c>
      <c r="AA973" s="62"/>
      <c r="AB973" s="62"/>
      <c r="AC973" s="61" t="str">
        <f>'учет продукции'!$A973&amp;" "&amp;'учет продукции'!$B973&amp;" "&amp;'учет продукции'!$C973&amp;" "&amp;'учет продукции'!$D973&amp;" "&amp;'учет продукции'!$E973</f>
        <v>Лендхаус 6см №4 Степь Фактура 3-5 2 сорт</v>
      </c>
    </row>
    <row r="974" spans="1:29" ht="14.25" customHeight="1" x14ac:dyDescent="0.3">
      <c r="A974" s="35" t="s">
        <v>124</v>
      </c>
      <c r="B974" s="8" t="s">
        <v>158</v>
      </c>
      <c r="C974" s="8" t="s">
        <v>135</v>
      </c>
      <c r="D974" s="8" t="s">
        <v>130</v>
      </c>
      <c r="E974" s="8" t="s">
        <v>159</v>
      </c>
      <c r="F974" s="66">
        <v>0</v>
      </c>
      <c r="G974" s="32">
        <v>480</v>
      </c>
      <c r="H974" s="32">
        <v>0</v>
      </c>
      <c r="I974" s="67"/>
      <c r="J974" s="61"/>
      <c r="K974" s="61"/>
      <c r="L974" s="62"/>
      <c r="M974" s="62">
        <v>0</v>
      </c>
      <c r="N974" s="62">
        <v>0</v>
      </c>
      <c r="O974" s="62"/>
      <c r="P974" s="62"/>
      <c r="Q974" s="62">
        <v>5.2631578947368398</v>
      </c>
      <c r="R974" s="62"/>
      <c r="S974" s="62"/>
      <c r="T974" s="62"/>
      <c r="U974" s="62"/>
      <c r="V974" s="62">
        <v>5.7000000000000002E-2</v>
      </c>
      <c r="W974" s="62">
        <v>2.9000000000000001E-2</v>
      </c>
      <c r="X974" s="62"/>
      <c r="Y974" s="62"/>
      <c r="Z974" s="62"/>
      <c r="AA974" s="62"/>
      <c r="AB974" s="62"/>
      <c r="AC974" s="61" t="str">
        <f>'учет продукции'!$A974&amp;" "&amp;'учет продукции'!$B974&amp;" "&amp;'учет продукции'!$C974&amp;" "&amp;'учет продукции'!$D974&amp;" "&amp;'учет продукции'!$E974</f>
        <v>Лендхаус 6см №5 Клинкер Фактура 3-5 2 сорт</v>
      </c>
    </row>
    <row r="975" spans="1:29" ht="14.25" customHeight="1" x14ac:dyDescent="0.3">
      <c r="A975" s="35" t="s">
        <v>124</v>
      </c>
      <c r="B975" s="8" t="s">
        <v>158</v>
      </c>
      <c r="C975" s="8" t="s">
        <v>136</v>
      </c>
      <c r="D975" s="8" t="s">
        <v>130</v>
      </c>
      <c r="E975" s="8" t="s">
        <v>159</v>
      </c>
      <c r="F975" s="66">
        <v>0</v>
      </c>
      <c r="G975" s="32">
        <v>480</v>
      </c>
      <c r="H975" s="32">
        <v>0</v>
      </c>
      <c r="I975" s="67"/>
      <c r="J975" s="61"/>
      <c r="K975" s="61"/>
      <c r="L975" s="62"/>
      <c r="M975" s="62">
        <v>0</v>
      </c>
      <c r="N975" s="62">
        <v>0</v>
      </c>
      <c r="O975" s="62"/>
      <c r="P975" s="62"/>
      <c r="Q975" s="62">
        <v>5.2631578947368398</v>
      </c>
      <c r="R975" s="62"/>
      <c r="S975" s="62"/>
      <c r="T975" s="62"/>
      <c r="U975" s="62"/>
      <c r="V975" s="62">
        <v>2.1929824561403508E-2</v>
      </c>
      <c r="W975" s="62">
        <v>2.1929824561403508E-2</v>
      </c>
      <c r="X975" s="62"/>
      <c r="Y975" s="62"/>
      <c r="Z975" s="62">
        <v>4.3859649122807015E-2</v>
      </c>
      <c r="AA975" s="62"/>
      <c r="AB975" s="62"/>
      <c r="AC975" s="61" t="str">
        <f>'учет продукции'!$A975&amp;" "&amp;'учет продукции'!$B975&amp;" "&amp;'учет продукции'!$C975&amp;" "&amp;'учет продукции'!$D975&amp;" "&amp;'учет продукции'!$E975</f>
        <v>Лендхаус 6см №6 Осень Фактура 3-5 2 сорт</v>
      </c>
    </row>
    <row r="976" spans="1:29" ht="14.25" customHeight="1" x14ac:dyDescent="0.3">
      <c r="A976" s="35" t="s">
        <v>124</v>
      </c>
      <c r="B976" s="8" t="s">
        <v>158</v>
      </c>
      <c r="C976" s="8" t="s">
        <v>137</v>
      </c>
      <c r="D976" s="8" t="s">
        <v>130</v>
      </c>
      <c r="E976" s="8" t="s">
        <v>159</v>
      </c>
      <c r="F976" s="66">
        <v>0</v>
      </c>
      <c r="G976" s="32">
        <v>480</v>
      </c>
      <c r="H976" s="32">
        <v>0</v>
      </c>
      <c r="I976" s="67"/>
      <c r="J976" s="61"/>
      <c r="K976" s="61"/>
      <c r="L976" s="62"/>
      <c r="M976" s="62">
        <v>0</v>
      </c>
      <c r="N976" s="62">
        <v>0</v>
      </c>
      <c r="O976" s="62"/>
      <c r="P976" s="62"/>
      <c r="Q976" s="62">
        <v>5.2631578947368398</v>
      </c>
      <c r="R976" s="62"/>
      <c r="S976" s="62"/>
      <c r="T976" s="62"/>
      <c r="U976" s="62"/>
      <c r="V976" s="62"/>
      <c r="W976" s="62"/>
      <c r="X976" s="62"/>
      <c r="Y976" s="62">
        <v>4.3859649122807015E-2</v>
      </c>
      <c r="Z976" s="62">
        <v>4.3859649122807015E-2</v>
      </c>
      <c r="AA976" s="62"/>
      <c r="AB976" s="62"/>
      <c r="AC976" s="61" t="str">
        <f>'учет продукции'!$A976&amp;" "&amp;'учет продукции'!$B976&amp;" "&amp;'учет продукции'!$C976&amp;" "&amp;'учет продукции'!$D976&amp;" "&amp;'учет продукции'!$E976</f>
        <v>Лендхаус 6см №7 Меланж Фактура 3-5 2 сорт</v>
      </c>
    </row>
    <row r="977" spans="1:29" ht="14.25" customHeight="1" x14ac:dyDescent="0.3">
      <c r="A977" s="35" t="s">
        <v>124</v>
      </c>
      <c r="B977" s="8" t="s">
        <v>158</v>
      </c>
      <c r="C977" s="8" t="s">
        <v>138</v>
      </c>
      <c r="D977" s="8" t="s">
        <v>130</v>
      </c>
      <c r="E977" s="8" t="s">
        <v>159</v>
      </c>
      <c r="F977" s="66">
        <v>0</v>
      </c>
      <c r="G977" s="32">
        <v>480</v>
      </c>
      <c r="H977" s="32">
        <v>0</v>
      </c>
      <c r="I977" s="67"/>
      <c r="J977" s="61"/>
      <c r="K977" s="61"/>
      <c r="L977" s="62"/>
      <c r="M977" s="62">
        <v>0</v>
      </c>
      <c r="N977" s="62">
        <v>0</v>
      </c>
      <c r="O977" s="62"/>
      <c r="P977" s="62"/>
      <c r="Q977" s="62">
        <v>5.2631578947368398</v>
      </c>
      <c r="R977" s="62"/>
      <c r="S977" s="62"/>
      <c r="T977" s="62"/>
      <c r="U977" s="62"/>
      <c r="V977" s="62"/>
      <c r="W977" s="62"/>
      <c r="X977" s="62">
        <v>2.1999999999999999E-2</v>
      </c>
      <c r="Y977" s="62">
        <v>6.6000000000000003E-2</v>
      </c>
      <c r="Z977" s="62"/>
      <c r="AA977" s="62"/>
      <c r="AB977" s="62"/>
      <c r="AC977" s="61" t="str">
        <f>'учет продукции'!$A977&amp;" "&amp;'учет продукции'!$B977&amp;" "&amp;'учет продукции'!$C977&amp;" "&amp;'учет продукции'!$D977&amp;" "&amp;'учет продукции'!$E977</f>
        <v>Лендхаус 6см №8 Аляска Фактура 3-5 2 сорт</v>
      </c>
    </row>
    <row r="978" spans="1:29" ht="14.25" customHeight="1" x14ac:dyDescent="0.3">
      <c r="A978" s="35" t="s">
        <v>124</v>
      </c>
      <c r="B978" s="8" t="s">
        <v>158</v>
      </c>
      <c r="C978" s="8" t="s">
        <v>139</v>
      </c>
      <c r="D978" s="8" t="s">
        <v>130</v>
      </c>
      <c r="E978" s="8" t="s">
        <v>159</v>
      </c>
      <c r="F978" s="66">
        <v>0</v>
      </c>
      <c r="G978" s="32">
        <v>480</v>
      </c>
      <c r="H978" s="32">
        <v>0</v>
      </c>
      <c r="I978" s="67"/>
      <c r="J978" s="61"/>
      <c r="K978" s="61"/>
      <c r="L978" s="62"/>
      <c r="M978" s="62">
        <v>0</v>
      </c>
      <c r="N978" s="62">
        <v>0</v>
      </c>
      <c r="O978" s="62"/>
      <c r="P978" s="62"/>
      <c r="Q978" s="62">
        <v>5.2631578947368398</v>
      </c>
      <c r="R978" s="62"/>
      <c r="S978" s="62"/>
      <c r="T978" s="62"/>
      <c r="U978" s="62"/>
      <c r="V978" s="62">
        <v>2.9000000000000001E-2</v>
      </c>
      <c r="W978" s="62"/>
      <c r="X978" s="62">
        <v>2.9000000000000001E-2</v>
      </c>
      <c r="Y978" s="62"/>
      <c r="Z978" s="62">
        <v>2.9000000000000001E-2</v>
      </c>
      <c r="AA978" s="62"/>
      <c r="AB978" s="62"/>
      <c r="AC978" s="61" t="str">
        <f>'учет продукции'!$A978&amp;" "&amp;'учет продукции'!$B978&amp;" "&amp;'учет продукции'!$C978&amp;" "&amp;'учет продукции'!$D978&amp;" "&amp;'учет продукции'!$E978</f>
        <v>Лендхаус 6см №9 Арабская ночь Фактура 3-5 2 сорт</v>
      </c>
    </row>
    <row r="979" spans="1:29" ht="14.25" customHeight="1" x14ac:dyDescent="0.3">
      <c r="A979" s="35" t="s">
        <v>124</v>
      </c>
      <c r="B979" s="8" t="s">
        <v>158</v>
      </c>
      <c r="C979" s="8" t="s">
        <v>140</v>
      </c>
      <c r="D979" s="8" t="s">
        <v>130</v>
      </c>
      <c r="E979" s="8" t="s">
        <v>159</v>
      </c>
      <c r="F979" s="66">
        <v>0</v>
      </c>
      <c r="G979" s="32">
        <v>480</v>
      </c>
      <c r="H979" s="32">
        <v>0</v>
      </c>
      <c r="I979" s="67"/>
      <c r="J979" s="61"/>
      <c r="K979" s="61"/>
      <c r="L979" s="62"/>
      <c r="M979" s="62">
        <v>0</v>
      </c>
      <c r="N979" s="62">
        <v>0</v>
      </c>
      <c r="O979" s="62"/>
      <c r="P979" s="62"/>
      <c r="Q979" s="62">
        <v>5.2631578947368398</v>
      </c>
      <c r="R979" s="62"/>
      <c r="S979" s="62"/>
      <c r="T979" s="62"/>
      <c r="U979" s="62"/>
      <c r="V979" s="62"/>
      <c r="W979" s="62">
        <v>2.1929824561403508E-2</v>
      </c>
      <c r="X979" s="62"/>
      <c r="Y979" s="62"/>
      <c r="Z979" s="62">
        <v>4.3859649122807015E-2</v>
      </c>
      <c r="AA979" s="62">
        <v>2.1929824561403508E-2</v>
      </c>
      <c r="AB979" s="62"/>
      <c r="AC979" s="61" t="str">
        <f>'учет продукции'!$A979&amp;" "&amp;'учет продукции'!$B979&amp;" "&amp;'учет продукции'!$C979&amp;" "&amp;'учет продукции'!$D979&amp;" "&amp;'учет продукции'!$E979</f>
        <v>Лендхаус 6см №10 Джафар Фактура 3-5 2 сорт</v>
      </c>
    </row>
    <row r="980" spans="1:29" ht="14.25" customHeight="1" x14ac:dyDescent="0.3">
      <c r="A980" s="35" t="s">
        <v>124</v>
      </c>
      <c r="B980" s="8" t="s">
        <v>158</v>
      </c>
      <c r="C980" s="8" t="s">
        <v>141</v>
      </c>
      <c r="D980" s="8" t="s">
        <v>130</v>
      </c>
      <c r="E980" s="8" t="s">
        <v>159</v>
      </c>
      <c r="F980" s="66">
        <v>0</v>
      </c>
      <c r="G980" s="32">
        <v>480</v>
      </c>
      <c r="H980" s="32">
        <v>0</v>
      </c>
      <c r="I980" s="67"/>
      <c r="J980" s="61"/>
      <c r="K980" s="61"/>
      <c r="L980" s="62"/>
      <c r="M980" s="62">
        <v>0</v>
      </c>
      <c r="N980" s="62">
        <v>0</v>
      </c>
      <c r="O980" s="62"/>
      <c r="P980" s="62"/>
      <c r="Q980" s="62">
        <v>5.2631578947368398</v>
      </c>
      <c r="R980" s="62"/>
      <c r="S980" s="62"/>
      <c r="T980" s="62"/>
      <c r="U980" s="62"/>
      <c r="V980" s="62"/>
      <c r="W980" s="62">
        <v>4.3859649122807015E-2</v>
      </c>
      <c r="X980" s="62"/>
      <c r="Y980" s="62">
        <v>4.3859649122807015E-2</v>
      </c>
      <c r="Z980" s="62"/>
      <c r="AA980" s="62"/>
      <c r="AB980" s="62"/>
      <c r="AC980" s="61" t="str">
        <f>'учет продукции'!$A980&amp;" "&amp;'учет продукции'!$B980&amp;" "&amp;'учет продукции'!$C980&amp;" "&amp;'учет продукции'!$D980&amp;" "&amp;'учет продукции'!$E980</f>
        <v>Лендхаус 6см №11 Джамбулани Фактура 3-5 2 сорт</v>
      </c>
    </row>
    <row r="981" spans="1:29" ht="14.25" customHeight="1" x14ac:dyDescent="0.3">
      <c r="A981" s="35" t="s">
        <v>124</v>
      </c>
      <c r="B981" s="8" t="s">
        <v>158</v>
      </c>
      <c r="C981" s="8" t="s">
        <v>142</v>
      </c>
      <c r="D981" s="8" t="s">
        <v>130</v>
      </c>
      <c r="E981" s="8" t="s">
        <v>159</v>
      </c>
      <c r="F981" s="66">
        <v>0</v>
      </c>
      <c r="G981" s="32">
        <v>480</v>
      </c>
      <c r="H981" s="32">
        <v>0</v>
      </c>
      <c r="I981" s="67"/>
      <c r="J981" s="61"/>
      <c r="K981" s="61"/>
      <c r="L981" s="62"/>
      <c r="M981" s="62">
        <v>0</v>
      </c>
      <c r="N981" s="62">
        <v>0</v>
      </c>
      <c r="O981" s="62"/>
      <c r="P981" s="62"/>
      <c r="Q981" s="62">
        <v>5.2631578947368398</v>
      </c>
      <c r="R981" s="62"/>
      <c r="S981" s="62"/>
      <c r="T981" s="62"/>
      <c r="U981" s="62"/>
      <c r="V981" s="62"/>
      <c r="W981" s="62">
        <v>2.1929824561403501E-2</v>
      </c>
      <c r="X981" s="62"/>
      <c r="Y981" s="62">
        <v>4.3859649122807015E-2</v>
      </c>
      <c r="Z981" s="62"/>
      <c r="AA981" s="62">
        <v>2.1929824561403508E-2</v>
      </c>
      <c r="AB981" s="62"/>
      <c r="AC981" s="61" t="str">
        <f>'учет продукции'!$A981&amp;" "&amp;'учет продукции'!$B981&amp;" "&amp;'учет продукции'!$C981&amp;" "&amp;'учет продукции'!$D981&amp;" "&amp;'учет продукции'!$E981</f>
        <v>Лендхаус 6см №12 Яшма Фактура 3-5 2 сорт</v>
      </c>
    </row>
    <row r="982" spans="1:29" ht="14.25" customHeight="1" x14ac:dyDescent="0.3">
      <c r="A982" s="35" t="s">
        <v>124</v>
      </c>
      <c r="B982" s="8" t="s">
        <v>158</v>
      </c>
      <c r="C982" s="8" t="s">
        <v>143</v>
      </c>
      <c r="D982" s="8" t="s">
        <v>130</v>
      </c>
      <c r="E982" s="8" t="s">
        <v>159</v>
      </c>
      <c r="F982" s="66">
        <v>0</v>
      </c>
      <c r="G982" s="32">
        <v>480</v>
      </c>
      <c r="H982" s="32">
        <v>0</v>
      </c>
      <c r="I982" s="67"/>
      <c r="J982" s="61"/>
      <c r="K982" s="61"/>
      <c r="L982" s="62"/>
      <c r="M982" s="62">
        <v>0</v>
      </c>
      <c r="N982" s="62">
        <v>0</v>
      </c>
      <c r="O982" s="62"/>
      <c r="P982" s="62"/>
      <c r="Q982" s="62">
        <v>5.2631578947368398</v>
      </c>
      <c r="R982" s="62"/>
      <c r="S982" s="62"/>
      <c r="T982" s="62"/>
      <c r="U982" s="62"/>
      <c r="V982" s="62">
        <v>2.9000000000000001E-2</v>
      </c>
      <c r="W982" s="62">
        <v>2.9000000000000001E-2</v>
      </c>
      <c r="X982" s="62"/>
      <c r="Y982" s="62"/>
      <c r="Z982" s="62"/>
      <c r="AA982" s="62">
        <v>2.9000000000000001E-2</v>
      </c>
      <c r="AB982" s="62"/>
      <c r="AC982" s="61" t="str">
        <f>'учет продукции'!$A982&amp;" "&amp;'учет продукции'!$B982&amp;" "&amp;'учет продукции'!$C982&amp;" "&amp;'учет продукции'!$D982&amp;" "&amp;'учет продукции'!$E982</f>
        <v>Лендхаус 6см №13 Сорренто Фактура 3-5 2 сорт</v>
      </c>
    </row>
    <row r="983" spans="1:29" ht="14.25" customHeight="1" x14ac:dyDescent="0.3">
      <c r="A983" s="35" t="s">
        <v>124</v>
      </c>
      <c r="B983" s="8" t="s">
        <v>158</v>
      </c>
      <c r="C983" s="8" t="s">
        <v>144</v>
      </c>
      <c r="D983" s="8" t="s">
        <v>130</v>
      </c>
      <c r="E983" s="8" t="s">
        <v>159</v>
      </c>
      <c r="F983" s="66">
        <v>0</v>
      </c>
      <c r="G983" s="32">
        <v>480</v>
      </c>
      <c r="H983" s="32">
        <v>0</v>
      </c>
      <c r="I983" s="67"/>
      <c r="J983" s="61"/>
      <c r="K983" s="61"/>
      <c r="L983" s="62"/>
      <c r="M983" s="62">
        <v>0</v>
      </c>
      <c r="N983" s="62">
        <v>0</v>
      </c>
      <c r="O983" s="62"/>
      <c r="P983" s="62"/>
      <c r="Q983" s="62">
        <v>5.2631578947368398</v>
      </c>
      <c r="R983" s="62"/>
      <c r="S983" s="62"/>
      <c r="T983" s="62"/>
      <c r="U983" s="62"/>
      <c r="V983" s="62">
        <v>2.1929824561403508E-2</v>
      </c>
      <c r="W983" s="62"/>
      <c r="X983" s="62">
        <v>2.1929824561403508E-2</v>
      </c>
      <c r="Y983" s="62">
        <v>4.3859649122807015E-2</v>
      </c>
      <c r="Z983" s="62"/>
      <c r="AA983" s="62"/>
      <c r="AB983" s="62"/>
      <c r="AC983" s="61" t="str">
        <f>'учет продукции'!$A983&amp;" "&amp;'учет продукции'!$B983&amp;" "&amp;'учет продукции'!$C983&amp;" "&amp;'учет продукции'!$D983&amp;" "&amp;'учет продукции'!$E983</f>
        <v>Лендхаус 6см №14 Красный агат Фактура 3-5 2 сорт</v>
      </c>
    </row>
    <row r="984" spans="1:29" ht="14.25" customHeight="1" x14ac:dyDescent="0.3">
      <c r="A984" s="35" t="s">
        <v>124</v>
      </c>
      <c r="B984" s="8" t="s">
        <v>158</v>
      </c>
      <c r="C984" s="8" t="s">
        <v>145</v>
      </c>
      <c r="D984" s="8" t="s">
        <v>130</v>
      </c>
      <c r="E984" s="8" t="s">
        <v>159</v>
      </c>
      <c r="F984" s="66">
        <v>0</v>
      </c>
      <c r="G984" s="32">
        <v>480</v>
      </c>
      <c r="H984" s="32">
        <v>0</v>
      </c>
      <c r="I984" s="67"/>
      <c r="J984" s="61"/>
      <c r="K984" s="61"/>
      <c r="L984" s="62"/>
      <c r="M984" s="62">
        <v>0</v>
      </c>
      <c r="N984" s="62">
        <v>0</v>
      </c>
      <c r="O984" s="62"/>
      <c r="P984" s="62"/>
      <c r="Q984" s="62">
        <v>5.2631578947368398</v>
      </c>
      <c r="R984" s="62"/>
      <c r="S984" s="62"/>
      <c r="T984" s="62"/>
      <c r="U984" s="62"/>
      <c r="V984" s="62"/>
      <c r="W984" s="62"/>
      <c r="X984" s="62">
        <v>1.4999999999999999E-2</v>
      </c>
      <c r="Y984" s="62">
        <v>0.44</v>
      </c>
      <c r="Z984" s="62"/>
      <c r="AA984" s="62"/>
      <c r="AB984" s="62"/>
      <c r="AC984" s="61" t="str">
        <f>'учет продукции'!$A984&amp;" "&amp;'учет продукции'!$B984&amp;" "&amp;'учет продукции'!$C984&amp;" "&amp;'учет продукции'!$D984&amp;" "&amp;'учет продукции'!$E984</f>
        <v>Лендхаус 6см №15 Антрацит Фактура 3-5 2 сорт</v>
      </c>
    </row>
    <row r="985" spans="1:29" ht="14.25" customHeight="1" x14ac:dyDescent="0.3">
      <c r="A985" s="35" t="s">
        <v>124</v>
      </c>
      <c r="B985" s="8" t="s">
        <v>158</v>
      </c>
      <c r="C985" s="8" t="s">
        <v>146</v>
      </c>
      <c r="D985" s="8" t="s">
        <v>130</v>
      </c>
      <c r="E985" s="8" t="s">
        <v>159</v>
      </c>
      <c r="F985" s="66">
        <v>0</v>
      </c>
      <c r="G985" s="32">
        <v>480</v>
      </c>
      <c r="H985" s="32">
        <v>0</v>
      </c>
      <c r="I985" s="67"/>
      <c r="J985" s="61"/>
      <c r="K985" s="61"/>
      <c r="L985" s="62"/>
      <c r="M985" s="62">
        <v>0</v>
      </c>
      <c r="N985" s="62">
        <v>0</v>
      </c>
      <c r="O985" s="62"/>
      <c r="P985" s="62"/>
      <c r="Q985" s="62">
        <v>5.2631578947368398</v>
      </c>
      <c r="R985" s="62"/>
      <c r="S985" s="62"/>
      <c r="T985" s="62"/>
      <c r="U985" s="62"/>
      <c r="V985" s="62"/>
      <c r="W985" s="62">
        <v>2.1929824561403508E-2</v>
      </c>
      <c r="X985" s="62"/>
      <c r="Y985" s="62">
        <v>2.1929824561403508E-2</v>
      </c>
      <c r="Z985" s="62"/>
      <c r="AA985" s="62">
        <v>2.1929824561403508E-2</v>
      </c>
      <c r="AB985" s="62"/>
      <c r="AC985" s="61" t="str">
        <f>'учет продукции'!$A985&amp;" "&amp;'учет продукции'!$B985&amp;" "&amp;'учет продукции'!$C985&amp;" "&amp;'учет продукции'!$D985&amp;" "&amp;'учет продукции'!$E985</f>
        <v>Лендхаус 6см №16 Хаски Фактура 3-5 2 сорт</v>
      </c>
    </row>
    <row r="986" spans="1:29" ht="14.25" customHeight="1" x14ac:dyDescent="0.3">
      <c r="A986" s="35" t="s">
        <v>124</v>
      </c>
      <c r="B986" s="8" t="s">
        <v>158</v>
      </c>
      <c r="C986" s="8" t="s">
        <v>147</v>
      </c>
      <c r="D986" s="8" t="s">
        <v>130</v>
      </c>
      <c r="E986" s="8" t="s">
        <v>159</v>
      </c>
      <c r="F986" s="66">
        <v>0</v>
      </c>
      <c r="G986" s="32">
        <v>480</v>
      </c>
      <c r="H986" s="32">
        <v>0</v>
      </c>
      <c r="I986" s="67"/>
      <c r="J986" s="61"/>
      <c r="K986" s="61"/>
      <c r="L986" s="62"/>
      <c r="M986" s="62">
        <v>0</v>
      </c>
      <c r="N986" s="62">
        <v>0</v>
      </c>
      <c r="O986" s="62"/>
      <c r="P986" s="62"/>
      <c r="Q986" s="62">
        <v>5.2631578947368398</v>
      </c>
      <c r="R986" s="62"/>
      <c r="S986" s="62"/>
      <c r="T986" s="62"/>
      <c r="U986" s="62"/>
      <c r="V986" s="62"/>
      <c r="W986" s="62"/>
      <c r="X986" s="62">
        <v>6.6000000000000003E-2</v>
      </c>
      <c r="Y986" s="62">
        <v>2.1999999999999999E-2</v>
      </c>
      <c r="Z986" s="62"/>
      <c r="AA986" s="62"/>
      <c r="AB986" s="62"/>
      <c r="AC986" s="61" t="str">
        <f>'учет продукции'!$A986&amp;" "&amp;'учет продукции'!$B986&amp;" "&amp;'учет продукции'!$C986&amp;" "&amp;'учет продукции'!$D986&amp;" "&amp;'учет продукции'!$E986</f>
        <v>Лендхаус 6см №17 Черная ночь Фактура 3-5 2 сорт</v>
      </c>
    </row>
    <row r="987" spans="1:29" ht="14.25" customHeight="1" x14ac:dyDescent="0.3">
      <c r="A987" s="35" t="s">
        <v>124</v>
      </c>
      <c r="B987" s="8" t="s">
        <v>158</v>
      </c>
      <c r="C987" s="8" t="s">
        <v>148</v>
      </c>
      <c r="D987" s="8" t="s">
        <v>130</v>
      </c>
      <c r="E987" s="8" t="s">
        <v>159</v>
      </c>
      <c r="F987" s="66">
        <v>0</v>
      </c>
      <c r="G987" s="32">
        <v>480</v>
      </c>
      <c r="H987" s="32">
        <v>0</v>
      </c>
      <c r="I987" s="67"/>
      <c r="J987" s="61"/>
      <c r="K987" s="61"/>
      <c r="L987" s="62"/>
      <c r="M987" s="62">
        <v>0</v>
      </c>
      <c r="N987" s="62">
        <v>0</v>
      </c>
      <c r="O987" s="62"/>
      <c r="P987" s="62"/>
      <c r="Q987" s="62">
        <v>5.2631578947368398</v>
      </c>
      <c r="R987" s="62"/>
      <c r="S987" s="62"/>
      <c r="T987" s="62"/>
      <c r="U987" s="62"/>
      <c r="V987" s="62"/>
      <c r="W987" s="62">
        <v>4.3859649122807015E-2</v>
      </c>
      <c r="X987" s="62"/>
      <c r="Y987" s="62"/>
      <c r="Z987" s="62"/>
      <c r="AA987" s="62">
        <v>4.3859649122807015E-2</v>
      </c>
      <c r="AB987" s="62"/>
      <c r="AC987" s="61" t="str">
        <f>'учет продукции'!$A987&amp;" "&amp;'учет продукции'!$B987&amp;" "&amp;'учет продукции'!$C987&amp;" "&amp;'учет продукции'!$D987&amp;" "&amp;'учет продукции'!$E987</f>
        <v>Лендхаус 6см №18 Мустанг Фактура 3-5 2 сорт</v>
      </c>
    </row>
    <row r="988" spans="1:29" ht="14.25" customHeight="1" x14ac:dyDescent="0.3">
      <c r="A988" s="35" t="s">
        <v>124</v>
      </c>
      <c r="B988" s="8" t="s">
        <v>158</v>
      </c>
      <c r="C988" s="8" t="s">
        <v>149</v>
      </c>
      <c r="D988" s="8" t="s">
        <v>130</v>
      </c>
      <c r="E988" s="8" t="s">
        <v>159</v>
      </c>
      <c r="F988" s="66">
        <v>0</v>
      </c>
      <c r="G988" s="32">
        <v>480</v>
      </c>
      <c r="H988" s="32">
        <v>0</v>
      </c>
      <c r="I988" s="67"/>
      <c r="J988" s="61"/>
      <c r="K988" s="61"/>
      <c r="L988" s="62"/>
      <c r="M988" s="62">
        <v>0</v>
      </c>
      <c r="N988" s="62">
        <v>0</v>
      </c>
      <c r="O988" s="62"/>
      <c r="P988" s="62"/>
      <c r="Q988" s="62">
        <v>5.2631578947368398</v>
      </c>
      <c r="R988" s="62"/>
      <c r="S988" s="62"/>
      <c r="T988" s="62"/>
      <c r="U988" s="62"/>
      <c r="V988" s="62"/>
      <c r="W988" s="62">
        <v>4.3859649122807015E-2</v>
      </c>
      <c r="X988" s="62"/>
      <c r="Y988" s="62"/>
      <c r="Z988" s="62"/>
      <c r="AA988" s="62">
        <v>4.3859649122807015E-2</v>
      </c>
      <c r="AB988" s="62"/>
      <c r="AC988" s="61" t="str">
        <f>'учет продукции'!$A988&amp;" "&amp;'учет продукции'!$B988&amp;" "&amp;'учет продукции'!$C988&amp;" "&amp;'учет продукции'!$D988&amp;" "&amp;'учет продукции'!$E988</f>
        <v>Лендхаус 6см №19 Гончар Фактура 3-5 2 сорт</v>
      </c>
    </row>
    <row r="989" spans="1:29" ht="14.25" customHeight="1" x14ac:dyDescent="0.3">
      <c r="A989" s="35" t="s">
        <v>124</v>
      </c>
      <c r="B989" s="8" t="s">
        <v>158</v>
      </c>
      <c r="C989" s="8" t="s">
        <v>150</v>
      </c>
      <c r="D989" s="8" t="s">
        <v>130</v>
      </c>
      <c r="E989" s="8" t="s">
        <v>159</v>
      </c>
      <c r="F989" s="66">
        <v>0</v>
      </c>
      <c r="G989" s="32">
        <v>480</v>
      </c>
      <c r="H989" s="32">
        <v>0</v>
      </c>
      <c r="I989" s="67"/>
      <c r="J989" s="61"/>
      <c r="K989" s="61"/>
      <c r="L989" s="62"/>
      <c r="M989" s="62">
        <v>0</v>
      </c>
      <c r="N989" s="62">
        <v>0</v>
      </c>
      <c r="O989" s="62"/>
      <c r="P989" s="62"/>
      <c r="Q989" s="62">
        <v>5.2631578947368398</v>
      </c>
      <c r="R989" s="62"/>
      <c r="S989" s="62"/>
      <c r="T989" s="62"/>
      <c r="U989" s="62"/>
      <c r="V989" s="62">
        <v>5.7000000000000002E-2</v>
      </c>
      <c r="W989" s="62"/>
      <c r="X989" s="62">
        <v>3.9E-2</v>
      </c>
      <c r="Y989" s="62"/>
      <c r="Z989" s="62"/>
      <c r="AA989" s="62"/>
      <c r="AB989" s="62"/>
      <c r="AC989" s="61" t="str">
        <f>'учет продукции'!$A989&amp;" "&amp;'учет продукции'!$B989&amp;" "&amp;'учет продукции'!$C989&amp;" "&amp;'учет продукции'!$D989&amp;" "&amp;'учет продукции'!$E989</f>
        <v>Лендхаус 6см №20 Кармен Фактура 3-5 2 сорт</v>
      </c>
    </row>
    <row r="990" spans="1:29" ht="14.25" customHeight="1" x14ac:dyDescent="0.3">
      <c r="A990" s="35" t="s">
        <v>124</v>
      </c>
      <c r="B990" s="8" t="s">
        <v>158</v>
      </c>
      <c r="C990" s="8" t="s">
        <v>151</v>
      </c>
      <c r="D990" s="8" t="s">
        <v>130</v>
      </c>
      <c r="E990" s="8" t="s">
        <v>159</v>
      </c>
      <c r="F990" s="66">
        <v>0</v>
      </c>
      <c r="G990" s="32">
        <v>480</v>
      </c>
      <c r="H990" s="32">
        <v>0</v>
      </c>
      <c r="I990" s="67"/>
      <c r="J990" s="61"/>
      <c r="K990" s="61"/>
      <c r="L990" s="62"/>
      <c r="M990" s="62">
        <v>0</v>
      </c>
      <c r="N990" s="62">
        <v>0</v>
      </c>
      <c r="O990" s="62"/>
      <c r="P990" s="62"/>
      <c r="Q990" s="62">
        <v>5.2631578947368398</v>
      </c>
      <c r="R990" s="62"/>
      <c r="S990" s="62"/>
      <c r="T990" s="62"/>
      <c r="U990" s="62"/>
      <c r="V990" s="62"/>
      <c r="W990" s="62">
        <v>2.1929824561403508E-2</v>
      </c>
      <c r="X990" s="62">
        <v>2.1929824561403508E-2</v>
      </c>
      <c r="Y990" s="62">
        <v>4.3859649122807015E-2</v>
      </c>
      <c r="Z990" s="62"/>
      <c r="AA990" s="62"/>
      <c r="AB990" s="62"/>
      <c r="AC990" s="61" t="str">
        <f>'учет продукции'!$A990&amp;" "&amp;'учет продукции'!$B990&amp;" "&amp;'учет продукции'!$C990&amp;" "&amp;'учет продукции'!$D990&amp;" "&amp;'учет продукции'!$E990</f>
        <v>Лендхаус 6см №21 Агат коричневый Фактура 3-5 2 сорт</v>
      </c>
    </row>
    <row r="991" spans="1:29" ht="14.25" customHeight="1" x14ac:dyDescent="0.3">
      <c r="A991" s="35" t="s">
        <v>124</v>
      </c>
      <c r="B991" s="8" t="s">
        <v>158</v>
      </c>
      <c r="C991" s="8" t="s">
        <v>152</v>
      </c>
      <c r="D991" s="8" t="s">
        <v>130</v>
      </c>
      <c r="E991" s="8" t="s">
        <v>159</v>
      </c>
      <c r="F991" s="66">
        <v>0</v>
      </c>
      <c r="G991" s="32">
        <v>480</v>
      </c>
      <c r="H991" s="32">
        <v>0</v>
      </c>
      <c r="I991" s="67"/>
      <c r="J991" s="61"/>
      <c r="K991" s="61"/>
      <c r="L991" s="62"/>
      <c r="M991" s="62">
        <v>0</v>
      </c>
      <c r="N991" s="62">
        <v>0</v>
      </c>
      <c r="O991" s="62"/>
      <c r="P991" s="62"/>
      <c r="Q991" s="62">
        <v>5.2631578947368398</v>
      </c>
      <c r="R991" s="62"/>
      <c r="S991" s="62"/>
      <c r="T991" s="62"/>
      <c r="U991" s="62"/>
      <c r="V991" s="62"/>
      <c r="W991" s="62"/>
      <c r="X991" s="62">
        <v>2.1929824561403508E-2</v>
      </c>
      <c r="Y991" s="62">
        <v>4.3859649122807015E-2</v>
      </c>
      <c r="Z991" s="62"/>
      <c r="AA991" s="62">
        <v>2.1929824561403508E-2</v>
      </c>
      <c r="AB991" s="62"/>
      <c r="AC991" s="61" t="str">
        <f>'учет продукции'!$A991&amp;" "&amp;'учет продукции'!$B991&amp;" "&amp;'учет продукции'!$C991&amp;" "&amp;'учет продукции'!$D991&amp;" "&amp;'учет продукции'!$E991</f>
        <v>Лендхаус 6см №22 Агат оранжевый Фактура 3-5 2 сорт</v>
      </c>
    </row>
    <row r="992" spans="1:29" ht="14.25" customHeight="1" x14ac:dyDescent="0.3">
      <c r="A992" s="35" t="s">
        <v>124</v>
      </c>
      <c r="B992" s="8" t="s">
        <v>158</v>
      </c>
      <c r="C992" s="8" t="s">
        <v>153</v>
      </c>
      <c r="D992" s="8" t="s">
        <v>130</v>
      </c>
      <c r="E992" s="8" t="s">
        <v>159</v>
      </c>
      <c r="F992" s="66">
        <v>0</v>
      </c>
      <c r="G992" s="32">
        <v>480</v>
      </c>
      <c r="H992" s="32">
        <v>0</v>
      </c>
      <c r="I992" s="67"/>
      <c r="J992" s="61"/>
      <c r="K992" s="61"/>
      <c r="L992" s="62"/>
      <c r="M992" s="62">
        <v>0</v>
      </c>
      <c r="N992" s="62">
        <v>0</v>
      </c>
      <c r="O992" s="62"/>
      <c r="P992" s="62"/>
      <c r="Q992" s="62">
        <v>5.2631578947368398</v>
      </c>
      <c r="R992" s="62"/>
      <c r="S992" s="62"/>
      <c r="T992" s="62"/>
      <c r="U992" s="62"/>
      <c r="V992" s="62"/>
      <c r="W992" s="62"/>
      <c r="X992" s="62">
        <v>2.1929824561403508E-2</v>
      </c>
      <c r="Y992" s="62">
        <v>4.3859649122807015E-2</v>
      </c>
      <c r="Z992" s="62">
        <v>2.1929824561403508E-2</v>
      </c>
      <c r="AA992" s="62"/>
      <c r="AB992" s="62"/>
      <c r="AC992" s="61" t="str">
        <f>'учет продукции'!$A992&amp;" "&amp;'учет продукции'!$B992&amp;" "&amp;'учет продукции'!$C992&amp;" "&amp;'учет продукции'!$D992&amp;" "&amp;'учет продукции'!$E992</f>
        <v>Лендхаус 6см №23 Жёлтый агат Фактура 3-5 2 сорт</v>
      </c>
    </row>
    <row r="993" spans="1:29" ht="14.25" customHeight="1" x14ac:dyDescent="0.3">
      <c r="A993" s="35" t="s">
        <v>124</v>
      </c>
      <c r="B993" s="8" t="s">
        <v>158</v>
      </c>
      <c r="C993" s="8" t="s">
        <v>154</v>
      </c>
      <c r="D993" s="8" t="s">
        <v>130</v>
      </c>
      <c r="E993" s="8" t="s">
        <v>159</v>
      </c>
      <c r="F993" s="66">
        <v>0</v>
      </c>
      <c r="G993" s="32">
        <v>480</v>
      </c>
      <c r="H993" s="32">
        <v>0</v>
      </c>
      <c r="I993" s="67"/>
      <c r="J993" s="61"/>
      <c r="K993" s="61"/>
      <c r="L993" s="62"/>
      <c r="M993" s="62">
        <v>0</v>
      </c>
      <c r="N993" s="62">
        <v>0</v>
      </c>
      <c r="O993" s="62"/>
      <c r="P993" s="62"/>
      <c r="Q993" s="62">
        <v>5.2631578947368398</v>
      </c>
      <c r="R993" s="62"/>
      <c r="S993" s="62"/>
      <c r="T993" s="62"/>
      <c r="U993" s="62"/>
      <c r="V993" s="62">
        <v>2.1929824561403508E-2</v>
      </c>
      <c r="W993" s="62"/>
      <c r="X993" s="62"/>
      <c r="Y993" s="62">
        <v>4.3859649122807015E-2</v>
      </c>
      <c r="Z993" s="62">
        <v>2.1929824561403508E-2</v>
      </c>
      <c r="AA993" s="62"/>
      <c r="AB993" s="62"/>
      <c r="AC993" s="61" t="str">
        <f>'учет продукции'!$A993&amp;" "&amp;'учет продукции'!$B993&amp;" "&amp;'учет продукции'!$C993&amp;" "&amp;'учет продукции'!$D993&amp;" "&amp;'учет продукции'!$E993</f>
        <v>Лендхаус 6см №24 Танго Фактура 3-5 2 сорт</v>
      </c>
    </row>
    <row r="994" spans="1:29" ht="14.25" customHeight="1" x14ac:dyDescent="0.3">
      <c r="A994" s="35" t="str">
        <f t="shared" ref="A994:B994" si="405">A482</f>
        <v>Лендхаус</v>
      </c>
      <c r="B994" s="8" t="str">
        <f t="shared" si="405"/>
        <v>6см</v>
      </c>
      <c r="C994" s="8" t="str">
        <f t="shared" ref="C994:C1000" si="406">C930</f>
        <v>серый</v>
      </c>
      <c r="D994" s="8" t="str">
        <f t="shared" ref="D994:D1000" si="407">D866</f>
        <v>Мрамор</v>
      </c>
      <c r="E994" s="9" t="s">
        <v>159</v>
      </c>
      <c r="F994" s="63">
        <f>'учет продукции'!$I994+'учет продукции'!$J994-'учет продукции'!$K994</f>
        <v>0</v>
      </c>
      <c r="G994" s="32">
        <v>490</v>
      </c>
      <c r="H994" s="32">
        <f>'учет продукции'!$F994*'учет продукции'!$G994</f>
        <v>0</v>
      </c>
      <c r="I994" s="64"/>
      <c r="J994" s="61"/>
      <c r="K994" s="61"/>
      <c r="L994" s="62"/>
      <c r="M994" s="62">
        <v>0</v>
      </c>
      <c r="N994" s="62">
        <v>0</v>
      </c>
      <c r="O994" s="62"/>
      <c r="P994" s="62"/>
      <c r="Q994" s="62">
        <v>5.2631578947368416</v>
      </c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1" t="str">
        <f>'учет продукции'!$A994&amp;" "&amp;'учет продукции'!$B994&amp;" "&amp;'учет продукции'!$C994&amp;" "&amp;'учет продукции'!$D994&amp;" "&amp;'учет продукции'!$E994</f>
        <v>Лендхаус 6см серый Мрамор 2 сорт</v>
      </c>
    </row>
    <row r="995" spans="1:29" ht="14.25" customHeight="1" x14ac:dyDescent="0.3">
      <c r="A995" s="35" t="str">
        <f t="shared" ref="A995:B995" si="408">A483</f>
        <v>Лендхаус</v>
      </c>
      <c r="B995" s="8" t="str">
        <f t="shared" si="408"/>
        <v>6см</v>
      </c>
      <c r="C995" s="8" t="str">
        <f t="shared" si="406"/>
        <v>красный</v>
      </c>
      <c r="D995" s="8" t="str">
        <f t="shared" si="407"/>
        <v>Мрамор</v>
      </c>
      <c r="E995" s="9" t="s">
        <v>159</v>
      </c>
      <c r="F995" s="63">
        <f>'учет продукции'!$I995+'учет продукции'!$J995-'учет продукции'!$K995</f>
        <v>0</v>
      </c>
      <c r="G995" s="32">
        <v>490</v>
      </c>
      <c r="H995" s="32">
        <f>'учет продукции'!$F995*'учет продукции'!$G995</f>
        <v>0</v>
      </c>
      <c r="I995" s="64"/>
      <c r="J995" s="61"/>
      <c r="K995" s="61"/>
      <c r="L995" s="62"/>
      <c r="M995" s="62">
        <v>0</v>
      </c>
      <c r="N995" s="62">
        <v>0</v>
      </c>
      <c r="O995" s="62"/>
      <c r="P995" s="62"/>
      <c r="Q995" s="62">
        <v>5.2631578947368416</v>
      </c>
      <c r="R995" s="62"/>
      <c r="S995" s="62"/>
      <c r="T995" s="62"/>
      <c r="U995" s="62"/>
      <c r="V995" s="62">
        <v>8.7999999999999995E-2</v>
      </c>
      <c r="W995" s="62"/>
      <c r="X995" s="62"/>
      <c r="Y995" s="62"/>
      <c r="Z995" s="62"/>
      <c r="AA995" s="62"/>
      <c r="AB995" s="62"/>
      <c r="AC995" s="61" t="str">
        <f>'учет продукции'!$A995&amp;" "&amp;'учет продукции'!$B995&amp;" "&amp;'учет продукции'!$C995&amp;" "&amp;'учет продукции'!$D995&amp;" "&amp;'учет продукции'!$E995</f>
        <v>Лендхаус 6см красный Мрамор 2 сорт</v>
      </c>
    </row>
    <row r="996" spans="1:29" ht="14.25" customHeight="1" x14ac:dyDescent="0.3">
      <c r="A996" s="35" t="str">
        <f t="shared" ref="A996:B996" si="409">A484</f>
        <v>Лендхаус</v>
      </c>
      <c r="B996" s="8" t="str">
        <f t="shared" si="409"/>
        <v>6см</v>
      </c>
      <c r="C996" s="8" t="str">
        <f t="shared" si="406"/>
        <v>коричневый</v>
      </c>
      <c r="D996" s="8" t="str">
        <f t="shared" si="407"/>
        <v>Мрамор</v>
      </c>
      <c r="E996" s="9" t="s">
        <v>159</v>
      </c>
      <c r="F996" s="63">
        <f>'учет продукции'!$I996+'учет продукции'!$J996-'учет продукции'!$K996</f>
        <v>0</v>
      </c>
      <c r="G996" s="32">
        <v>490</v>
      </c>
      <c r="H996" s="32">
        <f>'учет продукции'!$F996*'учет продукции'!$G996</f>
        <v>0</v>
      </c>
      <c r="I996" s="64"/>
      <c r="J996" s="61"/>
      <c r="K996" s="61"/>
      <c r="L996" s="62"/>
      <c r="M996" s="62">
        <v>0</v>
      </c>
      <c r="N996" s="62">
        <v>0</v>
      </c>
      <c r="O996" s="62"/>
      <c r="P996" s="62"/>
      <c r="Q996" s="62">
        <v>5.2631578947368416</v>
      </c>
      <c r="R996" s="62"/>
      <c r="S996" s="62"/>
      <c r="T996" s="62"/>
      <c r="U996" s="62"/>
      <c r="V996" s="62"/>
      <c r="W996" s="62">
        <v>8.7999999999999995E-2</v>
      </c>
      <c r="X996" s="62"/>
      <c r="Y996" s="62"/>
      <c r="Z996" s="62"/>
      <c r="AA996" s="62"/>
      <c r="AB996" s="62"/>
      <c r="AC996" s="61" t="str">
        <f>'учет продукции'!$A996&amp;" "&amp;'учет продукции'!$B996&amp;" "&amp;'учет продукции'!$C996&amp;" "&amp;'учет продукции'!$D996&amp;" "&amp;'учет продукции'!$E996</f>
        <v>Лендхаус 6см коричневый Мрамор 2 сорт</v>
      </c>
    </row>
    <row r="997" spans="1:29" ht="14.25" customHeight="1" x14ac:dyDescent="0.3">
      <c r="A997" s="35" t="str">
        <f t="shared" ref="A997:B997" si="410">A485</f>
        <v>Лендхаус</v>
      </c>
      <c r="B997" s="8" t="str">
        <f t="shared" si="410"/>
        <v>6см</v>
      </c>
      <c r="C997" s="8" t="str">
        <f t="shared" si="406"/>
        <v>черный</v>
      </c>
      <c r="D997" s="8" t="str">
        <f t="shared" si="407"/>
        <v>Мрамор</v>
      </c>
      <c r="E997" s="9" t="s">
        <v>159</v>
      </c>
      <c r="F997" s="63">
        <f>'учет продукции'!$I997+'учет продукции'!$J997-'учет продукции'!$K997</f>
        <v>0</v>
      </c>
      <c r="G997" s="32">
        <v>490</v>
      </c>
      <c r="H997" s="32">
        <f>'учет продукции'!$F997*'учет продукции'!$G997</f>
        <v>0</v>
      </c>
      <c r="I997" s="64"/>
      <c r="J997" s="61"/>
      <c r="K997" s="61"/>
      <c r="L997" s="62"/>
      <c r="M997" s="62">
        <v>0</v>
      </c>
      <c r="N997" s="62">
        <v>0</v>
      </c>
      <c r="O997" s="62"/>
      <c r="P997" s="62"/>
      <c r="Q997" s="62">
        <v>5.2631578947368416</v>
      </c>
      <c r="R997" s="62"/>
      <c r="S997" s="62"/>
      <c r="T997" s="62"/>
      <c r="U997" s="62"/>
      <c r="V997" s="62"/>
      <c r="W997" s="62"/>
      <c r="X997" s="62">
        <v>8.7999999999999995E-2</v>
      </c>
      <c r="Y997" s="62"/>
      <c r="Z997" s="62"/>
      <c r="AA997" s="62"/>
      <c r="AB997" s="62"/>
      <c r="AC997" s="61" t="str">
        <f>'учет продукции'!$A997&amp;" "&amp;'учет продукции'!$B997&amp;" "&amp;'учет продукции'!$C997&amp;" "&amp;'учет продукции'!$D997&amp;" "&amp;'учет продукции'!$E997</f>
        <v>Лендхаус 6см черный Мрамор 2 сорт</v>
      </c>
    </row>
    <row r="998" spans="1:29" ht="14.25" customHeight="1" x14ac:dyDescent="0.3">
      <c r="A998" s="35" t="str">
        <f t="shared" ref="A998:B998" si="411">A486</f>
        <v>Лендхаус</v>
      </c>
      <c r="B998" s="8" t="str">
        <f t="shared" si="411"/>
        <v>6см</v>
      </c>
      <c r="C998" s="8" t="str">
        <f t="shared" si="406"/>
        <v>белый</v>
      </c>
      <c r="D998" s="8" t="str">
        <f t="shared" si="407"/>
        <v>Мрамор</v>
      </c>
      <c r="E998" s="9" t="s">
        <v>159</v>
      </c>
      <c r="F998" s="63">
        <f>'учет продукции'!$I998+'учет продукции'!$J998-'учет продукции'!$K998</f>
        <v>0</v>
      </c>
      <c r="G998" s="32">
        <v>510</v>
      </c>
      <c r="H998" s="32">
        <f>'учет продукции'!$F998*'учет продукции'!$G998</f>
        <v>0</v>
      </c>
      <c r="I998" s="64"/>
      <c r="J998" s="61"/>
      <c r="K998" s="61"/>
      <c r="L998" s="62"/>
      <c r="M998" s="62">
        <v>0</v>
      </c>
      <c r="N998" s="62">
        <v>0</v>
      </c>
      <c r="O998" s="62"/>
      <c r="P998" s="62"/>
      <c r="Q998" s="62">
        <v>5.2631578947368416</v>
      </c>
      <c r="R998" s="62"/>
      <c r="S998" s="62"/>
      <c r="T998" s="62"/>
      <c r="U998" s="62"/>
      <c r="V998" s="62"/>
      <c r="W998" s="62"/>
      <c r="X998" s="62"/>
      <c r="Y998" s="62">
        <v>8.7999999999999995E-2</v>
      </c>
      <c r="Z998" s="62"/>
      <c r="AA998" s="62"/>
      <c r="AB998" s="62"/>
      <c r="AC998" s="61" t="str">
        <f>'учет продукции'!$A998&amp;" "&amp;'учет продукции'!$B998&amp;" "&amp;'учет продукции'!$C998&amp;" "&amp;'учет продукции'!$D998&amp;" "&amp;'учет продукции'!$E998</f>
        <v>Лендхаус 6см белый Мрамор 2 сорт</v>
      </c>
    </row>
    <row r="999" spans="1:29" ht="14.25" customHeight="1" x14ac:dyDescent="0.3">
      <c r="A999" s="35" t="str">
        <f t="shared" ref="A999:B999" si="412">A487</f>
        <v>Лендхаус</v>
      </c>
      <c r="B999" s="8" t="str">
        <f t="shared" si="412"/>
        <v>6см</v>
      </c>
      <c r="C999" s="8" t="str">
        <f t="shared" si="406"/>
        <v>желтый</v>
      </c>
      <c r="D999" s="8" t="str">
        <f t="shared" si="407"/>
        <v>Мрамор</v>
      </c>
      <c r="E999" s="9" t="s">
        <v>159</v>
      </c>
      <c r="F999" s="63">
        <f>'учет продукции'!$I999+'учет продукции'!$J999-'учет продукции'!$K999</f>
        <v>0</v>
      </c>
      <c r="G999" s="32">
        <v>510</v>
      </c>
      <c r="H999" s="32">
        <f>'учет продукции'!$F999*'учет продукции'!$G999</f>
        <v>0</v>
      </c>
      <c r="I999" s="64"/>
      <c r="J999" s="61"/>
      <c r="K999" s="61"/>
      <c r="L999" s="62"/>
      <c r="M999" s="62">
        <v>0</v>
      </c>
      <c r="N999" s="62">
        <v>0</v>
      </c>
      <c r="O999" s="62"/>
      <c r="P999" s="62"/>
      <c r="Q999" s="62">
        <v>5.2631578947368416</v>
      </c>
      <c r="R999" s="62"/>
      <c r="S999" s="62"/>
      <c r="T999" s="62"/>
      <c r="U999" s="62"/>
      <c r="V999" s="62"/>
      <c r="W999" s="62"/>
      <c r="X999" s="62"/>
      <c r="Y999" s="62"/>
      <c r="Z999" s="62">
        <v>8.7999999999999995E-2</v>
      </c>
      <c r="AA999" s="62"/>
      <c r="AB999" s="62"/>
      <c r="AC999" s="61" t="str">
        <f>'учет продукции'!$A999&amp;" "&amp;'учет продукции'!$B999&amp;" "&amp;'учет продукции'!$C999&amp;" "&amp;'учет продукции'!$D999&amp;" "&amp;'учет продукции'!$E999</f>
        <v>Лендхаус 6см желтый Мрамор 2 сорт</v>
      </c>
    </row>
    <row r="1000" spans="1:29" ht="14.25" customHeight="1" x14ac:dyDescent="0.3">
      <c r="A1000" s="35" t="str">
        <f t="shared" ref="A1000:B1000" si="413">A488</f>
        <v>Лендхаус</v>
      </c>
      <c r="B1000" s="8" t="str">
        <f t="shared" si="413"/>
        <v>6см</v>
      </c>
      <c r="C1000" s="8" t="str">
        <f t="shared" si="406"/>
        <v>оранжевый</v>
      </c>
      <c r="D1000" s="8" t="str">
        <f t="shared" si="407"/>
        <v>Мрамор</v>
      </c>
      <c r="E1000" s="9" t="s">
        <v>159</v>
      </c>
      <c r="F1000" s="63">
        <f>'учет продукции'!$I1000+'учет продукции'!$J1000-'учет продукции'!$K1000</f>
        <v>0</v>
      </c>
      <c r="G1000" s="32">
        <v>510</v>
      </c>
      <c r="H1000" s="32">
        <f>'учет продукции'!$F1000*'учет продукции'!$G1000</f>
        <v>0</v>
      </c>
      <c r="I1000" s="64"/>
      <c r="J1000" s="61"/>
      <c r="K1000" s="61"/>
      <c r="L1000" s="62"/>
      <c r="M1000" s="62">
        <v>0</v>
      </c>
      <c r="N1000" s="62">
        <v>0</v>
      </c>
      <c r="O1000" s="62"/>
      <c r="P1000" s="62"/>
      <c r="Q1000" s="62">
        <v>5.2631578947368416</v>
      </c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>
        <v>8.7999999999999995E-2</v>
      </c>
      <c r="AB1000" s="62"/>
      <c r="AC1000" s="61" t="str">
        <f>'учет продукции'!$A1000&amp;" "&amp;'учет продукции'!$B1000&amp;" "&amp;'учет продукции'!$C1000&amp;" "&amp;'учет продукции'!$D1000&amp;" "&amp;'учет продукции'!$E1000</f>
        <v>Лендхаус 6см оранжевый Мрамор 2 сорт</v>
      </c>
    </row>
    <row r="1001" spans="1:29" ht="14.25" customHeight="1" x14ac:dyDescent="0.3">
      <c r="A1001" s="35" t="s">
        <v>124</v>
      </c>
      <c r="B1001" s="8" t="s">
        <v>158</v>
      </c>
      <c r="C1001" s="8" t="s">
        <v>126</v>
      </c>
      <c r="D1001" s="8" t="s">
        <v>155</v>
      </c>
      <c r="E1001" s="8" t="s">
        <v>159</v>
      </c>
      <c r="F1001" s="66">
        <v>0</v>
      </c>
      <c r="G1001" s="32">
        <v>510</v>
      </c>
      <c r="H1001" s="32">
        <v>0</v>
      </c>
      <c r="I1001" s="67"/>
      <c r="J1001" s="61"/>
      <c r="K1001" s="61"/>
      <c r="L1001" s="62"/>
      <c r="M1001" s="62">
        <v>0</v>
      </c>
      <c r="N1001" s="62">
        <v>0</v>
      </c>
      <c r="O1001" s="62"/>
      <c r="P1001" s="62"/>
      <c r="Q1001" s="62">
        <v>5.2631578947368398</v>
      </c>
      <c r="R1001" s="62"/>
      <c r="S1001" s="62"/>
      <c r="T1001" s="62"/>
      <c r="U1001" s="62"/>
      <c r="V1001" s="62"/>
      <c r="W1001" s="62">
        <v>8.7999999999999995E-2</v>
      </c>
      <c r="X1001" s="62"/>
      <c r="Y1001" s="62"/>
      <c r="Z1001" s="62"/>
      <c r="AA1001" s="62"/>
      <c r="AB1001" s="62"/>
      <c r="AC1001" s="61" t="str">
        <f>'учет продукции'!$A1001&amp;" "&amp;'учет продукции'!$B1001&amp;" "&amp;'учет продукции'!$C1001&amp;" "&amp;'учет продукции'!$D1001&amp;" "&amp;'учет продукции'!$E1001</f>
        <v>Лендхаус 6см Мокко Мрамор 2 сорт</v>
      </c>
    </row>
    <row r="1002" spans="1:29" ht="14.25" customHeight="1" x14ac:dyDescent="0.3">
      <c r="A1002" s="35" t="str">
        <f t="shared" ref="A1002:B1002" si="414">A490</f>
        <v>Лендхаус</v>
      </c>
      <c r="B1002" s="8" t="str">
        <f t="shared" si="414"/>
        <v>6см</v>
      </c>
      <c r="C1002" s="8" t="str">
        <f t="shared" ref="C1002:C1025" si="415">C938</f>
        <v>№1 Каир</v>
      </c>
      <c r="D1002" s="8" t="str">
        <f t="shared" ref="D1002:D1032" si="416">D874</f>
        <v>Мрамор</v>
      </c>
      <c r="E1002" s="9" t="s">
        <v>159</v>
      </c>
      <c r="F1002" s="63">
        <f>'учет продукции'!$I1002+'учет продукции'!$J1002-'учет продукции'!$K1002</f>
        <v>0</v>
      </c>
      <c r="G1002" s="32">
        <v>570</v>
      </c>
      <c r="H1002" s="32">
        <f>'учет продукции'!$F1002*'учет продукции'!$G1002</f>
        <v>0</v>
      </c>
      <c r="I1002" s="64"/>
      <c r="J1002" s="61"/>
      <c r="K1002" s="61"/>
      <c r="L1002" s="62"/>
      <c r="M1002" s="62">
        <v>0</v>
      </c>
      <c r="N1002" s="62">
        <v>0</v>
      </c>
      <c r="O1002" s="62"/>
      <c r="P1002" s="62"/>
      <c r="Q1002" s="62">
        <v>5.2631578947368398</v>
      </c>
      <c r="R1002" s="62"/>
      <c r="S1002" s="62"/>
      <c r="T1002" s="62"/>
      <c r="U1002" s="62"/>
      <c r="V1002" s="62">
        <v>2.1929824561403508E-2</v>
      </c>
      <c r="W1002" s="62"/>
      <c r="X1002" s="62"/>
      <c r="Y1002" s="62"/>
      <c r="Z1002" s="62">
        <v>4.3859649122807015E-2</v>
      </c>
      <c r="AA1002" s="62">
        <v>2.1929824561403508E-2</v>
      </c>
      <c r="AB1002" s="62"/>
      <c r="AC1002" s="61" t="str">
        <f>'учет продукции'!$A1002&amp;" "&amp;'учет продукции'!$B1002&amp;" "&amp;'учет продукции'!$C1002&amp;" "&amp;'учет продукции'!$D1002&amp;" "&amp;'учет продукции'!$E1002</f>
        <v>Лендхаус 6см №1 Каир Мрамор 2 сорт</v>
      </c>
    </row>
    <row r="1003" spans="1:29" ht="14.25" customHeight="1" x14ac:dyDescent="0.3">
      <c r="A1003" s="35" t="str">
        <f t="shared" ref="A1003:B1003" si="417">A491</f>
        <v>Лендхаус</v>
      </c>
      <c r="B1003" s="8" t="str">
        <f t="shared" si="417"/>
        <v>6см</v>
      </c>
      <c r="C1003" s="8" t="str">
        <f t="shared" si="415"/>
        <v>№2 Янтарь</v>
      </c>
      <c r="D1003" s="8" t="str">
        <f t="shared" si="416"/>
        <v>Мрамор</v>
      </c>
      <c r="E1003" s="9" t="s">
        <v>159</v>
      </c>
      <c r="F1003" s="63">
        <f>'учет продукции'!$I1003+'учет продукции'!$J1003-'учет продукции'!$K1003</f>
        <v>0</v>
      </c>
      <c r="G1003" s="32">
        <v>570</v>
      </c>
      <c r="H1003" s="32">
        <f>'учет продукции'!$F1003*'учет продукции'!$G1003</f>
        <v>0</v>
      </c>
      <c r="I1003" s="64"/>
      <c r="J1003" s="61"/>
      <c r="K1003" s="61"/>
      <c r="L1003" s="62"/>
      <c r="M1003" s="62">
        <v>0</v>
      </c>
      <c r="N1003" s="62">
        <v>0</v>
      </c>
      <c r="O1003" s="62"/>
      <c r="P1003" s="62"/>
      <c r="Q1003" s="62">
        <v>5.2631578947368398</v>
      </c>
      <c r="R1003" s="62"/>
      <c r="S1003" s="62"/>
      <c r="T1003" s="62"/>
      <c r="U1003" s="62"/>
      <c r="V1003" s="62"/>
      <c r="W1003" s="62">
        <v>4.3859649122807015E-2</v>
      </c>
      <c r="X1003" s="62"/>
      <c r="Y1003" s="62"/>
      <c r="Z1003" s="62">
        <v>4.3859649122807001E-2</v>
      </c>
      <c r="AA1003" s="62"/>
      <c r="AB1003" s="62"/>
      <c r="AC1003" s="61" t="str">
        <f>'учет продукции'!$A1003&amp;" "&amp;'учет продукции'!$B1003&amp;" "&amp;'учет продукции'!$C1003&amp;" "&amp;'учет продукции'!$D1003&amp;" "&amp;'учет продукции'!$E1003</f>
        <v>Лендхаус 6см №2 Янтарь Мрамор 2 сорт</v>
      </c>
    </row>
    <row r="1004" spans="1:29" ht="14.25" customHeight="1" x14ac:dyDescent="0.3">
      <c r="A1004" s="35" t="str">
        <f t="shared" ref="A1004:B1004" si="418">A492</f>
        <v>Лендхаус</v>
      </c>
      <c r="B1004" s="8" t="str">
        <f t="shared" si="418"/>
        <v>6см</v>
      </c>
      <c r="C1004" s="8" t="str">
        <f t="shared" si="415"/>
        <v>№3 Серо-белый</v>
      </c>
      <c r="D1004" s="8" t="str">
        <f t="shared" si="416"/>
        <v>Мрамор</v>
      </c>
      <c r="E1004" s="9" t="s">
        <v>159</v>
      </c>
      <c r="F1004" s="63">
        <f>'учет продукции'!$I1004+'учет продукции'!$J1004-'учет продукции'!$K1004</f>
        <v>0</v>
      </c>
      <c r="G1004" s="32">
        <v>570</v>
      </c>
      <c r="H1004" s="32">
        <f>'учет продукции'!$F1004*'учет продукции'!$G1004</f>
        <v>0</v>
      </c>
      <c r="I1004" s="64"/>
      <c r="J1004" s="61"/>
      <c r="K1004" s="61"/>
      <c r="L1004" s="62"/>
      <c r="M1004" s="62">
        <v>0</v>
      </c>
      <c r="N1004" s="62">
        <v>0</v>
      </c>
      <c r="O1004" s="62"/>
      <c r="P1004" s="62"/>
      <c r="Q1004" s="62">
        <v>5.2631578947368398</v>
      </c>
      <c r="R1004" s="62"/>
      <c r="S1004" s="62"/>
      <c r="T1004" s="62"/>
      <c r="U1004" s="62"/>
      <c r="V1004" s="62"/>
      <c r="W1004" s="62"/>
      <c r="X1004" s="62"/>
      <c r="Y1004" s="62">
        <v>4.3859649122807015E-2</v>
      </c>
      <c r="Z1004" s="62"/>
      <c r="AA1004" s="62"/>
      <c r="AB1004" s="62"/>
      <c r="AC1004" s="61" t="str">
        <f>'учет продукции'!$A1004&amp;" "&amp;'учет продукции'!$B1004&amp;" "&amp;'учет продукции'!$C1004&amp;" "&amp;'учет продукции'!$D1004&amp;" "&amp;'учет продукции'!$E1004</f>
        <v>Лендхаус 6см №3 Серо-белый Мрамор 2 сорт</v>
      </c>
    </row>
    <row r="1005" spans="1:29" ht="14.25" customHeight="1" x14ac:dyDescent="0.3">
      <c r="A1005" s="35" t="str">
        <f t="shared" ref="A1005:B1005" si="419">A493</f>
        <v>Лендхаус</v>
      </c>
      <c r="B1005" s="8" t="str">
        <f t="shared" si="419"/>
        <v>6см</v>
      </c>
      <c r="C1005" s="8" t="str">
        <f t="shared" si="415"/>
        <v>№4 Степь</v>
      </c>
      <c r="D1005" s="8" t="str">
        <f t="shared" si="416"/>
        <v>Мрамор</v>
      </c>
      <c r="E1005" s="9" t="s">
        <v>159</v>
      </c>
      <c r="F1005" s="63">
        <f>'учет продукции'!$I1005+'учет продукции'!$J1005-'учет продукции'!$K1005</f>
        <v>0</v>
      </c>
      <c r="G1005" s="32">
        <v>570</v>
      </c>
      <c r="H1005" s="32">
        <f>'учет продукции'!$F1005*'учет продукции'!$G1005</f>
        <v>0</v>
      </c>
      <c r="I1005" s="64"/>
      <c r="J1005" s="61"/>
      <c r="K1005" s="61"/>
      <c r="L1005" s="62"/>
      <c r="M1005" s="62">
        <v>0</v>
      </c>
      <c r="N1005" s="62">
        <v>0</v>
      </c>
      <c r="O1005" s="62"/>
      <c r="P1005" s="62"/>
      <c r="Q1005" s="62">
        <v>5.2631578947368398</v>
      </c>
      <c r="R1005" s="62"/>
      <c r="S1005" s="62"/>
      <c r="T1005" s="62"/>
      <c r="U1005" s="62"/>
      <c r="V1005" s="62"/>
      <c r="W1005" s="62">
        <v>2.1999999999999999E-2</v>
      </c>
      <c r="X1005" s="62"/>
      <c r="Y1005" s="62">
        <v>4.3859649122807015E-2</v>
      </c>
      <c r="Z1005" s="62">
        <v>2.1999999999999999E-2</v>
      </c>
      <c r="AA1005" s="62"/>
      <c r="AB1005" s="62"/>
      <c r="AC1005" s="61" t="str">
        <f>'учет продукции'!$A1005&amp;" "&amp;'учет продукции'!$B1005&amp;" "&amp;'учет продукции'!$C1005&amp;" "&amp;'учет продукции'!$D1005&amp;" "&amp;'учет продукции'!$E1005</f>
        <v>Лендхаус 6см №4 Степь Мрамор 2 сорт</v>
      </c>
    </row>
    <row r="1006" spans="1:29" ht="14.25" customHeight="1" x14ac:dyDescent="0.3">
      <c r="A1006" s="35" t="str">
        <f t="shared" ref="A1006:B1006" si="420">A494</f>
        <v>Лендхаус</v>
      </c>
      <c r="B1006" s="8" t="str">
        <f t="shared" si="420"/>
        <v>6см</v>
      </c>
      <c r="C1006" s="8" t="str">
        <f t="shared" si="415"/>
        <v>№5 Клинкер</v>
      </c>
      <c r="D1006" s="8" t="str">
        <f t="shared" si="416"/>
        <v>Мрамор</v>
      </c>
      <c r="E1006" s="9" t="s">
        <v>159</v>
      </c>
      <c r="F1006" s="63">
        <f>'учет продукции'!$I1006+'учет продукции'!$J1006-'учет продукции'!$K1006</f>
        <v>0</v>
      </c>
      <c r="G1006" s="32">
        <v>570</v>
      </c>
      <c r="H1006" s="32">
        <f>'учет продукции'!$F1006*'учет продукции'!$G1006</f>
        <v>0</v>
      </c>
      <c r="I1006" s="64"/>
      <c r="J1006" s="61"/>
      <c r="K1006" s="61"/>
      <c r="L1006" s="62"/>
      <c r="M1006" s="62">
        <v>0</v>
      </c>
      <c r="N1006" s="62">
        <v>0</v>
      </c>
      <c r="O1006" s="62"/>
      <c r="P1006" s="62"/>
      <c r="Q1006" s="62">
        <v>5.2631578947368398</v>
      </c>
      <c r="R1006" s="62"/>
      <c r="S1006" s="62"/>
      <c r="T1006" s="62"/>
      <c r="U1006" s="62"/>
      <c r="V1006" s="62">
        <v>5.7000000000000002E-2</v>
      </c>
      <c r="W1006" s="62">
        <v>2.9000000000000001E-2</v>
      </c>
      <c r="X1006" s="62"/>
      <c r="Y1006" s="62"/>
      <c r="Z1006" s="62"/>
      <c r="AA1006" s="62"/>
      <c r="AB1006" s="62"/>
      <c r="AC1006" s="61" t="str">
        <f>'учет продукции'!$A1006&amp;" "&amp;'учет продукции'!$B1006&amp;" "&amp;'учет продукции'!$C1006&amp;" "&amp;'учет продукции'!$D1006&amp;" "&amp;'учет продукции'!$E1006</f>
        <v>Лендхаус 6см №5 Клинкер Мрамор 2 сорт</v>
      </c>
    </row>
    <row r="1007" spans="1:29" ht="14.25" customHeight="1" x14ac:dyDescent="0.3">
      <c r="A1007" s="35" t="str">
        <f t="shared" ref="A1007:B1007" si="421">A495</f>
        <v>Лендхаус</v>
      </c>
      <c r="B1007" s="8" t="str">
        <f t="shared" si="421"/>
        <v>6см</v>
      </c>
      <c r="C1007" s="8" t="str">
        <f t="shared" si="415"/>
        <v>№6 Осень</v>
      </c>
      <c r="D1007" s="8" t="str">
        <f t="shared" si="416"/>
        <v>Мрамор</v>
      </c>
      <c r="E1007" s="9" t="s">
        <v>159</v>
      </c>
      <c r="F1007" s="63">
        <f>'учет продукции'!$I1007+'учет продукции'!$J1007-'учет продукции'!$K1007</f>
        <v>0</v>
      </c>
      <c r="G1007" s="32">
        <v>570</v>
      </c>
      <c r="H1007" s="32">
        <f>'учет продукции'!$F1007*'учет продукции'!$G1007</f>
        <v>0</v>
      </c>
      <c r="I1007" s="64"/>
      <c r="J1007" s="61"/>
      <c r="K1007" s="61"/>
      <c r="L1007" s="62"/>
      <c r="M1007" s="62">
        <v>0</v>
      </c>
      <c r="N1007" s="62">
        <v>0</v>
      </c>
      <c r="O1007" s="62"/>
      <c r="P1007" s="62"/>
      <c r="Q1007" s="62">
        <v>5.2631578947368398</v>
      </c>
      <c r="R1007" s="62"/>
      <c r="S1007" s="62"/>
      <c r="T1007" s="62"/>
      <c r="U1007" s="62"/>
      <c r="V1007" s="62">
        <v>2.1929824561403508E-2</v>
      </c>
      <c r="W1007" s="62">
        <v>2.1929824561403508E-2</v>
      </c>
      <c r="X1007" s="62"/>
      <c r="Y1007" s="62"/>
      <c r="Z1007" s="62">
        <v>4.3859649122807015E-2</v>
      </c>
      <c r="AA1007" s="62"/>
      <c r="AB1007" s="62"/>
      <c r="AC1007" s="61" t="str">
        <f>'учет продукции'!$A1007&amp;" "&amp;'учет продукции'!$B1007&amp;" "&amp;'учет продукции'!$C1007&amp;" "&amp;'учет продукции'!$D1007&amp;" "&amp;'учет продукции'!$E1007</f>
        <v>Лендхаус 6см №6 Осень Мрамор 2 сорт</v>
      </c>
    </row>
    <row r="1008" spans="1:29" ht="14.25" customHeight="1" x14ac:dyDescent="0.3">
      <c r="A1008" s="35" t="str">
        <f t="shared" ref="A1008:B1008" si="422">A496</f>
        <v>Лендхаус</v>
      </c>
      <c r="B1008" s="8" t="str">
        <f t="shared" si="422"/>
        <v>6см</v>
      </c>
      <c r="C1008" s="8" t="str">
        <f t="shared" si="415"/>
        <v>№7 Меланж</v>
      </c>
      <c r="D1008" s="8" t="str">
        <f t="shared" si="416"/>
        <v>Мрамор</v>
      </c>
      <c r="E1008" s="9" t="s">
        <v>159</v>
      </c>
      <c r="F1008" s="63">
        <f>'учет продукции'!$I1008+'учет продукции'!$J1008-'учет продукции'!$K1008</f>
        <v>0</v>
      </c>
      <c r="G1008" s="32">
        <v>570</v>
      </c>
      <c r="H1008" s="32">
        <f>'учет продукции'!$F1008*'учет продукции'!$G1008</f>
        <v>0</v>
      </c>
      <c r="I1008" s="64"/>
      <c r="J1008" s="61"/>
      <c r="K1008" s="61"/>
      <c r="L1008" s="62"/>
      <c r="M1008" s="62">
        <v>0</v>
      </c>
      <c r="N1008" s="62">
        <v>0</v>
      </c>
      <c r="O1008" s="62"/>
      <c r="P1008" s="62"/>
      <c r="Q1008" s="62">
        <v>5.2631578947368398</v>
      </c>
      <c r="R1008" s="62"/>
      <c r="S1008" s="62"/>
      <c r="T1008" s="62"/>
      <c r="U1008" s="62"/>
      <c r="V1008" s="62"/>
      <c r="W1008" s="62"/>
      <c r="X1008" s="62"/>
      <c r="Y1008" s="62">
        <v>4.3859649122807015E-2</v>
      </c>
      <c r="Z1008" s="62">
        <v>4.3859649122807015E-2</v>
      </c>
      <c r="AA1008" s="62"/>
      <c r="AB1008" s="62"/>
      <c r="AC1008" s="61" t="str">
        <f>'учет продукции'!$A1008&amp;" "&amp;'учет продукции'!$B1008&amp;" "&amp;'учет продукции'!$C1008&amp;" "&amp;'учет продукции'!$D1008&amp;" "&amp;'учет продукции'!$E1008</f>
        <v>Лендхаус 6см №7 Меланж Мрамор 2 сорт</v>
      </c>
    </row>
    <row r="1009" spans="1:29" ht="14.25" customHeight="1" x14ac:dyDescent="0.3">
      <c r="A1009" s="35" t="str">
        <f t="shared" ref="A1009:B1009" si="423">A497</f>
        <v>Лендхаус</v>
      </c>
      <c r="B1009" s="8" t="str">
        <f t="shared" si="423"/>
        <v>6см</v>
      </c>
      <c r="C1009" s="8" t="str">
        <f t="shared" si="415"/>
        <v>№8 Аляска</v>
      </c>
      <c r="D1009" s="8" t="str">
        <f t="shared" si="416"/>
        <v>Мрамор</v>
      </c>
      <c r="E1009" s="9" t="s">
        <v>159</v>
      </c>
      <c r="F1009" s="63">
        <f>'учет продукции'!$I1009+'учет продукции'!$J1009-'учет продукции'!$K1009</f>
        <v>0</v>
      </c>
      <c r="G1009" s="32">
        <v>570</v>
      </c>
      <c r="H1009" s="32">
        <f>'учет продукции'!$F1009*'учет продукции'!$G1009</f>
        <v>0</v>
      </c>
      <c r="I1009" s="64"/>
      <c r="J1009" s="61"/>
      <c r="K1009" s="61"/>
      <c r="L1009" s="62"/>
      <c r="M1009" s="62">
        <v>0</v>
      </c>
      <c r="N1009" s="62">
        <v>0</v>
      </c>
      <c r="O1009" s="62"/>
      <c r="P1009" s="62"/>
      <c r="Q1009" s="62">
        <v>5.2631578947368398</v>
      </c>
      <c r="R1009" s="62"/>
      <c r="S1009" s="62"/>
      <c r="T1009" s="62"/>
      <c r="U1009" s="62"/>
      <c r="V1009" s="62"/>
      <c r="W1009" s="62"/>
      <c r="X1009" s="62">
        <v>2.1999999999999999E-2</v>
      </c>
      <c r="Y1009" s="62">
        <v>6.6000000000000003E-2</v>
      </c>
      <c r="Z1009" s="62"/>
      <c r="AA1009" s="62"/>
      <c r="AB1009" s="62"/>
      <c r="AC1009" s="61" t="str">
        <f>'учет продукции'!$A1009&amp;" "&amp;'учет продукции'!$B1009&amp;" "&amp;'учет продукции'!$C1009&amp;" "&amp;'учет продукции'!$D1009&amp;" "&amp;'учет продукции'!$E1009</f>
        <v>Лендхаус 6см №8 Аляска Мрамор 2 сорт</v>
      </c>
    </row>
    <row r="1010" spans="1:29" ht="14.25" customHeight="1" x14ac:dyDescent="0.3">
      <c r="A1010" s="35" t="str">
        <f t="shared" ref="A1010:B1010" si="424">A498</f>
        <v>Лендхаус</v>
      </c>
      <c r="B1010" s="8" t="str">
        <f t="shared" si="424"/>
        <v>6см</v>
      </c>
      <c r="C1010" s="8" t="str">
        <f t="shared" si="415"/>
        <v>№9 Арабская ночь</v>
      </c>
      <c r="D1010" s="8" t="str">
        <f t="shared" si="416"/>
        <v>Мрамор</v>
      </c>
      <c r="E1010" s="9" t="s">
        <v>159</v>
      </c>
      <c r="F1010" s="63">
        <f>'учет продукции'!$I1010+'учет продукции'!$J1010-'учет продукции'!$K1010</f>
        <v>0</v>
      </c>
      <c r="G1010" s="32">
        <v>570</v>
      </c>
      <c r="H1010" s="32">
        <f>'учет продукции'!$F1010*'учет продукции'!$G1010</f>
        <v>0</v>
      </c>
      <c r="I1010" s="64"/>
      <c r="J1010" s="61"/>
      <c r="K1010" s="61"/>
      <c r="L1010" s="62"/>
      <c r="M1010" s="62">
        <v>0</v>
      </c>
      <c r="N1010" s="62">
        <v>0</v>
      </c>
      <c r="O1010" s="62"/>
      <c r="P1010" s="62"/>
      <c r="Q1010" s="62">
        <v>5.2631578947368398</v>
      </c>
      <c r="R1010" s="62"/>
      <c r="S1010" s="62"/>
      <c r="T1010" s="62"/>
      <c r="U1010" s="62"/>
      <c r="V1010" s="62">
        <v>2.9000000000000001E-2</v>
      </c>
      <c r="W1010" s="62"/>
      <c r="X1010" s="62">
        <v>2.9000000000000001E-2</v>
      </c>
      <c r="Y1010" s="62"/>
      <c r="Z1010" s="62">
        <v>2.9000000000000001E-2</v>
      </c>
      <c r="AA1010" s="62"/>
      <c r="AB1010" s="62"/>
      <c r="AC1010" s="61" t="str">
        <f>'учет продукции'!$A1010&amp;" "&amp;'учет продукции'!$B1010&amp;" "&amp;'учет продукции'!$C1010&amp;" "&amp;'учет продукции'!$D1010&amp;" "&amp;'учет продукции'!$E1010</f>
        <v>Лендхаус 6см №9 Арабская ночь Мрамор 2 сорт</v>
      </c>
    </row>
    <row r="1011" spans="1:29" ht="14.25" customHeight="1" x14ac:dyDescent="0.3">
      <c r="A1011" s="35" t="str">
        <f t="shared" ref="A1011:B1011" si="425">A499</f>
        <v>Лендхаус</v>
      </c>
      <c r="B1011" s="8" t="str">
        <f t="shared" si="425"/>
        <v>6см</v>
      </c>
      <c r="C1011" s="8" t="str">
        <f t="shared" si="415"/>
        <v>№10 Джафар</v>
      </c>
      <c r="D1011" s="8" t="str">
        <f t="shared" si="416"/>
        <v>Мрамор</v>
      </c>
      <c r="E1011" s="9" t="s">
        <v>159</v>
      </c>
      <c r="F1011" s="63">
        <f>'учет продукции'!$I1011+'учет продукции'!$J1011-'учет продукции'!$K1011</f>
        <v>0</v>
      </c>
      <c r="G1011" s="32">
        <v>570</v>
      </c>
      <c r="H1011" s="32">
        <f>'учет продукции'!$F1011*'учет продукции'!$G1011</f>
        <v>0</v>
      </c>
      <c r="I1011" s="64"/>
      <c r="J1011" s="61"/>
      <c r="K1011" s="61"/>
      <c r="L1011" s="62"/>
      <c r="M1011" s="62">
        <v>0</v>
      </c>
      <c r="N1011" s="62">
        <v>0</v>
      </c>
      <c r="O1011" s="62"/>
      <c r="P1011" s="62"/>
      <c r="Q1011" s="62">
        <v>5.2631578947368398</v>
      </c>
      <c r="R1011" s="62"/>
      <c r="S1011" s="62"/>
      <c r="T1011" s="62"/>
      <c r="U1011" s="62"/>
      <c r="V1011" s="62"/>
      <c r="W1011" s="62">
        <v>2.1929824561403508E-2</v>
      </c>
      <c r="X1011" s="62"/>
      <c r="Y1011" s="62"/>
      <c r="Z1011" s="62">
        <v>4.3859649122807015E-2</v>
      </c>
      <c r="AA1011" s="62">
        <v>2.1929824561403508E-2</v>
      </c>
      <c r="AB1011" s="62"/>
      <c r="AC1011" s="61" t="str">
        <f>'учет продукции'!$A1011&amp;" "&amp;'учет продукции'!$B1011&amp;" "&amp;'учет продукции'!$C1011&amp;" "&amp;'учет продукции'!$D1011&amp;" "&amp;'учет продукции'!$E1011</f>
        <v>Лендхаус 6см №10 Джафар Мрамор 2 сорт</v>
      </c>
    </row>
    <row r="1012" spans="1:29" ht="14.25" customHeight="1" x14ac:dyDescent="0.3">
      <c r="A1012" s="35" t="str">
        <f t="shared" ref="A1012:B1012" si="426">A500</f>
        <v>Лендхаус</v>
      </c>
      <c r="B1012" s="8" t="str">
        <f t="shared" si="426"/>
        <v>6см</v>
      </c>
      <c r="C1012" s="8" t="str">
        <f t="shared" si="415"/>
        <v>№11 Джамбулани</v>
      </c>
      <c r="D1012" s="8" t="str">
        <f t="shared" si="416"/>
        <v>Мрамор</v>
      </c>
      <c r="E1012" s="9" t="s">
        <v>159</v>
      </c>
      <c r="F1012" s="63">
        <f>'учет продукции'!$I1012+'учет продукции'!$J1012-'учет продукции'!$K1012</f>
        <v>0</v>
      </c>
      <c r="G1012" s="32">
        <v>570</v>
      </c>
      <c r="H1012" s="32">
        <f>'учет продукции'!$F1012*'учет продукции'!$G1012</f>
        <v>0</v>
      </c>
      <c r="I1012" s="64"/>
      <c r="J1012" s="61"/>
      <c r="K1012" s="61"/>
      <c r="L1012" s="62"/>
      <c r="M1012" s="62">
        <v>0</v>
      </c>
      <c r="N1012" s="62">
        <v>0</v>
      </c>
      <c r="O1012" s="62"/>
      <c r="P1012" s="62"/>
      <c r="Q1012" s="62">
        <v>5.2631578947368398</v>
      </c>
      <c r="R1012" s="62"/>
      <c r="S1012" s="62"/>
      <c r="T1012" s="62"/>
      <c r="U1012" s="62"/>
      <c r="V1012" s="62"/>
      <c r="W1012" s="62">
        <v>4.3859649122807015E-2</v>
      </c>
      <c r="X1012" s="62"/>
      <c r="Y1012" s="62">
        <v>4.3859649122807015E-2</v>
      </c>
      <c r="Z1012" s="62"/>
      <c r="AA1012" s="62"/>
      <c r="AB1012" s="62"/>
      <c r="AC1012" s="61" t="str">
        <f>'учет продукции'!$A1012&amp;" "&amp;'учет продукции'!$B1012&amp;" "&amp;'учет продукции'!$C1012&amp;" "&amp;'учет продукции'!$D1012&amp;" "&amp;'учет продукции'!$E1012</f>
        <v>Лендхаус 6см №11 Джамбулани Мрамор 2 сорт</v>
      </c>
    </row>
    <row r="1013" spans="1:29" ht="14.25" customHeight="1" x14ac:dyDescent="0.3">
      <c r="A1013" s="35" t="str">
        <f t="shared" ref="A1013:B1013" si="427">A501</f>
        <v>Лендхаус</v>
      </c>
      <c r="B1013" s="8" t="str">
        <f t="shared" si="427"/>
        <v>6см</v>
      </c>
      <c r="C1013" s="8" t="str">
        <f t="shared" si="415"/>
        <v>№12 Яшма</v>
      </c>
      <c r="D1013" s="8" t="str">
        <f t="shared" si="416"/>
        <v>Мрамор</v>
      </c>
      <c r="E1013" s="9" t="s">
        <v>159</v>
      </c>
      <c r="F1013" s="63">
        <f>'учет продукции'!$I1013+'учет продукции'!$J1013-'учет продукции'!$K1013</f>
        <v>0</v>
      </c>
      <c r="G1013" s="32">
        <v>570</v>
      </c>
      <c r="H1013" s="32">
        <f>'учет продукции'!$F1013*'учет продукции'!$G1013</f>
        <v>0</v>
      </c>
      <c r="I1013" s="64"/>
      <c r="J1013" s="61"/>
      <c r="K1013" s="61"/>
      <c r="L1013" s="62"/>
      <c r="M1013" s="62">
        <v>0</v>
      </c>
      <c r="N1013" s="62">
        <v>0</v>
      </c>
      <c r="O1013" s="62"/>
      <c r="P1013" s="62"/>
      <c r="Q1013" s="62">
        <v>5.2631578947368398</v>
      </c>
      <c r="R1013" s="62"/>
      <c r="S1013" s="62"/>
      <c r="T1013" s="62"/>
      <c r="U1013" s="62"/>
      <c r="V1013" s="62"/>
      <c r="W1013" s="62">
        <v>2.1929824561403501E-2</v>
      </c>
      <c r="X1013" s="62"/>
      <c r="Y1013" s="62">
        <v>4.3859649122807015E-2</v>
      </c>
      <c r="Z1013" s="62"/>
      <c r="AA1013" s="62">
        <v>2.1929824561403508E-2</v>
      </c>
      <c r="AB1013" s="62"/>
      <c r="AC1013" s="61" t="str">
        <f>'учет продукции'!$A1013&amp;" "&amp;'учет продукции'!$B1013&amp;" "&amp;'учет продукции'!$C1013&amp;" "&amp;'учет продукции'!$D1013&amp;" "&amp;'учет продукции'!$E1013</f>
        <v>Лендхаус 6см №12 Яшма Мрамор 2 сорт</v>
      </c>
    </row>
    <row r="1014" spans="1:29" ht="14.25" customHeight="1" x14ac:dyDescent="0.3">
      <c r="A1014" s="35" t="str">
        <f t="shared" ref="A1014:B1014" si="428">A502</f>
        <v>Лендхаус</v>
      </c>
      <c r="B1014" s="8" t="str">
        <f t="shared" si="428"/>
        <v>6см</v>
      </c>
      <c r="C1014" s="8" t="str">
        <f t="shared" si="415"/>
        <v>№13 Сорренто</v>
      </c>
      <c r="D1014" s="8" t="str">
        <f t="shared" si="416"/>
        <v>Мрамор</v>
      </c>
      <c r="E1014" s="9" t="s">
        <v>159</v>
      </c>
      <c r="F1014" s="63">
        <f>'учет продукции'!$I1014+'учет продукции'!$J1014-'учет продукции'!$K1014</f>
        <v>0</v>
      </c>
      <c r="G1014" s="32">
        <v>570</v>
      </c>
      <c r="H1014" s="32">
        <f>'учет продукции'!$F1014*'учет продукции'!$G1014</f>
        <v>0</v>
      </c>
      <c r="I1014" s="64"/>
      <c r="J1014" s="61"/>
      <c r="K1014" s="61"/>
      <c r="L1014" s="62"/>
      <c r="M1014" s="62">
        <v>0</v>
      </c>
      <c r="N1014" s="62">
        <v>0</v>
      </c>
      <c r="O1014" s="62"/>
      <c r="P1014" s="62"/>
      <c r="Q1014" s="62">
        <v>5.2631578947368398</v>
      </c>
      <c r="R1014" s="62"/>
      <c r="S1014" s="62"/>
      <c r="T1014" s="62"/>
      <c r="U1014" s="62"/>
      <c r="V1014" s="62">
        <v>2.9000000000000001E-2</v>
      </c>
      <c r="W1014" s="62">
        <v>2.9000000000000001E-2</v>
      </c>
      <c r="X1014" s="62"/>
      <c r="Y1014" s="62"/>
      <c r="Z1014" s="62"/>
      <c r="AA1014" s="62">
        <v>2.9000000000000001E-2</v>
      </c>
      <c r="AB1014" s="62"/>
      <c r="AC1014" s="61" t="str">
        <f>'учет продукции'!$A1014&amp;" "&amp;'учет продукции'!$B1014&amp;" "&amp;'учет продукции'!$C1014&amp;" "&amp;'учет продукции'!$D1014&amp;" "&amp;'учет продукции'!$E1014</f>
        <v>Лендхаус 6см №13 Сорренто Мрамор 2 сорт</v>
      </c>
    </row>
    <row r="1015" spans="1:29" ht="14.25" customHeight="1" x14ac:dyDescent="0.3">
      <c r="A1015" s="35" t="str">
        <f t="shared" ref="A1015:B1015" si="429">A503</f>
        <v>Лендхаус</v>
      </c>
      <c r="B1015" s="8" t="str">
        <f t="shared" si="429"/>
        <v>6см</v>
      </c>
      <c r="C1015" s="8" t="str">
        <f t="shared" si="415"/>
        <v>№14 Красный агат</v>
      </c>
      <c r="D1015" s="8" t="str">
        <f t="shared" si="416"/>
        <v>Мрамор</v>
      </c>
      <c r="E1015" s="9" t="s">
        <v>159</v>
      </c>
      <c r="F1015" s="63">
        <f>'учет продукции'!$I1015+'учет продукции'!$J1015-'учет продукции'!$K1015</f>
        <v>0</v>
      </c>
      <c r="G1015" s="32">
        <v>570</v>
      </c>
      <c r="H1015" s="32">
        <f>'учет продукции'!$F1015*'учет продукции'!$G1015</f>
        <v>0</v>
      </c>
      <c r="I1015" s="64"/>
      <c r="J1015" s="61"/>
      <c r="K1015" s="61"/>
      <c r="L1015" s="62"/>
      <c r="M1015" s="62">
        <v>0</v>
      </c>
      <c r="N1015" s="62">
        <v>0</v>
      </c>
      <c r="O1015" s="62"/>
      <c r="P1015" s="62"/>
      <c r="Q1015" s="62">
        <v>5.2631578947368398</v>
      </c>
      <c r="R1015" s="62"/>
      <c r="S1015" s="62"/>
      <c r="T1015" s="62"/>
      <c r="U1015" s="62"/>
      <c r="V1015" s="62">
        <v>2.1929824561403508E-2</v>
      </c>
      <c r="W1015" s="62"/>
      <c r="X1015" s="62">
        <v>2.1929824561403508E-2</v>
      </c>
      <c r="Y1015" s="62">
        <v>4.3859649122807015E-2</v>
      </c>
      <c r="Z1015" s="62"/>
      <c r="AA1015" s="62"/>
      <c r="AB1015" s="62"/>
      <c r="AC1015" s="61" t="str">
        <f>'учет продукции'!$A1015&amp;" "&amp;'учет продукции'!$B1015&amp;" "&amp;'учет продукции'!$C1015&amp;" "&amp;'учет продукции'!$D1015&amp;" "&amp;'учет продукции'!$E1015</f>
        <v>Лендхаус 6см №14 Красный агат Мрамор 2 сорт</v>
      </c>
    </row>
    <row r="1016" spans="1:29" ht="14.25" customHeight="1" x14ac:dyDescent="0.3">
      <c r="A1016" s="35" t="str">
        <f t="shared" ref="A1016:B1016" si="430">A504</f>
        <v>Лендхаус</v>
      </c>
      <c r="B1016" s="8" t="str">
        <f t="shared" si="430"/>
        <v>6см</v>
      </c>
      <c r="C1016" s="8" t="str">
        <f t="shared" si="415"/>
        <v>№15 Антрацит</v>
      </c>
      <c r="D1016" s="8" t="str">
        <f t="shared" si="416"/>
        <v>Мрамор</v>
      </c>
      <c r="E1016" s="9" t="s">
        <v>159</v>
      </c>
      <c r="F1016" s="63">
        <f>'учет продукции'!$I1016+'учет продукции'!$J1016-'учет продукции'!$K1016</f>
        <v>0</v>
      </c>
      <c r="G1016" s="32">
        <v>570</v>
      </c>
      <c r="H1016" s="32">
        <f>'учет продукции'!$F1016*'учет продукции'!$G1016</f>
        <v>0</v>
      </c>
      <c r="I1016" s="64"/>
      <c r="J1016" s="61"/>
      <c r="K1016" s="61"/>
      <c r="L1016" s="62"/>
      <c r="M1016" s="62">
        <v>0</v>
      </c>
      <c r="N1016" s="62">
        <v>0</v>
      </c>
      <c r="O1016" s="62"/>
      <c r="P1016" s="62"/>
      <c r="Q1016" s="62">
        <v>5.2631578947368398</v>
      </c>
      <c r="R1016" s="62"/>
      <c r="S1016" s="62"/>
      <c r="T1016" s="62"/>
      <c r="U1016" s="62"/>
      <c r="V1016" s="62"/>
      <c r="W1016" s="62"/>
      <c r="X1016" s="62">
        <v>1.4999999999999999E-2</v>
      </c>
      <c r="Y1016" s="62">
        <v>0.44</v>
      </c>
      <c r="Z1016" s="62"/>
      <c r="AA1016" s="62"/>
      <c r="AB1016" s="62"/>
      <c r="AC1016" s="61" t="str">
        <f>'учет продукции'!$A1016&amp;" "&amp;'учет продукции'!$B1016&amp;" "&amp;'учет продукции'!$C1016&amp;" "&amp;'учет продукции'!$D1016&amp;" "&amp;'учет продукции'!$E1016</f>
        <v>Лендхаус 6см №15 Антрацит Мрамор 2 сорт</v>
      </c>
    </row>
    <row r="1017" spans="1:29" ht="14.25" customHeight="1" x14ac:dyDescent="0.3">
      <c r="A1017" s="35" t="str">
        <f t="shared" ref="A1017:B1017" si="431">A505</f>
        <v>Лендхаус</v>
      </c>
      <c r="B1017" s="8" t="str">
        <f t="shared" si="431"/>
        <v>6см</v>
      </c>
      <c r="C1017" s="8" t="str">
        <f t="shared" si="415"/>
        <v>№16 Хаски</v>
      </c>
      <c r="D1017" s="8" t="str">
        <f t="shared" si="416"/>
        <v>Мрамор</v>
      </c>
      <c r="E1017" s="9" t="s">
        <v>159</v>
      </c>
      <c r="F1017" s="63">
        <f>'учет продукции'!$I1017+'учет продукции'!$J1017-'учет продукции'!$K1017</f>
        <v>0</v>
      </c>
      <c r="G1017" s="32">
        <v>570</v>
      </c>
      <c r="H1017" s="32">
        <f>'учет продукции'!$F1017*'учет продукции'!$G1017</f>
        <v>0</v>
      </c>
      <c r="I1017" s="64"/>
      <c r="J1017" s="61"/>
      <c r="K1017" s="61"/>
      <c r="L1017" s="62"/>
      <c r="M1017" s="62">
        <v>0</v>
      </c>
      <c r="N1017" s="62">
        <v>0</v>
      </c>
      <c r="O1017" s="62"/>
      <c r="P1017" s="62"/>
      <c r="Q1017" s="62">
        <v>5.2631578947368398</v>
      </c>
      <c r="R1017" s="62"/>
      <c r="S1017" s="62"/>
      <c r="T1017" s="62"/>
      <c r="U1017" s="62"/>
      <c r="V1017" s="62"/>
      <c r="W1017" s="62">
        <v>2.1929824561403508E-2</v>
      </c>
      <c r="X1017" s="62"/>
      <c r="Y1017" s="62">
        <v>2.1929824561403508E-2</v>
      </c>
      <c r="Z1017" s="62"/>
      <c r="AA1017" s="62">
        <v>2.1929824561403508E-2</v>
      </c>
      <c r="AB1017" s="62"/>
      <c r="AC1017" s="61" t="str">
        <f>'учет продукции'!$A1017&amp;" "&amp;'учет продукции'!$B1017&amp;" "&amp;'учет продукции'!$C1017&amp;" "&amp;'учет продукции'!$D1017&amp;" "&amp;'учет продукции'!$E1017</f>
        <v>Лендхаус 6см №16 Хаски Мрамор 2 сорт</v>
      </c>
    </row>
    <row r="1018" spans="1:29" ht="14.25" customHeight="1" x14ac:dyDescent="0.3">
      <c r="A1018" s="35" t="str">
        <f t="shared" ref="A1018:B1018" si="432">A506</f>
        <v>Лендхаус</v>
      </c>
      <c r="B1018" s="8" t="str">
        <f t="shared" si="432"/>
        <v>6см</v>
      </c>
      <c r="C1018" s="8" t="str">
        <f t="shared" si="415"/>
        <v>№17 Черная ночь</v>
      </c>
      <c r="D1018" s="8" t="str">
        <f t="shared" si="416"/>
        <v>Мрамор</v>
      </c>
      <c r="E1018" s="9" t="s">
        <v>159</v>
      </c>
      <c r="F1018" s="63">
        <f>'учет продукции'!$I1018+'учет продукции'!$J1018-'учет продукции'!$K1018</f>
        <v>0</v>
      </c>
      <c r="G1018" s="32">
        <v>570</v>
      </c>
      <c r="H1018" s="32">
        <f>'учет продукции'!$F1018*'учет продукции'!$G1018</f>
        <v>0</v>
      </c>
      <c r="I1018" s="64"/>
      <c r="J1018" s="61"/>
      <c r="K1018" s="61"/>
      <c r="L1018" s="62"/>
      <c r="M1018" s="62">
        <v>0</v>
      </c>
      <c r="N1018" s="62">
        <v>0</v>
      </c>
      <c r="O1018" s="62"/>
      <c r="P1018" s="62"/>
      <c r="Q1018" s="62">
        <v>5.2631578947368398</v>
      </c>
      <c r="R1018" s="62"/>
      <c r="S1018" s="62"/>
      <c r="T1018" s="62"/>
      <c r="U1018" s="62"/>
      <c r="V1018" s="62"/>
      <c r="W1018" s="62"/>
      <c r="X1018" s="62">
        <v>6.6000000000000003E-2</v>
      </c>
      <c r="Y1018" s="62">
        <v>2.1999999999999999E-2</v>
      </c>
      <c r="Z1018" s="62"/>
      <c r="AA1018" s="62"/>
      <c r="AB1018" s="62"/>
      <c r="AC1018" s="61" t="str">
        <f>'учет продукции'!$A1018&amp;" "&amp;'учет продукции'!$B1018&amp;" "&amp;'учет продукции'!$C1018&amp;" "&amp;'учет продукции'!$D1018&amp;" "&amp;'учет продукции'!$E1018</f>
        <v>Лендхаус 6см №17 Черная ночь Мрамор 2 сорт</v>
      </c>
    </row>
    <row r="1019" spans="1:29" ht="14.25" customHeight="1" x14ac:dyDescent="0.3">
      <c r="A1019" s="35" t="str">
        <f t="shared" ref="A1019:B1019" si="433">A507</f>
        <v>Лендхаус</v>
      </c>
      <c r="B1019" s="8" t="str">
        <f t="shared" si="433"/>
        <v>6см</v>
      </c>
      <c r="C1019" s="8" t="str">
        <f t="shared" si="415"/>
        <v>№18 Мустанг</v>
      </c>
      <c r="D1019" s="8" t="str">
        <f t="shared" si="416"/>
        <v>Мрамор</v>
      </c>
      <c r="E1019" s="9" t="s">
        <v>159</v>
      </c>
      <c r="F1019" s="63">
        <f>'учет продукции'!$I1019+'учет продукции'!$J1019-'учет продукции'!$K1019</f>
        <v>0</v>
      </c>
      <c r="G1019" s="32">
        <v>570</v>
      </c>
      <c r="H1019" s="32">
        <f>'учет продукции'!$F1019*'учет продукции'!$G1019</f>
        <v>0</v>
      </c>
      <c r="I1019" s="64"/>
      <c r="J1019" s="61"/>
      <c r="K1019" s="61"/>
      <c r="L1019" s="62"/>
      <c r="M1019" s="62">
        <v>0</v>
      </c>
      <c r="N1019" s="62">
        <v>0</v>
      </c>
      <c r="O1019" s="62"/>
      <c r="P1019" s="62"/>
      <c r="Q1019" s="62">
        <v>5.2631578947368398</v>
      </c>
      <c r="R1019" s="62"/>
      <c r="S1019" s="62"/>
      <c r="T1019" s="62"/>
      <c r="U1019" s="62"/>
      <c r="V1019" s="62"/>
      <c r="W1019" s="62">
        <v>4.3859649122807015E-2</v>
      </c>
      <c r="X1019" s="62"/>
      <c r="Y1019" s="62"/>
      <c r="Z1019" s="62"/>
      <c r="AA1019" s="62">
        <v>4.3859649122807015E-2</v>
      </c>
      <c r="AB1019" s="62"/>
      <c r="AC1019" s="61" t="str">
        <f>'учет продукции'!$A1019&amp;" "&amp;'учет продукции'!$B1019&amp;" "&amp;'учет продукции'!$C1019&amp;" "&amp;'учет продукции'!$D1019&amp;" "&amp;'учет продукции'!$E1019</f>
        <v>Лендхаус 6см №18 Мустанг Мрамор 2 сорт</v>
      </c>
    </row>
    <row r="1020" spans="1:29" ht="14.25" customHeight="1" x14ac:dyDescent="0.3">
      <c r="A1020" s="35" t="str">
        <f t="shared" ref="A1020:B1020" si="434">A508</f>
        <v>Лендхаус</v>
      </c>
      <c r="B1020" s="8" t="str">
        <f t="shared" si="434"/>
        <v>6см</v>
      </c>
      <c r="C1020" s="8" t="str">
        <f t="shared" si="415"/>
        <v>№19 Гончар</v>
      </c>
      <c r="D1020" s="8" t="str">
        <f t="shared" si="416"/>
        <v>Мрамор</v>
      </c>
      <c r="E1020" s="9" t="s">
        <v>159</v>
      </c>
      <c r="F1020" s="63">
        <f>'учет продукции'!$I1020+'учет продукции'!$J1020-'учет продукции'!$K1020</f>
        <v>0</v>
      </c>
      <c r="G1020" s="32">
        <v>570</v>
      </c>
      <c r="H1020" s="32">
        <f>'учет продукции'!$F1020*'учет продукции'!$G1020</f>
        <v>0</v>
      </c>
      <c r="I1020" s="64"/>
      <c r="J1020" s="61"/>
      <c r="K1020" s="61"/>
      <c r="L1020" s="62"/>
      <c r="M1020" s="62">
        <v>0</v>
      </c>
      <c r="N1020" s="62">
        <v>0</v>
      </c>
      <c r="O1020" s="62"/>
      <c r="P1020" s="62"/>
      <c r="Q1020" s="62">
        <v>5.2631578947368398</v>
      </c>
      <c r="R1020" s="62"/>
      <c r="S1020" s="62"/>
      <c r="T1020" s="62"/>
      <c r="U1020" s="62"/>
      <c r="V1020" s="62"/>
      <c r="W1020" s="62">
        <v>4.3859649122807015E-2</v>
      </c>
      <c r="X1020" s="62"/>
      <c r="Y1020" s="62"/>
      <c r="Z1020" s="62"/>
      <c r="AA1020" s="62">
        <v>4.3859649122807015E-2</v>
      </c>
      <c r="AB1020" s="62"/>
      <c r="AC1020" s="61" t="str">
        <f>'учет продукции'!$A1020&amp;" "&amp;'учет продукции'!$B1020&amp;" "&amp;'учет продукции'!$C1020&amp;" "&amp;'учет продукции'!$D1020&amp;" "&amp;'учет продукции'!$E1020</f>
        <v>Лендхаус 6см №19 Гончар Мрамор 2 сорт</v>
      </c>
    </row>
    <row r="1021" spans="1:29" ht="14.25" customHeight="1" x14ac:dyDescent="0.3">
      <c r="A1021" s="35" t="str">
        <f t="shared" ref="A1021:B1021" si="435">A509</f>
        <v>Лендхаус</v>
      </c>
      <c r="B1021" s="8" t="str">
        <f t="shared" si="435"/>
        <v>6см</v>
      </c>
      <c r="C1021" s="8" t="str">
        <f t="shared" si="415"/>
        <v>№20 Кармен</v>
      </c>
      <c r="D1021" s="8" t="str">
        <f t="shared" si="416"/>
        <v>Мрамор</v>
      </c>
      <c r="E1021" s="9" t="s">
        <v>159</v>
      </c>
      <c r="F1021" s="63">
        <f>'учет продукции'!$I1021+'учет продукции'!$J1021-'учет продукции'!$K1021</f>
        <v>0</v>
      </c>
      <c r="G1021" s="32">
        <v>570</v>
      </c>
      <c r="H1021" s="32">
        <f>'учет продукции'!$F1021*'учет продукции'!$G1021</f>
        <v>0</v>
      </c>
      <c r="I1021" s="64"/>
      <c r="J1021" s="61"/>
      <c r="K1021" s="61"/>
      <c r="L1021" s="62"/>
      <c r="M1021" s="62">
        <v>0</v>
      </c>
      <c r="N1021" s="62">
        <v>0</v>
      </c>
      <c r="O1021" s="62"/>
      <c r="P1021" s="62"/>
      <c r="Q1021" s="62">
        <v>5.2631578947368398</v>
      </c>
      <c r="R1021" s="62"/>
      <c r="S1021" s="62"/>
      <c r="T1021" s="62"/>
      <c r="U1021" s="62"/>
      <c r="V1021" s="62">
        <v>5.7000000000000002E-2</v>
      </c>
      <c r="W1021" s="62"/>
      <c r="X1021" s="62">
        <v>3.9E-2</v>
      </c>
      <c r="Y1021" s="62"/>
      <c r="Z1021" s="62"/>
      <c r="AA1021" s="62"/>
      <c r="AB1021" s="62"/>
      <c r="AC1021" s="61" t="str">
        <f>'учет продукции'!$A1021&amp;" "&amp;'учет продукции'!$B1021&amp;" "&amp;'учет продукции'!$C1021&amp;" "&amp;'учет продукции'!$D1021&amp;" "&amp;'учет продукции'!$E1021</f>
        <v>Лендхаус 6см №20 Кармен Мрамор 2 сорт</v>
      </c>
    </row>
    <row r="1022" spans="1:29" ht="14.25" customHeight="1" x14ac:dyDescent="0.3">
      <c r="A1022" s="35" t="str">
        <f t="shared" ref="A1022:B1022" si="436">A510</f>
        <v>Лендхаус</v>
      </c>
      <c r="B1022" s="8" t="str">
        <f t="shared" si="436"/>
        <v>6см</v>
      </c>
      <c r="C1022" s="8" t="str">
        <f t="shared" si="415"/>
        <v>№21 Агат коричневый</v>
      </c>
      <c r="D1022" s="8" t="str">
        <f t="shared" si="416"/>
        <v>Мрамор</v>
      </c>
      <c r="E1022" s="9" t="s">
        <v>159</v>
      </c>
      <c r="F1022" s="63">
        <f>'учет продукции'!$I1022+'учет продукции'!$J1022-'учет продукции'!$K1022</f>
        <v>0</v>
      </c>
      <c r="G1022" s="32">
        <v>570</v>
      </c>
      <c r="H1022" s="32">
        <f>'учет продукции'!$F1022*'учет продукции'!$G1022</f>
        <v>0</v>
      </c>
      <c r="I1022" s="64"/>
      <c r="J1022" s="61"/>
      <c r="K1022" s="61"/>
      <c r="L1022" s="62"/>
      <c r="M1022" s="62">
        <v>0</v>
      </c>
      <c r="N1022" s="62">
        <v>0</v>
      </c>
      <c r="O1022" s="62"/>
      <c r="P1022" s="62"/>
      <c r="Q1022" s="62">
        <v>5.2631578947368398</v>
      </c>
      <c r="R1022" s="62"/>
      <c r="S1022" s="62"/>
      <c r="T1022" s="62"/>
      <c r="U1022" s="62"/>
      <c r="V1022" s="62"/>
      <c r="W1022" s="62">
        <v>2.1929824561403508E-2</v>
      </c>
      <c r="X1022" s="62">
        <v>2.1929824561403508E-2</v>
      </c>
      <c r="Y1022" s="62">
        <v>4.3859649122807015E-2</v>
      </c>
      <c r="Z1022" s="62"/>
      <c r="AA1022" s="62"/>
      <c r="AB1022" s="62"/>
      <c r="AC1022" s="61" t="str">
        <f>'учет продукции'!$A1022&amp;" "&amp;'учет продукции'!$B1022&amp;" "&amp;'учет продукции'!$C1022&amp;" "&amp;'учет продукции'!$D1022&amp;" "&amp;'учет продукции'!$E1022</f>
        <v>Лендхаус 6см №21 Агат коричневый Мрамор 2 сорт</v>
      </c>
    </row>
    <row r="1023" spans="1:29" ht="14.25" customHeight="1" x14ac:dyDescent="0.3">
      <c r="A1023" s="35" t="str">
        <f t="shared" ref="A1023:B1023" si="437">A511</f>
        <v>Лендхаус</v>
      </c>
      <c r="B1023" s="8" t="str">
        <f t="shared" si="437"/>
        <v>6см</v>
      </c>
      <c r="C1023" s="8" t="str">
        <f t="shared" si="415"/>
        <v>№22 Агат оранжевый</v>
      </c>
      <c r="D1023" s="8" t="str">
        <f t="shared" si="416"/>
        <v>Мрамор</v>
      </c>
      <c r="E1023" s="9" t="s">
        <v>159</v>
      </c>
      <c r="F1023" s="63">
        <f>'учет продукции'!$I1023+'учет продукции'!$J1023-'учет продукции'!$K1023</f>
        <v>0</v>
      </c>
      <c r="G1023" s="32">
        <v>570</v>
      </c>
      <c r="H1023" s="32">
        <f>'учет продукции'!$F1023*'учет продукции'!$G1023</f>
        <v>0</v>
      </c>
      <c r="I1023" s="64"/>
      <c r="J1023" s="61"/>
      <c r="K1023" s="61"/>
      <c r="L1023" s="62"/>
      <c r="M1023" s="62">
        <v>0</v>
      </c>
      <c r="N1023" s="62">
        <v>0</v>
      </c>
      <c r="O1023" s="62"/>
      <c r="P1023" s="62"/>
      <c r="Q1023" s="62">
        <v>5.2631578947368398</v>
      </c>
      <c r="R1023" s="62"/>
      <c r="S1023" s="62"/>
      <c r="T1023" s="62"/>
      <c r="U1023" s="62"/>
      <c r="V1023" s="62"/>
      <c r="W1023" s="62"/>
      <c r="X1023" s="62">
        <v>2.1929824561403508E-2</v>
      </c>
      <c r="Y1023" s="62">
        <v>4.3859649122807015E-2</v>
      </c>
      <c r="Z1023" s="62"/>
      <c r="AA1023" s="62">
        <v>2.1929824561403508E-2</v>
      </c>
      <c r="AB1023" s="62"/>
      <c r="AC1023" s="61" t="str">
        <f>'учет продукции'!$A1023&amp;" "&amp;'учет продукции'!$B1023&amp;" "&amp;'учет продукции'!$C1023&amp;" "&amp;'учет продукции'!$D1023&amp;" "&amp;'учет продукции'!$E1023</f>
        <v>Лендхаус 6см №22 Агат оранжевый Мрамор 2 сорт</v>
      </c>
    </row>
    <row r="1024" spans="1:29" ht="14.25" customHeight="1" x14ac:dyDescent="0.3">
      <c r="A1024" s="35" t="str">
        <f t="shared" ref="A1024:B1024" si="438">A512</f>
        <v>Лендхаус</v>
      </c>
      <c r="B1024" s="8" t="str">
        <f t="shared" si="438"/>
        <v>6см</v>
      </c>
      <c r="C1024" s="8" t="str">
        <f t="shared" si="415"/>
        <v>№23 Жёлтый агат</v>
      </c>
      <c r="D1024" s="8" t="str">
        <f t="shared" si="416"/>
        <v>Мрамор</v>
      </c>
      <c r="E1024" s="9" t="s">
        <v>159</v>
      </c>
      <c r="F1024" s="63">
        <f>'учет продукции'!$I1024+'учет продукции'!$J1024-'учет продукции'!$K1024</f>
        <v>0</v>
      </c>
      <c r="G1024" s="32">
        <v>570</v>
      </c>
      <c r="H1024" s="32">
        <f>'учет продукции'!$F1024*'учет продукции'!$G1024</f>
        <v>0</v>
      </c>
      <c r="I1024" s="64"/>
      <c r="J1024" s="61"/>
      <c r="K1024" s="61"/>
      <c r="L1024" s="62"/>
      <c r="M1024" s="62">
        <v>0</v>
      </c>
      <c r="N1024" s="62">
        <v>0</v>
      </c>
      <c r="O1024" s="62"/>
      <c r="P1024" s="62"/>
      <c r="Q1024" s="62">
        <v>5.2631578947368398</v>
      </c>
      <c r="R1024" s="62"/>
      <c r="S1024" s="62"/>
      <c r="T1024" s="62"/>
      <c r="U1024" s="62"/>
      <c r="V1024" s="62"/>
      <c r="W1024" s="62"/>
      <c r="X1024" s="62">
        <v>2.1929824561403508E-2</v>
      </c>
      <c r="Y1024" s="62">
        <v>4.3859649122807015E-2</v>
      </c>
      <c r="Z1024" s="62">
        <v>2.1929824561403508E-2</v>
      </c>
      <c r="AA1024" s="62"/>
      <c r="AB1024" s="62"/>
      <c r="AC1024" s="61" t="str">
        <f>'учет продукции'!$A1024&amp;" "&amp;'учет продукции'!$B1024&amp;" "&amp;'учет продукции'!$C1024&amp;" "&amp;'учет продукции'!$D1024&amp;" "&amp;'учет продукции'!$E1024</f>
        <v>Лендхаус 6см №23 Жёлтый агат Мрамор 2 сорт</v>
      </c>
    </row>
    <row r="1025" spans="1:29" ht="14.25" customHeight="1" x14ac:dyDescent="0.3">
      <c r="A1025" s="35" t="str">
        <f t="shared" ref="A1025:B1025" si="439">A513</f>
        <v>Лендхаус</v>
      </c>
      <c r="B1025" s="8" t="str">
        <f t="shared" si="439"/>
        <v>6см</v>
      </c>
      <c r="C1025" s="8" t="str">
        <f t="shared" si="415"/>
        <v>№24 Танго</v>
      </c>
      <c r="D1025" s="8" t="str">
        <f t="shared" si="416"/>
        <v>Мрамор</v>
      </c>
      <c r="E1025" s="9" t="s">
        <v>159</v>
      </c>
      <c r="F1025" s="63">
        <f>'учет продукции'!$I1025+'учет продукции'!$J1025-'учет продукции'!$K1025</f>
        <v>0</v>
      </c>
      <c r="G1025" s="32">
        <v>570</v>
      </c>
      <c r="H1025" s="32">
        <f>'учет продукции'!$F1025*'учет продукции'!$G1025</f>
        <v>0</v>
      </c>
      <c r="I1025" s="64"/>
      <c r="J1025" s="61"/>
      <c r="K1025" s="61"/>
      <c r="L1025" s="62"/>
      <c r="M1025" s="62">
        <v>0</v>
      </c>
      <c r="N1025" s="62">
        <v>0</v>
      </c>
      <c r="O1025" s="62"/>
      <c r="P1025" s="62"/>
      <c r="Q1025" s="62">
        <v>5.2631578947368398</v>
      </c>
      <c r="R1025" s="62"/>
      <c r="S1025" s="62"/>
      <c r="T1025" s="62"/>
      <c r="U1025" s="62"/>
      <c r="V1025" s="62">
        <v>2.1929824561403508E-2</v>
      </c>
      <c r="W1025" s="62"/>
      <c r="X1025" s="62"/>
      <c r="Y1025" s="62">
        <v>4.3859649122807015E-2</v>
      </c>
      <c r="Z1025" s="62">
        <v>2.1929824561403508E-2</v>
      </c>
      <c r="AA1025" s="62"/>
      <c r="AB1025" s="62"/>
      <c r="AC1025" s="61" t="str">
        <f>'учет продукции'!$A1025&amp;" "&amp;'учет продукции'!$B1025&amp;" "&amp;'учет продукции'!$C1025&amp;" "&amp;'учет продукции'!$D1025&amp;" "&amp;'учет продукции'!$E1025</f>
        <v>Лендхаус 6см №24 Танго Мрамор 2 сорт</v>
      </c>
    </row>
    <row r="1026" spans="1:29" ht="14.25" customHeight="1" x14ac:dyDescent="0.3">
      <c r="A1026" s="35" t="str">
        <f>'вариации продукты'!$A$6</f>
        <v>Поребрик</v>
      </c>
      <c r="B1026" s="8" t="s">
        <v>160</v>
      </c>
      <c r="C1026" s="8" t="str">
        <f t="shared" ref="C1026:C1032" si="440">C994</f>
        <v>серый</v>
      </c>
      <c r="D1026" s="8" t="str">
        <f t="shared" si="416"/>
        <v>гладкий</v>
      </c>
      <c r="E1026" s="9" t="str">
        <f>'вариации продукты'!F$3</f>
        <v>1 сорт</v>
      </c>
      <c r="F1026" s="63">
        <f>'учет продукции'!$I1026+'учет продукции'!$J1026-'учет продукции'!$K1026</f>
        <v>1134</v>
      </c>
      <c r="G1026" s="32">
        <v>115</v>
      </c>
      <c r="H1026" s="32">
        <f>'учет продукции'!$F1026*'учет продукции'!$G1026</f>
        <v>130410</v>
      </c>
      <c r="I1026" s="64">
        <v>1527</v>
      </c>
      <c r="J1026" s="61"/>
      <c r="K1026" s="61">
        <f>147+50+150+35+11</f>
        <v>393</v>
      </c>
      <c r="L1026" s="62"/>
      <c r="M1026" s="62">
        <f>'учет продукции'!$L1026-'учет продукции'!$N1026</f>
        <v>0</v>
      </c>
      <c r="N1026" s="62">
        <f>'учет продукции'!$L1026/4.13</f>
        <v>0</v>
      </c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  <c r="AB1026" s="62"/>
      <c r="AC1026" s="61" t="str">
        <f>'учет продукции'!$A1026&amp;" "&amp;'учет продукции'!$B1026&amp;" "&amp;'учет продукции'!$C1026&amp;" "&amp;'учет продукции'!$D1026&amp;" "&amp;'учет продукции'!$E1026</f>
        <v>Поребрик верх серый гладкий 1 сорт</v>
      </c>
    </row>
    <row r="1027" spans="1:29" ht="14.25" customHeight="1" x14ac:dyDescent="0.3">
      <c r="A1027" s="35" t="str">
        <f>'вариации продукты'!$A$6</f>
        <v>Поребрик</v>
      </c>
      <c r="B1027" s="8" t="s">
        <v>160</v>
      </c>
      <c r="C1027" s="8" t="str">
        <f t="shared" si="440"/>
        <v>красный</v>
      </c>
      <c r="D1027" s="8" t="str">
        <f t="shared" si="416"/>
        <v>гладкий</v>
      </c>
      <c r="E1027" s="9" t="str">
        <f>'вариации продукты'!F$3</f>
        <v>1 сорт</v>
      </c>
      <c r="F1027" s="63">
        <f>'учет продукции'!$I1027+'учет продукции'!$J1027-'учет продукции'!$K1027</f>
        <v>180</v>
      </c>
      <c r="G1027" s="32">
        <v>155</v>
      </c>
      <c r="H1027" s="32">
        <f>'учет продукции'!$F1027*'учет продукции'!$G1027</f>
        <v>27900</v>
      </c>
      <c r="I1027" s="64">
        <v>180</v>
      </c>
      <c r="J1027" s="61"/>
      <c r="K1027" s="61"/>
      <c r="L1027" s="62"/>
      <c r="M1027" s="62">
        <f>'учет продукции'!$L1027-'учет продукции'!$N1027</f>
        <v>0</v>
      </c>
      <c r="N1027" s="62">
        <f>'учет продукции'!$L1027/4.13</f>
        <v>0</v>
      </c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  <c r="AB1027" s="62"/>
      <c r="AC1027" s="61" t="str">
        <f>'учет продукции'!$A1027&amp;" "&amp;'учет продукции'!$B1027&amp;" "&amp;'учет продукции'!$C1027&amp;" "&amp;'учет продукции'!$D1027&amp;" "&amp;'учет продукции'!$E1027</f>
        <v>Поребрик верх красный гладкий 1 сорт</v>
      </c>
    </row>
    <row r="1028" spans="1:29" ht="14.25" customHeight="1" x14ac:dyDescent="0.3">
      <c r="A1028" s="35" t="str">
        <f>'вариации продукты'!$A$6</f>
        <v>Поребрик</v>
      </c>
      <c r="B1028" s="8" t="s">
        <v>160</v>
      </c>
      <c r="C1028" s="8" t="str">
        <f t="shared" si="440"/>
        <v>коричневый</v>
      </c>
      <c r="D1028" s="8" t="str">
        <f t="shared" si="416"/>
        <v>гладкий</v>
      </c>
      <c r="E1028" s="9" t="str">
        <f>'вариации продукты'!F$3</f>
        <v>1 сорт</v>
      </c>
      <c r="F1028" s="63">
        <f>'учет продукции'!$I1028+'учет продукции'!$J1028-'учет продукции'!$K1028</f>
        <v>69</v>
      </c>
      <c r="G1028" s="32">
        <v>155</v>
      </c>
      <c r="H1028" s="32">
        <f>'учет продукции'!$F1028*'учет продукции'!$G1028</f>
        <v>10695</v>
      </c>
      <c r="I1028" s="64">
        <v>69</v>
      </c>
      <c r="J1028" s="61"/>
      <c r="K1028" s="61"/>
      <c r="L1028" s="62"/>
      <c r="M1028" s="62">
        <f>'учет продукции'!$L1028-'учет продукции'!$N1028</f>
        <v>0</v>
      </c>
      <c r="N1028" s="62">
        <f>'учет продукции'!$L1028/4.13</f>
        <v>0</v>
      </c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  <c r="AB1028" s="62"/>
      <c r="AC1028" s="61" t="str">
        <f>'учет продукции'!$A1028&amp;" "&amp;'учет продукции'!$B1028&amp;" "&amp;'учет продукции'!$C1028&amp;" "&amp;'учет продукции'!$D1028&amp;" "&amp;'учет продукции'!$E1028</f>
        <v>Поребрик верх коричневый гладкий 1 сорт</v>
      </c>
    </row>
    <row r="1029" spans="1:29" ht="14.25" customHeight="1" x14ac:dyDescent="0.3">
      <c r="A1029" s="35" t="str">
        <f>'вариации продукты'!$A$6</f>
        <v>Поребрик</v>
      </c>
      <c r="B1029" s="8" t="s">
        <v>160</v>
      </c>
      <c r="C1029" s="8" t="str">
        <f t="shared" si="440"/>
        <v>черный</v>
      </c>
      <c r="D1029" s="8" t="str">
        <f t="shared" si="416"/>
        <v>гладкий</v>
      </c>
      <c r="E1029" s="9" t="str">
        <f>'вариации продукты'!F$3</f>
        <v>1 сорт</v>
      </c>
      <c r="F1029" s="63">
        <f>'учет продукции'!$I1029+'учет продукции'!$J1029-'учет продукции'!$K1029</f>
        <v>45</v>
      </c>
      <c r="G1029" s="32">
        <v>155</v>
      </c>
      <c r="H1029" s="32">
        <f>'учет продукции'!$F1029*'учет продукции'!$G1029</f>
        <v>6975</v>
      </c>
      <c r="I1029" s="64">
        <v>45</v>
      </c>
      <c r="J1029" s="61"/>
      <c r="K1029" s="61"/>
      <c r="L1029" s="62"/>
      <c r="M1029" s="62">
        <f>'учет продукции'!$L1029-'учет продукции'!$N1029</f>
        <v>0</v>
      </c>
      <c r="N1029" s="62">
        <f>'учет продукции'!$L1029/4.13</f>
        <v>0</v>
      </c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  <c r="AB1029" s="62"/>
      <c r="AC1029" s="61" t="str">
        <f>'учет продукции'!$A1029&amp;" "&amp;'учет продукции'!$B1029&amp;" "&amp;'учет продукции'!$C1029&amp;" "&amp;'учет продукции'!$D1029&amp;" "&amp;'учет продукции'!$E1029</f>
        <v>Поребрик верх черный гладкий 1 сорт</v>
      </c>
    </row>
    <row r="1030" spans="1:29" ht="14.25" customHeight="1" x14ac:dyDescent="0.3">
      <c r="A1030" s="35" t="str">
        <f>'вариации продукты'!$A$6</f>
        <v>Поребрик</v>
      </c>
      <c r="B1030" s="8" t="s">
        <v>160</v>
      </c>
      <c r="C1030" s="8" t="str">
        <f t="shared" si="440"/>
        <v>белый</v>
      </c>
      <c r="D1030" s="8" t="str">
        <f t="shared" si="416"/>
        <v>гладкий</v>
      </c>
      <c r="E1030" s="9" t="str">
        <f>'вариации продукты'!F$3</f>
        <v>1 сорт</v>
      </c>
      <c r="F1030" s="63">
        <f>'учет продукции'!$I1030+'учет продукции'!$J1030-'учет продукции'!$K1030</f>
        <v>0</v>
      </c>
      <c r="G1030" s="32">
        <v>175</v>
      </c>
      <c r="H1030" s="32">
        <f>'учет продукции'!$F1030*'учет продукции'!$G1030</f>
        <v>0</v>
      </c>
      <c r="I1030" s="64"/>
      <c r="J1030" s="61"/>
      <c r="K1030" s="61"/>
      <c r="L1030" s="62"/>
      <c r="M1030" s="62">
        <f>'учет продукции'!$L1030-'учет продукции'!$N1030</f>
        <v>0</v>
      </c>
      <c r="N1030" s="62">
        <f>'учет продукции'!$L1030/4.13</f>
        <v>0</v>
      </c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  <c r="AB1030" s="62"/>
      <c r="AC1030" s="61" t="str">
        <f>'учет продукции'!$A1030&amp;" "&amp;'учет продукции'!$B1030&amp;" "&amp;'учет продукции'!$C1030&amp;" "&amp;'учет продукции'!$D1030&amp;" "&amp;'учет продукции'!$E1030</f>
        <v>Поребрик верх белый гладкий 1 сорт</v>
      </c>
    </row>
    <row r="1031" spans="1:29" ht="14.25" customHeight="1" x14ac:dyDescent="0.3">
      <c r="A1031" s="35" t="str">
        <f>'вариации продукты'!$A$6</f>
        <v>Поребрик</v>
      </c>
      <c r="B1031" s="8" t="s">
        <v>160</v>
      </c>
      <c r="C1031" s="8" t="str">
        <f t="shared" si="440"/>
        <v>желтый</v>
      </c>
      <c r="D1031" s="8" t="str">
        <f t="shared" si="416"/>
        <v>гладкий</v>
      </c>
      <c r="E1031" s="9" t="str">
        <f>'вариации продукты'!F$3</f>
        <v>1 сорт</v>
      </c>
      <c r="F1031" s="63">
        <f>'учет продукции'!$I1031+'учет продукции'!$J1031-'учет продукции'!$K1031</f>
        <v>45</v>
      </c>
      <c r="G1031" s="32">
        <v>175</v>
      </c>
      <c r="H1031" s="32">
        <f>'учет продукции'!$F1031*'учет продукции'!$G1031</f>
        <v>7875</v>
      </c>
      <c r="I1031" s="64">
        <v>45</v>
      </c>
      <c r="J1031" s="61"/>
      <c r="K1031" s="61"/>
      <c r="L1031" s="62"/>
      <c r="M1031" s="62">
        <f>'учет продукции'!$L1031-'учет продукции'!$N1031</f>
        <v>0</v>
      </c>
      <c r="N1031" s="62">
        <f>'учет продукции'!$L1031/4.13</f>
        <v>0</v>
      </c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  <c r="AB1031" s="62"/>
      <c r="AC1031" s="61" t="str">
        <f>'учет продукции'!$A1031&amp;" "&amp;'учет продукции'!$B1031&amp;" "&amp;'учет продукции'!$C1031&amp;" "&amp;'учет продукции'!$D1031&amp;" "&amp;'учет продукции'!$E1031</f>
        <v>Поребрик верх желтый гладкий 1 сорт</v>
      </c>
    </row>
    <row r="1032" spans="1:29" ht="14.25" customHeight="1" x14ac:dyDescent="0.3">
      <c r="A1032" s="35" t="str">
        <f>'вариации продукты'!$A$6</f>
        <v>Поребрик</v>
      </c>
      <c r="B1032" s="8" t="s">
        <v>160</v>
      </c>
      <c r="C1032" s="8" t="str">
        <f t="shared" si="440"/>
        <v>оранжевый</v>
      </c>
      <c r="D1032" s="8" t="str">
        <f t="shared" si="416"/>
        <v>гладкий</v>
      </c>
      <c r="E1032" s="9" t="str">
        <f>'вариации продукты'!F$3</f>
        <v>1 сорт</v>
      </c>
      <c r="F1032" s="63">
        <f>'учет продукции'!$I1032+'учет продукции'!$J1032-'учет продукции'!$K1032</f>
        <v>0</v>
      </c>
      <c r="G1032" s="32">
        <v>175</v>
      </c>
      <c r="H1032" s="32">
        <f>'учет продукции'!$F1032*'учет продукции'!$G1032</f>
        <v>0</v>
      </c>
      <c r="I1032" s="64"/>
      <c r="J1032" s="61"/>
      <c r="K1032" s="61"/>
      <c r="L1032" s="62"/>
      <c r="M1032" s="62">
        <f>'учет продукции'!$L1032-'учет продукции'!$N1032</f>
        <v>0</v>
      </c>
      <c r="N1032" s="62">
        <f>'учет продукции'!$L1032/4.13</f>
        <v>0</v>
      </c>
      <c r="O1032" s="62"/>
      <c r="P1032" s="62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  <c r="AB1032" s="62"/>
      <c r="AC1032" s="61" t="str">
        <f>'учет продукции'!$A1032&amp;" "&amp;'учет продукции'!$B1032&amp;" "&amp;'учет продукции'!$C1032&amp;" "&amp;'учет продукции'!$D1032&amp;" "&amp;'учет продукции'!$E1032</f>
        <v>Поребрик верх оранжевый гладкий 1 сорт</v>
      </c>
    </row>
    <row r="1033" spans="1:29" ht="14.25" customHeight="1" x14ac:dyDescent="0.3">
      <c r="A1033" s="35" t="str">
        <f>'вариации продукты'!$A$6</f>
        <v>Поребрик</v>
      </c>
      <c r="B1033" s="8" t="s">
        <v>160</v>
      </c>
      <c r="C1033" s="8" t="str">
        <f t="shared" ref="C1033:C1397" si="441">C1002</f>
        <v>№1 Каир</v>
      </c>
      <c r="D1033" s="8" t="str">
        <f t="shared" ref="D1033:D1063" si="442">D906</f>
        <v>гладкий</v>
      </c>
      <c r="E1033" s="9" t="str">
        <f>'вариации продукты'!F$3</f>
        <v>1 сорт</v>
      </c>
      <c r="F1033" s="63">
        <f>'учет продукции'!$I1033+'учет продукции'!$J1033-'учет продукции'!$K1033</f>
        <v>128</v>
      </c>
      <c r="G1033" s="32">
        <v>175</v>
      </c>
      <c r="H1033" s="32">
        <f>'учет продукции'!$F1033*'учет продукции'!$G1033</f>
        <v>22400</v>
      </c>
      <c r="I1033" s="64">
        <v>128</v>
      </c>
      <c r="J1033" s="61"/>
      <c r="K1033" s="61"/>
      <c r="L1033" s="62"/>
      <c r="M1033" s="62">
        <f>'учет продукции'!$L1033-'учет продукции'!$N1033</f>
        <v>0</v>
      </c>
      <c r="N1033" s="62">
        <f>'учет продукции'!$L1033/4.13</f>
        <v>0</v>
      </c>
      <c r="O1033" s="62"/>
      <c r="P1033" s="62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  <c r="AB1033" s="62"/>
      <c r="AC1033" s="61" t="str">
        <f>'учет продукции'!$A1033&amp;" "&amp;'учет продукции'!$B1033&amp;" "&amp;'учет продукции'!$C1033&amp;" "&amp;'учет продукции'!$D1033&amp;" "&amp;'учет продукции'!$E1033</f>
        <v>Поребрик верх №1 Каир гладкий 1 сорт</v>
      </c>
    </row>
    <row r="1034" spans="1:29" ht="14.25" customHeight="1" x14ac:dyDescent="0.3">
      <c r="A1034" s="35" t="str">
        <f>'вариации продукты'!$A$6</f>
        <v>Поребрик</v>
      </c>
      <c r="B1034" s="8" t="s">
        <v>160</v>
      </c>
      <c r="C1034" s="8" t="str">
        <f t="shared" si="441"/>
        <v>№2 Янтарь</v>
      </c>
      <c r="D1034" s="8" t="str">
        <f t="shared" si="442"/>
        <v>гладкий</v>
      </c>
      <c r="E1034" s="9" t="str">
        <f>'вариации продукты'!F$3</f>
        <v>1 сорт</v>
      </c>
      <c r="F1034" s="63">
        <f>'учет продукции'!$I1034+'учет продукции'!$J1034-'учет продукции'!$K1034</f>
        <v>0</v>
      </c>
      <c r="G1034" s="32">
        <v>175</v>
      </c>
      <c r="H1034" s="32">
        <f>'учет продукции'!$F1034*'учет продукции'!$G1034</f>
        <v>0</v>
      </c>
      <c r="I1034" s="64"/>
      <c r="J1034" s="61"/>
      <c r="K1034" s="61"/>
      <c r="L1034" s="62"/>
      <c r="M1034" s="62">
        <f>'учет продукции'!$L1034-'учет продукции'!$N1034</f>
        <v>0</v>
      </c>
      <c r="N1034" s="62">
        <f>'учет продукции'!$L1034/4.13</f>
        <v>0</v>
      </c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2"/>
      <c r="AC1034" s="61" t="str">
        <f>'учет продукции'!$A1034&amp;" "&amp;'учет продукции'!$B1034&amp;" "&amp;'учет продукции'!$C1034&amp;" "&amp;'учет продукции'!$D1034&amp;" "&amp;'учет продукции'!$E1034</f>
        <v>Поребрик верх №2 Янтарь гладкий 1 сорт</v>
      </c>
    </row>
    <row r="1035" spans="1:29" ht="14.25" customHeight="1" x14ac:dyDescent="0.3">
      <c r="A1035" s="35" t="str">
        <f>'вариации продукты'!$A$6</f>
        <v>Поребрик</v>
      </c>
      <c r="B1035" s="8" t="s">
        <v>160</v>
      </c>
      <c r="C1035" s="8" t="str">
        <f t="shared" si="441"/>
        <v>№3 Серо-белый</v>
      </c>
      <c r="D1035" s="8" t="str">
        <f t="shared" si="442"/>
        <v>гладкий</v>
      </c>
      <c r="E1035" s="9" t="str">
        <f>'вариации продукты'!F$3</f>
        <v>1 сорт</v>
      </c>
      <c r="F1035" s="63">
        <f>'учет продукции'!$I1035+'учет продукции'!$J1035-'учет продукции'!$K1035</f>
        <v>0</v>
      </c>
      <c r="G1035" s="32">
        <v>175</v>
      </c>
      <c r="H1035" s="32">
        <f>'учет продукции'!$F1035*'учет продукции'!$G1035</f>
        <v>0</v>
      </c>
      <c r="I1035" s="64"/>
      <c r="J1035" s="61"/>
      <c r="K1035" s="61"/>
      <c r="L1035" s="62"/>
      <c r="M1035" s="62">
        <f>'учет продукции'!$L1035-'учет продукции'!$N1035</f>
        <v>0</v>
      </c>
      <c r="N1035" s="62">
        <f>'учет продукции'!$L1035/4.13</f>
        <v>0</v>
      </c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62"/>
      <c r="AC1035" s="61" t="str">
        <f>'учет продукции'!$A1035&amp;" "&amp;'учет продукции'!$B1035&amp;" "&amp;'учет продукции'!$C1035&amp;" "&amp;'учет продукции'!$D1035&amp;" "&amp;'учет продукции'!$E1035</f>
        <v>Поребрик верх №3 Серо-белый гладкий 1 сорт</v>
      </c>
    </row>
    <row r="1036" spans="1:29" ht="14.25" customHeight="1" x14ac:dyDescent="0.3">
      <c r="A1036" s="35" t="str">
        <f>'вариации продукты'!$A$6</f>
        <v>Поребрик</v>
      </c>
      <c r="B1036" s="8" t="s">
        <v>160</v>
      </c>
      <c r="C1036" s="8" t="str">
        <f t="shared" si="441"/>
        <v>№4 Степь</v>
      </c>
      <c r="D1036" s="8" t="str">
        <f t="shared" si="442"/>
        <v>гладкий</v>
      </c>
      <c r="E1036" s="9" t="str">
        <f>'вариации продукты'!F$3</f>
        <v>1 сорт</v>
      </c>
      <c r="F1036" s="63">
        <f>'учет продукции'!$I1036+'учет продукции'!$J1036-'учет продукции'!$K1036</f>
        <v>-3</v>
      </c>
      <c r="G1036" s="32">
        <v>175</v>
      </c>
      <c r="H1036" s="32">
        <f>'учет продукции'!$F1036*'учет продукции'!$G1036</f>
        <v>-525</v>
      </c>
      <c r="I1036" s="64">
        <v>29</v>
      </c>
      <c r="J1036" s="61"/>
      <c r="K1036" s="61">
        <f>3+29</f>
        <v>32</v>
      </c>
      <c r="L1036" s="62"/>
      <c r="M1036" s="62">
        <f>'учет продукции'!$L1036-'учет продукции'!$N1036</f>
        <v>0</v>
      </c>
      <c r="N1036" s="62">
        <f>'учет продукции'!$L1036/4.13</f>
        <v>0</v>
      </c>
      <c r="O1036" s="62"/>
      <c r="P1036" s="62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  <c r="AB1036" s="62"/>
      <c r="AC1036" s="61" t="str">
        <f>'учет продукции'!$A1036&amp;" "&amp;'учет продукции'!$B1036&amp;" "&amp;'учет продукции'!$C1036&amp;" "&amp;'учет продукции'!$D1036&amp;" "&amp;'учет продукции'!$E1036</f>
        <v>Поребрик верх №4 Степь гладкий 1 сорт</v>
      </c>
    </row>
    <row r="1037" spans="1:29" ht="14.25" customHeight="1" x14ac:dyDescent="0.3">
      <c r="A1037" s="35" t="str">
        <f>'вариации продукты'!$A$6</f>
        <v>Поребрик</v>
      </c>
      <c r="B1037" s="8" t="s">
        <v>160</v>
      </c>
      <c r="C1037" s="8" t="str">
        <f t="shared" si="441"/>
        <v>№5 Клинкер</v>
      </c>
      <c r="D1037" s="8" t="str">
        <f t="shared" si="442"/>
        <v>гладкий</v>
      </c>
      <c r="E1037" s="9" t="str">
        <f>'вариации продукты'!F$3</f>
        <v>1 сорт</v>
      </c>
      <c r="F1037" s="63">
        <f>'учет продукции'!$I1037+'учет продукции'!$J1037-'учет продукции'!$K1037</f>
        <v>0</v>
      </c>
      <c r="G1037" s="32">
        <v>175</v>
      </c>
      <c r="H1037" s="32">
        <f>'учет продукции'!$F1037*'учет продукции'!$G1037</f>
        <v>0</v>
      </c>
      <c r="I1037" s="64"/>
      <c r="J1037" s="61"/>
      <c r="K1037" s="61"/>
      <c r="L1037" s="62"/>
      <c r="M1037" s="62">
        <f>'учет продукции'!$L1037-'учет продукции'!$N1037</f>
        <v>0</v>
      </c>
      <c r="N1037" s="62">
        <f>'учет продукции'!$L1037/4.13</f>
        <v>0</v>
      </c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62"/>
      <c r="AC1037" s="61" t="str">
        <f>'учет продукции'!$A1037&amp;" "&amp;'учет продукции'!$B1037&amp;" "&amp;'учет продукции'!$C1037&amp;" "&amp;'учет продукции'!$D1037&amp;" "&amp;'учет продукции'!$E1037</f>
        <v>Поребрик верх №5 Клинкер гладкий 1 сорт</v>
      </c>
    </row>
    <row r="1038" spans="1:29" ht="14.25" customHeight="1" x14ac:dyDescent="0.3">
      <c r="A1038" s="35" t="str">
        <f>'вариации продукты'!$A$6</f>
        <v>Поребрик</v>
      </c>
      <c r="B1038" s="8" t="s">
        <v>160</v>
      </c>
      <c r="C1038" s="8" t="str">
        <f t="shared" si="441"/>
        <v>№6 Осень</v>
      </c>
      <c r="D1038" s="8" t="str">
        <f t="shared" si="442"/>
        <v>гладкий</v>
      </c>
      <c r="E1038" s="9" t="str">
        <f>'вариации продукты'!F$3</f>
        <v>1 сорт</v>
      </c>
      <c r="F1038" s="63">
        <f>'учет продукции'!$I1038+'учет продукции'!$J1038-'учет продукции'!$K1038</f>
        <v>45</v>
      </c>
      <c r="G1038" s="32">
        <v>175</v>
      </c>
      <c r="H1038" s="32">
        <f>'учет продукции'!$F1038*'учет продукции'!$G1038</f>
        <v>7875</v>
      </c>
      <c r="I1038" s="64">
        <v>45</v>
      </c>
      <c r="J1038" s="61"/>
      <c r="K1038" s="61"/>
      <c r="L1038" s="62"/>
      <c r="M1038" s="62">
        <f>'учет продукции'!$L1038-'учет продукции'!$N1038</f>
        <v>0</v>
      </c>
      <c r="N1038" s="62">
        <f>'учет продукции'!$L1038/4.13</f>
        <v>0</v>
      </c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62"/>
      <c r="AC1038" s="61" t="str">
        <f>'учет продукции'!$A1038&amp;" "&amp;'учет продукции'!$B1038&amp;" "&amp;'учет продукции'!$C1038&amp;" "&amp;'учет продукции'!$D1038&amp;" "&amp;'учет продукции'!$E1038</f>
        <v>Поребрик верх №6 Осень гладкий 1 сорт</v>
      </c>
    </row>
    <row r="1039" spans="1:29" ht="14.25" customHeight="1" x14ac:dyDescent="0.3">
      <c r="A1039" s="35" t="str">
        <f>'вариации продукты'!$A$6</f>
        <v>Поребрик</v>
      </c>
      <c r="B1039" s="8" t="s">
        <v>160</v>
      </c>
      <c r="C1039" s="8" t="str">
        <f t="shared" si="441"/>
        <v>№7 Меланж</v>
      </c>
      <c r="D1039" s="8" t="str">
        <f t="shared" si="442"/>
        <v>гладкий</v>
      </c>
      <c r="E1039" s="9" t="str">
        <f>'вариации продукты'!F$3</f>
        <v>1 сорт</v>
      </c>
      <c r="F1039" s="63">
        <f>'учет продукции'!$I1039+'учет продукции'!$J1039-'учет продукции'!$K1039</f>
        <v>0</v>
      </c>
      <c r="G1039" s="32">
        <v>175</v>
      </c>
      <c r="H1039" s="32">
        <f>'учет продукции'!$F1039*'учет продукции'!$G1039</f>
        <v>0</v>
      </c>
      <c r="I1039" s="64"/>
      <c r="J1039" s="61"/>
      <c r="K1039" s="61"/>
      <c r="L1039" s="62"/>
      <c r="M1039" s="62">
        <f>'учет продукции'!$L1039-'учет продукции'!$N1039</f>
        <v>0</v>
      </c>
      <c r="N1039" s="62">
        <f>'учет продукции'!$L1039/4.13</f>
        <v>0</v>
      </c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62"/>
      <c r="AC1039" s="61" t="str">
        <f>'учет продукции'!$A1039&amp;" "&amp;'учет продукции'!$B1039&amp;" "&amp;'учет продукции'!$C1039&amp;" "&amp;'учет продукции'!$D1039&amp;" "&amp;'учет продукции'!$E1039</f>
        <v>Поребрик верх №7 Меланж гладкий 1 сорт</v>
      </c>
    </row>
    <row r="1040" spans="1:29" ht="14.25" customHeight="1" x14ac:dyDescent="0.3">
      <c r="A1040" s="35" t="str">
        <f>'вариации продукты'!$A$6</f>
        <v>Поребрик</v>
      </c>
      <c r="B1040" s="8" t="s">
        <v>160</v>
      </c>
      <c r="C1040" s="8" t="str">
        <f t="shared" si="441"/>
        <v>№8 Аляска</v>
      </c>
      <c r="D1040" s="8" t="str">
        <f t="shared" si="442"/>
        <v>гладкий</v>
      </c>
      <c r="E1040" s="9" t="str">
        <f>'вариации продукты'!F$3</f>
        <v>1 сорт</v>
      </c>
      <c r="F1040" s="63">
        <f>'учет продукции'!$I1040+'учет продукции'!$J1040-'учет продукции'!$K1040</f>
        <v>0</v>
      </c>
      <c r="G1040" s="32">
        <v>175</v>
      </c>
      <c r="H1040" s="32">
        <f>'учет продукции'!$F1040*'учет продукции'!$G1040</f>
        <v>0</v>
      </c>
      <c r="I1040" s="64"/>
      <c r="J1040" s="61"/>
      <c r="K1040" s="61"/>
      <c r="L1040" s="62"/>
      <c r="M1040" s="62">
        <f>'учет продукции'!$L1040-'учет продукции'!$N1040</f>
        <v>0</v>
      </c>
      <c r="N1040" s="62">
        <f>'учет продукции'!$L1040/4.13</f>
        <v>0</v>
      </c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62"/>
      <c r="AC1040" s="61" t="str">
        <f>'учет продукции'!$A1040&amp;" "&amp;'учет продукции'!$B1040&amp;" "&amp;'учет продукции'!$C1040&amp;" "&amp;'учет продукции'!$D1040&amp;" "&amp;'учет продукции'!$E1040</f>
        <v>Поребрик верх №8 Аляска гладкий 1 сорт</v>
      </c>
    </row>
    <row r="1041" spans="1:29" ht="14.25" customHeight="1" x14ac:dyDescent="0.3">
      <c r="A1041" s="35" t="str">
        <f>'вариации продукты'!$A$6</f>
        <v>Поребрик</v>
      </c>
      <c r="B1041" s="8" t="s">
        <v>160</v>
      </c>
      <c r="C1041" s="8" t="str">
        <f t="shared" si="441"/>
        <v>№9 Арабская ночь</v>
      </c>
      <c r="D1041" s="8" t="str">
        <f t="shared" si="442"/>
        <v>гладкий</v>
      </c>
      <c r="E1041" s="9" t="str">
        <f>'вариации продукты'!F$3</f>
        <v>1 сорт</v>
      </c>
      <c r="F1041" s="63">
        <f>'учет продукции'!$I1041+'учет продукции'!$J1041-'учет продукции'!$K1041</f>
        <v>90</v>
      </c>
      <c r="G1041" s="32">
        <v>175</v>
      </c>
      <c r="H1041" s="32">
        <f>'учет продукции'!$F1041*'учет продукции'!$G1041</f>
        <v>15750</v>
      </c>
      <c r="I1041" s="64">
        <v>90</v>
      </c>
      <c r="J1041" s="61"/>
      <c r="K1041" s="61"/>
      <c r="L1041" s="62"/>
      <c r="M1041" s="62">
        <f>'учет продукции'!$L1041-'учет продукции'!$N1041</f>
        <v>0</v>
      </c>
      <c r="N1041" s="62">
        <f>'учет продукции'!$L1041/4.13</f>
        <v>0</v>
      </c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62"/>
      <c r="AC1041" s="61" t="str">
        <f>'учет продукции'!$A1041&amp;" "&amp;'учет продукции'!$B1041&amp;" "&amp;'учет продукции'!$C1041&amp;" "&amp;'учет продукции'!$D1041&amp;" "&amp;'учет продукции'!$E1041</f>
        <v>Поребрик верх №9 Арабская ночь гладкий 1 сорт</v>
      </c>
    </row>
    <row r="1042" spans="1:29" ht="14.25" customHeight="1" x14ac:dyDescent="0.3">
      <c r="A1042" s="35" t="str">
        <f>'вариации продукты'!$A$6</f>
        <v>Поребрик</v>
      </c>
      <c r="B1042" s="8" t="s">
        <v>160</v>
      </c>
      <c r="C1042" s="8" t="str">
        <f t="shared" si="441"/>
        <v>№10 Джафар</v>
      </c>
      <c r="D1042" s="8" t="str">
        <f t="shared" si="442"/>
        <v>гладкий</v>
      </c>
      <c r="E1042" s="9" t="str">
        <f>'вариации продукты'!F$3</f>
        <v>1 сорт</v>
      </c>
      <c r="F1042" s="63">
        <f>'учет продукции'!$I1042+'учет продукции'!$J1042-'учет продукции'!$K1042</f>
        <v>0</v>
      </c>
      <c r="G1042" s="32">
        <v>175</v>
      </c>
      <c r="H1042" s="32">
        <f>'учет продукции'!$F1042*'учет продукции'!$G1042</f>
        <v>0</v>
      </c>
      <c r="I1042" s="64"/>
      <c r="J1042" s="61"/>
      <c r="K1042" s="61"/>
      <c r="L1042" s="62"/>
      <c r="M1042" s="62">
        <f>'учет продукции'!$L1042-'учет продукции'!$N1042</f>
        <v>0</v>
      </c>
      <c r="N1042" s="62">
        <f>'учет продукции'!$L1042/4.13</f>
        <v>0</v>
      </c>
      <c r="O1042" s="62"/>
      <c r="P1042" s="62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  <c r="AB1042" s="62"/>
      <c r="AC1042" s="61" t="str">
        <f>'учет продукции'!$A1042&amp;" "&amp;'учет продукции'!$B1042&amp;" "&amp;'учет продукции'!$C1042&amp;" "&amp;'учет продукции'!$D1042&amp;" "&amp;'учет продукции'!$E1042</f>
        <v>Поребрик верх №10 Джафар гладкий 1 сорт</v>
      </c>
    </row>
    <row r="1043" spans="1:29" ht="14.25" customHeight="1" x14ac:dyDescent="0.3">
      <c r="A1043" s="35" t="str">
        <f>'вариации продукты'!$A$6</f>
        <v>Поребрик</v>
      </c>
      <c r="B1043" s="8" t="s">
        <v>160</v>
      </c>
      <c r="C1043" s="8" t="str">
        <f t="shared" si="441"/>
        <v>№11 Джамбулани</v>
      </c>
      <c r="D1043" s="8" t="str">
        <f t="shared" si="442"/>
        <v>гладкий</v>
      </c>
      <c r="E1043" s="9" t="str">
        <f>'вариации продукты'!F$3</f>
        <v>1 сорт</v>
      </c>
      <c r="F1043" s="63">
        <f>'учет продукции'!$I1043+'учет продукции'!$J1043-'учет продукции'!$K1043</f>
        <v>0</v>
      </c>
      <c r="G1043" s="32">
        <v>175</v>
      </c>
      <c r="H1043" s="32">
        <f>'учет продукции'!$F1043*'учет продукции'!$G1043</f>
        <v>0</v>
      </c>
      <c r="I1043" s="64"/>
      <c r="J1043" s="61"/>
      <c r="K1043" s="61"/>
      <c r="L1043" s="62"/>
      <c r="M1043" s="62">
        <f>'учет продукции'!$L1043-'учет продукции'!$N1043</f>
        <v>0</v>
      </c>
      <c r="N1043" s="62">
        <f>'учет продукции'!$L1043/4.13</f>
        <v>0</v>
      </c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62"/>
      <c r="AC1043" s="61" t="str">
        <f>'учет продукции'!$A1043&amp;" "&amp;'учет продукции'!$B1043&amp;" "&amp;'учет продукции'!$C1043&amp;" "&amp;'учет продукции'!$D1043&amp;" "&amp;'учет продукции'!$E1043</f>
        <v>Поребрик верх №11 Джамбулани гладкий 1 сорт</v>
      </c>
    </row>
    <row r="1044" spans="1:29" ht="14.25" customHeight="1" x14ac:dyDescent="0.3">
      <c r="A1044" s="35" t="str">
        <f>'вариации продукты'!$A$6</f>
        <v>Поребрик</v>
      </c>
      <c r="B1044" s="8" t="s">
        <v>160</v>
      </c>
      <c r="C1044" s="8" t="str">
        <f t="shared" si="441"/>
        <v>№12 Яшма</v>
      </c>
      <c r="D1044" s="8" t="str">
        <f t="shared" si="442"/>
        <v>гладкий</v>
      </c>
      <c r="E1044" s="9" t="str">
        <f>'вариации продукты'!F$3</f>
        <v>1 сорт</v>
      </c>
      <c r="F1044" s="63">
        <f>'учет продукции'!$I1044+'учет продукции'!$J1044-'учет продукции'!$K1044</f>
        <v>0</v>
      </c>
      <c r="G1044" s="32">
        <v>175</v>
      </c>
      <c r="H1044" s="32">
        <f>'учет продукции'!$F1044*'учет продукции'!$G1044</f>
        <v>0</v>
      </c>
      <c r="I1044" s="64"/>
      <c r="J1044" s="61"/>
      <c r="K1044" s="61"/>
      <c r="L1044" s="62"/>
      <c r="M1044" s="62">
        <f>'учет продукции'!$L1044-'учет продукции'!$N1044</f>
        <v>0</v>
      </c>
      <c r="N1044" s="62">
        <f>'учет продукции'!$L1044/4.13</f>
        <v>0</v>
      </c>
      <c r="O1044" s="62"/>
      <c r="P1044" s="62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  <c r="AB1044" s="62"/>
      <c r="AC1044" s="61" t="str">
        <f>'учет продукции'!$A1044&amp;" "&amp;'учет продукции'!$B1044&amp;" "&amp;'учет продукции'!$C1044&amp;" "&amp;'учет продукции'!$D1044&amp;" "&amp;'учет продукции'!$E1044</f>
        <v>Поребрик верх №12 Яшма гладкий 1 сорт</v>
      </c>
    </row>
    <row r="1045" spans="1:29" ht="14.25" customHeight="1" x14ac:dyDescent="0.3">
      <c r="A1045" s="35" t="str">
        <f>'вариации продукты'!$A$6</f>
        <v>Поребрик</v>
      </c>
      <c r="B1045" s="8" t="s">
        <v>160</v>
      </c>
      <c r="C1045" s="8" t="str">
        <f t="shared" si="441"/>
        <v>№13 Сорренто</v>
      </c>
      <c r="D1045" s="8" t="str">
        <f t="shared" si="442"/>
        <v>гладкий</v>
      </c>
      <c r="E1045" s="9" t="str">
        <f>'вариации продукты'!F$3</f>
        <v>1 сорт</v>
      </c>
      <c r="F1045" s="63">
        <f>'учет продукции'!$I1045+'учет продукции'!$J1045-'учет продукции'!$K1045</f>
        <v>0</v>
      </c>
      <c r="G1045" s="32">
        <v>175</v>
      </c>
      <c r="H1045" s="32">
        <f>'учет продукции'!$F1045*'учет продукции'!$G1045</f>
        <v>0</v>
      </c>
      <c r="I1045" s="64"/>
      <c r="J1045" s="61"/>
      <c r="K1045" s="61"/>
      <c r="L1045" s="62"/>
      <c r="M1045" s="62">
        <f>'учет продукции'!$L1045-'учет продукции'!$N1045</f>
        <v>0</v>
      </c>
      <c r="N1045" s="62">
        <f>'учет продукции'!$L1045/4.13</f>
        <v>0</v>
      </c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62"/>
      <c r="AC1045" s="61" t="str">
        <f>'учет продукции'!$A1045&amp;" "&amp;'учет продукции'!$B1045&amp;" "&amp;'учет продукции'!$C1045&amp;" "&amp;'учет продукции'!$D1045&amp;" "&amp;'учет продукции'!$E1045</f>
        <v>Поребрик верх №13 Сорренто гладкий 1 сорт</v>
      </c>
    </row>
    <row r="1046" spans="1:29" ht="14.25" customHeight="1" x14ac:dyDescent="0.3">
      <c r="A1046" s="35" t="str">
        <f>'вариации продукты'!$A$6</f>
        <v>Поребрик</v>
      </c>
      <c r="B1046" s="8" t="s">
        <v>160</v>
      </c>
      <c r="C1046" s="8" t="str">
        <f t="shared" si="441"/>
        <v>№14 Красный агат</v>
      </c>
      <c r="D1046" s="8" t="str">
        <f t="shared" si="442"/>
        <v>гладкий</v>
      </c>
      <c r="E1046" s="9" t="str">
        <f>'вариации продукты'!F$3</f>
        <v>1 сорт</v>
      </c>
      <c r="F1046" s="63">
        <f>'учет продукции'!$I1046+'учет продукции'!$J1046-'учет продукции'!$K1046</f>
        <v>0</v>
      </c>
      <c r="G1046" s="32">
        <v>175</v>
      </c>
      <c r="H1046" s="32">
        <f>'учет продукции'!$F1046*'учет продукции'!$G1046</f>
        <v>0</v>
      </c>
      <c r="I1046" s="64"/>
      <c r="J1046" s="61"/>
      <c r="K1046" s="61"/>
      <c r="L1046" s="62"/>
      <c r="M1046" s="62">
        <f>'учет продукции'!$L1046-'учет продукции'!$N1046</f>
        <v>0</v>
      </c>
      <c r="N1046" s="62">
        <f>'учет продукции'!$L1046/4.13</f>
        <v>0</v>
      </c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62"/>
      <c r="AC1046" s="61" t="str">
        <f>'учет продукции'!$A1046&amp;" "&amp;'учет продукции'!$B1046&amp;" "&amp;'учет продукции'!$C1046&amp;" "&amp;'учет продукции'!$D1046&amp;" "&amp;'учет продукции'!$E1046</f>
        <v>Поребрик верх №14 Красный агат гладкий 1 сорт</v>
      </c>
    </row>
    <row r="1047" spans="1:29" ht="14.25" customHeight="1" x14ac:dyDescent="0.3">
      <c r="A1047" s="35" t="str">
        <f>'вариации продукты'!$A$6</f>
        <v>Поребрик</v>
      </c>
      <c r="B1047" s="8" t="s">
        <v>160</v>
      </c>
      <c r="C1047" s="8" t="str">
        <f t="shared" si="441"/>
        <v>№15 Антрацит</v>
      </c>
      <c r="D1047" s="8" t="str">
        <f t="shared" si="442"/>
        <v>гладкий</v>
      </c>
      <c r="E1047" s="9" t="str">
        <f>'вариации продукты'!F$3</f>
        <v>1 сорт</v>
      </c>
      <c r="F1047" s="63">
        <f>'учет продукции'!$I1047+'учет продукции'!$J1047-'учет продукции'!$K1047</f>
        <v>0</v>
      </c>
      <c r="G1047" s="32">
        <v>175</v>
      </c>
      <c r="H1047" s="32">
        <f>'учет продукции'!$F1047*'учет продукции'!$G1047</f>
        <v>0</v>
      </c>
      <c r="I1047" s="64"/>
      <c r="J1047" s="61"/>
      <c r="K1047" s="61"/>
      <c r="L1047" s="62"/>
      <c r="M1047" s="62">
        <f>'учет продукции'!$L1047-'учет продукции'!$N1047</f>
        <v>0</v>
      </c>
      <c r="N1047" s="62">
        <f>'учет продукции'!$L1047/4.13</f>
        <v>0</v>
      </c>
      <c r="O1047" s="62"/>
      <c r="P1047" s="62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  <c r="AB1047" s="62"/>
      <c r="AC1047" s="61" t="str">
        <f>'учет продукции'!$A1047&amp;" "&amp;'учет продукции'!$B1047&amp;" "&amp;'учет продукции'!$C1047&amp;" "&amp;'учет продукции'!$D1047&amp;" "&amp;'учет продукции'!$E1047</f>
        <v>Поребрик верх №15 Антрацит гладкий 1 сорт</v>
      </c>
    </row>
    <row r="1048" spans="1:29" ht="14.25" customHeight="1" x14ac:dyDescent="0.3">
      <c r="A1048" s="35" t="str">
        <f>'вариации продукты'!$A$6</f>
        <v>Поребрик</v>
      </c>
      <c r="B1048" s="8" t="s">
        <v>160</v>
      </c>
      <c r="C1048" s="8" t="str">
        <f t="shared" si="441"/>
        <v>№16 Хаски</v>
      </c>
      <c r="D1048" s="8" t="str">
        <f t="shared" si="442"/>
        <v>гладкий</v>
      </c>
      <c r="E1048" s="9" t="str">
        <f>'вариации продукты'!F$3</f>
        <v>1 сорт</v>
      </c>
      <c r="F1048" s="63">
        <f>'учет продукции'!$I1048+'учет продукции'!$J1048-'учет продукции'!$K1048</f>
        <v>0</v>
      </c>
      <c r="G1048" s="32">
        <v>175</v>
      </c>
      <c r="H1048" s="32">
        <f>'учет продукции'!$F1048*'учет продукции'!$G1048</f>
        <v>0</v>
      </c>
      <c r="I1048" s="64"/>
      <c r="J1048" s="61"/>
      <c r="K1048" s="61"/>
      <c r="L1048" s="62"/>
      <c r="M1048" s="62">
        <f>'учет продукции'!$L1048-'учет продукции'!$N1048</f>
        <v>0</v>
      </c>
      <c r="N1048" s="62">
        <f>'учет продукции'!$L1048/4.13</f>
        <v>0</v>
      </c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62"/>
      <c r="AC1048" s="61" t="str">
        <f>'учет продукции'!$A1048&amp;" "&amp;'учет продукции'!$B1048&amp;" "&amp;'учет продукции'!$C1048&amp;" "&amp;'учет продукции'!$D1048&amp;" "&amp;'учет продукции'!$E1048</f>
        <v>Поребрик верх №16 Хаски гладкий 1 сорт</v>
      </c>
    </row>
    <row r="1049" spans="1:29" ht="14.25" customHeight="1" x14ac:dyDescent="0.3">
      <c r="A1049" s="35" t="str">
        <f>'вариации продукты'!$A$6</f>
        <v>Поребрик</v>
      </c>
      <c r="B1049" s="8" t="s">
        <v>160</v>
      </c>
      <c r="C1049" s="8" t="str">
        <f t="shared" si="441"/>
        <v>№17 Черная ночь</v>
      </c>
      <c r="D1049" s="8" t="str">
        <f t="shared" si="442"/>
        <v>гладкий</v>
      </c>
      <c r="E1049" s="9" t="str">
        <f>'вариации продукты'!F$3</f>
        <v>1 сорт</v>
      </c>
      <c r="F1049" s="63">
        <f>'учет продукции'!$I1049+'учет продукции'!$J1049-'учет продукции'!$K1049</f>
        <v>0</v>
      </c>
      <c r="G1049" s="32">
        <v>175</v>
      </c>
      <c r="H1049" s="32">
        <f>'учет продукции'!$F1049*'учет продукции'!$G1049</f>
        <v>0</v>
      </c>
      <c r="I1049" s="64"/>
      <c r="J1049" s="61"/>
      <c r="K1049" s="61"/>
      <c r="L1049" s="62"/>
      <c r="M1049" s="62">
        <f>'учет продукции'!$L1049-'учет продукции'!$N1049</f>
        <v>0</v>
      </c>
      <c r="N1049" s="62">
        <f>'учет продукции'!$L1049/4.13</f>
        <v>0</v>
      </c>
      <c r="O1049" s="62"/>
      <c r="P1049" s="62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62"/>
      <c r="AC1049" s="61" t="str">
        <f>'учет продукции'!$A1049&amp;" "&amp;'учет продукции'!$B1049&amp;" "&amp;'учет продукции'!$C1049&amp;" "&amp;'учет продукции'!$D1049&amp;" "&amp;'учет продукции'!$E1049</f>
        <v>Поребрик верх №17 Черная ночь гладкий 1 сорт</v>
      </c>
    </row>
    <row r="1050" spans="1:29" ht="14.25" customHeight="1" x14ac:dyDescent="0.3">
      <c r="A1050" s="35" t="str">
        <f>'вариации продукты'!$A$6</f>
        <v>Поребрик</v>
      </c>
      <c r="B1050" s="8" t="s">
        <v>160</v>
      </c>
      <c r="C1050" s="8" t="str">
        <f t="shared" si="441"/>
        <v>№18 Мустанг</v>
      </c>
      <c r="D1050" s="8" t="str">
        <f t="shared" si="442"/>
        <v>гладкий</v>
      </c>
      <c r="E1050" s="9" t="str">
        <f>'вариации продукты'!F$3</f>
        <v>1 сорт</v>
      </c>
      <c r="F1050" s="63">
        <f>'учет продукции'!$I1050+'учет продукции'!$J1050-'учет продукции'!$K1050</f>
        <v>0</v>
      </c>
      <c r="G1050" s="32">
        <v>175</v>
      </c>
      <c r="H1050" s="32">
        <f>'учет продукции'!$F1050*'учет продукции'!$G1050</f>
        <v>0</v>
      </c>
      <c r="I1050" s="64"/>
      <c r="J1050" s="61"/>
      <c r="K1050" s="61"/>
      <c r="L1050" s="62"/>
      <c r="M1050" s="62">
        <f>'учет продукции'!$L1050-'учет продукции'!$N1050</f>
        <v>0</v>
      </c>
      <c r="N1050" s="62">
        <f>'учет продукции'!$L1050/4.13</f>
        <v>0</v>
      </c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62"/>
      <c r="AC1050" s="61" t="str">
        <f>'учет продукции'!$A1050&amp;" "&amp;'учет продукции'!$B1050&amp;" "&amp;'учет продукции'!$C1050&amp;" "&amp;'учет продукции'!$D1050&amp;" "&amp;'учет продукции'!$E1050</f>
        <v>Поребрик верх №18 Мустанг гладкий 1 сорт</v>
      </c>
    </row>
    <row r="1051" spans="1:29" ht="14.25" customHeight="1" x14ac:dyDescent="0.3">
      <c r="A1051" s="35" t="str">
        <f>'вариации продукты'!$A$6</f>
        <v>Поребрик</v>
      </c>
      <c r="B1051" s="8" t="s">
        <v>160</v>
      </c>
      <c r="C1051" s="8" t="str">
        <f t="shared" si="441"/>
        <v>№19 Гончар</v>
      </c>
      <c r="D1051" s="8" t="str">
        <f t="shared" si="442"/>
        <v>гладкий</v>
      </c>
      <c r="E1051" s="9" t="str">
        <f>'вариации продукты'!F$3</f>
        <v>1 сорт</v>
      </c>
      <c r="F1051" s="63">
        <f>'учет продукции'!$I1051+'учет продукции'!$J1051-'учет продукции'!$K1051</f>
        <v>0</v>
      </c>
      <c r="G1051" s="32">
        <v>175</v>
      </c>
      <c r="H1051" s="32">
        <f>'учет продукции'!$F1051*'учет продукции'!$G1051</f>
        <v>0</v>
      </c>
      <c r="I1051" s="64"/>
      <c r="J1051" s="61"/>
      <c r="K1051" s="61"/>
      <c r="L1051" s="62"/>
      <c r="M1051" s="62">
        <f>'учет продукции'!$L1051-'учет продукции'!$N1051</f>
        <v>0</v>
      </c>
      <c r="N1051" s="62">
        <f>'учет продукции'!$L1051/4.13</f>
        <v>0</v>
      </c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62"/>
      <c r="AC1051" s="61" t="str">
        <f>'учет продукции'!$A1051&amp;" "&amp;'учет продукции'!$B1051&amp;" "&amp;'учет продукции'!$C1051&amp;" "&amp;'учет продукции'!$D1051&amp;" "&amp;'учет продукции'!$E1051</f>
        <v>Поребрик верх №19 Гончар гладкий 1 сорт</v>
      </c>
    </row>
    <row r="1052" spans="1:29" ht="14.25" customHeight="1" x14ac:dyDescent="0.3">
      <c r="A1052" s="35" t="str">
        <f>'вариации продукты'!$A$6</f>
        <v>Поребрик</v>
      </c>
      <c r="B1052" s="8" t="s">
        <v>160</v>
      </c>
      <c r="C1052" s="8" t="str">
        <f t="shared" si="441"/>
        <v>№20 Кармен</v>
      </c>
      <c r="D1052" s="8" t="str">
        <f t="shared" si="442"/>
        <v>гладкий</v>
      </c>
      <c r="E1052" s="9" t="str">
        <f>'вариации продукты'!F$3</f>
        <v>1 сорт</v>
      </c>
      <c r="F1052" s="63">
        <f>'учет продукции'!$I1052+'учет продукции'!$J1052-'учет продукции'!$K1052</f>
        <v>0</v>
      </c>
      <c r="G1052" s="32">
        <v>175</v>
      </c>
      <c r="H1052" s="32">
        <f>'учет продукции'!$F1052*'учет продукции'!$G1052</f>
        <v>0</v>
      </c>
      <c r="I1052" s="64"/>
      <c r="J1052" s="61"/>
      <c r="K1052" s="61"/>
      <c r="L1052" s="62"/>
      <c r="M1052" s="62">
        <f>'учет продукции'!$L1052-'учет продукции'!$N1052</f>
        <v>0</v>
      </c>
      <c r="N1052" s="62">
        <f>'учет продукции'!$L1052/4.13</f>
        <v>0</v>
      </c>
      <c r="O1052" s="62"/>
      <c r="P1052" s="62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  <c r="AB1052" s="62"/>
      <c r="AC1052" s="61" t="str">
        <f>'учет продукции'!$A1052&amp;" "&amp;'учет продукции'!$B1052&amp;" "&amp;'учет продукции'!$C1052&amp;" "&amp;'учет продукции'!$D1052&amp;" "&amp;'учет продукции'!$E1052</f>
        <v>Поребрик верх №20 Кармен гладкий 1 сорт</v>
      </c>
    </row>
    <row r="1053" spans="1:29" ht="14.25" customHeight="1" x14ac:dyDescent="0.3">
      <c r="A1053" s="35" t="str">
        <f>'вариации продукты'!$A$6</f>
        <v>Поребрик</v>
      </c>
      <c r="B1053" s="8" t="s">
        <v>160</v>
      </c>
      <c r="C1053" s="8" t="str">
        <f t="shared" si="441"/>
        <v>№21 Агат коричневый</v>
      </c>
      <c r="D1053" s="8" t="str">
        <f t="shared" si="442"/>
        <v>гладкий</v>
      </c>
      <c r="E1053" s="9" t="str">
        <f>'вариации продукты'!F$3</f>
        <v>1 сорт</v>
      </c>
      <c r="F1053" s="63">
        <f>'учет продукции'!$I1053+'учет продукции'!$J1053-'учет продукции'!$K1053</f>
        <v>178</v>
      </c>
      <c r="G1053" s="32">
        <v>175</v>
      </c>
      <c r="H1053" s="32">
        <f>'учет продукции'!$F1053*'учет продукции'!$G1053</f>
        <v>31150</v>
      </c>
      <c r="I1053" s="64">
        <v>178</v>
      </c>
      <c r="J1053" s="61"/>
      <c r="K1053" s="61"/>
      <c r="L1053" s="62"/>
      <c r="M1053" s="62">
        <f>'учет продукции'!$L1053-'учет продукции'!$N1053</f>
        <v>0</v>
      </c>
      <c r="N1053" s="62">
        <f>'учет продукции'!$L1053/4.13</f>
        <v>0</v>
      </c>
      <c r="O1053" s="62"/>
      <c r="P1053" s="62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  <c r="AB1053" s="62"/>
      <c r="AC1053" s="61" t="str">
        <f>'учет продукции'!$A1053&amp;" "&amp;'учет продукции'!$B1053&amp;" "&amp;'учет продукции'!$C1053&amp;" "&amp;'учет продукции'!$D1053&amp;" "&amp;'учет продукции'!$E1053</f>
        <v>Поребрик верх №21 Агат коричневый гладкий 1 сорт</v>
      </c>
    </row>
    <row r="1054" spans="1:29" ht="14.25" customHeight="1" x14ac:dyDescent="0.3">
      <c r="A1054" s="35" t="str">
        <f>'вариации продукты'!$A$6</f>
        <v>Поребрик</v>
      </c>
      <c r="B1054" s="8" t="s">
        <v>160</v>
      </c>
      <c r="C1054" s="8" t="str">
        <f t="shared" si="441"/>
        <v>№22 Агат оранжевый</v>
      </c>
      <c r="D1054" s="8" t="str">
        <f t="shared" si="442"/>
        <v>гладкий</v>
      </c>
      <c r="E1054" s="9" t="str">
        <f>'вариации продукты'!F$3</f>
        <v>1 сорт</v>
      </c>
      <c r="F1054" s="63">
        <f>'учет продукции'!$I1054+'учет продукции'!$J1054-'учет продукции'!$K1054</f>
        <v>180</v>
      </c>
      <c r="G1054" s="32">
        <v>175</v>
      </c>
      <c r="H1054" s="32">
        <f>'учет продукции'!$F1054*'учет продукции'!$G1054</f>
        <v>31500</v>
      </c>
      <c r="I1054" s="64">
        <v>180</v>
      </c>
      <c r="J1054" s="61"/>
      <c r="K1054" s="61"/>
      <c r="L1054" s="62"/>
      <c r="M1054" s="62">
        <f>'учет продукции'!$L1054-'учет продукции'!$N1054</f>
        <v>0</v>
      </c>
      <c r="N1054" s="62">
        <f>'учет продукции'!$L1054/4.13</f>
        <v>0</v>
      </c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62"/>
      <c r="AC1054" s="61" t="str">
        <f>'учет продукции'!$A1054&amp;" "&amp;'учет продукции'!$B1054&amp;" "&amp;'учет продукции'!$C1054&amp;" "&amp;'учет продукции'!$D1054&amp;" "&amp;'учет продукции'!$E1054</f>
        <v>Поребрик верх №22 Агат оранжевый гладкий 1 сорт</v>
      </c>
    </row>
    <row r="1055" spans="1:29" ht="14.25" customHeight="1" x14ac:dyDescent="0.3">
      <c r="A1055" s="35" t="str">
        <f>'вариации продукты'!$A$6</f>
        <v>Поребрик</v>
      </c>
      <c r="B1055" s="8" t="s">
        <v>160</v>
      </c>
      <c r="C1055" s="8" t="str">
        <f t="shared" si="441"/>
        <v>№23 Жёлтый агат</v>
      </c>
      <c r="D1055" s="8" t="str">
        <f t="shared" si="442"/>
        <v>гладкий</v>
      </c>
      <c r="E1055" s="9" t="str">
        <f>'вариации продукты'!F$3</f>
        <v>1 сорт</v>
      </c>
      <c r="F1055" s="63">
        <f>'учет продукции'!$I1055+'учет продукции'!$J1055-'учет продукции'!$K1055</f>
        <v>0</v>
      </c>
      <c r="G1055" s="32">
        <v>175</v>
      </c>
      <c r="H1055" s="32">
        <f>'учет продукции'!$F1055*'учет продукции'!$G1055</f>
        <v>0</v>
      </c>
      <c r="I1055" s="64"/>
      <c r="J1055" s="61"/>
      <c r="K1055" s="61"/>
      <c r="L1055" s="62"/>
      <c r="M1055" s="62">
        <f>'учет продукции'!$L1055-'учет продукции'!$N1055</f>
        <v>0</v>
      </c>
      <c r="N1055" s="62">
        <f>'учет продукции'!$L1055/4.13</f>
        <v>0</v>
      </c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62"/>
      <c r="AC1055" s="61" t="str">
        <f>'учет продукции'!$A1055&amp;" "&amp;'учет продукции'!$B1055&amp;" "&amp;'учет продукции'!$C1055&amp;" "&amp;'учет продукции'!$D1055&amp;" "&amp;'учет продукции'!$E1055</f>
        <v>Поребрик верх №23 Жёлтый агат гладкий 1 сорт</v>
      </c>
    </row>
    <row r="1056" spans="1:29" ht="14.25" customHeight="1" x14ac:dyDescent="0.3">
      <c r="A1056" s="35" t="str">
        <f>'вариации продукты'!$A$6</f>
        <v>Поребрик</v>
      </c>
      <c r="B1056" s="8" t="s">
        <v>160</v>
      </c>
      <c r="C1056" s="8" t="str">
        <f t="shared" si="441"/>
        <v>№24 Танго</v>
      </c>
      <c r="D1056" s="8" t="str">
        <f t="shared" si="442"/>
        <v>гладкий</v>
      </c>
      <c r="E1056" s="9" t="str">
        <f>'вариации продукты'!F$3</f>
        <v>1 сорт</v>
      </c>
      <c r="F1056" s="63">
        <f>'учет продукции'!$I1056+'учет продукции'!$J1056-'учет продукции'!$K1056</f>
        <v>0</v>
      </c>
      <c r="G1056" s="32">
        <v>175</v>
      </c>
      <c r="H1056" s="32">
        <f>'учет продукции'!$F1056*'учет продукции'!$G1056</f>
        <v>0</v>
      </c>
      <c r="I1056" s="64"/>
      <c r="J1056" s="61"/>
      <c r="K1056" s="61"/>
      <c r="L1056" s="62"/>
      <c r="M1056" s="62">
        <f>'учет продукции'!$L1056-'учет продукции'!$N1056</f>
        <v>0</v>
      </c>
      <c r="N1056" s="62">
        <f>'учет продукции'!$L1056/4.13</f>
        <v>0</v>
      </c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62"/>
      <c r="AC1056" s="61" t="str">
        <f>'учет продукции'!$A1056&amp;" "&amp;'учет продукции'!$B1056&amp;" "&amp;'учет продукции'!$C1056&amp;" "&amp;'учет продукции'!$D1056&amp;" "&amp;'учет продукции'!$E1056</f>
        <v>Поребрик верх №24 Танго гладкий 1 сорт</v>
      </c>
    </row>
    <row r="1057" spans="1:29" ht="14.25" customHeight="1" x14ac:dyDescent="0.3">
      <c r="A1057" s="35" t="s">
        <v>161</v>
      </c>
      <c r="B1057" s="8" t="s">
        <v>160</v>
      </c>
      <c r="C1057" s="8" t="str">
        <f t="shared" si="441"/>
        <v>серый</v>
      </c>
      <c r="D1057" s="8" t="str">
        <f t="shared" si="442"/>
        <v>Фактура 0-3</v>
      </c>
      <c r="E1057" s="9" t="str">
        <f>'вариации продукты'!F$3</f>
        <v>1 сорт</v>
      </c>
      <c r="F1057" s="63">
        <f>'учет продукции'!$I1057+'учет продукции'!$J1057-'учет продукции'!$K1057</f>
        <v>0</v>
      </c>
      <c r="G1057" s="32">
        <f t="shared" ref="G1057:G1087" si="443">G1026</f>
        <v>115</v>
      </c>
      <c r="H1057" s="32">
        <f>'учет продукции'!$F1057*'учет продукции'!$G1057</f>
        <v>0</v>
      </c>
      <c r="I1057" s="64"/>
      <c r="J1057" s="61"/>
      <c r="K1057" s="61"/>
      <c r="L1057" s="62"/>
      <c r="M1057" s="62">
        <f>'учет продукции'!$L1057-'учет продукции'!$N1057</f>
        <v>0</v>
      </c>
      <c r="N1057" s="62">
        <f>'учет продукции'!$L1057/4.13</f>
        <v>0</v>
      </c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62"/>
      <c r="AC1057" s="61" t="str">
        <f>'учет продукции'!$A1057&amp;" "&amp;'учет продукции'!$B1057&amp;" "&amp;'учет продукции'!$C1057&amp;" "&amp;'учет продукции'!$D1057&amp;" "&amp;'учет продукции'!$E1057</f>
        <v>Поребрик верх серый Фактура 0-3 1 сорт</v>
      </c>
    </row>
    <row r="1058" spans="1:29" ht="14.25" customHeight="1" x14ac:dyDescent="0.3">
      <c r="A1058" s="35" t="s">
        <v>161</v>
      </c>
      <c r="B1058" s="8" t="s">
        <v>160</v>
      </c>
      <c r="C1058" s="8" t="str">
        <f t="shared" si="441"/>
        <v>красный</v>
      </c>
      <c r="D1058" s="8" t="str">
        <f t="shared" si="442"/>
        <v>Фактура 0-3</v>
      </c>
      <c r="E1058" s="9" t="str">
        <f>'вариации продукты'!F$3</f>
        <v>1 сорт</v>
      </c>
      <c r="F1058" s="63">
        <f>'учет продукции'!$I1058+'учет продукции'!$J1058-'учет продукции'!$K1058</f>
        <v>0</v>
      </c>
      <c r="G1058" s="32">
        <f t="shared" si="443"/>
        <v>155</v>
      </c>
      <c r="H1058" s="32">
        <f>'учет продукции'!$F1058*'учет продукции'!$G1058</f>
        <v>0</v>
      </c>
      <c r="I1058" s="64"/>
      <c r="J1058" s="61"/>
      <c r="K1058" s="61"/>
      <c r="L1058" s="62"/>
      <c r="M1058" s="62">
        <f>'учет продукции'!$L1058-'учет продукции'!$N1058</f>
        <v>0</v>
      </c>
      <c r="N1058" s="62">
        <f>'учет продукции'!$L1058/4.13</f>
        <v>0</v>
      </c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62"/>
      <c r="AC1058" s="61" t="str">
        <f>'учет продукции'!$A1058&amp;" "&amp;'учет продукции'!$B1058&amp;" "&amp;'учет продукции'!$C1058&amp;" "&amp;'учет продукции'!$D1058&amp;" "&amp;'учет продукции'!$E1058</f>
        <v>Поребрик верх красный Фактура 0-3 1 сорт</v>
      </c>
    </row>
    <row r="1059" spans="1:29" ht="14.25" customHeight="1" x14ac:dyDescent="0.3">
      <c r="A1059" s="35" t="s">
        <v>161</v>
      </c>
      <c r="B1059" s="8" t="s">
        <v>160</v>
      </c>
      <c r="C1059" s="8" t="str">
        <f t="shared" si="441"/>
        <v>коричневый</v>
      </c>
      <c r="D1059" s="8" t="str">
        <f t="shared" si="442"/>
        <v>Фактура 0-3</v>
      </c>
      <c r="E1059" s="9" t="str">
        <f>'вариации продукты'!F$3</f>
        <v>1 сорт</v>
      </c>
      <c r="F1059" s="63">
        <f>'учет продукции'!$I1059+'учет продукции'!$J1059-'учет продукции'!$K1059</f>
        <v>0</v>
      </c>
      <c r="G1059" s="32">
        <f t="shared" si="443"/>
        <v>155</v>
      </c>
      <c r="H1059" s="32">
        <f>'учет продукции'!$F1059*'учет продукции'!$G1059</f>
        <v>0</v>
      </c>
      <c r="I1059" s="64"/>
      <c r="J1059" s="61"/>
      <c r="K1059" s="61"/>
      <c r="L1059" s="62"/>
      <c r="M1059" s="62">
        <f>'учет продукции'!$L1059-'учет продукции'!$N1059</f>
        <v>0</v>
      </c>
      <c r="N1059" s="62">
        <f>'учет продукции'!$L1059/4.13</f>
        <v>0</v>
      </c>
      <c r="O1059" s="62"/>
      <c r="P1059" s="62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  <c r="AB1059" s="62"/>
      <c r="AC1059" s="61" t="str">
        <f>'учет продукции'!$A1059&amp;" "&amp;'учет продукции'!$B1059&amp;" "&amp;'учет продукции'!$C1059&amp;" "&amp;'учет продукции'!$D1059&amp;" "&amp;'учет продукции'!$E1059</f>
        <v>Поребрик верх коричневый Фактура 0-3 1 сорт</v>
      </c>
    </row>
    <row r="1060" spans="1:29" ht="14.25" customHeight="1" x14ac:dyDescent="0.3">
      <c r="A1060" s="35" t="s">
        <v>161</v>
      </c>
      <c r="B1060" s="8" t="s">
        <v>160</v>
      </c>
      <c r="C1060" s="8" t="str">
        <f t="shared" si="441"/>
        <v>черный</v>
      </c>
      <c r="D1060" s="8" t="str">
        <f t="shared" si="442"/>
        <v>Фактура 0-3</v>
      </c>
      <c r="E1060" s="9" t="str">
        <f>'вариации продукты'!F$3</f>
        <v>1 сорт</v>
      </c>
      <c r="F1060" s="63">
        <f>'учет продукции'!$I1060+'учет продукции'!$J1060-'учет продукции'!$K1060</f>
        <v>0</v>
      </c>
      <c r="G1060" s="32">
        <f t="shared" si="443"/>
        <v>155</v>
      </c>
      <c r="H1060" s="32">
        <f>'учет продукции'!$F1060*'учет продукции'!$G1060</f>
        <v>0</v>
      </c>
      <c r="I1060" s="64"/>
      <c r="J1060" s="61"/>
      <c r="K1060" s="61"/>
      <c r="L1060" s="62"/>
      <c r="M1060" s="62">
        <f>'учет продукции'!$L1060-'учет продукции'!$N1060</f>
        <v>0</v>
      </c>
      <c r="N1060" s="62">
        <f>'учет продукции'!$L1060/4.13</f>
        <v>0</v>
      </c>
      <c r="O1060" s="62"/>
      <c r="P1060" s="62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  <c r="AB1060" s="62"/>
      <c r="AC1060" s="61" t="str">
        <f>'учет продукции'!$A1060&amp;" "&amp;'учет продукции'!$B1060&amp;" "&amp;'учет продукции'!$C1060&amp;" "&amp;'учет продукции'!$D1060&amp;" "&amp;'учет продукции'!$E1060</f>
        <v>Поребрик верх черный Фактура 0-3 1 сорт</v>
      </c>
    </row>
    <row r="1061" spans="1:29" ht="14.25" customHeight="1" x14ac:dyDescent="0.3">
      <c r="A1061" s="35" t="s">
        <v>161</v>
      </c>
      <c r="B1061" s="8" t="s">
        <v>160</v>
      </c>
      <c r="C1061" s="8" t="str">
        <f t="shared" si="441"/>
        <v>белый</v>
      </c>
      <c r="D1061" s="8" t="str">
        <f t="shared" si="442"/>
        <v>Фактура 0-3</v>
      </c>
      <c r="E1061" s="9" t="str">
        <f>'вариации продукты'!F$3</f>
        <v>1 сорт</v>
      </c>
      <c r="F1061" s="63">
        <f>'учет продукции'!$I1061+'учет продукции'!$J1061-'учет продукции'!$K1061</f>
        <v>0</v>
      </c>
      <c r="G1061" s="32">
        <f t="shared" si="443"/>
        <v>175</v>
      </c>
      <c r="H1061" s="32">
        <f>'учет продукции'!$F1061*'учет продукции'!$G1061</f>
        <v>0</v>
      </c>
      <c r="I1061" s="64"/>
      <c r="J1061" s="61"/>
      <c r="K1061" s="61"/>
      <c r="L1061" s="62"/>
      <c r="M1061" s="62">
        <f>'учет продукции'!$L1061-'учет продукции'!$N1061</f>
        <v>0</v>
      </c>
      <c r="N1061" s="62">
        <f>'учет продукции'!$L1061/4.13</f>
        <v>0</v>
      </c>
      <c r="O1061" s="62"/>
      <c r="P1061" s="62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  <c r="AB1061" s="62"/>
      <c r="AC1061" s="61" t="str">
        <f>'учет продукции'!$A1061&amp;" "&amp;'учет продукции'!$B1061&amp;" "&amp;'учет продукции'!$C1061&amp;" "&amp;'учет продукции'!$D1061&amp;" "&amp;'учет продукции'!$E1061</f>
        <v>Поребрик верх белый Фактура 0-3 1 сорт</v>
      </c>
    </row>
    <row r="1062" spans="1:29" ht="14.25" customHeight="1" x14ac:dyDescent="0.3">
      <c r="A1062" s="35" t="s">
        <v>161</v>
      </c>
      <c r="B1062" s="8" t="s">
        <v>160</v>
      </c>
      <c r="C1062" s="8" t="str">
        <f t="shared" si="441"/>
        <v>желтый</v>
      </c>
      <c r="D1062" s="8" t="str">
        <f t="shared" si="442"/>
        <v>Фактура 0-3</v>
      </c>
      <c r="E1062" s="9" t="str">
        <f>'вариации продукты'!F$3</f>
        <v>1 сорт</v>
      </c>
      <c r="F1062" s="63">
        <f>'учет продукции'!$I1062+'учет продукции'!$J1062-'учет продукции'!$K1062</f>
        <v>0</v>
      </c>
      <c r="G1062" s="32">
        <f t="shared" si="443"/>
        <v>175</v>
      </c>
      <c r="H1062" s="32">
        <f>'учет продукции'!$F1062*'учет продукции'!$G1062</f>
        <v>0</v>
      </c>
      <c r="I1062" s="64"/>
      <c r="J1062" s="61"/>
      <c r="K1062" s="61"/>
      <c r="L1062" s="62"/>
      <c r="M1062" s="62">
        <f>'учет продукции'!$L1062-'учет продукции'!$N1062</f>
        <v>0</v>
      </c>
      <c r="N1062" s="62">
        <f>'учет продукции'!$L1062/4.13</f>
        <v>0</v>
      </c>
      <c r="O1062" s="62"/>
      <c r="P1062" s="62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  <c r="AB1062" s="62"/>
      <c r="AC1062" s="61" t="str">
        <f>'учет продукции'!$A1062&amp;" "&amp;'учет продукции'!$B1062&amp;" "&amp;'учет продукции'!$C1062&amp;" "&amp;'учет продукции'!$D1062&amp;" "&amp;'учет продукции'!$E1062</f>
        <v>Поребрик верх желтый Фактура 0-3 1 сорт</v>
      </c>
    </row>
    <row r="1063" spans="1:29" ht="14.25" customHeight="1" x14ac:dyDescent="0.3">
      <c r="A1063" s="35" t="s">
        <v>161</v>
      </c>
      <c r="B1063" s="8" t="s">
        <v>160</v>
      </c>
      <c r="C1063" s="8" t="str">
        <f t="shared" si="441"/>
        <v>оранжевый</v>
      </c>
      <c r="D1063" s="8" t="str">
        <f t="shared" si="442"/>
        <v>Фактура 0-3</v>
      </c>
      <c r="E1063" s="9" t="str">
        <f>'вариации продукты'!F$3</f>
        <v>1 сорт</v>
      </c>
      <c r="F1063" s="63">
        <f>'учет продукции'!$I1063+'учет продукции'!$J1063-'учет продукции'!$K1063</f>
        <v>0</v>
      </c>
      <c r="G1063" s="32">
        <f t="shared" si="443"/>
        <v>175</v>
      </c>
      <c r="H1063" s="32">
        <f>'учет продукции'!$F1063*'учет продукции'!$G1063</f>
        <v>0</v>
      </c>
      <c r="I1063" s="64"/>
      <c r="J1063" s="61"/>
      <c r="K1063" s="61"/>
      <c r="L1063" s="62"/>
      <c r="M1063" s="62">
        <f>'учет продукции'!$L1063-'учет продукции'!$N1063</f>
        <v>0</v>
      </c>
      <c r="N1063" s="62">
        <f>'учет продукции'!$L1063/4.13</f>
        <v>0</v>
      </c>
      <c r="O1063" s="62"/>
      <c r="P1063" s="62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  <c r="AB1063" s="62"/>
      <c r="AC1063" s="61" t="str">
        <f>'учет продукции'!$A1063&amp;" "&amp;'учет продукции'!$B1063&amp;" "&amp;'учет продукции'!$C1063&amp;" "&amp;'учет продукции'!$D1063&amp;" "&amp;'учет продукции'!$E1063</f>
        <v>Поребрик верх оранжевый Фактура 0-3 1 сорт</v>
      </c>
    </row>
    <row r="1064" spans="1:29" ht="14.25" customHeight="1" x14ac:dyDescent="0.3">
      <c r="A1064" s="35" t="s">
        <v>161</v>
      </c>
      <c r="B1064" s="8" t="s">
        <v>160</v>
      </c>
      <c r="C1064" s="8" t="str">
        <f t="shared" si="441"/>
        <v>№1 Каир</v>
      </c>
      <c r="D1064" s="8" t="str">
        <f t="shared" ref="D1064:D1087" si="444">D938</f>
        <v>Фактура 0-3</v>
      </c>
      <c r="E1064" s="9" t="str">
        <f>'вариации продукты'!F$3</f>
        <v>1 сорт</v>
      </c>
      <c r="F1064" s="63">
        <f>'учет продукции'!$I1064+'учет продукции'!$J1064-'учет продукции'!$K1064</f>
        <v>0</v>
      </c>
      <c r="G1064" s="32">
        <f t="shared" si="443"/>
        <v>175</v>
      </c>
      <c r="H1064" s="32">
        <f>'учет продукции'!$F1064*'учет продукции'!$G1064</f>
        <v>0</v>
      </c>
      <c r="I1064" s="64"/>
      <c r="J1064" s="61"/>
      <c r="K1064" s="61"/>
      <c r="L1064" s="62"/>
      <c r="M1064" s="62">
        <f>'учет продукции'!$L1064-'учет продукции'!$N1064</f>
        <v>0</v>
      </c>
      <c r="N1064" s="62">
        <f>'учет продукции'!$L1064/4.13</f>
        <v>0</v>
      </c>
      <c r="O1064" s="62"/>
      <c r="P1064" s="62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62"/>
      <c r="AC1064" s="61" t="str">
        <f>'учет продукции'!$A1064&amp;" "&amp;'учет продукции'!$B1064&amp;" "&amp;'учет продукции'!$C1064&amp;" "&amp;'учет продукции'!$D1064&amp;" "&amp;'учет продукции'!$E1064</f>
        <v>Поребрик верх №1 Каир Фактура 0-3 1 сорт</v>
      </c>
    </row>
    <row r="1065" spans="1:29" ht="14.25" customHeight="1" x14ac:dyDescent="0.3">
      <c r="A1065" s="35" t="s">
        <v>161</v>
      </c>
      <c r="B1065" s="8" t="s">
        <v>160</v>
      </c>
      <c r="C1065" s="8" t="str">
        <f t="shared" si="441"/>
        <v>№2 Янтарь</v>
      </c>
      <c r="D1065" s="8" t="str">
        <f t="shared" si="444"/>
        <v>Фактура 0-3</v>
      </c>
      <c r="E1065" s="9" t="str">
        <f>'вариации продукты'!F$3</f>
        <v>1 сорт</v>
      </c>
      <c r="F1065" s="63">
        <f>'учет продукции'!$I1065+'учет продукции'!$J1065-'учет продукции'!$K1065</f>
        <v>0</v>
      </c>
      <c r="G1065" s="32">
        <f t="shared" si="443"/>
        <v>175</v>
      </c>
      <c r="H1065" s="32">
        <f>'учет продукции'!$F1065*'учет продукции'!$G1065</f>
        <v>0</v>
      </c>
      <c r="I1065" s="64"/>
      <c r="J1065" s="61"/>
      <c r="K1065" s="61"/>
      <c r="L1065" s="62"/>
      <c r="M1065" s="62">
        <f>'учет продукции'!$L1065-'учет продукции'!$N1065</f>
        <v>0</v>
      </c>
      <c r="N1065" s="62">
        <f>'учет продукции'!$L1065/4.13</f>
        <v>0</v>
      </c>
      <c r="O1065" s="62"/>
      <c r="P1065" s="62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  <c r="AB1065" s="62"/>
      <c r="AC1065" s="61" t="str">
        <f>'учет продукции'!$A1065&amp;" "&amp;'учет продукции'!$B1065&amp;" "&amp;'учет продукции'!$C1065&amp;" "&amp;'учет продукции'!$D1065&amp;" "&amp;'учет продукции'!$E1065</f>
        <v>Поребрик верх №2 Янтарь Фактура 0-3 1 сорт</v>
      </c>
    </row>
    <row r="1066" spans="1:29" ht="14.25" customHeight="1" x14ac:dyDescent="0.3">
      <c r="A1066" s="35" t="s">
        <v>161</v>
      </c>
      <c r="B1066" s="8" t="s">
        <v>160</v>
      </c>
      <c r="C1066" s="8" t="str">
        <f t="shared" si="441"/>
        <v>№3 Серо-белый</v>
      </c>
      <c r="D1066" s="8" t="str">
        <f t="shared" si="444"/>
        <v>Фактура 0-3</v>
      </c>
      <c r="E1066" s="9" t="str">
        <f>'вариации продукты'!F$3</f>
        <v>1 сорт</v>
      </c>
      <c r="F1066" s="63">
        <f>'учет продукции'!$I1066+'учет продукции'!$J1066-'учет продукции'!$K1066</f>
        <v>0</v>
      </c>
      <c r="G1066" s="32">
        <f t="shared" si="443"/>
        <v>175</v>
      </c>
      <c r="H1066" s="32">
        <f>'учет продукции'!$F1066*'учет продукции'!$G1066</f>
        <v>0</v>
      </c>
      <c r="I1066" s="64"/>
      <c r="J1066" s="61"/>
      <c r="K1066" s="61"/>
      <c r="L1066" s="62"/>
      <c r="M1066" s="62">
        <f>'учет продукции'!$L1066-'учет продукции'!$N1066</f>
        <v>0</v>
      </c>
      <c r="N1066" s="62">
        <f>'учет продукции'!$L1066/4.13</f>
        <v>0</v>
      </c>
      <c r="O1066" s="62"/>
      <c r="P1066" s="62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  <c r="AB1066" s="62"/>
      <c r="AC1066" s="61" t="str">
        <f>'учет продукции'!$A1066&amp;" "&amp;'учет продукции'!$B1066&amp;" "&amp;'учет продукции'!$C1066&amp;" "&amp;'учет продукции'!$D1066&amp;" "&amp;'учет продукции'!$E1066</f>
        <v>Поребрик верх №3 Серо-белый Фактура 0-3 1 сорт</v>
      </c>
    </row>
    <row r="1067" spans="1:29" ht="14.25" customHeight="1" x14ac:dyDescent="0.3">
      <c r="A1067" s="35" t="s">
        <v>161</v>
      </c>
      <c r="B1067" s="8" t="s">
        <v>160</v>
      </c>
      <c r="C1067" s="8" t="str">
        <f t="shared" si="441"/>
        <v>№4 Степь</v>
      </c>
      <c r="D1067" s="8" t="str">
        <f t="shared" si="444"/>
        <v>Фактура 0-3</v>
      </c>
      <c r="E1067" s="9" t="str">
        <f>'вариации продукты'!F$3</f>
        <v>1 сорт</v>
      </c>
      <c r="F1067" s="63">
        <f>'учет продукции'!$I1067+'учет продукции'!$J1067-'учет продукции'!$K1067</f>
        <v>0</v>
      </c>
      <c r="G1067" s="32">
        <f t="shared" si="443"/>
        <v>175</v>
      </c>
      <c r="H1067" s="32">
        <f>'учет продукции'!$F1067*'учет продукции'!$G1067</f>
        <v>0</v>
      </c>
      <c r="I1067" s="64"/>
      <c r="J1067" s="61"/>
      <c r="K1067" s="61"/>
      <c r="L1067" s="62"/>
      <c r="M1067" s="62">
        <f>'учет продукции'!$L1067-'учет продукции'!$N1067</f>
        <v>0</v>
      </c>
      <c r="N1067" s="62">
        <f>'учет продукции'!$L1067/4.13</f>
        <v>0</v>
      </c>
      <c r="O1067" s="62"/>
      <c r="P1067" s="62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  <c r="AB1067" s="62"/>
      <c r="AC1067" s="61" t="str">
        <f>'учет продукции'!$A1067&amp;" "&amp;'учет продукции'!$B1067&amp;" "&amp;'учет продукции'!$C1067&amp;" "&amp;'учет продукции'!$D1067&amp;" "&amp;'учет продукции'!$E1067</f>
        <v>Поребрик верх №4 Степь Фактура 0-3 1 сорт</v>
      </c>
    </row>
    <row r="1068" spans="1:29" ht="14.25" customHeight="1" x14ac:dyDescent="0.3">
      <c r="A1068" s="35" t="s">
        <v>161</v>
      </c>
      <c r="B1068" s="8" t="s">
        <v>160</v>
      </c>
      <c r="C1068" s="8" t="str">
        <f t="shared" si="441"/>
        <v>№5 Клинкер</v>
      </c>
      <c r="D1068" s="8" t="str">
        <f t="shared" si="444"/>
        <v>Фактура 0-3</v>
      </c>
      <c r="E1068" s="9" t="str">
        <f>'вариации продукты'!F$3</f>
        <v>1 сорт</v>
      </c>
      <c r="F1068" s="63">
        <f>'учет продукции'!$I1068+'учет продукции'!$J1068-'учет продукции'!$K1068</f>
        <v>0</v>
      </c>
      <c r="G1068" s="32">
        <f t="shared" si="443"/>
        <v>175</v>
      </c>
      <c r="H1068" s="32">
        <f>'учет продукции'!$F1068*'учет продукции'!$G1068</f>
        <v>0</v>
      </c>
      <c r="I1068" s="64"/>
      <c r="J1068" s="61"/>
      <c r="K1068" s="61"/>
      <c r="L1068" s="62"/>
      <c r="M1068" s="62">
        <f>'учет продукции'!$L1068-'учет продукции'!$N1068</f>
        <v>0</v>
      </c>
      <c r="N1068" s="62">
        <f>'учет продукции'!$L1068/4.13</f>
        <v>0</v>
      </c>
      <c r="O1068" s="62"/>
      <c r="P1068" s="62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  <c r="AB1068" s="62"/>
      <c r="AC1068" s="61" t="str">
        <f>'учет продукции'!$A1068&amp;" "&amp;'учет продукции'!$B1068&amp;" "&amp;'учет продукции'!$C1068&amp;" "&amp;'учет продукции'!$D1068&amp;" "&amp;'учет продукции'!$E1068</f>
        <v>Поребрик верх №5 Клинкер Фактура 0-3 1 сорт</v>
      </c>
    </row>
    <row r="1069" spans="1:29" ht="14.25" customHeight="1" x14ac:dyDescent="0.3">
      <c r="A1069" s="35" t="s">
        <v>161</v>
      </c>
      <c r="B1069" s="8" t="s">
        <v>160</v>
      </c>
      <c r="C1069" s="8" t="str">
        <f t="shared" si="441"/>
        <v>№6 Осень</v>
      </c>
      <c r="D1069" s="8" t="str">
        <f t="shared" si="444"/>
        <v>Фактура 0-3</v>
      </c>
      <c r="E1069" s="9" t="str">
        <f>'вариации продукты'!F$3</f>
        <v>1 сорт</v>
      </c>
      <c r="F1069" s="63">
        <f>'учет продукции'!$I1069+'учет продукции'!$J1069-'учет продукции'!$K1069</f>
        <v>0</v>
      </c>
      <c r="G1069" s="32">
        <f t="shared" si="443"/>
        <v>175</v>
      </c>
      <c r="H1069" s="32">
        <f>'учет продукции'!$F1069*'учет продукции'!$G1069</f>
        <v>0</v>
      </c>
      <c r="I1069" s="64"/>
      <c r="J1069" s="61"/>
      <c r="K1069" s="61"/>
      <c r="L1069" s="62"/>
      <c r="M1069" s="62">
        <f>'учет продукции'!$L1069-'учет продукции'!$N1069</f>
        <v>0</v>
      </c>
      <c r="N1069" s="62">
        <f>'учет продукции'!$L1069/4.13</f>
        <v>0</v>
      </c>
      <c r="O1069" s="62"/>
      <c r="P1069" s="62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  <c r="AB1069" s="62"/>
      <c r="AC1069" s="61" t="str">
        <f>'учет продукции'!$A1069&amp;" "&amp;'учет продукции'!$B1069&amp;" "&amp;'учет продукции'!$C1069&amp;" "&amp;'учет продукции'!$D1069&amp;" "&amp;'учет продукции'!$E1069</f>
        <v>Поребрик верх №6 Осень Фактура 0-3 1 сорт</v>
      </c>
    </row>
    <row r="1070" spans="1:29" ht="14.25" customHeight="1" x14ac:dyDescent="0.3">
      <c r="A1070" s="35" t="s">
        <v>161</v>
      </c>
      <c r="B1070" s="8" t="s">
        <v>160</v>
      </c>
      <c r="C1070" s="8" t="str">
        <f t="shared" si="441"/>
        <v>№7 Меланж</v>
      </c>
      <c r="D1070" s="8" t="str">
        <f t="shared" si="444"/>
        <v>Фактура 0-3</v>
      </c>
      <c r="E1070" s="9" t="str">
        <f>'вариации продукты'!F$3</f>
        <v>1 сорт</v>
      </c>
      <c r="F1070" s="63">
        <f>'учет продукции'!$I1070+'учет продукции'!$J1070-'учет продукции'!$K1070</f>
        <v>0</v>
      </c>
      <c r="G1070" s="32">
        <f t="shared" si="443"/>
        <v>175</v>
      </c>
      <c r="H1070" s="32">
        <f>'учет продукции'!$F1070*'учет продукции'!$G1070</f>
        <v>0</v>
      </c>
      <c r="I1070" s="64"/>
      <c r="J1070" s="61"/>
      <c r="K1070" s="61"/>
      <c r="L1070" s="62"/>
      <c r="M1070" s="62">
        <f>'учет продукции'!$L1070-'учет продукции'!$N1070</f>
        <v>0</v>
      </c>
      <c r="N1070" s="62">
        <f>'учет продукции'!$L1070/4.13</f>
        <v>0</v>
      </c>
      <c r="O1070" s="62"/>
      <c r="P1070" s="62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  <c r="AB1070" s="62"/>
      <c r="AC1070" s="61" t="str">
        <f>'учет продукции'!$A1070&amp;" "&amp;'учет продукции'!$B1070&amp;" "&amp;'учет продукции'!$C1070&amp;" "&amp;'учет продукции'!$D1070&amp;" "&amp;'учет продукции'!$E1070</f>
        <v>Поребрик верх №7 Меланж Фактура 0-3 1 сорт</v>
      </c>
    </row>
    <row r="1071" spans="1:29" ht="14.25" customHeight="1" x14ac:dyDescent="0.3">
      <c r="A1071" s="35" t="s">
        <v>161</v>
      </c>
      <c r="B1071" s="8" t="s">
        <v>160</v>
      </c>
      <c r="C1071" s="8" t="str">
        <f t="shared" si="441"/>
        <v>№8 Аляска</v>
      </c>
      <c r="D1071" s="8" t="str">
        <f t="shared" si="444"/>
        <v>Фактура 0-3</v>
      </c>
      <c r="E1071" s="9" t="str">
        <f>'вариации продукты'!F$3</f>
        <v>1 сорт</v>
      </c>
      <c r="F1071" s="63">
        <f>'учет продукции'!$I1071+'учет продукции'!$J1071-'учет продукции'!$K1071</f>
        <v>0</v>
      </c>
      <c r="G1071" s="32">
        <f t="shared" si="443"/>
        <v>175</v>
      </c>
      <c r="H1071" s="32">
        <f>'учет продукции'!$F1071*'учет продукции'!$G1071</f>
        <v>0</v>
      </c>
      <c r="I1071" s="64"/>
      <c r="J1071" s="61"/>
      <c r="K1071" s="61"/>
      <c r="L1071" s="62"/>
      <c r="M1071" s="62">
        <f>'учет продукции'!$L1071-'учет продукции'!$N1071</f>
        <v>0</v>
      </c>
      <c r="N1071" s="62">
        <f>'учет продукции'!$L1071/4.13</f>
        <v>0</v>
      </c>
      <c r="O1071" s="62"/>
      <c r="P1071" s="62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  <c r="AB1071" s="62"/>
      <c r="AC1071" s="61" t="str">
        <f>'учет продукции'!$A1071&amp;" "&amp;'учет продукции'!$B1071&amp;" "&amp;'учет продукции'!$C1071&amp;" "&amp;'учет продукции'!$D1071&amp;" "&amp;'учет продукции'!$E1071</f>
        <v>Поребрик верх №8 Аляска Фактура 0-3 1 сорт</v>
      </c>
    </row>
    <row r="1072" spans="1:29" ht="14.25" customHeight="1" x14ac:dyDescent="0.3">
      <c r="A1072" s="35" t="s">
        <v>161</v>
      </c>
      <c r="B1072" s="8" t="s">
        <v>160</v>
      </c>
      <c r="C1072" s="8" t="str">
        <f t="shared" si="441"/>
        <v>№9 Арабская ночь</v>
      </c>
      <c r="D1072" s="8" t="str">
        <f t="shared" si="444"/>
        <v>Фактура 0-3</v>
      </c>
      <c r="E1072" s="9" t="str">
        <f>'вариации продукты'!F$3</f>
        <v>1 сорт</v>
      </c>
      <c r="F1072" s="63">
        <f>'учет продукции'!$I1072+'учет продукции'!$J1072-'учет продукции'!$K1072</f>
        <v>0</v>
      </c>
      <c r="G1072" s="32">
        <f t="shared" si="443"/>
        <v>175</v>
      </c>
      <c r="H1072" s="32">
        <f>'учет продукции'!$F1072*'учет продукции'!$G1072</f>
        <v>0</v>
      </c>
      <c r="I1072" s="64"/>
      <c r="J1072" s="61"/>
      <c r="K1072" s="61"/>
      <c r="L1072" s="62"/>
      <c r="M1072" s="62">
        <f>'учет продукции'!$L1072-'учет продукции'!$N1072</f>
        <v>0</v>
      </c>
      <c r="N1072" s="62">
        <f>'учет продукции'!$L1072/4.13</f>
        <v>0</v>
      </c>
      <c r="O1072" s="62"/>
      <c r="P1072" s="62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  <c r="AB1072" s="62"/>
      <c r="AC1072" s="61" t="str">
        <f>'учет продукции'!$A1072&amp;" "&amp;'учет продукции'!$B1072&amp;" "&amp;'учет продукции'!$C1072&amp;" "&amp;'учет продукции'!$D1072&amp;" "&amp;'учет продукции'!$E1072</f>
        <v>Поребрик верх №9 Арабская ночь Фактура 0-3 1 сорт</v>
      </c>
    </row>
    <row r="1073" spans="1:29" ht="14.25" customHeight="1" x14ac:dyDescent="0.3">
      <c r="A1073" s="35" t="s">
        <v>161</v>
      </c>
      <c r="B1073" s="8" t="s">
        <v>160</v>
      </c>
      <c r="C1073" s="8" t="str">
        <f t="shared" si="441"/>
        <v>№10 Джафар</v>
      </c>
      <c r="D1073" s="8" t="str">
        <f t="shared" si="444"/>
        <v>Фактура 0-3</v>
      </c>
      <c r="E1073" s="9" t="str">
        <f>'вариации продукты'!F$3</f>
        <v>1 сорт</v>
      </c>
      <c r="F1073" s="63">
        <f>'учет продукции'!$I1073+'учет продукции'!$J1073-'учет продукции'!$K1073</f>
        <v>0</v>
      </c>
      <c r="G1073" s="32">
        <f t="shared" si="443"/>
        <v>175</v>
      </c>
      <c r="H1073" s="32">
        <f>'учет продукции'!$F1073*'учет продукции'!$G1073</f>
        <v>0</v>
      </c>
      <c r="I1073" s="64"/>
      <c r="J1073" s="61"/>
      <c r="K1073" s="61"/>
      <c r="L1073" s="62"/>
      <c r="M1073" s="62">
        <f>'учет продукции'!$L1073-'учет продукции'!$N1073</f>
        <v>0</v>
      </c>
      <c r="N1073" s="62">
        <f>'учет продукции'!$L1073/4.13</f>
        <v>0</v>
      </c>
      <c r="O1073" s="62"/>
      <c r="P1073" s="62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  <c r="AB1073" s="62"/>
      <c r="AC1073" s="61" t="str">
        <f>'учет продукции'!$A1073&amp;" "&amp;'учет продукции'!$B1073&amp;" "&amp;'учет продукции'!$C1073&amp;" "&amp;'учет продукции'!$D1073&amp;" "&amp;'учет продукции'!$E1073</f>
        <v>Поребрик верх №10 Джафар Фактура 0-3 1 сорт</v>
      </c>
    </row>
    <row r="1074" spans="1:29" ht="14.25" customHeight="1" x14ac:dyDescent="0.3">
      <c r="A1074" s="35" t="s">
        <v>161</v>
      </c>
      <c r="B1074" s="8" t="s">
        <v>160</v>
      </c>
      <c r="C1074" s="8" t="str">
        <f t="shared" si="441"/>
        <v>№11 Джамбулани</v>
      </c>
      <c r="D1074" s="8" t="str">
        <f t="shared" si="444"/>
        <v>Фактура 0-3</v>
      </c>
      <c r="E1074" s="9" t="str">
        <f>'вариации продукты'!F$3</f>
        <v>1 сорт</v>
      </c>
      <c r="F1074" s="63">
        <f>'учет продукции'!$I1074+'учет продукции'!$J1074-'учет продукции'!$K1074</f>
        <v>0</v>
      </c>
      <c r="G1074" s="32">
        <f t="shared" si="443"/>
        <v>175</v>
      </c>
      <c r="H1074" s="32">
        <f>'учет продукции'!$F1074*'учет продукции'!$G1074</f>
        <v>0</v>
      </c>
      <c r="I1074" s="64"/>
      <c r="J1074" s="61"/>
      <c r="K1074" s="61"/>
      <c r="L1074" s="62"/>
      <c r="M1074" s="62">
        <f>'учет продукции'!$L1074-'учет продукции'!$N1074</f>
        <v>0</v>
      </c>
      <c r="N1074" s="62">
        <f>'учет продукции'!$L1074/4.13</f>
        <v>0</v>
      </c>
      <c r="O1074" s="62"/>
      <c r="P1074" s="62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  <c r="AB1074" s="62"/>
      <c r="AC1074" s="61" t="str">
        <f>'учет продукции'!$A1074&amp;" "&amp;'учет продукции'!$B1074&amp;" "&amp;'учет продукции'!$C1074&amp;" "&amp;'учет продукции'!$D1074&amp;" "&amp;'учет продукции'!$E1074</f>
        <v>Поребрик верх №11 Джамбулани Фактура 0-3 1 сорт</v>
      </c>
    </row>
    <row r="1075" spans="1:29" ht="14.25" customHeight="1" x14ac:dyDescent="0.3">
      <c r="A1075" s="35" t="s">
        <v>161</v>
      </c>
      <c r="B1075" s="8" t="s">
        <v>160</v>
      </c>
      <c r="C1075" s="8" t="str">
        <f t="shared" si="441"/>
        <v>№12 Яшма</v>
      </c>
      <c r="D1075" s="8" t="str">
        <f t="shared" si="444"/>
        <v>Фактура 0-3</v>
      </c>
      <c r="E1075" s="9" t="str">
        <f>'вариации продукты'!F$3</f>
        <v>1 сорт</v>
      </c>
      <c r="F1075" s="63">
        <f>'учет продукции'!$I1075+'учет продукции'!$J1075-'учет продукции'!$K1075</f>
        <v>0</v>
      </c>
      <c r="G1075" s="32">
        <f t="shared" si="443"/>
        <v>175</v>
      </c>
      <c r="H1075" s="32">
        <f>'учет продукции'!$F1075*'учет продукции'!$G1075</f>
        <v>0</v>
      </c>
      <c r="I1075" s="64"/>
      <c r="J1075" s="61"/>
      <c r="K1075" s="61"/>
      <c r="L1075" s="62"/>
      <c r="M1075" s="62">
        <f>'учет продукции'!$L1075-'учет продукции'!$N1075</f>
        <v>0</v>
      </c>
      <c r="N1075" s="62">
        <f>'учет продукции'!$L1075/4.13</f>
        <v>0</v>
      </c>
      <c r="O1075" s="62"/>
      <c r="P1075" s="62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  <c r="AB1075" s="62"/>
      <c r="AC1075" s="61" t="str">
        <f>'учет продукции'!$A1075&amp;" "&amp;'учет продукции'!$B1075&amp;" "&amp;'учет продукции'!$C1075&amp;" "&amp;'учет продукции'!$D1075&amp;" "&amp;'учет продукции'!$E1075</f>
        <v>Поребрик верх №12 Яшма Фактура 0-3 1 сорт</v>
      </c>
    </row>
    <row r="1076" spans="1:29" ht="14.25" customHeight="1" x14ac:dyDescent="0.3">
      <c r="A1076" s="35" t="s">
        <v>161</v>
      </c>
      <c r="B1076" s="8" t="s">
        <v>160</v>
      </c>
      <c r="C1076" s="8" t="str">
        <f t="shared" si="441"/>
        <v>№13 Сорренто</v>
      </c>
      <c r="D1076" s="8" t="str">
        <f t="shared" si="444"/>
        <v>Фактура 0-3</v>
      </c>
      <c r="E1076" s="9" t="str">
        <f>'вариации продукты'!F$3</f>
        <v>1 сорт</v>
      </c>
      <c r="F1076" s="63">
        <f>'учет продукции'!$I1076+'учет продукции'!$J1076-'учет продукции'!$K1076</f>
        <v>0</v>
      </c>
      <c r="G1076" s="32">
        <f t="shared" si="443"/>
        <v>175</v>
      </c>
      <c r="H1076" s="32">
        <f>'учет продукции'!$F1076*'учет продукции'!$G1076</f>
        <v>0</v>
      </c>
      <c r="I1076" s="64"/>
      <c r="J1076" s="61"/>
      <c r="K1076" s="61"/>
      <c r="L1076" s="62"/>
      <c r="M1076" s="62">
        <f>'учет продукции'!$L1076-'учет продукции'!$N1076</f>
        <v>0</v>
      </c>
      <c r="N1076" s="62">
        <f>'учет продукции'!$L1076/4.13</f>
        <v>0</v>
      </c>
      <c r="O1076" s="62"/>
      <c r="P1076" s="62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  <c r="AB1076" s="62"/>
      <c r="AC1076" s="61" t="str">
        <f>'учет продукции'!$A1076&amp;" "&amp;'учет продукции'!$B1076&amp;" "&amp;'учет продукции'!$C1076&amp;" "&amp;'учет продукции'!$D1076&amp;" "&amp;'учет продукции'!$E1076</f>
        <v>Поребрик верх №13 Сорренто Фактура 0-3 1 сорт</v>
      </c>
    </row>
    <row r="1077" spans="1:29" ht="14.25" customHeight="1" x14ac:dyDescent="0.3">
      <c r="A1077" s="35" t="s">
        <v>161</v>
      </c>
      <c r="B1077" s="8" t="s">
        <v>160</v>
      </c>
      <c r="C1077" s="8" t="str">
        <f t="shared" si="441"/>
        <v>№14 Красный агат</v>
      </c>
      <c r="D1077" s="8" t="str">
        <f t="shared" si="444"/>
        <v>Фактура 0-3</v>
      </c>
      <c r="E1077" s="9" t="str">
        <f>'вариации продукты'!F$3</f>
        <v>1 сорт</v>
      </c>
      <c r="F1077" s="63">
        <f>'учет продукции'!$I1077+'учет продукции'!$J1077-'учет продукции'!$K1077</f>
        <v>0</v>
      </c>
      <c r="G1077" s="32">
        <f t="shared" si="443"/>
        <v>175</v>
      </c>
      <c r="H1077" s="32">
        <f>'учет продукции'!$F1077*'учет продукции'!$G1077</f>
        <v>0</v>
      </c>
      <c r="I1077" s="64"/>
      <c r="J1077" s="61"/>
      <c r="K1077" s="61"/>
      <c r="L1077" s="62"/>
      <c r="M1077" s="62">
        <f>'учет продукции'!$L1077-'учет продукции'!$N1077</f>
        <v>0</v>
      </c>
      <c r="N1077" s="62">
        <f>'учет продукции'!$L1077/4.13</f>
        <v>0</v>
      </c>
      <c r="O1077" s="62"/>
      <c r="P1077" s="62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  <c r="AB1077" s="62"/>
      <c r="AC1077" s="61" t="str">
        <f>'учет продукции'!$A1077&amp;" "&amp;'учет продукции'!$B1077&amp;" "&amp;'учет продукции'!$C1077&amp;" "&amp;'учет продукции'!$D1077&amp;" "&amp;'учет продукции'!$E1077</f>
        <v>Поребрик верх №14 Красный агат Фактура 0-3 1 сорт</v>
      </c>
    </row>
    <row r="1078" spans="1:29" ht="14.25" customHeight="1" x14ac:dyDescent="0.3">
      <c r="A1078" s="35" t="s">
        <v>161</v>
      </c>
      <c r="B1078" s="8" t="s">
        <v>160</v>
      </c>
      <c r="C1078" s="8" t="str">
        <f t="shared" si="441"/>
        <v>№15 Антрацит</v>
      </c>
      <c r="D1078" s="8" t="str">
        <f t="shared" si="444"/>
        <v>Фактура 0-3</v>
      </c>
      <c r="E1078" s="9" t="str">
        <f>'вариации продукты'!F$3</f>
        <v>1 сорт</v>
      </c>
      <c r="F1078" s="63">
        <f>'учет продукции'!$I1078+'учет продукции'!$J1078-'учет продукции'!$K1078</f>
        <v>0</v>
      </c>
      <c r="G1078" s="32">
        <f t="shared" si="443"/>
        <v>175</v>
      </c>
      <c r="H1078" s="32">
        <f>'учет продукции'!$F1078*'учет продукции'!$G1078</f>
        <v>0</v>
      </c>
      <c r="I1078" s="64"/>
      <c r="J1078" s="61"/>
      <c r="K1078" s="61"/>
      <c r="L1078" s="62"/>
      <c r="M1078" s="62">
        <f>'учет продукции'!$L1078-'учет продукции'!$N1078</f>
        <v>0</v>
      </c>
      <c r="N1078" s="62">
        <f>'учет продукции'!$L1078/4.13</f>
        <v>0</v>
      </c>
      <c r="O1078" s="62"/>
      <c r="P1078" s="62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2"/>
      <c r="AB1078" s="62"/>
      <c r="AC1078" s="61" t="str">
        <f>'учет продукции'!$A1078&amp;" "&amp;'учет продукции'!$B1078&amp;" "&amp;'учет продукции'!$C1078&amp;" "&amp;'учет продукции'!$D1078&amp;" "&amp;'учет продукции'!$E1078</f>
        <v>Поребрик верх №15 Антрацит Фактура 0-3 1 сорт</v>
      </c>
    </row>
    <row r="1079" spans="1:29" ht="14.25" customHeight="1" x14ac:dyDescent="0.3">
      <c r="A1079" s="35" t="s">
        <v>161</v>
      </c>
      <c r="B1079" s="8" t="s">
        <v>160</v>
      </c>
      <c r="C1079" s="8" t="str">
        <f t="shared" si="441"/>
        <v>№16 Хаски</v>
      </c>
      <c r="D1079" s="8" t="str">
        <f t="shared" si="444"/>
        <v>Фактура 0-3</v>
      </c>
      <c r="E1079" s="9" t="str">
        <f>'вариации продукты'!F$3</f>
        <v>1 сорт</v>
      </c>
      <c r="F1079" s="63">
        <f>'учет продукции'!$I1079+'учет продукции'!$J1079-'учет продукции'!$K1079</f>
        <v>0</v>
      </c>
      <c r="G1079" s="32">
        <f t="shared" si="443"/>
        <v>175</v>
      </c>
      <c r="H1079" s="32">
        <f>'учет продукции'!$F1079*'учет продукции'!$G1079</f>
        <v>0</v>
      </c>
      <c r="I1079" s="64"/>
      <c r="J1079" s="61"/>
      <c r="K1079" s="61"/>
      <c r="L1079" s="62"/>
      <c r="M1079" s="62">
        <f>'учет продукции'!$L1079-'учет продукции'!$N1079</f>
        <v>0</v>
      </c>
      <c r="N1079" s="62">
        <f>'учет продукции'!$L1079/4.13</f>
        <v>0</v>
      </c>
      <c r="O1079" s="62"/>
      <c r="P1079" s="62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2"/>
      <c r="AB1079" s="62"/>
      <c r="AC1079" s="61" t="str">
        <f>'учет продукции'!$A1079&amp;" "&amp;'учет продукции'!$B1079&amp;" "&amp;'учет продукции'!$C1079&amp;" "&amp;'учет продукции'!$D1079&amp;" "&amp;'учет продукции'!$E1079</f>
        <v>Поребрик верх №16 Хаски Фактура 0-3 1 сорт</v>
      </c>
    </row>
    <row r="1080" spans="1:29" ht="14.25" customHeight="1" x14ac:dyDescent="0.3">
      <c r="A1080" s="35" t="s">
        <v>161</v>
      </c>
      <c r="B1080" s="8" t="s">
        <v>160</v>
      </c>
      <c r="C1080" s="8" t="str">
        <f t="shared" si="441"/>
        <v>№17 Черная ночь</v>
      </c>
      <c r="D1080" s="8" t="str">
        <f t="shared" si="444"/>
        <v>Фактура 0-3</v>
      </c>
      <c r="E1080" s="9" t="str">
        <f>'вариации продукты'!F$3</f>
        <v>1 сорт</v>
      </c>
      <c r="F1080" s="63">
        <f>'учет продукции'!$I1080+'учет продукции'!$J1080-'учет продукции'!$K1080</f>
        <v>0</v>
      </c>
      <c r="G1080" s="32">
        <f t="shared" si="443"/>
        <v>175</v>
      </c>
      <c r="H1080" s="32">
        <f>'учет продукции'!$F1080*'учет продукции'!$G1080</f>
        <v>0</v>
      </c>
      <c r="I1080" s="64"/>
      <c r="J1080" s="61"/>
      <c r="K1080" s="61"/>
      <c r="L1080" s="62"/>
      <c r="M1080" s="62">
        <f>'учет продукции'!$L1080-'учет продукции'!$N1080</f>
        <v>0</v>
      </c>
      <c r="N1080" s="62">
        <f>'учет продукции'!$L1080/4.13</f>
        <v>0</v>
      </c>
      <c r="O1080" s="62"/>
      <c r="P1080" s="62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2"/>
      <c r="AB1080" s="62"/>
      <c r="AC1080" s="61" t="str">
        <f>'учет продукции'!$A1080&amp;" "&amp;'учет продукции'!$B1080&amp;" "&amp;'учет продукции'!$C1080&amp;" "&amp;'учет продукции'!$D1080&amp;" "&amp;'учет продукции'!$E1080</f>
        <v>Поребрик верх №17 Черная ночь Фактура 0-3 1 сорт</v>
      </c>
    </row>
    <row r="1081" spans="1:29" ht="14.25" customHeight="1" x14ac:dyDescent="0.3">
      <c r="A1081" s="35" t="s">
        <v>161</v>
      </c>
      <c r="B1081" s="8" t="s">
        <v>160</v>
      </c>
      <c r="C1081" s="8" t="str">
        <f t="shared" si="441"/>
        <v>№18 Мустанг</v>
      </c>
      <c r="D1081" s="8" t="str">
        <f t="shared" si="444"/>
        <v>Фактура 0-3</v>
      </c>
      <c r="E1081" s="9" t="str">
        <f>'вариации продукты'!F$3</f>
        <v>1 сорт</v>
      </c>
      <c r="F1081" s="63">
        <f>'учет продукции'!$I1081+'учет продукции'!$J1081-'учет продукции'!$K1081</f>
        <v>0</v>
      </c>
      <c r="G1081" s="32">
        <f t="shared" si="443"/>
        <v>175</v>
      </c>
      <c r="H1081" s="32">
        <f>'учет продукции'!$F1081*'учет продукции'!$G1081</f>
        <v>0</v>
      </c>
      <c r="I1081" s="64"/>
      <c r="J1081" s="61"/>
      <c r="K1081" s="61"/>
      <c r="L1081" s="62"/>
      <c r="M1081" s="62">
        <f>'учет продукции'!$L1081-'учет продукции'!$N1081</f>
        <v>0</v>
      </c>
      <c r="N1081" s="62">
        <f>'учет продукции'!$L1081/4.13</f>
        <v>0</v>
      </c>
      <c r="O1081" s="62"/>
      <c r="P1081" s="62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2"/>
      <c r="AB1081" s="62"/>
      <c r="AC1081" s="61" t="str">
        <f>'учет продукции'!$A1081&amp;" "&amp;'учет продукции'!$B1081&amp;" "&amp;'учет продукции'!$C1081&amp;" "&amp;'учет продукции'!$D1081&amp;" "&amp;'учет продукции'!$E1081</f>
        <v>Поребрик верх №18 Мустанг Фактура 0-3 1 сорт</v>
      </c>
    </row>
    <row r="1082" spans="1:29" ht="14.25" customHeight="1" x14ac:dyDescent="0.3">
      <c r="A1082" s="35" t="s">
        <v>161</v>
      </c>
      <c r="B1082" s="8" t="s">
        <v>160</v>
      </c>
      <c r="C1082" s="8" t="str">
        <f t="shared" si="441"/>
        <v>№19 Гончар</v>
      </c>
      <c r="D1082" s="8" t="str">
        <f t="shared" si="444"/>
        <v>Фактура 0-3</v>
      </c>
      <c r="E1082" s="9" t="str">
        <f>'вариации продукты'!F$3</f>
        <v>1 сорт</v>
      </c>
      <c r="F1082" s="63">
        <f>'учет продукции'!$I1082+'учет продукции'!$J1082-'учет продукции'!$K1082</f>
        <v>0</v>
      </c>
      <c r="G1082" s="32">
        <f t="shared" si="443"/>
        <v>175</v>
      </c>
      <c r="H1082" s="32">
        <f>'учет продукции'!$F1082*'учет продукции'!$G1082</f>
        <v>0</v>
      </c>
      <c r="I1082" s="64"/>
      <c r="J1082" s="61"/>
      <c r="K1082" s="61"/>
      <c r="L1082" s="62"/>
      <c r="M1082" s="62">
        <f>'учет продукции'!$L1082-'учет продукции'!$N1082</f>
        <v>0</v>
      </c>
      <c r="N1082" s="62">
        <f>'учет продукции'!$L1082/4.13</f>
        <v>0</v>
      </c>
      <c r="O1082" s="62"/>
      <c r="P1082" s="62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  <c r="AB1082" s="62"/>
      <c r="AC1082" s="61" t="str">
        <f>'учет продукции'!$A1082&amp;" "&amp;'учет продукции'!$B1082&amp;" "&amp;'учет продукции'!$C1082&amp;" "&amp;'учет продукции'!$D1082&amp;" "&amp;'учет продукции'!$E1082</f>
        <v>Поребрик верх №19 Гончар Фактура 0-3 1 сорт</v>
      </c>
    </row>
    <row r="1083" spans="1:29" ht="14.25" customHeight="1" x14ac:dyDescent="0.3">
      <c r="A1083" s="35" t="s">
        <v>161</v>
      </c>
      <c r="B1083" s="8" t="s">
        <v>160</v>
      </c>
      <c r="C1083" s="8" t="str">
        <f t="shared" si="441"/>
        <v>№20 Кармен</v>
      </c>
      <c r="D1083" s="8" t="str">
        <f t="shared" si="444"/>
        <v>Фактура 0-3</v>
      </c>
      <c r="E1083" s="9" t="str">
        <f>'вариации продукты'!F$3</f>
        <v>1 сорт</v>
      </c>
      <c r="F1083" s="63">
        <f>'учет продукции'!$I1083+'учет продукции'!$J1083-'учет продукции'!$K1083</f>
        <v>0</v>
      </c>
      <c r="G1083" s="32">
        <f t="shared" si="443"/>
        <v>175</v>
      </c>
      <c r="H1083" s="32">
        <f>'учет продукции'!$F1083*'учет продукции'!$G1083</f>
        <v>0</v>
      </c>
      <c r="I1083" s="64"/>
      <c r="J1083" s="61"/>
      <c r="K1083" s="61"/>
      <c r="L1083" s="62"/>
      <c r="M1083" s="62">
        <f>'учет продукции'!$L1083-'учет продукции'!$N1083</f>
        <v>0</v>
      </c>
      <c r="N1083" s="62">
        <f>'учет продукции'!$L1083/4.13</f>
        <v>0</v>
      </c>
      <c r="O1083" s="62"/>
      <c r="P1083" s="62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2"/>
      <c r="AB1083" s="62"/>
      <c r="AC1083" s="61" t="str">
        <f>'учет продукции'!$A1083&amp;" "&amp;'учет продукции'!$B1083&amp;" "&amp;'учет продукции'!$C1083&amp;" "&amp;'учет продукции'!$D1083&amp;" "&amp;'учет продукции'!$E1083</f>
        <v>Поребрик верх №20 Кармен Фактура 0-3 1 сорт</v>
      </c>
    </row>
    <row r="1084" spans="1:29" ht="14.25" customHeight="1" x14ac:dyDescent="0.3">
      <c r="A1084" s="35" t="s">
        <v>161</v>
      </c>
      <c r="B1084" s="8" t="s">
        <v>160</v>
      </c>
      <c r="C1084" s="8" t="str">
        <f t="shared" si="441"/>
        <v>№21 Агат коричневый</v>
      </c>
      <c r="D1084" s="8" t="str">
        <f t="shared" si="444"/>
        <v>Фактура 0-3</v>
      </c>
      <c r="E1084" s="9" t="str">
        <f>'вариации продукты'!F$3</f>
        <v>1 сорт</v>
      </c>
      <c r="F1084" s="63">
        <f>'учет продукции'!$I1084+'учет продукции'!$J1084-'учет продукции'!$K1084</f>
        <v>0</v>
      </c>
      <c r="G1084" s="32">
        <f t="shared" si="443"/>
        <v>175</v>
      </c>
      <c r="H1084" s="32">
        <f>'учет продукции'!$F1084*'учет продукции'!$G1084</f>
        <v>0</v>
      </c>
      <c r="I1084" s="64"/>
      <c r="J1084" s="61"/>
      <c r="K1084" s="61"/>
      <c r="L1084" s="62"/>
      <c r="M1084" s="62">
        <f>'учет продукции'!$L1084-'учет продукции'!$N1084</f>
        <v>0</v>
      </c>
      <c r="N1084" s="62">
        <f>'учет продукции'!$L1084/4.13</f>
        <v>0</v>
      </c>
      <c r="O1084" s="62"/>
      <c r="P1084" s="62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  <c r="AB1084" s="62"/>
      <c r="AC1084" s="61" t="str">
        <f>'учет продукции'!$A1084&amp;" "&amp;'учет продукции'!$B1084&amp;" "&amp;'учет продукции'!$C1084&amp;" "&amp;'учет продукции'!$D1084&amp;" "&amp;'учет продукции'!$E1084</f>
        <v>Поребрик верх №21 Агат коричневый Фактура 0-3 1 сорт</v>
      </c>
    </row>
    <row r="1085" spans="1:29" ht="14.25" customHeight="1" x14ac:dyDescent="0.3">
      <c r="A1085" s="35" t="s">
        <v>161</v>
      </c>
      <c r="B1085" s="8" t="s">
        <v>160</v>
      </c>
      <c r="C1085" s="8" t="str">
        <f t="shared" si="441"/>
        <v>№22 Агат оранжевый</v>
      </c>
      <c r="D1085" s="8" t="str">
        <f t="shared" si="444"/>
        <v>Фактура 0-3</v>
      </c>
      <c r="E1085" s="9" t="str">
        <f>'вариации продукты'!F$3</f>
        <v>1 сорт</v>
      </c>
      <c r="F1085" s="63">
        <f>'учет продукции'!$I1085+'учет продукции'!$J1085-'учет продукции'!$K1085</f>
        <v>0</v>
      </c>
      <c r="G1085" s="32">
        <f t="shared" si="443"/>
        <v>175</v>
      </c>
      <c r="H1085" s="32">
        <f>'учет продукции'!$F1085*'учет продукции'!$G1085</f>
        <v>0</v>
      </c>
      <c r="I1085" s="64"/>
      <c r="J1085" s="61"/>
      <c r="K1085" s="61"/>
      <c r="L1085" s="62"/>
      <c r="M1085" s="62">
        <f>'учет продукции'!$L1085-'учет продукции'!$N1085</f>
        <v>0</v>
      </c>
      <c r="N1085" s="62">
        <f>'учет продукции'!$L1085/4.13</f>
        <v>0</v>
      </c>
      <c r="O1085" s="62"/>
      <c r="P1085" s="62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  <c r="AB1085" s="62"/>
      <c r="AC1085" s="61" t="str">
        <f>'учет продукции'!$A1085&amp;" "&amp;'учет продукции'!$B1085&amp;" "&amp;'учет продукции'!$C1085&amp;" "&amp;'учет продукции'!$D1085&amp;" "&amp;'учет продукции'!$E1085</f>
        <v>Поребрик верх №22 Агат оранжевый Фактура 0-3 1 сорт</v>
      </c>
    </row>
    <row r="1086" spans="1:29" ht="14.25" customHeight="1" x14ac:dyDescent="0.3">
      <c r="A1086" s="35" t="s">
        <v>161</v>
      </c>
      <c r="B1086" s="8" t="s">
        <v>160</v>
      </c>
      <c r="C1086" s="8" t="str">
        <f t="shared" si="441"/>
        <v>№23 Жёлтый агат</v>
      </c>
      <c r="D1086" s="8" t="str">
        <f t="shared" si="444"/>
        <v>Фактура 0-3</v>
      </c>
      <c r="E1086" s="9" t="str">
        <f>'вариации продукты'!F$3</f>
        <v>1 сорт</v>
      </c>
      <c r="F1086" s="63">
        <f>'учет продукции'!$I1086+'учет продукции'!$J1086-'учет продукции'!$K1086</f>
        <v>0</v>
      </c>
      <c r="G1086" s="32">
        <f t="shared" si="443"/>
        <v>175</v>
      </c>
      <c r="H1086" s="32">
        <f>'учет продукции'!$F1086*'учет продукции'!$G1086</f>
        <v>0</v>
      </c>
      <c r="I1086" s="64"/>
      <c r="J1086" s="61"/>
      <c r="K1086" s="61"/>
      <c r="L1086" s="62"/>
      <c r="M1086" s="62">
        <f>'учет продукции'!$L1086-'учет продукции'!$N1086</f>
        <v>0</v>
      </c>
      <c r="N1086" s="62">
        <f>'учет продукции'!$L1086/4.13</f>
        <v>0</v>
      </c>
      <c r="O1086" s="62"/>
      <c r="P1086" s="62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  <c r="AB1086" s="62"/>
      <c r="AC1086" s="61" t="str">
        <f>'учет продукции'!$A1086&amp;" "&amp;'учет продукции'!$B1086&amp;" "&amp;'учет продукции'!$C1086&amp;" "&amp;'учет продукции'!$D1086&amp;" "&amp;'учет продукции'!$E1086</f>
        <v>Поребрик верх №23 Жёлтый агат Фактура 0-3 1 сорт</v>
      </c>
    </row>
    <row r="1087" spans="1:29" ht="14.25" customHeight="1" x14ac:dyDescent="0.3">
      <c r="A1087" s="35" t="s">
        <v>161</v>
      </c>
      <c r="B1087" s="8" t="s">
        <v>160</v>
      </c>
      <c r="C1087" s="8" t="str">
        <f t="shared" si="441"/>
        <v>№24 Танго</v>
      </c>
      <c r="D1087" s="8" t="str">
        <f t="shared" si="444"/>
        <v>Фактура 0-3</v>
      </c>
      <c r="E1087" s="9" t="str">
        <f>'вариации продукты'!F$3</f>
        <v>1 сорт</v>
      </c>
      <c r="F1087" s="63">
        <f>'учет продукции'!$I1087+'учет продукции'!$J1087-'учет продукции'!$K1087</f>
        <v>0</v>
      </c>
      <c r="G1087" s="32">
        <f t="shared" si="443"/>
        <v>175</v>
      </c>
      <c r="H1087" s="32">
        <f>'учет продукции'!$F1087*'учет продукции'!$G1087</f>
        <v>0</v>
      </c>
      <c r="I1087" s="64"/>
      <c r="J1087" s="61"/>
      <c r="K1087" s="61"/>
      <c r="L1087" s="62"/>
      <c r="M1087" s="62">
        <f>'учет продукции'!$L1087-'учет продукции'!$N1087</f>
        <v>0</v>
      </c>
      <c r="N1087" s="62">
        <f>'учет продукции'!$L1087/4.13</f>
        <v>0</v>
      </c>
      <c r="O1087" s="62"/>
      <c r="P1087" s="62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  <c r="AB1087" s="62"/>
      <c r="AC1087" s="61" t="str">
        <f>'учет продукции'!$A1087&amp;" "&amp;'учет продукции'!$B1087&amp;" "&amp;'учет продукции'!$C1087&amp;" "&amp;'учет продукции'!$D1087&amp;" "&amp;'учет продукции'!$E1087</f>
        <v>Поребрик верх №24 Танго Фактура 0-3 1 сорт</v>
      </c>
    </row>
    <row r="1088" spans="1:29" ht="14.25" customHeight="1" x14ac:dyDescent="0.3">
      <c r="A1088" s="35" t="s">
        <v>161</v>
      </c>
      <c r="B1088" s="8" t="s">
        <v>160</v>
      </c>
      <c r="C1088" s="8" t="str">
        <f t="shared" si="441"/>
        <v>серый</v>
      </c>
      <c r="D1088" s="8" t="str">
        <f t="shared" ref="D1088:D1094" si="445">D994</f>
        <v>Мрамор</v>
      </c>
      <c r="E1088" s="9" t="str">
        <f>'вариации продукты'!F$3</f>
        <v>1 сорт</v>
      </c>
      <c r="F1088" s="63">
        <f>'учет продукции'!$I1088+'учет продукции'!$J1088-'учет продукции'!$K1088</f>
        <v>0</v>
      </c>
      <c r="G1088" s="32">
        <v>205</v>
      </c>
      <c r="H1088" s="32">
        <f>'учет продукции'!$F1088*'учет продукции'!$G1088</f>
        <v>0</v>
      </c>
      <c r="I1088" s="64"/>
      <c r="J1088" s="61"/>
      <c r="K1088" s="61"/>
      <c r="L1088" s="62"/>
      <c r="M1088" s="62">
        <f>'учет продукции'!$L1088-'учет продукции'!$N1088</f>
        <v>0</v>
      </c>
      <c r="N1088" s="62">
        <f>'учет продукции'!$L1088/4.13</f>
        <v>0</v>
      </c>
      <c r="O1088" s="62"/>
      <c r="P1088" s="62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  <c r="AB1088" s="62"/>
      <c r="AC1088" s="61" t="str">
        <f>'учет продукции'!$A1088&amp;" "&amp;'учет продукции'!$B1088&amp;" "&amp;'учет продукции'!$C1088&amp;" "&amp;'учет продукции'!$D1088&amp;" "&amp;'учет продукции'!$E1088</f>
        <v>Поребрик верх серый Мрамор 1 сорт</v>
      </c>
    </row>
    <row r="1089" spans="1:29" ht="14.25" customHeight="1" x14ac:dyDescent="0.3">
      <c r="A1089" s="35" t="s">
        <v>161</v>
      </c>
      <c r="B1089" s="8" t="s">
        <v>160</v>
      </c>
      <c r="C1089" s="8" t="str">
        <f t="shared" si="441"/>
        <v>красный</v>
      </c>
      <c r="D1089" s="8" t="str">
        <f t="shared" si="445"/>
        <v>Мрамор</v>
      </c>
      <c r="E1089" s="9" t="str">
        <f>'вариации продукты'!F$3</f>
        <v>1 сорт</v>
      </c>
      <c r="F1089" s="63">
        <f>'учет продукции'!$I1089+'учет продукции'!$J1089-'учет продукции'!$K1089</f>
        <v>0</v>
      </c>
      <c r="G1089" s="32">
        <v>205</v>
      </c>
      <c r="H1089" s="32">
        <f>'учет продукции'!$F1089*'учет продукции'!$G1089</f>
        <v>0</v>
      </c>
      <c r="I1089" s="64"/>
      <c r="J1089" s="61"/>
      <c r="K1089" s="61"/>
      <c r="L1089" s="62"/>
      <c r="M1089" s="62">
        <f>'учет продукции'!$L1089-'учет продукции'!$N1089</f>
        <v>0</v>
      </c>
      <c r="N1089" s="62">
        <f>'учет продукции'!$L1089/4.13</f>
        <v>0</v>
      </c>
      <c r="O1089" s="62"/>
      <c r="P1089" s="62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  <c r="AB1089" s="62"/>
      <c r="AC1089" s="61" t="str">
        <f>'учет продукции'!$A1089&amp;" "&amp;'учет продукции'!$B1089&amp;" "&amp;'учет продукции'!$C1089&amp;" "&amp;'учет продукции'!$D1089&amp;" "&amp;'учет продукции'!$E1089</f>
        <v>Поребрик верх красный Мрамор 1 сорт</v>
      </c>
    </row>
    <row r="1090" spans="1:29" ht="14.25" customHeight="1" x14ac:dyDescent="0.3">
      <c r="A1090" s="35" t="s">
        <v>161</v>
      </c>
      <c r="B1090" s="8" t="s">
        <v>160</v>
      </c>
      <c r="C1090" s="8" t="str">
        <f t="shared" si="441"/>
        <v>коричневый</v>
      </c>
      <c r="D1090" s="8" t="str">
        <f t="shared" si="445"/>
        <v>Мрамор</v>
      </c>
      <c r="E1090" s="9" t="str">
        <f>'вариации продукты'!F$3</f>
        <v>1 сорт</v>
      </c>
      <c r="F1090" s="63">
        <f>'учет продукции'!$I1090+'учет продукции'!$J1090-'учет продукции'!$K1090</f>
        <v>0</v>
      </c>
      <c r="G1090" s="32">
        <v>205</v>
      </c>
      <c r="H1090" s="32">
        <f>'учет продукции'!$F1090*'учет продукции'!$G1090</f>
        <v>0</v>
      </c>
      <c r="I1090" s="64"/>
      <c r="J1090" s="61"/>
      <c r="K1090" s="61"/>
      <c r="L1090" s="62"/>
      <c r="M1090" s="62">
        <f>'учет продукции'!$L1090-'учет продукции'!$N1090</f>
        <v>0</v>
      </c>
      <c r="N1090" s="62">
        <f>'учет продукции'!$L1090/4.13</f>
        <v>0</v>
      </c>
      <c r="O1090" s="62"/>
      <c r="P1090" s="62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  <c r="AB1090" s="62"/>
      <c r="AC1090" s="61" t="str">
        <f>'учет продукции'!$A1090&amp;" "&amp;'учет продукции'!$B1090&amp;" "&amp;'учет продукции'!$C1090&amp;" "&amp;'учет продукции'!$D1090&amp;" "&amp;'учет продукции'!$E1090</f>
        <v>Поребрик верх коричневый Мрамор 1 сорт</v>
      </c>
    </row>
    <row r="1091" spans="1:29" ht="14.25" customHeight="1" x14ac:dyDescent="0.3">
      <c r="A1091" s="35" t="s">
        <v>161</v>
      </c>
      <c r="B1091" s="8" t="s">
        <v>160</v>
      </c>
      <c r="C1091" s="8" t="str">
        <f t="shared" si="441"/>
        <v>черный</v>
      </c>
      <c r="D1091" s="8" t="str">
        <f t="shared" si="445"/>
        <v>Мрамор</v>
      </c>
      <c r="E1091" s="9" t="str">
        <f>'вариации продукты'!F$3</f>
        <v>1 сорт</v>
      </c>
      <c r="F1091" s="63">
        <f>'учет продукции'!$I1091+'учет продукции'!$J1091-'учет продукции'!$K1091</f>
        <v>0</v>
      </c>
      <c r="G1091" s="32">
        <v>205</v>
      </c>
      <c r="H1091" s="32">
        <f>'учет продукции'!$F1091*'учет продукции'!$G1091</f>
        <v>0</v>
      </c>
      <c r="I1091" s="64"/>
      <c r="J1091" s="61"/>
      <c r="K1091" s="61"/>
      <c r="L1091" s="62"/>
      <c r="M1091" s="62">
        <f>'учет продукции'!$L1091-'учет продукции'!$N1091</f>
        <v>0</v>
      </c>
      <c r="N1091" s="62">
        <f>'учет продукции'!$L1091/4.13</f>
        <v>0</v>
      </c>
      <c r="O1091" s="62"/>
      <c r="P1091" s="62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  <c r="AB1091" s="62"/>
      <c r="AC1091" s="61" t="str">
        <f>'учет продукции'!$A1091&amp;" "&amp;'учет продукции'!$B1091&amp;" "&amp;'учет продукции'!$C1091&amp;" "&amp;'учет продукции'!$D1091&amp;" "&amp;'учет продукции'!$E1091</f>
        <v>Поребрик верх черный Мрамор 1 сорт</v>
      </c>
    </row>
    <row r="1092" spans="1:29" ht="14.25" customHeight="1" x14ac:dyDescent="0.3">
      <c r="A1092" s="35" t="s">
        <v>161</v>
      </c>
      <c r="B1092" s="8" t="s">
        <v>160</v>
      </c>
      <c r="C1092" s="8" t="str">
        <f t="shared" si="441"/>
        <v>белый</v>
      </c>
      <c r="D1092" s="8" t="str">
        <f t="shared" si="445"/>
        <v>Мрамор</v>
      </c>
      <c r="E1092" s="9" t="str">
        <f>'вариации продукты'!F$3</f>
        <v>1 сорт</v>
      </c>
      <c r="F1092" s="63">
        <f>'учет продукции'!$I1092+'учет продукции'!$J1092-'учет продукции'!$K1092</f>
        <v>0</v>
      </c>
      <c r="G1092" s="32">
        <v>205</v>
      </c>
      <c r="H1092" s="32">
        <f>'учет продукции'!$F1092*'учет продукции'!$G1092</f>
        <v>0</v>
      </c>
      <c r="I1092" s="64"/>
      <c r="J1092" s="61"/>
      <c r="K1092" s="61"/>
      <c r="L1092" s="62"/>
      <c r="M1092" s="62">
        <f>'учет продукции'!$L1092-'учет продукции'!$N1092</f>
        <v>0</v>
      </c>
      <c r="N1092" s="62">
        <f>'учет продукции'!$L1092/4.13</f>
        <v>0</v>
      </c>
      <c r="O1092" s="62"/>
      <c r="P1092" s="62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  <c r="AB1092" s="62"/>
      <c r="AC1092" s="61" t="str">
        <f>'учет продукции'!$A1092&amp;" "&amp;'учет продукции'!$B1092&amp;" "&amp;'учет продукции'!$C1092&amp;" "&amp;'учет продукции'!$D1092&amp;" "&amp;'учет продукции'!$E1092</f>
        <v>Поребрик верх белый Мрамор 1 сорт</v>
      </c>
    </row>
    <row r="1093" spans="1:29" ht="14.25" customHeight="1" x14ac:dyDescent="0.3">
      <c r="A1093" s="35" t="s">
        <v>161</v>
      </c>
      <c r="B1093" s="8" t="s">
        <v>160</v>
      </c>
      <c r="C1093" s="8" t="str">
        <f t="shared" si="441"/>
        <v>желтый</v>
      </c>
      <c r="D1093" s="8" t="str">
        <f t="shared" si="445"/>
        <v>Мрамор</v>
      </c>
      <c r="E1093" s="9" t="str">
        <f>'вариации продукты'!F$3</f>
        <v>1 сорт</v>
      </c>
      <c r="F1093" s="63">
        <f>'учет продукции'!$I1093+'учет продукции'!$J1093-'учет продукции'!$K1093</f>
        <v>0</v>
      </c>
      <c r="G1093" s="32">
        <v>205</v>
      </c>
      <c r="H1093" s="32">
        <f>'учет продукции'!$F1093*'учет продукции'!$G1093</f>
        <v>0</v>
      </c>
      <c r="I1093" s="64"/>
      <c r="J1093" s="61"/>
      <c r="K1093" s="61"/>
      <c r="L1093" s="62"/>
      <c r="M1093" s="62">
        <f>'учет продукции'!$L1093-'учет продукции'!$N1093</f>
        <v>0</v>
      </c>
      <c r="N1093" s="62">
        <f>'учет продукции'!$L1093/4.13</f>
        <v>0</v>
      </c>
      <c r="O1093" s="62"/>
      <c r="P1093" s="62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  <c r="AB1093" s="62"/>
      <c r="AC1093" s="61" t="str">
        <f>'учет продукции'!$A1093&amp;" "&amp;'учет продукции'!$B1093&amp;" "&amp;'учет продукции'!$C1093&amp;" "&amp;'учет продукции'!$D1093&amp;" "&amp;'учет продукции'!$E1093</f>
        <v>Поребрик верх желтый Мрамор 1 сорт</v>
      </c>
    </row>
    <row r="1094" spans="1:29" ht="14.25" customHeight="1" x14ac:dyDescent="0.3">
      <c r="A1094" s="35" t="s">
        <v>161</v>
      </c>
      <c r="B1094" s="8" t="s">
        <v>160</v>
      </c>
      <c r="C1094" s="8" t="str">
        <f t="shared" si="441"/>
        <v>оранжевый</v>
      </c>
      <c r="D1094" s="8" t="str">
        <f t="shared" si="445"/>
        <v>Мрамор</v>
      </c>
      <c r="E1094" s="9" t="str">
        <f>'вариации продукты'!F$3</f>
        <v>1 сорт</v>
      </c>
      <c r="F1094" s="63">
        <f>'учет продукции'!$I1094+'учет продукции'!$J1094-'учет продукции'!$K1094</f>
        <v>0</v>
      </c>
      <c r="G1094" s="32">
        <v>205</v>
      </c>
      <c r="H1094" s="32">
        <f>'учет продукции'!$F1094*'учет продукции'!$G1094</f>
        <v>0</v>
      </c>
      <c r="I1094" s="64"/>
      <c r="J1094" s="61"/>
      <c r="K1094" s="61"/>
      <c r="L1094" s="62"/>
      <c r="M1094" s="62">
        <f>'учет продукции'!$L1094-'учет продукции'!$N1094</f>
        <v>0</v>
      </c>
      <c r="N1094" s="62">
        <f>'учет продукции'!$L1094/4.13</f>
        <v>0</v>
      </c>
      <c r="O1094" s="62"/>
      <c r="P1094" s="62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62"/>
      <c r="AC1094" s="61" t="str">
        <f>'учет продукции'!$A1094&amp;" "&amp;'учет продукции'!$B1094&amp;" "&amp;'учет продукции'!$C1094&amp;" "&amp;'учет продукции'!$D1094&amp;" "&amp;'учет продукции'!$E1094</f>
        <v>Поребрик верх оранжевый Мрамор 1 сорт</v>
      </c>
    </row>
    <row r="1095" spans="1:29" ht="14.25" customHeight="1" x14ac:dyDescent="0.3">
      <c r="A1095" s="35" t="s">
        <v>161</v>
      </c>
      <c r="B1095" s="8" t="s">
        <v>160</v>
      </c>
      <c r="C1095" s="8" t="str">
        <f t="shared" si="441"/>
        <v>№1 Каир</v>
      </c>
      <c r="D1095" s="8" t="str">
        <f t="shared" ref="D1095:D1397" si="446">D1002</f>
        <v>Мрамор</v>
      </c>
      <c r="E1095" s="9" t="str">
        <f>'вариации продукты'!F$3</f>
        <v>1 сорт</v>
      </c>
      <c r="F1095" s="63">
        <f>'учет продукции'!$I1095+'учет продукции'!$J1095-'учет продукции'!$K1095</f>
        <v>0</v>
      </c>
      <c r="G1095" s="32">
        <v>215</v>
      </c>
      <c r="H1095" s="32">
        <f>'учет продукции'!$F1095*'учет продукции'!$G1095</f>
        <v>0</v>
      </c>
      <c r="I1095" s="64"/>
      <c r="J1095" s="61"/>
      <c r="K1095" s="61"/>
      <c r="L1095" s="62"/>
      <c r="M1095" s="62">
        <f>'учет продукции'!$L1095-'учет продукции'!$N1095</f>
        <v>0</v>
      </c>
      <c r="N1095" s="62">
        <f>'учет продукции'!$L1095/4.13</f>
        <v>0</v>
      </c>
      <c r="O1095" s="62"/>
      <c r="P1095" s="62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  <c r="AB1095" s="62"/>
      <c r="AC1095" s="61" t="str">
        <f>'учет продукции'!$A1095&amp;" "&amp;'учет продукции'!$B1095&amp;" "&amp;'учет продукции'!$C1095&amp;" "&amp;'учет продукции'!$D1095&amp;" "&amp;'учет продукции'!$E1095</f>
        <v>Поребрик верх №1 Каир Мрамор 1 сорт</v>
      </c>
    </row>
    <row r="1096" spans="1:29" ht="14.25" customHeight="1" x14ac:dyDescent="0.3">
      <c r="A1096" s="35" t="s">
        <v>161</v>
      </c>
      <c r="B1096" s="8" t="s">
        <v>160</v>
      </c>
      <c r="C1096" s="8" t="str">
        <f t="shared" si="441"/>
        <v>№2 Янтарь</v>
      </c>
      <c r="D1096" s="8" t="str">
        <f t="shared" si="446"/>
        <v>Мрамор</v>
      </c>
      <c r="E1096" s="9" t="str">
        <f>'вариации продукты'!F$3</f>
        <v>1 сорт</v>
      </c>
      <c r="F1096" s="63">
        <f>'учет продукции'!$I1096+'учет продукции'!$J1096-'учет продукции'!$K1096</f>
        <v>0</v>
      </c>
      <c r="G1096" s="32">
        <v>215</v>
      </c>
      <c r="H1096" s="32">
        <f>'учет продукции'!$F1096*'учет продукции'!$G1096</f>
        <v>0</v>
      </c>
      <c r="I1096" s="64"/>
      <c r="J1096" s="61"/>
      <c r="K1096" s="61"/>
      <c r="L1096" s="62"/>
      <c r="M1096" s="62">
        <f>'учет продукции'!$L1096-'учет продукции'!$N1096</f>
        <v>0</v>
      </c>
      <c r="N1096" s="62">
        <f>'учет продукции'!$L1096/4.13</f>
        <v>0</v>
      </c>
      <c r="O1096" s="62"/>
      <c r="P1096" s="62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  <c r="AB1096" s="62"/>
      <c r="AC1096" s="61" t="str">
        <f>'учет продукции'!$A1096&amp;" "&amp;'учет продукции'!$B1096&amp;" "&amp;'учет продукции'!$C1096&amp;" "&amp;'учет продукции'!$D1096&amp;" "&amp;'учет продукции'!$E1096</f>
        <v>Поребрик верх №2 Янтарь Мрамор 1 сорт</v>
      </c>
    </row>
    <row r="1097" spans="1:29" ht="14.25" customHeight="1" x14ac:dyDescent="0.3">
      <c r="A1097" s="35" t="s">
        <v>161</v>
      </c>
      <c r="B1097" s="8" t="s">
        <v>160</v>
      </c>
      <c r="C1097" s="8" t="str">
        <f t="shared" si="441"/>
        <v>№3 Серо-белый</v>
      </c>
      <c r="D1097" s="8" t="str">
        <f t="shared" si="446"/>
        <v>Мрамор</v>
      </c>
      <c r="E1097" s="9" t="str">
        <f>'вариации продукты'!F$3</f>
        <v>1 сорт</v>
      </c>
      <c r="F1097" s="63">
        <f>'учет продукции'!$I1097+'учет продукции'!$J1097-'учет продукции'!$K1097</f>
        <v>0</v>
      </c>
      <c r="G1097" s="32">
        <v>215</v>
      </c>
      <c r="H1097" s="32">
        <f>'учет продукции'!$F1097*'учет продукции'!$G1097</f>
        <v>0</v>
      </c>
      <c r="I1097" s="64"/>
      <c r="J1097" s="61"/>
      <c r="K1097" s="61"/>
      <c r="L1097" s="62"/>
      <c r="M1097" s="62">
        <f>'учет продукции'!$L1097-'учет продукции'!$N1097</f>
        <v>0</v>
      </c>
      <c r="N1097" s="62">
        <f>'учет продукции'!$L1097/4.13</f>
        <v>0</v>
      </c>
      <c r="O1097" s="62"/>
      <c r="P1097" s="62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  <c r="AB1097" s="62"/>
      <c r="AC1097" s="61" t="str">
        <f>'учет продукции'!$A1097&amp;" "&amp;'учет продукции'!$B1097&amp;" "&amp;'учет продукции'!$C1097&amp;" "&amp;'учет продукции'!$D1097&amp;" "&amp;'учет продукции'!$E1097</f>
        <v>Поребрик верх №3 Серо-белый Мрамор 1 сорт</v>
      </c>
    </row>
    <row r="1098" spans="1:29" ht="14.25" customHeight="1" x14ac:dyDescent="0.3">
      <c r="A1098" s="35" t="s">
        <v>161</v>
      </c>
      <c r="B1098" s="8" t="s">
        <v>160</v>
      </c>
      <c r="C1098" s="8" t="str">
        <f t="shared" si="441"/>
        <v>№4 Степь</v>
      </c>
      <c r="D1098" s="8" t="str">
        <f t="shared" si="446"/>
        <v>Мрамор</v>
      </c>
      <c r="E1098" s="9" t="str">
        <f>'вариации продукты'!F$3</f>
        <v>1 сорт</v>
      </c>
      <c r="F1098" s="63">
        <f>'учет продукции'!$I1098+'учет продукции'!$J1098-'учет продукции'!$K1098</f>
        <v>0</v>
      </c>
      <c r="G1098" s="32">
        <v>215</v>
      </c>
      <c r="H1098" s="32">
        <f>'учет продукции'!$F1098*'учет продукции'!$G1098</f>
        <v>0</v>
      </c>
      <c r="I1098" s="64"/>
      <c r="J1098" s="61"/>
      <c r="K1098" s="61"/>
      <c r="L1098" s="62"/>
      <c r="M1098" s="62">
        <f>'учет продукции'!$L1098-'учет продукции'!$N1098</f>
        <v>0</v>
      </c>
      <c r="N1098" s="62">
        <f>'учет продукции'!$L1098/4.13</f>
        <v>0</v>
      </c>
      <c r="O1098" s="62"/>
      <c r="P1098" s="62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  <c r="AB1098" s="62"/>
      <c r="AC1098" s="61" t="str">
        <f>'учет продукции'!$A1098&amp;" "&amp;'учет продукции'!$B1098&amp;" "&amp;'учет продукции'!$C1098&amp;" "&amp;'учет продукции'!$D1098&amp;" "&amp;'учет продукции'!$E1098</f>
        <v>Поребрик верх №4 Степь Мрамор 1 сорт</v>
      </c>
    </row>
    <row r="1099" spans="1:29" ht="14.25" customHeight="1" x14ac:dyDescent="0.3">
      <c r="A1099" s="35" t="s">
        <v>161</v>
      </c>
      <c r="B1099" s="8" t="s">
        <v>160</v>
      </c>
      <c r="C1099" s="8" t="str">
        <f t="shared" si="441"/>
        <v>№5 Клинкер</v>
      </c>
      <c r="D1099" s="8" t="str">
        <f t="shared" si="446"/>
        <v>Мрамор</v>
      </c>
      <c r="E1099" s="9" t="str">
        <f>'вариации продукты'!F$3</f>
        <v>1 сорт</v>
      </c>
      <c r="F1099" s="63">
        <f>'учет продукции'!$I1099+'учет продукции'!$J1099-'учет продукции'!$K1099</f>
        <v>0</v>
      </c>
      <c r="G1099" s="32">
        <v>215</v>
      </c>
      <c r="H1099" s="32">
        <f>'учет продукции'!$F1099*'учет продукции'!$G1099</f>
        <v>0</v>
      </c>
      <c r="I1099" s="64"/>
      <c r="J1099" s="61"/>
      <c r="K1099" s="61"/>
      <c r="L1099" s="62"/>
      <c r="M1099" s="62">
        <f>'учет продукции'!$L1099-'учет продукции'!$N1099</f>
        <v>0</v>
      </c>
      <c r="N1099" s="62">
        <f>'учет продукции'!$L1099/4.13</f>
        <v>0</v>
      </c>
      <c r="O1099" s="62"/>
      <c r="P1099" s="62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  <c r="AB1099" s="62"/>
      <c r="AC1099" s="61" t="str">
        <f>'учет продукции'!$A1099&amp;" "&amp;'учет продукции'!$B1099&amp;" "&amp;'учет продукции'!$C1099&amp;" "&amp;'учет продукции'!$D1099&amp;" "&amp;'учет продукции'!$E1099</f>
        <v>Поребрик верх №5 Клинкер Мрамор 1 сорт</v>
      </c>
    </row>
    <row r="1100" spans="1:29" ht="14.25" customHeight="1" x14ac:dyDescent="0.3">
      <c r="A1100" s="35" t="s">
        <v>161</v>
      </c>
      <c r="B1100" s="8" t="s">
        <v>160</v>
      </c>
      <c r="C1100" s="8" t="str">
        <f t="shared" si="441"/>
        <v>№6 Осень</v>
      </c>
      <c r="D1100" s="8" t="str">
        <f t="shared" si="446"/>
        <v>Мрамор</v>
      </c>
      <c r="E1100" s="9" t="str">
        <f>'вариации продукты'!F$3</f>
        <v>1 сорт</v>
      </c>
      <c r="F1100" s="63">
        <f>'учет продукции'!$I1100+'учет продукции'!$J1100-'учет продукции'!$K1100</f>
        <v>0</v>
      </c>
      <c r="G1100" s="32">
        <v>215</v>
      </c>
      <c r="H1100" s="32">
        <f>'учет продукции'!$F1100*'учет продукции'!$G1100</f>
        <v>0</v>
      </c>
      <c r="I1100" s="64"/>
      <c r="J1100" s="61"/>
      <c r="K1100" s="61"/>
      <c r="L1100" s="62"/>
      <c r="M1100" s="62">
        <f>'учет продукции'!$L1100-'учет продукции'!$N1100</f>
        <v>0</v>
      </c>
      <c r="N1100" s="62">
        <f>'учет продукции'!$L1100/4.13</f>
        <v>0</v>
      </c>
      <c r="O1100" s="62"/>
      <c r="P1100" s="62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  <c r="AB1100" s="62"/>
      <c r="AC1100" s="61" t="str">
        <f>'учет продукции'!$A1100&amp;" "&amp;'учет продукции'!$B1100&amp;" "&amp;'учет продукции'!$C1100&amp;" "&amp;'учет продукции'!$D1100&amp;" "&amp;'учет продукции'!$E1100</f>
        <v>Поребрик верх №6 Осень Мрамор 1 сорт</v>
      </c>
    </row>
    <row r="1101" spans="1:29" ht="14.25" customHeight="1" x14ac:dyDescent="0.3">
      <c r="A1101" s="35" t="s">
        <v>161</v>
      </c>
      <c r="B1101" s="8" t="s">
        <v>160</v>
      </c>
      <c r="C1101" s="8" t="str">
        <f t="shared" si="441"/>
        <v>№7 Меланж</v>
      </c>
      <c r="D1101" s="8" t="str">
        <f t="shared" si="446"/>
        <v>Мрамор</v>
      </c>
      <c r="E1101" s="9" t="str">
        <f>'вариации продукты'!F$3</f>
        <v>1 сорт</v>
      </c>
      <c r="F1101" s="63">
        <f>'учет продукции'!$I1101+'учет продукции'!$J1101-'учет продукции'!$K1101</f>
        <v>0</v>
      </c>
      <c r="G1101" s="32">
        <v>215</v>
      </c>
      <c r="H1101" s="32">
        <f>'учет продукции'!$F1101*'учет продукции'!$G1101</f>
        <v>0</v>
      </c>
      <c r="I1101" s="64"/>
      <c r="J1101" s="61"/>
      <c r="K1101" s="61"/>
      <c r="L1101" s="62"/>
      <c r="M1101" s="62">
        <f>'учет продукции'!$L1101-'учет продукции'!$N1101</f>
        <v>0</v>
      </c>
      <c r="N1101" s="62">
        <f>'учет продукции'!$L1101/4.13</f>
        <v>0</v>
      </c>
      <c r="O1101" s="62"/>
      <c r="P1101" s="62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62"/>
      <c r="AC1101" s="61" t="str">
        <f>'учет продукции'!$A1101&amp;" "&amp;'учет продукции'!$B1101&amp;" "&amp;'учет продукции'!$C1101&amp;" "&amp;'учет продукции'!$D1101&amp;" "&amp;'учет продукции'!$E1101</f>
        <v>Поребрик верх №7 Меланж Мрамор 1 сорт</v>
      </c>
    </row>
    <row r="1102" spans="1:29" ht="14.25" customHeight="1" x14ac:dyDescent="0.3">
      <c r="A1102" s="35" t="s">
        <v>161</v>
      </c>
      <c r="B1102" s="8" t="s">
        <v>160</v>
      </c>
      <c r="C1102" s="8" t="str">
        <f t="shared" si="441"/>
        <v>№8 Аляска</v>
      </c>
      <c r="D1102" s="8" t="str">
        <f t="shared" si="446"/>
        <v>Мрамор</v>
      </c>
      <c r="E1102" s="9" t="str">
        <f>'вариации продукты'!F$3</f>
        <v>1 сорт</v>
      </c>
      <c r="F1102" s="63">
        <f>'учет продукции'!$I1102+'учет продукции'!$J1102-'учет продукции'!$K1102</f>
        <v>0</v>
      </c>
      <c r="G1102" s="32">
        <v>215</v>
      </c>
      <c r="H1102" s="32">
        <f>'учет продукции'!$F1102*'учет продукции'!$G1102</f>
        <v>0</v>
      </c>
      <c r="I1102" s="64"/>
      <c r="J1102" s="61"/>
      <c r="K1102" s="61"/>
      <c r="L1102" s="62"/>
      <c r="M1102" s="62">
        <f>'учет продукции'!$L1102-'учет продукции'!$N1102</f>
        <v>0</v>
      </c>
      <c r="N1102" s="62">
        <f>'учет продукции'!$L1102/4.13</f>
        <v>0</v>
      </c>
      <c r="O1102" s="62"/>
      <c r="P1102" s="62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2"/>
      <c r="AB1102" s="62"/>
      <c r="AC1102" s="61" t="str">
        <f>'учет продукции'!$A1102&amp;" "&amp;'учет продукции'!$B1102&amp;" "&amp;'учет продукции'!$C1102&amp;" "&amp;'учет продукции'!$D1102&amp;" "&amp;'учет продукции'!$E1102</f>
        <v>Поребрик верх №8 Аляска Мрамор 1 сорт</v>
      </c>
    </row>
    <row r="1103" spans="1:29" ht="14.25" customHeight="1" x14ac:dyDescent="0.3">
      <c r="A1103" s="35" t="s">
        <v>161</v>
      </c>
      <c r="B1103" s="8" t="s">
        <v>160</v>
      </c>
      <c r="C1103" s="8" t="str">
        <f t="shared" si="441"/>
        <v>№9 Арабская ночь</v>
      </c>
      <c r="D1103" s="8" t="str">
        <f t="shared" si="446"/>
        <v>Мрамор</v>
      </c>
      <c r="E1103" s="9" t="str">
        <f>'вариации продукты'!F$3</f>
        <v>1 сорт</v>
      </c>
      <c r="F1103" s="63">
        <f>'учет продукции'!$I1103+'учет продукции'!$J1103-'учет продукции'!$K1103</f>
        <v>0</v>
      </c>
      <c r="G1103" s="32">
        <v>215</v>
      </c>
      <c r="H1103" s="32">
        <f>'учет продукции'!$F1103*'учет продукции'!$G1103</f>
        <v>0</v>
      </c>
      <c r="I1103" s="64"/>
      <c r="J1103" s="61"/>
      <c r="K1103" s="61"/>
      <c r="L1103" s="62"/>
      <c r="M1103" s="62">
        <f>'учет продукции'!$L1103-'учет продукции'!$N1103</f>
        <v>0</v>
      </c>
      <c r="N1103" s="62">
        <f>'учет продукции'!$L1103/4.13</f>
        <v>0</v>
      </c>
      <c r="O1103" s="62"/>
      <c r="P1103" s="62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  <c r="AB1103" s="62"/>
      <c r="AC1103" s="61" t="str">
        <f>'учет продукции'!$A1103&amp;" "&amp;'учет продукции'!$B1103&amp;" "&amp;'учет продукции'!$C1103&amp;" "&amp;'учет продукции'!$D1103&amp;" "&amp;'учет продукции'!$E1103</f>
        <v>Поребрик верх №9 Арабская ночь Мрамор 1 сорт</v>
      </c>
    </row>
    <row r="1104" spans="1:29" ht="14.25" customHeight="1" x14ac:dyDescent="0.3">
      <c r="A1104" s="35" t="s">
        <v>161</v>
      </c>
      <c r="B1104" s="8" t="s">
        <v>160</v>
      </c>
      <c r="C1104" s="8" t="str">
        <f t="shared" si="441"/>
        <v>№10 Джафар</v>
      </c>
      <c r="D1104" s="8" t="str">
        <f t="shared" si="446"/>
        <v>Мрамор</v>
      </c>
      <c r="E1104" s="9" t="str">
        <f>'вариации продукты'!F$3</f>
        <v>1 сорт</v>
      </c>
      <c r="F1104" s="63">
        <f>'учет продукции'!$I1104+'учет продукции'!$J1104-'учет продукции'!$K1104</f>
        <v>0</v>
      </c>
      <c r="G1104" s="32">
        <v>215</v>
      </c>
      <c r="H1104" s="32">
        <f>'учет продукции'!$F1104*'учет продукции'!$G1104</f>
        <v>0</v>
      </c>
      <c r="I1104" s="64"/>
      <c r="J1104" s="61"/>
      <c r="K1104" s="61"/>
      <c r="L1104" s="62"/>
      <c r="M1104" s="62">
        <f>'учет продукции'!$L1104-'учет продукции'!$N1104</f>
        <v>0</v>
      </c>
      <c r="N1104" s="62">
        <f>'учет продукции'!$L1104/4.13</f>
        <v>0</v>
      </c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62"/>
      <c r="AC1104" s="61" t="str">
        <f>'учет продукции'!$A1104&amp;" "&amp;'учет продукции'!$B1104&amp;" "&amp;'учет продукции'!$C1104&amp;" "&amp;'учет продукции'!$D1104&amp;" "&amp;'учет продукции'!$E1104</f>
        <v>Поребрик верх №10 Джафар Мрамор 1 сорт</v>
      </c>
    </row>
    <row r="1105" spans="1:29" ht="14.25" customHeight="1" x14ac:dyDescent="0.3">
      <c r="A1105" s="35" t="s">
        <v>161</v>
      </c>
      <c r="B1105" s="8" t="s">
        <v>160</v>
      </c>
      <c r="C1105" s="8" t="str">
        <f t="shared" si="441"/>
        <v>№11 Джамбулани</v>
      </c>
      <c r="D1105" s="8" t="str">
        <f t="shared" si="446"/>
        <v>Мрамор</v>
      </c>
      <c r="E1105" s="9" t="str">
        <f>'вариации продукты'!F$3</f>
        <v>1 сорт</v>
      </c>
      <c r="F1105" s="63">
        <f>'учет продукции'!$I1105+'учет продукции'!$J1105-'учет продукции'!$K1105</f>
        <v>0</v>
      </c>
      <c r="G1105" s="32">
        <v>215</v>
      </c>
      <c r="H1105" s="32">
        <f>'учет продукции'!$F1105*'учет продукции'!$G1105</f>
        <v>0</v>
      </c>
      <c r="I1105" s="64"/>
      <c r="J1105" s="61"/>
      <c r="K1105" s="61"/>
      <c r="L1105" s="62"/>
      <c r="M1105" s="62">
        <f>'учет продукции'!$L1105-'учет продукции'!$N1105</f>
        <v>0</v>
      </c>
      <c r="N1105" s="62">
        <f>'учет продукции'!$L1105/4.13</f>
        <v>0</v>
      </c>
      <c r="O1105" s="62"/>
      <c r="P1105" s="62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  <c r="AB1105" s="62"/>
      <c r="AC1105" s="61" t="str">
        <f>'учет продукции'!$A1105&amp;" "&amp;'учет продукции'!$B1105&amp;" "&amp;'учет продукции'!$C1105&amp;" "&amp;'учет продукции'!$D1105&amp;" "&amp;'учет продукции'!$E1105</f>
        <v>Поребрик верх №11 Джамбулани Мрамор 1 сорт</v>
      </c>
    </row>
    <row r="1106" spans="1:29" ht="14.25" customHeight="1" x14ac:dyDescent="0.3">
      <c r="A1106" s="35" t="s">
        <v>161</v>
      </c>
      <c r="B1106" s="8" t="s">
        <v>160</v>
      </c>
      <c r="C1106" s="8" t="str">
        <f t="shared" si="441"/>
        <v>№12 Яшма</v>
      </c>
      <c r="D1106" s="8" t="str">
        <f t="shared" si="446"/>
        <v>Мрамор</v>
      </c>
      <c r="E1106" s="9" t="str">
        <f>'вариации продукты'!F$3</f>
        <v>1 сорт</v>
      </c>
      <c r="F1106" s="63">
        <f>'учет продукции'!$I1106+'учет продукции'!$J1106-'учет продукции'!$K1106</f>
        <v>0</v>
      </c>
      <c r="G1106" s="32">
        <v>215</v>
      </c>
      <c r="H1106" s="32">
        <f>'учет продукции'!$F1106*'учет продукции'!$G1106</f>
        <v>0</v>
      </c>
      <c r="I1106" s="64"/>
      <c r="J1106" s="61"/>
      <c r="K1106" s="61"/>
      <c r="L1106" s="62"/>
      <c r="M1106" s="62">
        <f>'учет продукции'!$L1106-'учет продукции'!$N1106</f>
        <v>0</v>
      </c>
      <c r="N1106" s="62">
        <f>'учет продукции'!$L1106/4.13</f>
        <v>0</v>
      </c>
      <c r="O1106" s="62"/>
      <c r="P1106" s="62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2"/>
      <c r="AB1106" s="62"/>
      <c r="AC1106" s="61" t="str">
        <f>'учет продукции'!$A1106&amp;" "&amp;'учет продукции'!$B1106&amp;" "&amp;'учет продукции'!$C1106&amp;" "&amp;'учет продукции'!$D1106&amp;" "&amp;'учет продукции'!$E1106</f>
        <v>Поребрик верх №12 Яшма Мрамор 1 сорт</v>
      </c>
    </row>
    <row r="1107" spans="1:29" ht="14.25" customHeight="1" x14ac:dyDescent="0.3">
      <c r="A1107" s="35" t="s">
        <v>161</v>
      </c>
      <c r="B1107" s="8" t="s">
        <v>160</v>
      </c>
      <c r="C1107" s="8" t="str">
        <f t="shared" si="441"/>
        <v>№13 Сорренто</v>
      </c>
      <c r="D1107" s="8" t="str">
        <f t="shared" si="446"/>
        <v>Мрамор</v>
      </c>
      <c r="E1107" s="9" t="str">
        <f>'вариации продукты'!F$3</f>
        <v>1 сорт</v>
      </c>
      <c r="F1107" s="63">
        <f>'учет продукции'!$I1107+'учет продукции'!$J1107-'учет продукции'!$K1107</f>
        <v>0</v>
      </c>
      <c r="G1107" s="32">
        <v>215</v>
      </c>
      <c r="H1107" s="32">
        <f>'учет продукции'!$F1107*'учет продукции'!$G1107</f>
        <v>0</v>
      </c>
      <c r="I1107" s="64"/>
      <c r="J1107" s="61"/>
      <c r="K1107" s="61"/>
      <c r="L1107" s="62"/>
      <c r="M1107" s="62">
        <f>'учет продукции'!$L1107-'учет продукции'!$N1107</f>
        <v>0</v>
      </c>
      <c r="N1107" s="62">
        <f>'учет продукции'!$L1107/4.13</f>
        <v>0</v>
      </c>
      <c r="O1107" s="62"/>
      <c r="P1107" s="62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2"/>
      <c r="AB1107" s="62"/>
      <c r="AC1107" s="61" t="str">
        <f>'учет продукции'!$A1107&amp;" "&amp;'учет продукции'!$B1107&amp;" "&amp;'учет продукции'!$C1107&amp;" "&amp;'учет продукции'!$D1107&amp;" "&amp;'учет продукции'!$E1107</f>
        <v>Поребрик верх №13 Сорренто Мрамор 1 сорт</v>
      </c>
    </row>
    <row r="1108" spans="1:29" ht="14.25" customHeight="1" x14ac:dyDescent="0.3">
      <c r="A1108" s="35" t="s">
        <v>161</v>
      </c>
      <c r="B1108" s="8" t="s">
        <v>160</v>
      </c>
      <c r="C1108" s="8" t="str">
        <f t="shared" si="441"/>
        <v>№14 Красный агат</v>
      </c>
      <c r="D1108" s="8" t="str">
        <f t="shared" si="446"/>
        <v>Мрамор</v>
      </c>
      <c r="E1108" s="9" t="str">
        <f>'вариации продукты'!F$3</f>
        <v>1 сорт</v>
      </c>
      <c r="F1108" s="63">
        <f>'учет продукции'!$I1108+'учет продукции'!$J1108-'учет продукции'!$K1108</f>
        <v>0</v>
      </c>
      <c r="G1108" s="32">
        <v>215</v>
      </c>
      <c r="H1108" s="32">
        <f>'учет продукции'!$F1108*'учет продукции'!$G1108</f>
        <v>0</v>
      </c>
      <c r="I1108" s="64"/>
      <c r="J1108" s="61"/>
      <c r="K1108" s="61"/>
      <c r="L1108" s="62"/>
      <c r="M1108" s="62">
        <f>'учет продукции'!$L1108-'учет продукции'!$N1108</f>
        <v>0</v>
      </c>
      <c r="N1108" s="62">
        <f>'учет продукции'!$L1108/4.13</f>
        <v>0</v>
      </c>
      <c r="O1108" s="62"/>
      <c r="P1108" s="62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  <c r="AB1108" s="62"/>
      <c r="AC1108" s="61" t="str">
        <f>'учет продукции'!$A1108&amp;" "&amp;'учет продукции'!$B1108&amp;" "&amp;'учет продукции'!$C1108&amp;" "&amp;'учет продукции'!$D1108&amp;" "&amp;'учет продукции'!$E1108</f>
        <v>Поребрик верх №14 Красный агат Мрамор 1 сорт</v>
      </c>
    </row>
    <row r="1109" spans="1:29" ht="14.25" customHeight="1" x14ac:dyDescent="0.3">
      <c r="A1109" s="35" t="s">
        <v>161</v>
      </c>
      <c r="B1109" s="8" t="s">
        <v>160</v>
      </c>
      <c r="C1109" s="8" t="str">
        <f t="shared" si="441"/>
        <v>№15 Антрацит</v>
      </c>
      <c r="D1109" s="8" t="str">
        <f t="shared" si="446"/>
        <v>Мрамор</v>
      </c>
      <c r="E1109" s="9" t="str">
        <f>'вариации продукты'!F$3</f>
        <v>1 сорт</v>
      </c>
      <c r="F1109" s="63">
        <f>'учет продукции'!$I1109+'учет продукции'!$J1109-'учет продукции'!$K1109</f>
        <v>0</v>
      </c>
      <c r="G1109" s="32">
        <v>215</v>
      </c>
      <c r="H1109" s="32">
        <f>'учет продукции'!$F1109*'учет продукции'!$G1109</f>
        <v>0</v>
      </c>
      <c r="I1109" s="64"/>
      <c r="J1109" s="61"/>
      <c r="K1109" s="61"/>
      <c r="L1109" s="62"/>
      <c r="M1109" s="62">
        <f>'учет продукции'!$L1109-'учет продукции'!$N1109</f>
        <v>0</v>
      </c>
      <c r="N1109" s="62">
        <f>'учет продукции'!$L1109/4.13</f>
        <v>0</v>
      </c>
      <c r="O1109" s="6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2"/>
      <c r="AC1109" s="61" t="str">
        <f>'учет продукции'!$A1109&amp;" "&amp;'учет продукции'!$B1109&amp;" "&amp;'учет продукции'!$C1109&amp;" "&amp;'учет продукции'!$D1109&amp;" "&amp;'учет продукции'!$E1109</f>
        <v>Поребрик верх №15 Антрацит Мрамор 1 сорт</v>
      </c>
    </row>
    <row r="1110" spans="1:29" ht="14.25" customHeight="1" x14ac:dyDescent="0.3">
      <c r="A1110" s="35" t="s">
        <v>161</v>
      </c>
      <c r="B1110" s="8" t="s">
        <v>160</v>
      </c>
      <c r="C1110" s="8" t="str">
        <f t="shared" si="441"/>
        <v>№16 Хаски</v>
      </c>
      <c r="D1110" s="8" t="str">
        <f t="shared" si="446"/>
        <v>Мрамор</v>
      </c>
      <c r="E1110" s="9" t="str">
        <f>'вариации продукты'!F$3</f>
        <v>1 сорт</v>
      </c>
      <c r="F1110" s="63">
        <f>'учет продукции'!$I1110+'учет продукции'!$J1110-'учет продукции'!$K1110</f>
        <v>0</v>
      </c>
      <c r="G1110" s="32">
        <v>215</v>
      </c>
      <c r="H1110" s="32">
        <f>'учет продукции'!$F1110*'учет продукции'!$G1110</f>
        <v>0</v>
      </c>
      <c r="I1110" s="64"/>
      <c r="J1110" s="61"/>
      <c r="K1110" s="61"/>
      <c r="L1110" s="62"/>
      <c r="M1110" s="62">
        <f>'учет продукции'!$L1110-'учет продукции'!$N1110</f>
        <v>0</v>
      </c>
      <c r="N1110" s="62">
        <f>'учет продукции'!$L1110/4.13</f>
        <v>0</v>
      </c>
      <c r="O1110" s="62"/>
      <c r="P1110" s="62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2"/>
      <c r="AB1110" s="62"/>
      <c r="AC1110" s="61" t="str">
        <f>'учет продукции'!$A1110&amp;" "&amp;'учет продукции'!$B1110&amp;" "&amp;'учет продукции'!$C1110&amp;" "&amp;'учет продукции'!$D1110&amp;" "&amp;'учет продукции'!$E1110</f>
        <v>Поребрик верх №16 Хаски Мрамор 1 сорт</v>
      </c>
    </row>
    <row r="1111" spans="1:29" ht="14.25" customHeight="1" x14ac:dyDescent="0.3">
      <c r="A1111" s="35" t="s">
        <v>161</v>
      </c>
      <c r="B1111" s="8" t="s">
        <v>160</v>
      </c>
      <c r="C1111" s="8" t="str">
        <f t="shared" si="441"/>
        <v>№17 Черная ночь</v>
      </c>
      <c r="D1111" s="8" t="str">
        <f t="shared" si="446"/>
        <v>Мрамор</v>
      </c>
      <c r="E1111" s="9" t="str">
        <f>'вариации продукты'!F$3</f>
        <v>1 сорт</v>
      </c>
      <c r="F1111" s="63">
        <f>'учет продукции'!$I1111+'учет продукции'!$J1111-'учет продукции'!$K1111</f>
        <v>0</v>
      </c>
      <c r="G1111" s="32">
        <v>215</v>
      </c>
      <c r="H1111" s="32">
        <f>'учет продукции'!$F1111*'учет продукции'!$G1111</f>
        <v>0</v>
      </c>
      <c r="I1111" s="64"/>
      <c r="J1111" s="61"/>
      <c r="K1111" s="61"/>
      <c r="L1111" s="62"/>
      <c r="M1111" s="62">
        <f>'учет продукции'!$L1111-'учет продукции'!$N1111</f>
        <v>0</v>
      </c>
      <c r="N1111" s="62">
        <f>'учет продукции'!$L1111/4.13</f>
        <v>0</v>
      </c>
      <c r="O1111" s="62"/>
      <c r="P1111" s="62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2"/>
      <c r="AB1111" s="62"/>
      <c r="AC1111" s="61" t="str">
        <f>'учет продукции'!$A1111&amp;" "&amp;'учет продукции'!$B1111&amp;" "&amp;'учет продукции'!$C1111&amp;" "&amp;'учет продукции'!$D1111&amp;" "&amp;'учет продукции'!$E1111</f>
        <v>Поребрик верх №17 Черная ночь Мрамор 1 сорт</v>
      </c>
    </row>
    <row r="1112" spans="1:29" ht="14.25" customHeight="1" x14ac:dyDescent="0.3">
      <c r="A1112" s="35" t="s">
        <v>161</v>
      </c>
      <c r="B1112" s="8" t="s">
        <v>160</v>
      </c>
      <c r="C1112" s="8" t="str">
        <f t="shared" si="441"/>
        <v>№18 Мустанг</v>
      </c>
      <c r="D1112" s="8" t="str">
        <f t="shared" si="446"/>
        <v>Мрамор</v>
      </c>
      <c r="E1112" s="9" t="str">
        <f>'вариации продукты'!F$3</f>
        <v>1 сорт</v>
      </c>
      <c r="F1112" s="63">
        <f>'учет продукции'!$I1112+'учет продукции'!$J1112-'учет продукции'!$K1112</f>
        <v>0</v>
      </c>
      <c r="G1112" s="32">
        <v>215</v>
      </c>
      <c r="H1112" s="32">
        <f>'учет продукции'!$F1112*'учет продукции'!$G1112</f>
        <v>0</v>
      </c>
      <c r="I1112" s="64"/>
      <c r="J1112" s="61"/>
      <c r="K1112" s="61"/>
      <c r="L1112" s="62"/>
      <c r="M1112" s="62">
        <f>'учет продукции'!$L1112-'учет продукции'!$N1112</f>
        <v>0</v>
      </c>
      <c r="N1112" s="62">
        <f>'учет продукции'!$L1112/4.13</f>
        <v>0</v>
      </c>
      <c r="O1112" s="62"/>
      <c r="P1112" s="62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2"/>
      <c r="AB1112" s="62"/>
      <c r="AC1112" s="61" t="str">
        <f>'учет продукции'!$A1112&amp;" "&amp;'учет продукции'!$B1112&amp;" "&amp;'учет продукции'!$C1112&amp;" "&amp;'учет продукции'!$D1112&amp;" "&amp;'учет продукции'!$E1112</f>
        <v>Поребрик верх №18 Мустанг Мрамор 1 сорт</v>
      </c>
    </row>
    <row r="1113" spans="1:29" ht="14.25" customHeight="1" x14ac:dyDescent="0.3">
      <c r="A1113" s="35" t="s">
        <v>161</v>
      </c>
      <c r="B1113" s="8" t="s">
        <v>160</v>
      </c>
      <c r="C1113" s="8" t="str">
        <f t="shared" si="441"/>
        <v>№19 Гончар</v>
      </c>
      <c r="D1113" s="8" t="str">
        <f t="shared" si="446"/>
        <v>Мрамор</v>
      </c>
      <c r="E1113" s="9" t="str">
        <f>'вариации продукты'!F$3</f>
        <v>1 сорт</v>
      </c>
      <c r="F1113" s="63">
        <f>'учет продукции'!$I1113+'учет продукции'!$J1113-'учет продукции'!$K1113</f>
        <v>0</v>
      </c>
      <c r="G1113" s="32">
        <v>215</v>
      </c>
      <c r="H1113" s="32">
        <f>'учет продукции'!$F1113*'учет продукции'!$G1113</f>
        <v>0</v>
      </c>
      <c r="I1113" s="64"/>
      <c r="J1113" s="61"/>
      <c r="K1113" s="61"/>
      <c r="L1113" s="62"/>
      <c r="M1113" s="62">
        <f>'учет продукции'!$L1113-'учет продукции'!$N1113</f>
        <v>0</v>
      </c>
      <c r="N1113" s="62">
        <f>'учет продукции'!$L1113/4.13</f>
        <v>0</v>
      </c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62"/>
      <c r="AC1113" s="61" t="str">
        <f>'учет продукции'!$A1113&amp;" "&amp;'учет продукции'!$B1113&amp;" "&amp;'учет продукции'!$C1113&amp;" "&amp;'учет продукции'!$D1113&amp;" "&amp;'учет продукции'!$E1113</f>
        <v>Поребрик верх №19 Гончар Мрамор 1 сорт</v>
      </c>
    </row>
    <row r="1114" spans="1:29" ht="14.25" customHeight="1" x14ac:dyDescent="0.3">
      <c r="A1114" s="35" t="s">
        <v>161</v>
      </c>
      <c r="B1114" s="8" t="s">
        <v>160</v>
      </c>
      <c r="C1114" s="8" t="str">
        <f t="shared" si="441"/>
        <v>№20 Кармен</v>
      </c>
      <c r="D1114" s="8" t="str">
        <f t="shared" si="446"/>
        <v>Мрамор</v>
      </c>
      <c r="E1114" s="9" t="str">
        <f>'вариации продукты'!F$3</f>
        <v>1 сорт</v>
      </c>
      <c r="F1114" s="63">
        <f>'учет продукции'!$I1114+'учет продукции'!$J1114-'учет продукции'!$K1114</f>
        <v>0</v>
      </c>
      <c r="G1114" s="32">
        <v>215</v>
      </c>
      <c r="H1114" s="32">
        <f>'учет продукции'!$F1114*'учет продукции'!$G1114</f>
        <v>0</v>
      </c>
      <c r="I1114" s="64"/>
      <c r="J1114" s="61"/>
      <c r="K1114" s="61"/>
      <c r="L1114" s="62"/>
      <c r="M1114" s="62">
        <f>'учет продукции'!$L1114-'учет продукции'!$N1114</f>
        <v>0</v>
      </c>
      <c r="N1114" s="62">
        <f>'учет продукции'!$L1114/4.13</f>
        <v>0</v>
      </c>
      <c r="O1114" s="62"/>
      <c r="P1114" s="62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  <c r="AB1114" s="62"/>
      <c r="AC1114" s="61" t="str">
        <f>'учет продукции'!$A1114&amp;" "&amp;'учет продукции'!$B1114&amp;" "&amp;'учет продукции'!$C1114&amp;" "&amp;'учет продукции'!$D1114&amp;" "&amp;'учет продукции'!$E1114</f>
        <v>Поребрик верх №20 Кармен Мрамор 1 сорт</v>
      </c>
    </row>
    <row r="1115" spans="1:29" ht="14.25" customHeight="1" x14ac:dyDescent="0.3">
      <c r="A1115" s="35" t="s">
        <v>161</v>
      </c>
      <c r="B1115" s="8" t="s">
        <v>160</v>
      </c>
      <c r="C1115" s="8" t="str">
        <f t="shared" si="441"/>
        <v>№21 Агат коричневый</v>
      </c>
      <c r="D1115" s="8" t="str">
        <f t="shared" si="446"/>
        <v>Мрамор</v>
      </c>
      <c r="E1115" s="9" t="str">
        <f>'вариации продукты'!F$3</f>
        <v>1 сорт</v>
      </c>
      <c r="F1115" s="63">
        <f>'учет продукции'!$I1115+'учет продукции'!$J1115-'учет продукции'!$K1115</f>
        <v>0</v>
      </c>
      <c r="G1115" s="32">
        <v>215</v>
      </c>
      <c r="H1115" s="32">
        <f>'учет продукции'!$F1115*'учет продукции'!$G1115</f>
        <v>0</v>
      </c>
      <c r="I1115" s="64"/>
      <c r="J1115" s="61"/>
      <c r="K1115" s="61"/>
      <c r="L1115" s="62"/>
      <c r="M1115" s="62">
        <f>'учет продукции'!$L1115-'учет продукции'!$N1115</f>
        <v>0</v>
      </c>
      <c r="N1115" s="62">
        <f>'учет продукции'!$L1115/4.13</f>
        <v>0</v>
      </c>
      <c r="O1115" s="62"/>
      <c r="P1115" s="62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2"/>
      <c r="AB1115" s="62"/>
      <c r="AC1115" s="61" t="str">
        <f>'учет продукции'!$A1115&amp;" "&amp;'учет продукции'!$B1115&amp;" "&amp;'учет продукции'!$C1115&amp;" "&amp;'учет продукции'!$D1115&amp;" "&amp;'учет продукции'!$E1115</f>
        <v>Поребрик верх №21 Агат коричневый Мрамор 1 сорт</v>
      </c>
    </row>
    <row r="1116" spans="1:29" ht="14.25" customHeight="1" x14ac:dyDescent="0.3">
      <c r="A1116" s="35" t="s">
        <v>161</v>
      </c>
      <c r="B1116" s="8" t="s">
        <v>160</v>
      </c>
      <c r="C1116" s="8" t="str">
        <f t="shared" si="441"/>
        <v>№22 Агат оранжевый</v>
      </c>
      <c r="D1116" s="8" t="str">
        <f t="shared" si="446"/>
        <v>Мрамор</v>
      </c>
      <c r="E1116" s="9" t="str">
        <f>'вариации продукты'!F$3</f>
        <v>1 сорт</v>
      </c>
      <c r="F1116" s="63">
        <f>'учет продукции'!$I1116+'учет продукции'!$J1116-'учет продукции'!$K1116</f>
        <v>0</v>
      </c>
      <c r="G1116" s="32">
        <v>215</v>
      </c>
      <c r="H1116" s="32">
        <f>'учет продукции'!$F1116*'учет продукции'!$G1116</f>
        <v>0</v>
      </c>
      <c r="I1116" s="64"/>
      <c r="J1116" s="61"/>
      <c r="K1116" s="61"/>
      <c r="L1116" s="62"/>
      <c r="M1116" s="62">
        <f>'учет продукции'!$L1116-'учет продукции'!$N1116</f>
        <v>0</v>
      </c>
      <c r="N1116" s="62">
        <f>'учет продукции'!$L1116/4.13</f>
        <v>0</v>
      </c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62"/>
      <c r="AC1116" s="61" t="str">
        <f>'учет продукции'!$A1116&amp;" "&amp;'учет продукции'!$B1116&amp;" "&amp;'учет продукции'!$C1116&amp;" "&amp;'учет продукции'!$D1116&amp;" "&amp;'учет продукции'!$E1116</f>
        <v>Поребрик верх №22 Агат оранжевый Мрамор 1 сорт</v>
      </c>
    </row>
    <row r="1117" spans="1:29" ht="14.25" customHeight="1" x14ac:dyDescent="0.3">
      <c r="A1117" s="35" t="s">
        <v>161</v>
      </c>
      <c r="B1117" s="8" t="s">
        <v>160</v>
      </c>
      <c r="C1117" s="8" t="str">
        <f t="shared" si="441"/>
        <v>№23 Жёлтый агат</v>
      </c>
      <c r="D1117" s="8" t="str">
        <f t="shared" si="446"/>
        <v>Мрамор</v>
      </c>
      <c r="E1117" s="9" t="str">
        <f>'вариации продукты'!F$3</f>
        <v>1 сорт</v>
      </c>
      <c r="F1117" s="63">
        <f>'учет продукции'!$I1117+'учет продукции'!$J1117-'учет продукции'!$K1117</f>
        <v>0</v>
      </c>
      <c r="G1117" s="32">
        <v>215</v>
      </c>
      <c r="H1117" s="32">
        <f>'учет продукции'!$F1117*'учет продукции'!$G1117</f>
        <v>0</v>
      </c>
      <c r="I1117" s="64"/>
      <c r="J1117" s="61"/>
      <c r="K1117" s="61"/>
      <c r="L1117" s="62"/>
      <c r="M1117" s="62">
        <f>'учет продукции'!$L1117-'учет продукции'!$N1117</f>
        <v>0</v>
      </c>
      <c r="N1117" s="62">
        <f>'учет продукции'!$L1117/4.13</f>
        <v>0</v>
      </c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2"/>
      <c r="AC1117" s="61" t="str">
        <f>'учет продукции'!$A1117&amp;" "&amp;'учет продукции'!$B1117&amp;" "&amp;'учет продукции'!$C1117&amp;" "&amp;'учет продукции'!$D1117&amp;" "&amp;'учет продукции'!$E1117</f>
        <v>Поребрик верх №23 Жёлтый агат Мрамор 1 сорт</v>
      </c>
    </row>
    <row r="1118" spans="1:29" ht="14.25" customHeight="1" x14ac:dyDescent="0.3">
      <c r="A1118" s="35" t="s">
        <v>161</v>
      </c>
      <c r="B1118" s="8" t="s">
        <v>160</v>
      </c>
      <c r="C1118" s="8" t="str">
        <f t="shared" si="441"/>
        <v>№24 Танго</v>
      </c>
      <c r="D1118" s="8" t="str">
        <f t="shared" si="446"/>
        <v>Мрамор</v>
      </c>
      <c r="E1118" s="9" t="str">
        <f>'вариации продукты'!F$3</f>
        <v>1 сорт</v>
      </c>
      <c r="F1118" s="63">
        <f>'учет продукции'!$I1118+'учет продукции'!$J1118-'учет продукции'!$K1118</f>
        <v>0</v>
      </c>
      <c r="G1118" s="32">
        <v>215</v>
      </c>
      <c r="H1118" s="32">
        <f>'учет продукции'!$F1118*'учет продукции'!$G1118</f>
        <v>0</v>
      </c>
      <c r="I1118" s="64"/>
      <c r="J1118" s="61"/>
      <c r="K1118" s="61"/>
      <c r="L1118" s="62"/>
      <c r="M1118" s="62">
        <f>'учет продукции'!$L1118-'учет продукции'!$N1118</f>
        <v>0</v>
      </c>
      <c r="N1118" s="62">
        <f>'учет продукции'!$L1118/4.13</f>
        <v>0</v>
      </c>
      <c r="O1118" s="62"/>
      <c r="P1118" s="62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  <c r="AB1118" s="62"/>
      <c r="AC1118" s="61" t="str">
        <f>'учет продукции'!$A1118&amp;" "&amp;'учет продукции'!$B1118&amp;" "&amp;'учет продукции'!$C1118&amp;" "&amp;'учет продукции'!$D1118&amp;" "&amp;'учет продукции'!$E1118</f>
        <v>Поребрик верх №24 Танго Мрамор 1 сорт</v>
      </c>
    </row>
    <row r="1119" spans="1:29" ht="14.25" customHeight="1" x14ac:dyDescent="0.3">
      <c r="A1119" s="35" t="s">
        <v>161</v>
      </c>
      <c r="B1119" s="8" t="s">
        <v>162</v>
      </c>
      <c r="C1119" s="8" t="str">
        <f t="shared" si="441"/>
        <v>серый</v>
      </c>
      <c r="D1119" s="8" t="str">
        <f t="shared" si="446"/>
        <v>гладкий</v>
      </c>
      <c r="E1119" s="9" t="str">
        <f>'вариации продукты'!F$3</f>
        <v>1 сорт</v>
      </c>
      <c r="F1119" s="63">
        <f>'учет продукции'!$I1119+'учет продукции'!$J1119-'учет продукции'!$K1119</f>
        <v>0</v>
      </c>
      <c r="G1119" s="32">
        <v>115</v>
      </c>
      <c r="H1119" s="32">
        <f>'учет продукции'!$F1119*'учет продукции'!$G1119</f>
        <v>0</v>
      </c>
      <c r="I1119" s="64"/>
      <c r="J1119" s="61"/>
      <c r="K1119" s="61"/>
      <c r="L1119" s="62"/>
      <c r="M1119" s="62">
        <f>'учет продукции'!$L1119-'учет продукции'!$N1119</f>
        <v>0</v>
      </c>
      <c r="N1119" s="62">
        <f>'учет продукции'!$L1119/4.13</f>
        <v>0</v>
      </c>
      <c r="O1119" s="62"/>
      <c r="P1119" s="62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  <c r="AB1119" s="62"/>
      <c r="AC1119" s="61" t="str">
        <f>'учет продукции'!$A1119&amp;" "&amp;'учет продукции'!$B1119&amp;" "&amp;'учет продукции'!$C1119&amp;" "&amp;'учет продукции'!$D1119&amp;" "&amp;'учет продукции'!$E1119</f>
        <v>Поребрик полноцвет серый гладкий 1 сорт</v>
      </c>
    </row>
    <row r="1120" spans="1:29" ht="14.25" customHeight="1" x14ac:dyDescent="0.3">
      <c r="A1120" s="35" t="s">
        <v>161</v>
      </c>
      <c r="B1120" s="8" t="s">
        <v>162</v>
      </c>
      <c r="C1120" s="8" t="str">
        <f t="shared" si="441"/>
        <v>красный</v>
      </c>
      <c r="D1120" s="8" t="str">
        <f t="shared" si="446"/>
        <v>гладкий</v>
      </c>
      <c r="E1120" s="9" t="str">
        <f>'вариации продукты'!F$3</f>
        <v>1 сорт</v>
      </c>
      <c r="F1120" s="63">
        <f>'учет продукции'!$I1120+'учет продукции'!$J1120-'учет продукции'!$K1120</f>
        <v>115</v>
      </c>
      <c r="G1120" s="32">
        <f t="shared" ref="G1120:G1211" si="447">G1027+20</f>
        <v>175</v>
      </c>
      <c r="H1120" s="32">
        <f>'учет продукции'!$F1120*'учет продукции'!$G1120</f>
        <v>20125</v>
      </c>
      <c r="I1120" s="64">
        <v>115</v>
      </c>
      <c r="J1120" s="61"/>
      <c r="K1120" s="61"/>
      <c r="L1120" s="62"/>
      <c r="M1120" s="62">
        <f>'учет продукции'!$L1120-'учет продукции'!$N1120</f>
        <v>0</v>
      </c>
      <c r="N1120" s="62">
        <f>'учет продукции'!$L1120/4.13</f>
        <v>0</v>
      </c>
      <c r="O1120" s="62"/>
      <c r="P1120" s="62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2"/>
      <c r="AB1120" s="62"/>
      <c r="AC1120" s="61" t="str">
        <f>'учет продукции'!$A1120&amp;" "&amp;'учет продукции'!$B1120&amp;" "&amp;'учет продукции'!$C1120&amp;" "&amp;'учет продукции'!$D1120&amp;" "&amp;'учет продукции'!$E1120</f>
        <v>Поребрик полноцвет красный гладкий 1 сорт</v>
      </c>
    </row>
    <row r="1121" spans="1:29" ht="14.25" customHeight="1" x14ac:dyDescent="0.3">
      <c r="A1121" s="35" t="s">
        <v>161</v>
      </c>
      <c r="B1121" s="8" t="s">
        <v>162</v>
      </c>
      <c r="C1121" s="8" t="str">
        <f t="shared" si="441"/>
        <v>коричневый</v>
      </c>
      <c r="D1121" s="8" t="str">
        <f t="shared" si="446"/>
        <v>гладкий</v>
      </c>
      <c r="E1121" s="9" t="str">
        <f>'вариации продукты'!F$3</f>
        <v>1 сорт</v>
      </c>
      <c r="F1121" s="63">
        <f>'учет продукции'!$I1121+'учет продукции'!$J1121-'учет продукции'!$K1121</f>
        <v>205</v>
      </c>
      <c r="G1121" s="32">
        <f t="shared" si="447"/>
        <v>175</v>
      </c>
      <c r="H1121" s="32">
        <f>'учет продукции'!$F1121*'учет продукции'!$G1121</f>
        <v>35875</v>
      </c>
      <c r="I1121" s="64">
        <v>205</v>
      </c>
      <c r="J1121" s="61"/>
      <c r="K1121" s="61"/>
      <c r="L1121" s="62"/>
      <c r="M1121" s="62">
        <f>'учет продукции'!$L1121-'учет продукции'!$N1121</f>
        <v>0</v>
      </c>
      <c r="N1121" s="62">
        <f>'учет продукции'!$L1121/4.13</f>
        <v>0</v>
      </c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  <c r="AB1121" s="62"/>
      <c r="AC1121" s="61" t="str">
        <f>'учет продукции'!$A1121&amp;" "&amp;'учет продукции'!$B1121&amp;" "&amp;'учет продукции'!$C1121&amp;" "&amp;'учет продукции'!$D1121&amp;" "&amp;'учет продукции'!$E1121</f>
        <v>Поребрик полноцвет коричневый гладкий 1 сорт</v>
      </c>
    </row>
    <row r="1122" spans="1:29" ht="14.25" customHeight="1" x14ac:dyDescent="0.3">
      <c r="A1122" s="35" t="s">
        <v>161</v>
      </c>
      <c r="B1122" s="8" t="s">
        <v>162</v>
      </c>
      <c r="C1122" s="8" t="str">
        <f t="shared" si="441"/>
        <v>черный</v>
      </c>
      <c r="D1122" s="8" t="str">
        <f t="shared" si="446"/>
        <v>гладкий</v>
      </c>
      <c r="E1122" s="9" t="str">
        <f>'вариации продукты'!F$3</f>
        <v>1 сорт</v>
      </c>
      <c r="F1122" s="63">
        <f>'учет продукции'!$I1122+'учет продукции'!$J1122-'учет продукции'!$K1122</f>
        <v>0</v>
      </c>
      <c r="G1122" s="32">
        <f t="shared" si="447"/>
        <v>175</v>
      </c>
      <c r="H1122" s="32">
        <f>'учет продукции'!$F1122*'учет продукции'!$G1122</f>
        <v>0</v>
      </c>
      <c r="I1122" s="64"/>
      <c r="J1122" s="61"/>
      <c r="K1122" s="61"/>
      <c r="L1122" s="62"/>
      <c r="M1122" s="62">
        <f>'учет продукции'!$L1122-'учет продукции'!$N1122</f>
        <v>0</v>
      </c>
      <c r="N1122" s="62">
        <f>'учет продукции'!$L1122/4.13</f>
        <v>0</v>
      </c>
      <c r="O1122" s="62"/>
      <c r="P1122" s="62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2"/>
      <c r="AB1122" s="62"/>
      <c r="AC1122" s="61" t="str">
        <f>'учет продукции'!$A1122&amp;" "&amp;'учет продукции'!$B1122&amp;" "&amp;'учет продукции'!$C1122&amp;" "&amp;'учет продукции'!$D1122&amp;" "&amp;'учет продукции'!$E1122</f>
        <v>Поребрик полноцвет черный гладкий 1 сорт</v>
      </c>
    </row>
    <row r="1123" spans="1:29" ht="14.25" customHeight="1" x14ac:dyDescent="0.3">
      <c r="A1123" s="35" t="s">
        <v>161</v>
      </c>
      <c r="B1123" s="8" t="s">
        <v>162</v>
      </c>
      <c r="C1123" s="8" t="str">
        <f t="shared" si="441"/>
        <v>белый</v>
      </c>
      <c r="D1123" s="8" t="str">
        <f t="shared" si="446"/>
        <v>гладкий</v>
      </c>
      <c r="E1123" s="9" t="str">
        <f>'вариации продукты'!F$3</f>
        <v>1 сорт</v>
      </c>
      <c r="F1123" s="63">
        <f>'учет продукции'!$I1123+'учет продукции'!$J1123-'учет продукции'!$K1123</f>
        <v>0</v>
      </c>
      <c r="G1123" s="32">
        <f t="shared" si="447"/>
        <v>195</v>
      </c>
      <c r="H1123" s="32">
        <f>'учет продукции'!$F1123*'учет продукции'!$G1123</f>
        <v>0</v>
      </c>
      <c r="I1123" s="64"/>
      <c r="J1123" s="61"/>
      <c r="K1123" s="61"/>
      <c r="L1123" s="62"/>
      <c r="M1123" s="62">
        <f>'учет продукции'!$L1123-'учет продукции'!$N1123</f>
        <v>0</v>
      </c>
      <c r="N1123" s="62">
        <f>'учет продукции'!$L1123/4.13</f>
        <v>0</v>
      </c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62"/>
      <c r="AC1123" s="61" t="str">
        <f>'учет продукции'!$A1123&amp;" "&amp;'учет продукции'!$B1123&amp;" "&amp;'учет продукции'!$C1123&amp;" "&amp;'учет продукции'!$D1123&amp;" "&amp;'учет продукции'!$E1123</f>
        <v>Поребрик полноцвет белый гладкий 1 сорт</v>
      </c>
    </row>
    <row r="1124" spans="1:29" ht="14.25" customHeight="1" x14ac:dyDescent="0.3">
      <c r="A1124" s="35" t="s">
        <v>161</v>
      </c>
      <c r="B1124" s="8" t="s">
        <v>162</v>
      </c>
      <c r="C1124" s="8" t="str">
        <f t="shared" si="441"/>
        <v>желтый</v>
      </c>
      <c r="D1124" s="8" t="str">
        <f t="shared" si="446"/>
        <v>гладкий</v>
      </c>
      <c r="E1124" s="9" t="str">
        <f>'вариации продукты'!F$3</f>
        <v>1 сорт</v>
      </c>
      <c r="F1124" s="63">
        <f>'учет продукции'!$I1124+'учет продукции'!$J1124-'учет продукции'!$K1124</f>
        <v>0</v>
      </c>
      <c r="G1124" s="32">
        <f t="shared" si="447"/>
        <v>195</v>
      </c>
      <c r="H1124" s="32">
        <f>'учет продукции'!$F1124*'учет продукции'!$G1124</f>
        <v>0</v>
      </c>
      <c r="I1124" s="64"/>
      <c r="J1124" s="61"/>
      <c r="K1124" s="61"/>
      <c r="L1124" s="62"/>
      <c r="M1124" s="62">
        <f>'учет продукции'!$L1124-'учет продукции'!$N1124</f>
        <v>0</v>
      </c>
      <c r="N1124" s="62">
        <f>'учет продукции'!$L1124/4.13</f>
        <v>0</v>
      </c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62"/>
      <c r="AC1124" s="61" t="str">
        <f>'учет продукции'!$A1124&amp;" "&amp;'учет продукции'!$B1124&amp;" "&amp;'учет продукции'!$C1124&amp;" "&amp;'учет продукции'!$D1124&amp;" "&amp;'учет продукции'!$E1124</f>
        <v>Поребрик полноцвет желтый гладкий 1 сорт</v>
      </c>
    </row>
    <row r="1125" spans="1:29" ht="14.25" customHeight="1" x14ac:dyDescent="0.3">
      <c r="A1125" s="35" t="s">
        <v>161</v>
      </c>
      <c r="B1125" s="8" t="s">
        <v>162</v>
      </c>
      <c r="C1125" s="8" t="str">
        <f t="shared" si="441"/>
        <v>оранжевый</v>
      </c>
      <c r="D1125" s="8" t="str">
        <f t="shared" si="446"/>
        <v>гладкий</v>
      </c>
      <c r="E1125" s="9" t="str">
        <f>'вариации продукты'!F$3</f>
        <v>1 сорт</v>
      </c>
      <c r="F1125" s="63">
        <f>'учет продукции'!$I1125+'учет продукции'!$J1125-'учет продукции'!$K1125</f>
        <v>0</v>
      </c>
      <c r="G1125" s="32">
        <f t="shared" si="447"/>
        <v>195</v>
      </c>
      <c r="H1125" s="32">
        <f>'учет продукции'!$F1125*'учет продукции'!$G1125</f>
        <v>0</v>
      </c>
      <c r="I1125" s="64"/>
      <c r="J1125" s="61"/>
      <c r="K1125" s="61"/>
      <c r="L1125" s="62"/>
      <c r="M1125" s="62">
        <f>'учет продукции'!$L1125-'учет продукции'!$N1125</f>
        <v>0</v>
      </c>
      <c r="N1125" s="62">
        <f>'учет продукции'!$L1125/4.13</f>
        <v>0</v>
      </c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62"/>
      <c r="AC1125" s="61" t="str">
        <f>'учет продукции'!$A1125&amp;" "&amp;'учет продукции'!$B1125&amp;" "&amp;'учет продукции'!$C1125&amp;" "&amp;'учет продукции'!$D1125&amp;" "&amp;'учет продукции'!$E1125</f>
        <v>Поребрик полноцвет оранжевый гладкий 1 сорт</v>
      </c>
    </row>
    <row r="1126" spans="1:29" ht="14.25" customHeight="1" x14ac:dyDescent="0.3">
      <c r="A1126" s="35" t="s">
        <v>161</v>
      </c>
      <c r="B1126" s="8" t="s">
        <v>162</v>
      </c>
      <c r="C1126" s="8" t="str">
        <f t="shared" si="441"/>
        <v>№1 Каир</v>
      </c>
      <c r="D1126" s="8" t="str">
        <f t="shared" si="446"/>
        <v>гладкий</v>
      </c>
      <c r="E1126" s="9" t="str">
        <f>'вариации продукты'!F$3</f>
        <v>1 сорт</v>
      </c>
      <c r="F1126" s="63">
        <f>'учет продукции'!$I1126+'учет продукции'!$J1126-'учет продукции'!$K1126</f>
        <v>0</v>
      </c>
      <c r="G1126" s="32">
        <f t="shared" si="447"/>
        <v>195</v>
      </c>
      <c r="H1126" s="32">
        <f>'учет продукции'!$F1126*'учет продукции'!$G1126</f>
        <v>0</v>
      </c>
      <c r="I1126" s="64"/>
      <c r="J1126" s="61"/>
      <c r="K1126" s="61"/>
      <c r="L1126" s="62"/>
      <c r="M1126" s="62">
        <f>'учет продукции'!$L1126-'учет продукции'!$N1126</f>
        <v>0</v>
      </c>
      <c r="N1126" s="62">
        <f>'учет продукции'!$L1126/4.13</f>
        <v>0</v>
      </c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62"/>
      <c r="AC1126" s="61" t="str">
        <f>'учет продукции'!$A1126&amp;" "&amp;'учет продукции'!$B1126&amp;" "&amp;'учет продукции'!$C1126&amp;" "&amp;'учет продукции'!$D1126&amp;" "&amp;'учет продукции'!$E1126</f>
        <v>Поребрик полноцвет №1 Каир гладкий 1 сорт</v>
      </c>
    </row>
    <row r="1127" spans="1:29" ht="14.25" customHeight="1" x14ac:dyDescent="0.3">
      <c r="A1127" s="35" t="s">
        <v>161</v>
      </c>
      <c r="B1127" s="8" t="s">
        <v>162</v>
      </c>
      <c r="C1127" s="8" t="str">
        <f t="shared" si="441"/>
        <v>№2 Янтарь</v>
      </c>
      <c r="D1127" s="8" t="str">
        <f t="shared" si="446"/>
        <v>гладкий</v>
      </c>
      <c r="E1127" s="9" t="str">
        <f>'вариации продукты'!F$3</f>
        <v>1 сорт</v>
      </c>
      <c r="F1127" s="63">
        <f>'учет продукции'!$I1127+'учет продукции'!$J1127-'учет продукции'!$K1127</f>
        <v>0</v>
      </c>
      <c r="G1127" s="32">
        <f t="shared" si="447"/>
        <v>195</v>
      </c>
      <c r="H1127" s="32">
        <f>'учет продукции'!$F1127*'учет продукции'!$G1127</f>
        <v>0</v>
      </c>
      <c r="I1127" s="64"/>
      <c r="J1127" s="61"/>
      <c r="K1127" s="61"/>
      <c r="L1127" s="62"/>
      <c r="M1127" s="62">
        <f>'учет продукции'!$L1127-'учет продукции'!$N1127</f>
        <v>0</v>
      </c>
      <c r="N1127" s="62">
        <f>'учет продукции'!$L1127/4.13</f>
        <v>0</v>
      </c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  <c r="AB1127" s="62"/>
      <c r="AC1127" s="61" t="str">
        <f>'учет продукции'!$A1127&amp;" "&amp;'учет продукции'!$B1127&amp;" "&amp;'учет продукции'!$C1127&amp;" "&amp;'учет продукции'!$D1127&amp;" "&amp;'учет продукции'!$E1127</f>
        <v>Поребрик полноцвет №2 Янтарь гладкий 1 сорт</v>
      </c>
    </row>
    <row r="1128" spans="1:29" ht="14.25" customHeight="1" x14ac:dyDescent="0.3">
      <c r="A1128" s="35" t="s">
        <v>161</v>
      </c>
      <c r="B1128" s="8" t="s">
        <v>162</v>
      </c>
      <c r="C1128" s="8" t="str">
        <f t="shared" si="441"/>
        <v>№3 Серо-белый</v>
      </c>
      <c r="D1128" s="8" t="str">
        <f t="shared" si="446"/>
        <v>гладкий</v>
      </c>
      <c r="E1128" s="9" t="str">
        <f>'вариации продукты'!F$3</f>
        <v>1 сорт</v>
      </c>
      <c r="F1128" s="63">
        <f>'учет продукции'!$I1128+'учет продукции'!$J1128-'учет продукции'!$K1128</f>
        <v>0</v>
      </c>
      <c r="G1128" s="32">
        <f t="shared" si="447"/>
        <v>195</v>
      </c>
      <c r="H1128" s="32">
        <f>'учет продукции'!$F1128*'учет продукции'!$G1128</f>
        <v>0</v>
      </c>
      <c r="I1128" s="64"/>
      <c r="J1128" s="61"/>
      <c r="K1128" s="61"/>
      <c r="L1128" s="62"/>
      <c r="M1128" s="62">
        <f>'учет продукции'!$L1128-'учет продукции'!$N1128</f>
        <v>0</v>
      </c>
      <c r="N1128" s="62">
        <f>'учет продукции'!$L1128/4.13</f>
        <v>0</v>
      </c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62"/>
      <c r="AC1128" s="61" t="str">
        <f>'учет продукции'!$A1128&amp;" "&amp;'учет продукции'!$B1128&amp;" "&amp;'учет продукции'!$C1128&amp;" "&amp;'учет продукции'!$D1128&amp;" "&amp;'учет продукции'!$E1128</f>
        <v>Поребрик полноцвет №3 Серо-белый гладкий 1 сорт</v>
      </c>
    </row>
    <row r="1129" spans="1:29" ht="14.25" customHeight="1" x14ac:dyDescent="0.3">
      <c r="A1129" s="35" t="s">
        <v>161</v>
      </c>
      <c r="B1129" s="8" t="s">
        <v>162</v>
      </c>
      <c r="C1129" s="8" t="str">
        <f t="shared" si="441"/>
        <v>№4 Степь</v>
      </c>
      <c r="D1129" s="8" t="str">
        <f t="shared" si="446"/>
        <v>гладкий</v>
      </c>
      <c r="E1129" s="9" t="str">
        <f>'вариации продукты'!F$3</f>
        <v>1 сорт</v>
      </c>
      <c r="F1129" s="63">
        <f>'учет продукции'!$I1129+'учет продукции'!$J1129-'учет продукции'!$K1129</f>
        <v>0</v>
      </c>
      <c r="G1129" s="32">
        <f t="shared" si="447"/>
        <v>195</v>
      </c>
      <c r="H1129" s="32">
        <f>'учет продукции'!$F1129*'учет продукции'!$G1129</f>
        <v>0</v>
      </c>
      <c r="I1129" s="64"/>
      <c r="J1129" s="61"/>
      <c r="K1129" s="61"/>
      <c r="L1129" s="62"/>
      <c r="M1129" s="62">
        <f>'учет продукции'!$L1129-'учет продукции'!$N1129</f>
        <v>0</v>
      </c>
      <c r="N1129" s="62">
        <f>'учет продукции'!$L1129/4.13</f>
        <v>0</v>
      </c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62"/>
      <c r="AC1129" s="61" t="str">
        <f>'учет продукции'!$A1129&amp;" "&amp;'учет продукции'!$B1129&amp;" "&amp;'учет продукции'!$C1129&amp;" "&amp;'учет продукции'!$D1129&amp;" "&amp;'учет продукции'!$E1129</f>
        <v>Поребрик полноцвет №4 Степь гладкий 1 сорт</v>
      </c>
    </row>
    <row r="1130" spans="1:29" ht="14.25" customHeight="1" x14ac:dyDescent="0.3">
      <c r="A1130" s="35" t="s">
        <v>161</v>
      </c>
      <c r="B1130" s="8" t="s">
        <v>162</v>
      </c>
      <c r="C1130" s="8" t="str">
        <f t="shared" si="441"/>
        <v>№5 Клинкер</v>
      </c>
      <c r="D1130" s="8" t="str">
        <f t="shared" si="446"/>
        <v>гладкий</v>
      </c>
      <c r="E1130" s="9" t="str">
        <f>'вариации продукты'!F$3</f>
        <v>1 сорт</v>
      </c>
      <c r="F1130" s="63">
        <f>'учет продукции'!$I1130+'учет продукции'!$J1130-'учет продукции'!$K1130</f>
        <v>0</v>
      </c>
      <c r="G1130" s="32">
        <f t="shared" si="447"/>
        <v>195</v>
      </c>
      <c r="H1130" s="32">
        <f>'учет продукции'!$F1130*'учет продукции'!$G1130</f>
        <v>0</v>
      </c>
      <c r="I1130" s="64"/>
      <c r="J1130" s="61"/>
      <c r="K1130" s="61"/>
      <c r="L1130" s="62"/>
      <c r="M1130" s="62">
        <f>'учет продукции'!$L1130-'учет продукции'!$N1130</f>
        <v>0</v>
      </c>
      <c r="N1130" s="62">
        <f>'учет продукции'!$L1130/4.13</f>
        <v>0</v>
      </c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  <c r="AB1130" s="62"/>
      <c r="AC1130" s="61" t="str">
        <f>'учет продукции'!$A1130&amp;" "&amp;'учет продукции'!$B1130&amp;" "&amp;'учет продукции'!$C1130&amp;" "&amp;'учет продукции'!$D1130&amp;" "&amp;'учет продукции'!$E1130</f>
        <v>Поребрик полноцвет №5 Клинкер гладкий 1 сорт</v>
      </c>
    </row>
    <row r="1131" spans="1:29" ht="14.25" customHeight="1" x14ac:dyDescent="0.3">
      <c r="A1131" s="35" t="s">
        <v>161</v>
      </c>
      <c r="B1131" s="8" t="s">
        <v>162</v>
      </c>
      <c r="C1131" s="8" t="str">
        <f t="shared" si="441"/>
        <v>№6 Осень</v>
      </c>
      <c r="D1131" s="8" t="str">
        <f t="shared" si="446"/>
        <v>гладкий</v>
      </c>
      <c r="E1131" s="9" t="str">
        <f>'вариации продукты'!F$3</f>
        <v>1 сорт</v>
      </c>
      <c r="F1131" s="63">
        <f>'учет продукции'!$I1131+'учет продукции'!$J1131-'учет продукции'!$K1131</f>
        <v>0</v>
      </c>
      <c r="G1131" s="32">
        <f t="shared" si="447"/>
        <v>195</v>
      </c>
      <c r="H1131" s="32">
        <f>'учет продукции'!$F1131*'учет продукции'!$G1131</f>
        <v>0</v>
      </c>
      <c r="I1131" s="64"/>
      <c r="J1131" s="61"/>
      <c r="K1131" s="61"/>
      <c r="L1131" s="62"/>
      <c r="M1131" s="62">
        <f>'учет продукции'!$L1131-'учет продукции'!$N1131</f>
        <v>0</v>
      </c>
      <c r="N1131" s="62">
        <f>'учет продукции'!$L1131/4.13</f>
        <v>0</v>
      </c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  <c r="AB1131" s="62"/>
      <c r="AC1131" s="61" t="str">
        <f>'учет продукции'!$A1131&amp;" "&amp;'учет продукции'!$B1131&amp;" "&amp;'учет продукции'!$C1131&amp;" "&amp;'учет продукции'!$D1131&amp;" "&amp;'учет продукции'!$E1131</f>
        <v>Поребрик полноцвет №6 Осень гладкий 1 сорт</v>
      </c>
    </row>
    <row r="1132" spans="1:29" ht="14.25" customHeight="1" x14ac:dyDescent="0.3">
      <c r="A1132" s="35" t="s">
        <v>161</v>
      </c>
      <c r="B1132" s="8" t="s">
        <v>162</v>
      </c>
      <c r="C1132" s="8" t="str">
        <f t="shared" si="441"/>
        <v>№7 Меланж</v>
      </c>
      <c r="D1132" s="8" t="str">
        <f t="shared" si="446"/>
        <v>гладкий</v>
      </c>
      <c r="E1132" s="9" t="str">
        <f>'вариации продукты'!F$3</f>
        <v>1 сорт</v>
      </c>
      <c r="F1132" s="63">
        <f>'учет продукции'!$I1132+'учет продукции'!$J1132-'учет продукции'!$K1132</f>
        <v>0</v>
      </c>
      <c r="G1132" s="32">
        <f t="shared" si="447"/>
        <v>195</v>
      </c>
      <c r="H1132" s="32">
        <f>'учет продукции'!$F1132*'учет продукции'!$G1132</f>
        <v>0</v>
      </c>
      <c r="I1132" s="64"/>
      <c r="J1132" s="61"/>
      <c r="K1132" s="61"/>
      <c r="L1132" s="62"/>
      <c r="M1132" s="62">
        <f>'учет продукции'!$L1132-'учет продукции'!$N1132</f>
        <v>0</v>
      </c>
      <c r="N1132" s="62">
        <f>'учет продукции'!$L1132/4.13</f>
        <v>0</v>
      </c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  <c r="AB1132" s="62"/>
      <c r="AC1132" s="61" t="str">
        <f>'учет продукции'!$A1132&amp;" "&amp;'учет продукции'!$B1132&amp;" "&amp;'учет продукции'!$C1132&amp;" "&amp;'учет продукции'!$D1132&amp;" "&amp;'учет продукции'!$E1132</f>
        <v>Поребрик полноцвет №7 Меланж гладкий 1 сорт</v>
      </c>
    </row>
    <row r="1133" spans="1:29" ht="14.25" customHeight="1" x14ac:dyDescent="0.3">
      <c r="A1133" s="35" t="s">
        <v>161</v>
      </c>
      <c r="B1133" s="8" t="s">
        <v>162</v>
      </c>
      <c r="C1133" s="8" t="str">
        <f t="shared" si="441"/>
        <v>№8 Аляска</v>
      </c>
      <c r="D1133" s="8" t="str">
        <f t="shared" si="446"/>
        <v>гладкий</v>
      </c>
      <c r="E1133" s="9" t="str">
        <f>'вариации продукты'!F$3</f>
        <v>1 сорт</v>
      </c>
      <c r="F1133" s="63">
        <f>'учет продукции'!$I1133+'учет продукции'!$J1133-'учет продукции'!$K1133</f>
        <v>0</v>
      </c>
      <c r="G1133" s="32">
        <f t="shared" si="447"/>
        <v>195</v>
      </c>
      <c r="H1133" s="32">
        <f>'учет продукции'!$F1133*'учет продукции'!$G1133</f>
        <v>0</v>
      </c>
      <c r="I1133" s="64"/>
      <c r="J1133" s="61"/>
      <c r="K1133" s="61"/>
      <c r="L1133" s="62"/>
      <c r="M1133" s="62">
        <f>'учет продукции'!$L1133-'учет продукции'!$N1133</f>
        <v>0</v>
      </c>
      <c r="N1133" s="62">
        <f>'учет продукции'!$L1133/4.13</f>
        <v>0</v>
      </c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  <c r="AB1133" s="62"/>
      <c r="AC1133" s="61" t="str">
        <f>'учет продукции'!$A1133&amp;" "&amp;'учет продукции'!$B1133&amp;" "&amp;'учет продукции'!$C1133&amp;" "&amp;'учет продукции'!$D1133&amp;" "&amp;'учет продукции'!$E1133</f>
        <v>Поребрик полноцвет №8 Аляска гладкий 1 сорт</v>
      </c>
    </row>
    <row r="1134" spans="1:29" ht="14.25" customHeight="1" x14ac:dyDescent="0.3">
      <c r="A1134" s="35" t="s">
        <v>161</v>
      </c>
      <c r="B1134" s="8" t="s">
        <v>162</v>
      </c>
      <c r="C1134" s="8" t="str">
        <f t="shared" si="441"/>
        <v>№9 Арабская ночь</v>
      </c>
      <c r="D1134" s="8" t="str">
        <f t="shared" si="446"/>
        <v>гладкий</v>
      </c>
      <c r="E1134" s="9" t="str">
        <f>'вариации продукты'!F$3</f>
        <v>1 сорт</v>
      </c>
      <c r="F1134" s="63">
        <f>'учет продукции'!$I1134+'учет продукции'!$J1134-'учет продукции'!$K1134</f>
        <v>0</v>
      </c>
      <c r="G1134" s="32">
        <f t="shared" si="447"/>
        <v>195</v>
      </c>
      <c r="H1134" s="32">
        <f>'учет продукции'!$F1134*'учет продукции'!$G1134</f>
        <v>0</v>
      </c>
      <c r="I1134" s="64"/>
      <c r="J1134" s="61"/>
      <c r="K1134" s="61"/>
      <c r="L1134" s="62"/>
      <c r="M1134" s="62">
        <f>'учет продукции'!$L1134-'учет продукции'!$N1134</f>
        <v>0</v>
      </c>
      <c r="N1134" s="62">
        <f>'учет продукции'!$L1134/4.13</f>
        <v>0</v>
      </c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  <c r="AB1134" s="62"/>
      <c r="AC1134" s="61" t="str">
        <f>'учет продукции'!$A1134&amp;" "&amp;'учет продукции'!$B1134&amp;" "&amp;'учет продукции'!$C1134&amp;" "&amp;'учет продукции'!$D1134&amp;" "&amp;'учет продукции'!$E1134</f>
        <v>Поребрик полноцвет №9 Арабская ночь гладкий 1 сорт</v>
      </c>
    </row>
    <row r="1135" spans="1:29" ht="14.25" customHeight="1" x14ac:dyDescent="0.3">
      <c r="A1135" s="35" t="s">
        <v>161</v>
      </c>
      <c r="B1135" s="8" t="s">
        <v>162</v>
      </c>
      <c r="C1135" s="8" t="str">
        <f t="shared" si="441"/>
        <v>№10 Джафар</v>
      </c>
      <c r="D1135" s="8" t="str">
        <f t="shared" si="446"/>
        <v>гладкий</v>
      </c>
      <c r="E1135" s="9" t="str">
        <f>'вариации продукты'!F$3</f>
        <v>1 сорт</v>
      </c>
      <c r="F1135" s="63">
        <f>'учет продукции'!$I1135+'учет продукции'!$J1135-'учет продукции'!$K1135</f>
        <v>0</v>
      </c>
      <c r="G1135" s="32">
        <f t="shared" si="447"/>
        <v>195</v>
      </c>
      <c r="H1135" s="32">
        <f>'учет продукции'!$F1135*'учет продукции'!$G1135</f>
        <v>0</v>
      </c>
      <c r="I1135" s="64"/>
      <c r="J1135" s="61"/>
      <c r="K1135" s="61"/>
      <c r="L1135" s="62"/>
      <c r="M1135" s="62">
        <f>'учет продукции'!$L1135-'учет продукции'!$N1135</f>
        <v>0</v>
      </c>
      <c r="N1135" s="62">
        <f>'учет продукции'!$L1135/4.13</f>
        <v>0</v>
      </c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  <c r="AB1135" s="62"/>
      <c r="AC1135" s="61" t="str">
        <f>'учет продукции'!$A1135&amp;" "&amp;'учет продукции'!$B1135&amp;" "&amp;'учет продукции'!$C1135&amp;" "&amp;'учет продукции'!$D1135&amp;" "&amp;'учет продукции'!$E1135</f>
        <v>Поребрик полноцвет №10 Джафар гладкий 1 сорт</v>
      </c>
    </row>
    <row r="1136" spans="1:29" ht="14.25" customHeight="1" x14ac:dyDescent="0.3">
      <c r="A1136" s="35" t="s">
        <v>161</v>
      </c>
      <c r="B1136" s="8" t="s">
        <v>162</v>
      </c>
      <c r="C1136" s="8" t="str">
        <f t="shared" si="441"/>
        <v>№11 Джамбулани</v>
      </c>
      <c r="D1136" s="8" t="str">
        <f t="shared" si="446"/>
        <v>гладкий</v>
      </c>
      <c r="E1136" s="9" t="str">
        <f>'вариации продукты'!F$3</f>
        <v>1 сорт</v>
      </c>
      <c r="F1136" s="63">
        <f>'учет продукции'!$I1136+'учет продукции'!$J1136-'учет продукции'!$K1136</f>
        <v>0</v>
      </c>
      <c r="G1136" s="32">
        <f t="shared" si="447"/>
        <v>195</v>
      </c>
      <c r="H1136" s="32">
        <f>'учет продукции'!$F1136*'учет продукции'!$G1136</f>
        <v>0</v>
      </c>
      <c r="I1136" s="64"/>
      <c r="J1136" s="61"/>
      <c r="K1136" s="61"/>
      <c r="L1136" s="62"/>
      <c r="M1136" s="62">
        <f>'учет продукции'!$L1136-'учет продукции'!$N1136</f>
        <v>0</v>
      </c>
      <c r="N1136" s="62">
        <f>'учет продукции'!$L1136/4.13</f>
        <v>0</v>
      </c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  <c r="AB1136" s="62"/>
      <c r="AC1136" s="61" t="str">
        <f>'учет продукции'!$A1136&amp;" "&amp;'учет продукции'!$B1136&amp;" "&amp;'учет продукции'!$C1136&amp;" "&amp;'учет продукции'!$D1136&amp;" "&amp;'учет продукции'!$E1136</f>
        <v>Поребрик полноцвет №11 Джамбулани гладкий 1 сорт</v>
      </c>
    </row>
    <row r="1137" spans="1:29" ht="14.25" customHeight="1" x14ac:dyDescent="0.3">
      <c r="A1137" s="35" t="s">
        <v>161</v>
      </c>
      <c r="B1137" s="8" t="s">
        <v>162</v>
      </c>
      <c r="C1137" s="8" t="str">
        <f t="shared" si="441"/>
        <v>№12 Яшма</v>
      </c>
      <c r="D1137" s="8" t="str">
        <f t="shared" si="446"/>
        <v>гладкий</v>
      </c>
      <c r="E1137" s="9" t="str">
        <f>'вариации продукты'!F$3</f>
        <v>1 сорт</v>
      </c>
      <c r="F1137" s="63">
        <f>'учет продукции'!$I1137+'учет продукции'!$J1137-'учет продукции'!$K1137</f>
        <v>0</v>
      </c>
      <c r="G1137" s="32">
        <f t="shared" si="447"/>
        <v>195</v>
      </c>
      <c r="H1137" s="32">
        <f>'учет продукции'!$F1137*'учет продукции'!$G1137</f>
        <v>0</v>
      </c>
      <c r="I1137" s="64"/>
      <c r="J1137" s="61"/>
      <c r="K1137" s="61"/>
      <c r="L1137" s="62"/>
      <c r="M1137" s="62">
        <f>'учет продукции'!$L1137-'учет продукции'!$N1137</f>
        <v>0</v>
      </c>
      <c r="N1137" s="62">
        <f>'учет продукции'!$L1137/4.13</f>
        <v>0</v>
      </c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  <c r="AB1137" s="62"/>
      <c r="AC1137" s="61" t="str">
        <f>'учет продукции'!$A1137&amp;" "&amp;'учет продукции'!$B1137&amp;" "&amp;'учет продукции'!$C1137&amp;" "&amp;'учет продукции'!$D1137&amp;" "&amp;'учет продукции'!$E1137</f>
        <v>Поребрик полноцвет №12 Яшма гладкий 1 сорт</v>
      </c>
    </row>
    <row r="1138" spans="1:29" ht="14.25" customHeight="1" x14ac:dyDescent="0.3">
      <c r="A1138" s="35" t="s">
        <v>161</v>
      </c>
      <c r="B1138" s="8" t="s">
        <v>162</v>
      </c>
      <c r="C1138" s="8" t="str">
        <f t="shared" si="441"/>
        <v>№13 Сорренто</v>
      </c>
      <c r="D1138" s="8" t="str">
        <f t="shared" si="446"/>
        <v>гладкий</v>
      </c>
      <c r="E1138" s="9" t="str">
        <f>'вариации продукты'!F$3</f>
        <v>1 сорт</v>
      </c>
      <c r="F1138" s="63">
        <f>'учет продукции'!$I1138+'учет продукции'!$J1138-'учет продукции'!$K1138</f>
        <v>0</v>
      </c>
      <c r="G1138" s="32">
        <f t="shared" si="447"/>
        <v>195</v>
      </c>
      <c r="H1138" s="32">
        <f>'учет продукции'!$F1138*'учет продукции'!$G1138</f>
        <v>0</v>
      </c>
      <c r="I1138" s="64"/>
      <c r="J1138" s="61"/>
      <c r="K1138" s="61"/>
      <c r="L1138" s="62"/>
      <c r="M1138" s="62">
        <f>'учет продукции'!$L1138-'учет продукции'!$N1138</f>
        <v>0</v>
      </c>
      <c r="N1138" s="62">
        <f>'учет продукции'!$L1138/4.13</f>
        <v>0</v>
      </c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  <c r="AB1138" s="62"/>
      <c r="AC1138" s="61" t="str">
        <f>'учет продукции'!$A1138&amp;" "&amp;'учет продукции'!$B1138&amp;" "&amp;'учет продукции'!$C1138&amp;" "&amp;'учет продукции'!$D1138&amp;" "&amp;'учет продукции'!$E1138</f>
        <v>Поребрик полноцвет №13 Сорренто гладкий 1 сорт</v>
      </c>
    </row>
    <row r="1139" spans="1:29" ht="14.25" customHeight="1" x14ac:dyDescent="0.3">
      <c r="A1139" s="35" t="s">
        <v>161</v>
      </c>
      <c r="B1139" s="8" t="s">
        <v>162</v>
      </c>
      <c r="C1139" s="8" t="str">
        <f t="shared" si="441"/>
        <v>№14 Красный агат</v>
      </c>
      <c r="D1139" s="8" t="str">
        <f t="shared" si="446"/>
        <v>гладкий</v>
      </c>
      <c r="E1139" s="9" t="str">
        <f>'вариации продукты'!F$3</f>
        <v>1 сорт</v>
      </c>
      <c r="F1139" s="63">
        <f>'учет продукции'!$I1139+'учет продукции'!$J1139-'учет продукции'!$K1139</f>
        <v>0</v>
      </c>
      <c r="G1139" s="32">
        <f t="shared" si="447"/>
        <v>195</v>
      </c>
      <c r="H1139" s="32">
        <f>'учет продукции'!$F1139*'учет продукции'!$G1139</f>
        <v>0</v>
      </c>
      <c r="I1139" s="64"/>
      <c r="J1139" s="61"/>
      <c r="K1139" s="61"/>
      <c r="L1139" s="62"/>
      <c r="M1139" s="62">
        <f>'учет продукции'!$L1139-'учет продукции'!$N1139</f>
        <v>0</v>
      </c>
      <c r="N1139" s="62">
        <f>'учет продукции'!$L1139/4.13</f>
        <v>0</v>
      </c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  <c r="AB1139" s="62"/>
      <c r="AC1139" s="61" t="str">
        <f>'учет продукции'!$A1139&amp;" "&amp;'учет продукции'!$B1139&amp;" "&amp;'учет продукции'!$C1139&amp;" "&amp;'учет продукции'!$D1139&amp;" "&amp;'учет продукции'!$E1139</f>
        <v>Поребрик полноцвет №14 Красный агат гладкий 1 сорт</v>
      </c>
    </row>
    <row r="1140" spans="1:29" ht="14.25" customHeight="1" x14ac:dyDescent="0.3">
      <c r="A1140" s="35" t="s">
        <v>161</v>
      </c>
      <c r="B1140" s="8" t="s">
        <v>162</v>
      </c>
      <c r="C1140" s="8" t="str">
        <f t="shared" si="441"/>
        <v>№15 Антрацит</v>
      </c>
      <c r="D1140" s="8" t="str">
        <f t="shared" si="446"/>
        <v>гладкий</v>
      </c>
      <c r="E1140" s="9" t="str">
        <f>'вариации продукты'!F$3</f>
        <v>1 сорт</v>
      </c>
      <c r="F1140" s="63">
        <f>'учет продукции'!$I1140+'учет продукции'!$J1140-'учет продукции'!$K1140</f>
        <v>0</v>
      </c>
      <c r="G1140" s="32">
        <f t="shared" si="447"/>
        <v>195</v>
      </c>
      <c r="H1140" s="32">
        <f>'учет продукции'!$F1140*'учет продукции'!$G1140</f>
        <v>0</v>
      </c>
      <c r="I1140" s="64"/>
      <c r="J1140" s="61"/>
      <c r="K1140" s="61"/>
      <c r="L1140" s="62"/>
      <c r="M1140" s="62">
        <f>'учет продукции'!$L1140-'учет продукции'!$N1140</f>
        <v>0</v>
      </c>
      <c r="N1140" s="62">
        <f>'учет продукции'!$L1140/4.13</f>
        <v>0</v>
      </c>
      <c r="O1140" s="62"/>
      <c r="P1140" s="62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2"/>
      <c r="AB1140" s="62"/>
      <c r="AC1140" s="61" t="str">
        <f>'учет продукции'!$A1140&amp;" "&amp;'учет продукции'!$B1140&amp;" "&amp;'учет продукции'!$C1140&amp;" "&amp;'учет продукции'!$D1140&amp;" "&amp;'учет продукции'!$E1140</f>
        <v>Поребрик полноцвет №15 Антрацит гладкий 1 сорт</v>
      </c>
    </row>
    <row r="1141" spans="1:29" ht="14.25" customHeight="1" x14ac:dyDescent="0.3">
      <c r="A1141" s="35" t="s">
        <v>161</v>
      </c>
      <c r="B1141" s="8" t="s">
        <v>162</v>
      </c>
      <c r="C1141" s="8" t="str">
        <f t="shared" si="441"/>
        <v>№16 Хаски</v>
      </c>
      <c r="D1141" s="8" t="str">
        <f t="shared" si="446"/>
        <v>гладкий</v>
      </c>
      <c r="E1141" s="9" t="str">
        <f>'вариации продукты'!F$3</f>
        <v>1 сорт</v>
      </c>
      <c r="F1141" s="63">
        <f>'учет продукции'!$I1141+'учет продукции'!$J1141-'учет продукции'!$K1141</f>
        <v>0</v>
      </c>
      <c r="G1141" s="32">
        <f t="shared" si="447"/>
        <v>195</v>
      </c>
      <c r="H1141" s="32">
        <f>'учет продукции'!$F1141*'учет продукции'!$G1141</f>
        <v>0</v>
      </c>
      <c r="I1141" s="64"/>
      <c r="J1141" s="61"/>
      <c r="K1141" s="61"/>
      <c r="L1141" s="62"/>
      <c r="M1141" s="62">
        <f>'учет продукции'!$L1141-'учет продукции'!$N1141</f>
        <v>0</v>
      </c>
      <c r="N1141" s="62">
        <f>'учет продукции'!$L1141/4.13</f>
        <v>0</v>
      </c>
      <c r="O1141" s="62"/>
      <c r="P1141" s="62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2"/>
      <c r="AB1141" s="62"/>
      <c r="AC1141" s="61" t="str">
        <f>'учет продукции'!$A1141&amp;" "&amp;'учет продукции'!$B1141&amp;" "&amp;'учет продукции'!$C1141&amp;" "&amp;'учет продукции'!$D1141&amp;" "&amp;'учет продукции'!$E1141</f>
        <v>Поребрик полноцвет №16 Хаски гладкий 1 сорт</v>
      </c>
    </row>
    <row r="1142" spans="1:29" ht="14.25" customHeight="1" x14ac:dyDescent="0.3">
      <c r="A1142" s="35" t="s">
        <v>161</v>
      </c>
      <c r="B1142" s="8" t="s">
        <v>162</v>
      </c>
      <c r="C1142" s="8" t="str">
        <f t="shared" si="441"/>
        <v>№17 Черная ночь</v>
      </c>
      <c r="D1142" s="8" t="str">
        <f t="shared" si="446"/>
        <v>гладкий</v>
      </c>
      <c r="E1142" s="9" t="str">
        <f>'вариации продукты'!F$3</f>
        <v>1 сорт</v>
      </c>
      <c r="F1142" s="63">
        <f>'учет продукции'!$I1142+'учет продукции'!$J1142-'учет продукции'!$K1142</f>
        <v>0</v>
      </c>
      <c r="G1142" s="32">
        <f t="shared" si="447"/>
        <v>195</v>
      </c>
      <c r="H1142" s="32">
        <f>'учет продукции'!$F1142*'учет продукции'!$G1142</f>
        <v>0</v>
      </c>
      <c r="I1142" s="64"/>
      <c r="J1142" s="61"/>
      <c r="K1142" s="61"/>
      <c r="L1142" s="62"/>
      <c r="M1142" s="62">
        <f>'учет продукции'!$L1142-'учет продукции'!$N1142</f>
        <v>0</v>
      </c>
      <c r="N1142" s="62">
        <f>'учет продукции'!$L1142/4.13</f>
        <v>0</v>
      </c>
      <c r="O1142" s="62"/>
      <c r="P1142" s="62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2"/>
      <c r="AB1142" s="62"/>
      <c r="AC1142" s="61" t="str">
        <f>'учет продукции'!$A1142&amp;" "&amp;'учет продукции'!$B1142&amp;" "&amp;'учет продукции'!$C1142&amp;" "&amp;'учет продукции'!$D1142&amp;" "&amp;'учет продукции'!$E1142</f>
        <v>Поребрик полноцвет №17 Черная ночь гладкий 1 сорт</v>
      </c>
    </row>
    <row r="1143" spans="1:29" ht="14.25" customHeight="1" x14ac:dyDescent="0.3">
      <c r="A1143" s="35" t="s">
        <v>161</v>
      </c>
      <c r="B1143" s="8" t="s">
        <v>162</v>
      </c>
      <c r="C1143" s="8" t="str">
        <f t="shared" si="441"/>
        <v>№18 Мустанг</v>
      </c>
      <c r="D1143" s="8" t="str">
        <f t="shared" si="446"/>
        <v>гладкий</v>
      </c>
      <c r="E1143" s="9" t="str">
        <f>'вариации продукты'!F$3</f>
        <v>1 сорт</v>
      </c>
      <c r="F1143" s="63">
        <f>'учет продукции'!$I1143+'учет продукции'!$J1143-'учет продукции'!$K1143</f>
        <v>0</v>
      </c>
      <c r="G1143" s="32">
        <f t="shared" si="447"/>
        <v>195</v>
      </c>
      <c r="H1143" s="32">
        <f>'учет продукции'!$F1143*'учет продукции'!$G1143</f>
        <v>0</v>
      </c>
      <c r="I1143" s="64"/>
      <c r="J1143" s="61"/>
      <c r="K1143" s="61"/>
      <c r="L1143" s="62"/>
      <c r="M1143" s="62">
        <f>'учет продукции'!$L1143-'учет продукции'!$N1143</f>
        <v>0</v>
      </c>
      <c r="N1143" s="62">
        <f>'учет продукции'!$L1143/4.13</f>
        <v>0</v>
      </c>
      <c r="O1143" s="62"/>
      <c r="P1143" s="62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2"/>
      <c r="AB1143" s="62"/>
      <c r="AC1143" s="61" t="str">
        <f>'учет продукции'!$A1143&amp;" "&amp;'учет продукции'!$B1143&amp;" "&amp;'учет продукции'!$C1143&amp;" "&amp;'учет продукции'!$D1143&amp;" "&amp;'учет продукции'!$E1143</f>
        <v>Поребрик полноцвет №18 Мустанг гладкий 1 сорт</v>
      </c>
    </row>
    <row r="1144" spans="1:29" ht="14.25" customHeight="1" x14ac:dyDescent="0.3">
      <c r="A1144" s="35" t="s">
        <v>161</v>
      </c>
      <c r="B1144" s="8" t="s">
        <v>162</v>
      </c>
      <c r="C1144" s="8" t="str">
        <f t="shared" si="441"/>
        <v>№19 Гончар</v>
      </c>
      <c r="D1144" s="8" t="str">
        <f t="shared" si="446"/>
        <v>гладкий</v>
      </c>
      <c r="E1144" s="9" t="str">
        <f>'вариации продукты'!F$3</f>
        <v>1 сорт</v>
      </c>
      <c r="F1144" s="63">
        <f>'учет продукции'!$I1144+'учет продукции'!$J1144-'учет продукции'!$K1144</f>
        <v>0</v>
      </c>
      <c r="G1144" s="32">
        <f t="shared" si="447"/>
        <v>195</v>
      </c>
      <c r="H1144" s="32">
        <f>'учет продукции'!$F1144*'учет продукции'!$G1144</f>
        <v>0</v>
      </c>
      <c r="I1144" s="64"/>
      <c r="J1144" s="61"/>
      <c r="K1144" s="61"/>
      <c r="L1144" s="62"/>
      <c r="M1144" s="62">
        <f>'учет продукции'!$L1144-'учет продукции'!$N1144</f>
        <v>0</v>
      </c>
      <c r="N1144" s="62">
        <f>'учет продукции'!$L1144/4.13</f>
        <v>0</v>
      </c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  <c r="AB1144" s="62"/>
      <c r="AC1144" s="61" t="str">
        <f>'учет продукции'!$A1144&amp;" "&amp;'учет продукции'!$B1144&amp;" "&amp;'учет продукции'!$C1144&amp;" "&amp;'учет продукции'!$D1144&amp;" "&amp;'учет продукции'!$E1144</f>
        <v>Поребрик полноцвет №19 Гончар гладкий 1 сорт</v>
      </c>
    </row>
    <row r="1145" spans="1:29" ht="14.25" customHeight="1" x14ac:dyDescent="0.3">
      <c r="A1145" s="35" t="s">
        <v>161</v>
      </c>
      <c r="B1145" s="8" t="s">
        <v>162</v>
      </c>
      <c r="C1145" s="8" t="str">
        <f t="shared" si="441"/>
        <v>№20 Кармен</v>
      </c>
      <c r="D1145" s="8" t="str">
        <f t="shared" si="446"/>
        <v>гладкий</v>
      </c>
      <c r="E1145" s="9" t="str">
        <f>'вариации продукты'!F$3</f>
        <v>1 сорт</v>
      </c>
      <c r="F1145" s="63">
        <f>'учет продукции'!$I1145+'учет продукции'!$J1145-'учет продукции'!$K1145</f>
        <v>0</v>
      </c>
      <c r="G1145" s="32">
        <f t="shared" si="447"/>
        <v>195</v>
      </c>
      <c r="H1145" s="32">
        <f>'учет продукции'!$F1145*'учет продукции'!$G1145</f>
        <v>0</v>
      </c>
      <c r="I1145" s="64"/>
      <c r="J1145" s="61"/>
      <c r="K1145" s="61"/>
      <c r="L1145" s="62"/>
      <c r="M1145" s="62">
        <f>'учет продукции'!$L1145-'учет продукции'!$N1145</f>
        <v>0</v>
      </c>
      <c r="N1145" s="62">
        <f>'учет продукции'!$L1145/4.13</f>
        <v>0</v>
      </c>
      <c r="O1145" s="62"/>
      <c r="P1145" s="62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2"/>
      <c r="AB1145" s="62"/>
      <c r="AC1145" s="61" t="str">
        <f>'учет продукции'!$A1145&amp;" "&amp;'учет продукции'!$B1145&amp;" "&amp;'учет продукции'!$C1145&amp;" "&amp;'учет продукции'!$D1145&amp;" "&amp;'учет продукции'!$E1145</f>
        <v>Поребрик полноцвет №20 Кармен гладкий 1 сорт</v>
      </c>
    </row>
    <row r="1146" spans="1:29" ht="14.25" customHeight="1" x14ac:dyDescent="0.3">
      <c r="A1146" s="35" t="s">
        <v>161</v>
      </c>
      <c r="B1146" s="8" t="s">
        <v>162</v>
      </c>
      <c r="C1146" s="8" t="str">
        <f t="shared" si="441"/>
        <v>№21 Агат коричневый</v>
      </c>
      <c r="D1146" s="8" t="str">
        <f t="shared" si="446"/>
        <v>гладкий</v>
      </c>
      <c r="E1146" s="9" t="str">
        <f>'вариации продукты'!F$3</f>
        <v>1 сорт</v>
      </c>
      <c r="F1146" s="63">
        <f>'учет продукции'!$I1146+'учет продукции'!$J1146-'учет продукции'!$K1146</f>
        <v>0</v>
      </c>
      <c r="G1146" s="32">
        <f t="shared" si="447"/>
        <v>195</v>
      </c>
      <c r="H1146" s="32">
        <f>'учет продукции'!$F1146*'учет продукции'!$G1146</f>
        <v>0</v>
      </c>
      <c r="I1146" s="64"/>
      <c r="J1146" s="61"/>
      <c r="K1146" s="61"/>
      <c r="L1146" s="62"/>
      <c r="M1146" s="62">
        <f>'учет продукции'!$L1146-'учет продукции'!$N1146</f>
        <v>0</v>
      </c>
      <c r="N1146" s="62">
        <f>'учет продукции'!$L1146/4.13</f>
        <v>0</v>
      </c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62"/>
      <c r="AC1146" s="61" t="str">
        <f>'учет продукции'!$A1146&amp;" "&amp;'учет продукции'!$B1146&amp;" "&amp;'учет продукции'!$C1146&amp;" "&amp;'учет продукции'!$D1146&amp;" "&amp;'учет продукции'!$E1146</f>
        <v>Поребрик полноцвет №21 Агат коричневый гладкий 1 сорт</v>
      </c>
    </row>
    <row r="1147" spans="1:29" ht="14.25" customHeight="1" x14ac:dyDescent="0.3">
      <c r="A1147" s="35" t="s">
        <v>161</v>
      </c>
      <c r="B1147" s="8" t="s">
        <v>162</v>
      </c>
      <c r="C1147" s="8" t="str">
        <f t="shared" si="441"/>
        <v>№22 Агат оранжевый</v>
      </c>
      <c r="D1147" s="8" t="str">
        <f t="shared" si="446"/>
        <v>гладкий</v>
      </c>
      <c r="E1147" s="9" t="str">
        <f>'вариации продукты'!F$3</f>
        <v>1 сорт</v>
      </c>
      <c r="F1147" s="63">
        <f>'учет продукции'!$I1147+'учет продукции'!$J1147-'учет продукции'!$K1147</f>
        <v>0</v>
      </c>
      <c r="G1147" s="32">
        <f t="shared" si="447"/>
        <v>195</v>
      </c>
      <c r="H1147" s="32">
        <f>'учет продукции'!$F1147*'учет продукции'!$G1147</f>
        <v>0</v>
      </c>
      <c r="I1147" s="64"/>
      <c r="J1147" s="61"/>
      <c r="K1147" s="61"/>
      <c r="L1147" s="62"/>
      <c r="M1147" s="62">
        <f>'учет продукции'!$L1147-'учет продукции'!$N1147</f>
        <v>0</v>
      </c>
      <c r="N1147" s="62">
        <f>'учет продукции'!$L1147/4.13</f>
        <v>0</v>
      </c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62"/>
      <c r="AC1147" s="61" t="str">
        <f>'учет продукции'!$A1147&amp;" "&amp;'учет продукции'!$B1147&amp;" "&amp;'учет продукции'!$C1147&amp;" "&amp;'учет продукции'!$D1147&amp;" "&amp;'учет продукции'!$E1147</f>
        <v>Поребрик полноцвет №22 Агат оранжевый гладкий 1 сорт</v>
      </c>
    </row>
    <row r="1148" spans="1:29" ht="14.25" customHeight="1" x14ac:dyDescent="0.3">
      <c r="A1148" s="35" t="s">
        <v>161</v>
      </c>
      <c r="B1148" s="8" t="s">
        <v>162</v>
      </c>
      <c r="C1148" s="8" t="str">
        <f t="shared" si="441"/>
        <v>№23 Жёлтый агат</v>
      </c>
      <c r="D1148" s="8" t="str">
        <f t="shared" si="446"/>
        <v>гладкий</v>
      </c>
      <c r="E1148" s="9" t="str">
        <f>'вариации продукты'!F$3</f>
        <v>1 сорт</v>
      </c>
      <c r="F1148" s="63">
        <f>'учет продукции'!$I1148+'учет продукции'!$J1148-'учет продукции'!$K1148</f>
        <v>0</v>
      </c>
      <c r="G1148" s="32">
        <f t="shared" si="447"/>
        <v>195</v>
      </c>
      <c r="H1148" s="32">
        <f>'учет продукции'!$F1148*'учет продукции'!$G1148</f>
        <v>0</v>
      </c>
      <c r="I1148" s="64"/>
      <c r="J1148" s="61"/>
      <c r="K1148" s="61"/>
      <c r="L1148" s="62"/>
      <c r="M1148" s="62">
        <f>'учет продукции'!$L1148-'учет продукции'!$N1148</f>
        <v>0</v>
      </c>
      <c r="N1148" s="62">
        <f>'учет продукции'!$L1148/4.13</f>
        <v>0</v>
      </c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62"/>
      <c r="AC1148" s="61" t="str">
        <f>'учет продукции'!$A1148&amp;" "&amp;'учет продукции'!$B1148&amp;" "&amp;'учет продукции'!$C1148&amp;" "&amp;'учет продукции'!$D1148&amp;" "&amp;'учет продукции'!$E1148</f>
        <v>Поребрик полноцвет №23 Жёлтый агат гладкий 1 сорт</v>
      </c>
    </row>
    <row r="1149" spans="1:29" ht="14.25" customHeight="1" x14ac:dyDescent="0.3">
      <c r="A1149" s="35" t="s">
        <v>161</v>
      </c>
      <c r="B1149" s="8" t="s">
        <v>162</v>
      </c>
      <c r="C1149" s="8" t="str">
        <f t="shared" si="441"/>
        <v>№24 Танго</v>
      </c>
      <c r="D1149" s="8" t="str">
        <f t="shared" si="446"/>
        <v>гладкий</v>
      </c>
      <c r="E1149" s="9" t="str">
        <f>'вариации продукты'!F$3</f>
        <v>1 сорт</v>
      </c>
      <c r="F1149" s="63">
        <f>'учет продукции'!$I1149+'учет продукции'!$J1149-'учет продукции'!$K1149</f>
        <v>0</v>
      </c>
      <c r="G1149" s="32">
        <f t="shared" si="447"/>
        <v>195</v>
      </c>
      <c r="H1149" s="32">
        <f>'учет продукции'!$F1149*'учет продукции'!$G1149</f>
        <v>0</v>
      </c>
      <c r="I1149" s="64"/>
      <c r="J1149" s="61"/>
      <c r="K1149" s="61"/>
      <c r="L1149" s="62"/>
      <c r="M1149" s="62">
        <f>'учет продукции'!$L1149-'учет продукции'!$N1149</f>
        <v>0</v>
      </c>
      <c r="N1149" s="62">
        <f>'учет продукции'!$L1149/4.13</f>
        <v>0</v>
      </c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  <c r="AB1149" s="62"/>
      <c r="AC1149" s="61" t="str">
        <f>'учет продукции'!$A1149&amp;" "&amp;'учет продукции'!$B1149&amp;" "&amp;'учет продукции'!$C1149&amp;" "&amp;'учет продукции'!$D1149&amp;" "&amp;'учет продукции'!$E1149</f>
        <v>Поребрик полноцвет №24 Танго гладкий 1 сорт</v>
      </c>
    </row>
    <row r="1150" spans="1:29" ht="14.25" customHeight="1" x14ac:dyDescent="0.3">
      <c r="A1150" s="35" t="s">
        <v>161</v>
      </c>
      <c r="B1150" s="8" t="s">
        <v>162</v>
      </c>
      <c r="C1150" s="8" t="str">
        <f t="shared" si="441"/>
        <v>серый</v>
      </c>
      <c r="D1150" s="8" t="str">
        <f t="shared" si="446"/>
        <v>Фактура 0-3</v>
      </c>
      <c r="E1150" s="9" t="str">
        <f>'вариации продукты'!F$3</f>
        <v>1 сорт</v>
      </c>
      <c r="F1150" s="63">
        <f>'учет продукции'!$I1150+'учет продукции'!$J1150-'учет продукции'!$K1150</f>
        <v>0</v>
      </c>
      <c r="G1150" s="32">
        <f t="shared" si="447"/>
        <v>135</v>
      </c>
      <c r="H1150" s="32">
        <f>'учет продукции'!$F1150*'учет продукции'!$G1150</f>
        <v>0</v>
      </c>
      <c r="I1150" s="64"/>
      <c r="J1150" s="61"/>
      <c r="K1150" s="61"/>
      <c r="L1150" s="62"/>
      <c r="M1150" s="62">
        <f>'учет продукции'!$L1150-'учет продукции'!$N1150</f>
        <v>0</v>
      </c>
      <c r="N1150" s="62">
        <f>'учет продукции'!$L1150/4.13</f>
        <v>0</v>
      </c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62"/>
      <c r="AC1150" s="61" t="str">
        <f>'учет продукции'!$A1150&amp;" "&amp;'учет продукции'!$B1150&amp;" "&amp;'учет продукции'!$C1150&amp;" "&amp;'учет продукции'!$D1150&amp;" "&amp;'учет продукции'!$E1150</f>
        <v>Поребрик полноцвет серый Фактура 0-3 1 сорт</v>
      </c>
    </row>
    <row r="1151" spans="1:29" ht="14.25" customHeight="1" x14ac:dyDescent="0.3">
      <c r="A1151" s="35" t="s">
        <v>161</v>
      </c>
      <c r="B1151" s="8" t="s">
        <v>162</v>
      </c>
      <c r="C1151" s="8" t="str">
        <f t="shared" si="441"/>
        <v>красный</v>
      </c>
      <c r="D1151" s="8" t="str">
        <f t="shared" si="446"/>
        <v>Фактура 0-3</v>
      </c>
      <c r="E1151" s="9" t="str">
        <f>'вариации продукты'!F$3</f>
        <v>1 сорт</v>
      </c>
      <c r="F1151" s="63">
        <f>'учет продукции'!$I1151+'учет продукции'!$J1151-'учет продукции'!$K1151</f>
        <v>0</v>
      </c>
      <c r="G1151" s="32">
        <f t="shared" si="447"/>
        <v>175</v>
      </c>
      <c r="H1151" s="32">
        <f>'учет продукции'!$F1151*'учет продукции'!$G1151</f>
        <v>0</v>
      </c>
      <c r="I1151" s="64"/>
      <c r="J1151" s="61"/>
      <c r="K1151" s="61"/>
      <c r="L1151" s="62"/>
      <c r="M1151" s="62">
        <f>'учет продукции'!$L1151-'учет продукции'!$N1151</f>
        <v>0</v>
      </c>
      <c r="N1151" s="62">
        <f>'учет продукции'!$L1151/4.13</f>
        <v>0</v>
      </c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62"/>
      <c r="AC1151" s="61" t="str">
        <f>'учет продукции'!$A1151&amp;" "&amp;'учет продукции'!$B1151&amp;" "&amp;'учет продукции'!$C1151&amp;" "&amp;'учет продукции'!$D1151&amp;" "&amp;'учет продукции'!$E1151</f>
        <v>Поребрик полноцвет красный Фактура 0-3 1 сорт</v>
      </c>
    </row>
    <row r="1152" spans="1:29" ht="14.25" customHeight="1" x14ac:dyDescent="0.3">
      <c r="A1152" s="35" t="s">
        <v>161</v>
      </c>
      <c r="B1152" s="8" t="s">
        <v>162</v>
      </c>
      <c r="C1152" s="8" t="str">
        <f t="shared" si="441"/>
        <v>коричневый</v>
      </c>
      <c r="D1152" s="8" t="str">
        <f t="shared" si="446"/>
        <v>Фактура 0-3</v>
      </c>
      <c r="E1152" s="9" t="str">
        <f>'вариации продукты'!F$3</f>
        <v>1 сорт</v>
      </c>
      <c r="F1152" s="63">
        <f>'учет продукции'!$I1152+'учет продукции'!$J1152-'учет продукции'!$K1152</f>
        <v>0</v>
      </c>
      <c r="G1152" s="32">
        <f t="shared" si="447"/>
        <v>175</v>
      </c>
      <c r="H1152" s="32">
        <f>'учет продукции'!$F1152*'учет продукции'!$G1152</f>
        <v>0</v>
      </c>
      <c r="I1152" s="64"/>
      <c r="J1152" s="61"/>
      <c r="K1152" s="61"/>
      <c r="L1152" s="62"/>
      <c r="M1152" s="62">
        <f>'учет продукции'!$L1152-'учет продукции'!$N1152</f>
        <v>0</v>
      </c>
      <c r="N1152" s="62">
        <f>'учет продукции'!$L1152/4.13</f>
        <v>0</v>
      </c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  <c r="AB1152" s="62"/>
      <c r="AC1152" s="61" t="str">
        <f>'учет продукции'!$A1152&amp;" "&amp;'учет продукции'!$B1152&amp;" "&amp;'учет продукции'!$C1152&amp;" "&amp;'учет продукции'!$D1152&amp;" "&amp;'учет продукции'!$E1152</f>
        <v>Поребрик полноцвет коричневый Фактура 0-3 1 сорт</v>
      </c>
    </row>
    <row r="1153" spans="1:29" ht="14.25" customHeight="1" x14ac:dyDescent="0.3">
      <c r="A1153" s="35" t="s">
        <v>161</v>
      </c>
      <c r="B1153" s="8" t="s">
        <v>162</v>
      </c>
      <c r="C1153" s="8" t="str">
        <f t="shared" si="441"/>
        <v>черный</v>
      </c>
      <c r="D1153" s="8" t="str">
        <f t="shared" si="446"/>
        <v>Фактура 0-3</v>
      </c>
      <c r="E1153" s="9" t="str">
        <f>'вариации продукты'!F$3</f>
        <v>1 сорт</v>
      </c>
      <c r="F1153" s="63">
        <f>'учет продукции'!$I1153+'учет продукции'!$J1153-'учет продукции'!$K1153</f>
        <v>0</v>
      </c>
      <c r="G1153" s="32">
        <f t="shared" si="447"/>
        <v>175</v>
      </c>
      <c r="H1153" s="32">
        <f>'учет продукции'!$F1153*'учет продукции'!$G1153</f>
        <v>0</v>
      </c>
      <c r="I1153" s="64"/>
      <c r="J1153" s="61"/>
      <c r="K1153" s="61"/>
      <c r="L1153" s="62"/>
      <c r="M1153" s="62">
        <f>'учет продукции'!$L1153-'учет продукции'!$N1153</f>
        <v>0</v>
      </c>
      <c r="N1153" s="62">
        <f>'учет продукции'!$L1153/4.13</f>
        <v>0</v>
      </c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  <c r="AB1153" s="62"/>
      <c r="AC1153" s="61" t="str">
        <f>'учет продукции'!$A1153&amp;" "&amp;'учет продукции'!$B1153&amp;" "&amp;'учет продукции'!$C1153&amp;" "&amp;'учет продукции'!$D1153&amp;" "&amp;'учет продукции'!$E1153</f>
        <v>Поребрик полноцвет черный Фактура 0-3 1 сорт</v>
      </c>
    </row>
    <row r="1154" spans="1:29" ht="14.25" customHeight="1" x14ac:dyDescent="0.3">
      <c r="A1154" s="35" t="s">
        <v>161</v>
      </c>
      <c r="B1154" s="8" t="s">
        <v>162</v>
      </c>
      <c r="C1154" s="8" t="str">
        <f t="shared" si="441"/>
        <v>белый</v>
      </c>
      <c r="D1154" s="8" t="str">
        <f t="shared" si="446"/>
        <v>Фактура 0-3</v>
      </c>
      <c r="E1154" s="9" t="str">
        <f>'вариации продукты'!F$3</f>
        <v>1 сорт</v>
      </c>
      <c r="F1154" s="63">
        <f>'учет продукции'!$I1154+'учет продукции'!$J1154-'учет продукции'!$K1154</f>
        <v>0</v>
      </c>
      <c r="G1154" s="32">
        <f t="shared" si="447"/>
        <v>195</v>
      </c>
      <c r="H1154" s="32">
        <f>'учет продукции'!$F1154*'учет продукции'!$G1154</f>
        <v>0</v>
      </c>
      <c r="I1154" s="64"/>
      <c r="J1154" s="61"/>
      <c r="K1154" s="61"/>
      <c r="L1154" s="62"/>
      <c r="M1154" s="62">
        <f>'учет продукции'!$L1154-'учет продукции'!$N1154</f>
        <v>0</v>
      </c>
      <c r="N1154" s="62">
        <f>'учет продукции'!$L1154/4.13</f>
        <v>0</v>
      </c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  <c r="AB1154" s="62"/>
      <c r="AC1154" s="61" t="str">
        <f>'учет продукции'!$A1154&amp;" "&amp;'учет продукции'!$B1154&amp;" "&amp;'учет продукции'!$C1154&amp;" "&amp;'учет продукции'!$D1154&amp;" "&amp;'учет продукции'!$E1154</f>
        <v>Поребрик полноцвет белый Фактура 0-3 1 сорт</v>
      </c>
    </row>
    <row r="1155" spans="1:29" ht="14.25" customHeight="1" x14ac:dyDescent="0.3">
      <c r="A1155" s="35" t="s">
        <v>161</v>
      </c>
      <c r="B1155" s="8" t="s">
        <v>162</v>
      </c>
      <c r="C1155" s="8" t="str">
        <f t="shared" si="441"/>
        <v>желтый</v>
      </c>
      <c r="D1155" s="8" t="str">
        <f t="shared" si="446"/>
        <v>Фактура 0-3</v>
      </c>
      <c r="E1155" s="9" t="str">
        <f>'вариации продукты'!F$3</f>
        <v>1 сорт</v>
      </c>
      <c r="F1155" s="63">
        <f>'учет продукции'!$I1155+'учет продукции'!$J1155-'учет продукции'!$K1155</f>
        <v>0</v>
      </c>
      <c r="G1155" s="32">
        <f t="shared" si="447"/>
        <v>195</v>
      </c>
      <c r="H1155" s="32">
        <f>'учет продукции'!$F1155*'учет продукции'!$G1155</f>
        <v>0</v>
      </c>
      <c r="I1155" s="64"/>
      <c r="J1155" s="61"/>
      <c r="K1155" s="61"/>
      <c r="L1155" s="62"/>
      <c r="M1155" s="62">
        <f>'учет продукции'!$L1155-'учет продукции'!$N1155</f>
        <v>0</v>
      </c>
      <c r="N1155" s="62">
        <f>'учет продукции'!$L1155/4.13</f>
        <v>0</v>
      </c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62"/>
      <c r="AC1155" s="61" t="str">
        <f>'учет продукции'!$A1155&amp;" "&amp;'учет продукции'!$B1155&amp;" "&amp;'учет продукции'!$C1155&amp;" "&amp;'учет продукции'!$D1155&amp;" "&amp;'учет продукции'!$E1155</f>
        <v>Поребрик полноцвет желтый Фактура 0-3 1 сорт</v>
      </c>
    </row>
    <row r="1156" spans="1:29" ht="14.25" customHeight="1" x14ac:dyDescent="0.3">
      <c r="A1156" s="35" t="s">
        <v>161</v>
      </c>
      <c r="B1156" s="8" t="s">
        <v>162</v>
      </c>
      <c r="C1156" s="8" t="str">
        <f t="shared" si="441"/>
        <v>оранжевый</v>
      </c>
      <c r="D1156" s="8" t="str">
        <f t="shared" si="446"/>
        <v>Фактура 0-3</v>
      </c>
      <c r="E1156" s="9" t="str">
        <f>'вариации продукты'!F$3</f>
        <v>1 сорт</v>
      </c>
      <c r="F1156" s="63">
        <f>'учет продукции'!$I1156+'учет продукции'!$J1156-'учет продукции'!$K1156</f>
        <v>0</v>
      </c>
      <c r="G1156" s="32">
        <f t="shared" si="447"/>
        <v>195</v>
      </c>
      <c r="H1156" s="32">
        <f>'учет продукции'!$F1156*'учет продукции'!$G1156</f>
        <v>0</v>
      </c>
      <c r="I1156" s="64"/>
      <c r="J1156" s="61"/>
      <c r="K1156" s="61"/>
      <c r="L1156" s="62"/>
      <c r="M1156" s="62">
        <f>'учет продукции'!$L1156-'учет продукции'!$N1156</f>
        <v>0</v>
      </c>
      <c r="N1156" s="62">
        <f>'учет продукции'!$L1156/4.13</f>
        <v>0</v>
      </c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  <c r="AB1156" s="62"/>
      <c r="AC1156" s="61" t="str">
        <f>'учет продукции'!$A1156&amp;" "&amp;'учет продукции'!$B1156&amp;" "&amp;'учет продукции'!$C1156&amp;" "&amp;'учет продукции'!$D1156&amp;" "&amp;'учет продукции'!$E1156</f>
        <v>Поребрик полноцвет оранжевый Фактура 0-3 1 сорт</v>
      </c>
    </row>
    <row r="1157" spans="1:29" ht="14.25" customHeight="1" x14ac:dyDescent="0.3">
      <c r="A1157" s="35" t="s">
        <v>161</v>
      </c>
      <c r="B1157" s="8" t="s">
        <v>162</v>
      </c>
      <c r="C1157" s="8" t="str">
        <f t="shared" si="441"/>
        <v>№1 Каир</v>
      </c>
      <c r="D1157" s="8" t="str">
        <f t="shared" si="446"/>
        <v>Фактура 0-3</v>
      </c>
      <c r="E1157" s="9" t="str">
        <f>'вариации продукты'!F$3</f>
        <v>1 сорт</v>
      </c>
      <c r="F1157" s="63">
        <f>'учет продукции'!$I1157+'учет продукции'!$J1157-'учет продукции'!$K1157</f>
        <v>0</v>
      </c>
      <c r="G1157" s="32">
        <f t="shared" si="447"/>
        <v>195</v>
      </c>
      <c r="H1157" s="32">
        <f>'учет продукции'!$F1157*'учет продукции'!$G1157</f>
        <v>0</v>
      </c>
      <c r="I1157" s="64"/>
      <c r="J1157" s="61"/>
      <c r="K1157" s="61"/>
      <c r="L1157" s="62"/>
      <c r="M1157" s="62">
        <f>'учет продукции'!$L1157-'учет продукции'!$N1157</f>
        <v>0</v>
      </c>
      <c r="N1157" s="62">
        <f>'учет продукции'!$L1157/4.13</f>
        <v>0</v>
      </c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  <c r="AB1157" s="62"/>
      <c r="AC1157" s="61" t="str">
        <f>'учет продукции'!$A1157&amp;" "&amp;'учет продукции'!$B1157&amp;" "&amp;'учет продукции'!$C1157&amp;" "&amp;'учет продукции'!$D1157&amp;" "&amp;'учет продукции'!$E1157</f>
        <v>Поребрик полноцвет №1 Каир Фактура 0-3 1 сорт</v>
      </c>
    </row>
    <row r="1158" spans="1:29" ht="14.25" customHeight="1" x14ac:dyDescent="0.3">
      <c r="A1158" s="35" t="s">
        <v>161</v>
      </c>
      <c r="B1158" s="8" t="s">
        <v>162</v>
      </c>
      <c r="C1158" s="8" t="str">
        <f t="shared" si="441"/>
        <v>№2 Янтарь</v>
      </c>
      <c r="D1158" s="8" t="str">
        <f t="shared" si="446"/>
        <v>Фактура 0-3</v>
      </c>
      <c r="E1158" s="9" t="str">
        <f>'вариации продукты'!F$3</f>
        <v>1 сорт</v>
      </c>
      <c r="F1158" s="63">
        <f>'учет продукции'!$I1158+'учет продукции'!$J1158-'учет продукции'!$K1158</f>
        <v>0</v>
      </c>
      <c r="G1158" s="32">
        <f t="shared" si="447"/>
        <v>195</v>
      </c>
      <c r="H1158" s="32">
        <f>'учет продукции'!$F1158*'учет продукции'!$G1158</f>
        <v>0</v>
      </c>
      <c r="I1158" s="64"/>
      <c r="J1158" s="61"/>
      <c r="K1158" s="61"/>
      <c r="L1158" s="62"/>
      <c r="M1158" s="62">
        <f>'учет продукции'!$L1158-'учет продукции'!$N1158</f>
        <v>0</v>
      </c>
      <c r="N1158" s="62">
        <f>'учет продукции'!$L1158/4.13</f>
        <v>0</v>
      </c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62"/>
      <c r="AC1158" s="61" t="str">
        <f>'учет продукции'!$A1158&amp;" "&amp;'учет продукции'!$B1158&amp;" "&amp;'учет продукции'!$C1158&amp;" "&amp;'учет продукции'!$D1158&amp;" "&amp;'учет продукции'!$E1158</f>
        <v>Поребрик полноцвет №2 Янтарь Фактура 0-3 1 сорт</v>
      </c>
    </row>
    <row r="1159" spans="1:29" ht="14.25" customHeight="1" x14ac:dyDescent="0.3">
      <c r="A1159" s="35" t="s">
        <v>161</v>
      </c>
      <c r="B1159" s="8" t="s">
        <v>162</v>
      </c>
      <c r="C1159" s="8" t="str">
        <f t="shared" si="441"/>
        <v>№3 Серо-белый</v>
      </c>
      <c r="D1159" s="8" t="str">
        <f t="shared" si="446"/>
        <v>Фактура 0-3</v>
      </c>
      <c r="E1159" s="9" t="str">
        <f>'вариации продукты'!F$3</f>
        <v>1 сорт</v>
      </c>
      <c r="F1159" s="63">
        <f>'учет продукции'!$I1159+'учет продукции'!$J1159-'учет продукции'!$K1159</f>
        <v>0</v>
      </c>
      <c r="G1159" s="32">
        <f t="shared" si="447"/>
        <v>195</v>
      </c>
      <c r="H1159" s="32">
        <f>'учет продукции'!$F1159*'учет продукции'!$G1159</f>
        <v>0</v>
      </c>
      <c r="I1159" s="64"/>
      <c r="J1159" s="61"/>
      <c r="K1159" s="61"/>
      <c r="L1159" s="62"/>
      <c r="M1159" s="62">
        <f>'учет продукции'!$L1159-'учет продукции'!$N1159</f>
        <v>0</v>
      </c>
      <c r="N1159" s="62">
        <f>'учет продукции'!$L1159/4.13</f>
        <v>0</v>
      </c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62"/>
      <c r="AC1159" s="61" t="str">
        <f>'учет продукции'!$A1159&amp;" "&amp;'учет продукции'!$B1159&amp;" "&amp;'учет продукции'!$C1159&amp;" "&amp;'учет продукции'!$D1159&amp;" "&amp;'учет продукции'!$E1159</f>
        <v>Поребрик полноцвет №3 Серо-белый Фактура 0-3 1 сорт</v>
      </c>
    </row>
    <row r="1160" spans="1:29" ht="14.25" customHeight="1" x14ac:dyDescent="0.3">
      <c r="A1160" s="35" t="s">
        <v>161</v>
      </c>
      <c r="B1160" s="8" t="s">
        <v>162</v>
      </c>
      <c r="C1160" s="8" t="str">
        <f t="shared" si="441"/>
        <v>№4 Степь</v>
      </c>
      <c r="D1160" s="8" t="str">
        <f t="shared" si="446"/>
        <v>Фактура 0-3</v>
      </c>
      <c r="E1160" s="9" t="str">
        <f>'вариации продукты'!F$3</f>
        <v>1 сорт</v>
      </c>
      <c r="F1160" s="63">
        <f>'учет продукции'!$I1160+'учет продукции'!$J1160-'учет продукции'!$K1160</f>
        <v>0</v>
      </c>
      <c r="G1160" s="32">
        <f t="shared" si="447"/>
        <v>195</v>
      </c>
      <c r="H1160" s="32">
        <f>'учет продукции'!$F1160*'учет продукции'!$G1160</f>
        <v>0</v>
      </c>
      <c r="I1160" s="64"/>
      <c r="J1160" s="61"/>
      <c r="K1160" s="61"/>
      <c r="L1160" s="62"/>
      <c r="M1160" s="62">
        <f>'учет продукции'!$L1160-'учет продукции'!$N1160</f>
        <v>0</v>
      </c>
      <c r="N1160" s="62">
        <f>'учет продукции'!$L1160/4.13</f>
        <v>0</v>
      </c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  <c r="AB1160" s="62"/>
      <c r="AC1160" s="61" t="str">
        <f>'учет продукции'!$A1160&amp;" "&amp;'учет продукции'!$B1160&amp;" "&amp;'учет продукции'!$C1160&amp;" "&amp;'учет продукции'!$D1160&amp;" "&amp;'учет продукции'!$E1160</f>
        <v>Поребрик полноцвет №4 Степь Фактура 0-3 1 сорт</v>
      </c>
    </row>
    <row r="1161" spans="1:29" ht="14.25" customHeight="1" x14ac:dyDescent="0.3">
      <c r="A1161" s="35" t="s">
        <v>161</v>
      </c>
      <c r="B1161" s="8" t="s">
        <v>162</v>
      </c>
      <c r="C1161" s="8" t="str">
        <f t="shared" si="441"/>
        <v>№5 Клинкер</v>
      </c>
      <c r="D1161" s="8" t="str">
        <f t="shared" si="446"/>
        <v>Фактура 0-3</v>
      </c>
      <c r="E1161" s="9" t="str">
        <f>'вариации продукты'!F$3</f>
        <v>1 сорт</v>
      </c>
      <c r="F1161" s="63">
        <f>'учет продукции'!$I1161+'учет продукции'!$J1161-'учет продукции'!$K1161</f>
        <v>0</v>
      </c>
      <c r="G1161" s="32">
        <f t="shared" si="447"/>
        <v>195</v>
      </c>
      <c r="H1161" s="32">
        <f>'учет продукции'!$F1161*'учет продукции'!$G1161</f>
        <v>0</v>
      </c>
      <c r="I1161" s="64"/>
      <c r="J1161" s="61"/>
      <c r="K1161" s="61"/>
      <c r="L1161" s="62"/>
      <c r="M1161" s="62">
        <f>'учет продукции'!$L1161-'учет продукции'!$N1161</f>
        <v>0</v>
      </c>
      <c r="N1161" s="62">
        <f>'учет продукции'!$L1161/4.13</f>
        <v>0</v>
      </c>
      <c r="O1161" s="62"/>
      <c r="P1161" s="62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2"/>
      <c r="AB1161" s="62"/>
      <c r="AC1161" s="61" t="str">
        <f>'учет продукции'!$A1161&amp;" "&amp;'учет продукции'!$B1161&amp;" "&amp;'учет продукции'!$C1161&amp;" "&amp;'учет продукции'!$D1161&amp;" "&amp;'учет продукции'!$E1161</f>
        <v>Поребрик полноцвет №5 Клинкер Фактура 0-3 1 сорт</v>
      </c>
    </row>
    <row r="1162" spans="1:29" ht="14.25" customHeight="1" x14ac:dyDescent="0.3">
      <c r="A1162" s="35" t="s">
        <v>161</v>
      </c>
      <c r="B1162" s="8" t="s">
        <v>162</v>
      </c>
      <c r="C1162" s="8" t="str">
        <f t="shared" si="441"/>
        <v>№6 Осень</v>
      </c>
      <c r="D1162" s="8" t="str">
        <f t="shared" si="446"/>
        <v>Фактура 0-3</v>
      </c>
      <c r="E1162" s="9" t="str">
        <f>'вариации продукты'!F$3</f>
        <v>1 сорт</v>
      </c>
      <c r="F1162" s="63">
        <f>'учет продукции'!$I1162+'учет продукции'!$J1162-'учет продукции'!$K1162</f>
        <v>0</v>
      </c>
      <c r="G1162" s="32">
        <f t="shared" si="447"/>
        <v>195</v>
      </c>
      <c r="H1162" s="32">
        <f>'учет продукции'!$F1162*'учет продукции'!$G1162</f>
        <v>0</v>
      </c>
      <c r="I1162" s="64"/>
      <c r="J1162" s="61"/>
      <c r="K1162" s="61"/>
      <c r="L1162" s="62"/>
      <c r="M1162" s="62">
        <f>'учет продукции'!$L1162-'учет продукции'!$N1162</f>
        <v>0</v>
      </c>
      <c r="N1162" s="62">
        <f>'учет продукции'!$L1162/4.13</f>
        <v>0</v>
      </c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  <c r="AB1162" s="62"/>
      <c r="AC1162" s="61" t="str">
        <f>'учет продукции'!$A1162&amp;" "&amp;'учет продукции'!$B1162&amp;" "&amp;'учет продукции'!$C1162&amp;" "&amp;'учет продукции'!$D1162&amp;" "&amp;'учет продукции'!$E1162</f>
        <v>Поребрик полноцвет №6 Осень Фактура 0-3 1 сорт</v>
      </c>
    </row>
    <row r="1163" spans="1:29" ht="14.25" customHeight="1" x14ac:dyDescent="0.3">
      <c r="A1163" s="35" t="s">
        <v>161</v>
      </c>
      <c r="B1163" s="8" t="s">
        <v>162</v>
      </c>
      <c r="C1163" s="8" t="str">
        <f t="shared" si="441"/>
        <v>№7 Меланж</v>
      </c>
      <c r="D1163" s="8" t="str">
        <f t="shared" si="446"/>
        <v>Фактура 0-3</v>
      </c>
      <c r="E1163" s="9" t="str">
        <f>'вариации продукты'!F$3</f>
        <v>1 сорт</v>
      </c>
      <c r="F1163" s="63">
        <f>'учет продукции'!$I1163+'учет продукции'!$J1163-'учет продукции'!$K1163</f>
        <v>0</v>
      </c>
      <c r="G1163" s="32">
        <f t="shared" si="447"/>
        <v>195</v>
      </c>
      <c r="H1163" s="32">
        <f>'учет продукции'!$F1163*'учет продукции'!$G1163</f>
        <v>0</v>
      </c>
      <c r="I1163" s="64"/>
      <c r="J1163" s="61"/>
      <c r="K1163" s="61"/>
      <c r="L1163" s="62"/>
      <c r="M1163" s="62">
        <f>'учет продукции'!$L1163-'учет продукции'!$N1163</f>
        <v>0</v>
      </c>
      <c r="N1163" s="62">
        <f>'учет продукции'!$L1163/4.13</f>
        <v>0</v>
      </c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62"/>
      <c r="AC1163" s="61" t="str">
        <f>'учет продукции'!$A1163&amp;" "&amp;'учет продукции'!$B1163&amp;" "&amp;'учет продукции'!$C1163&amp;" "&amp;'учет продукции'!$D1163&amp;" "&amp;'учет продукции'!$E1163</f>
        <v>Поребрик полноцвет №7 Меланж Фактура 0-3 1 сорт</v>
      </c>
    </row>
    <row r="1164" spans="1:29" ht="14.25" customHeight="1" x14ac:dyDescent="0.3">
      <c r="A1164" s="35" t="s">
        <v>161</v>
      </c>
      <c r="B1164" s="8" t="s">
        <v>162</v>
      </c>
      <c r="C1164" s="8" t="str">
        <f t="shared" si="441"/>
        <v>№8 Аляска</v>
      </c>
      <c r="D1164" s="8" t="str">
        <f t="shared" si="446"/>
        <v>Фактура 0-3</v>
      </c>
      <c r="E1164" s="9" t="str">
        <f>'вариации продукты'!F$3</f>
        <v>1 сорт</v>
      </c>
      <c r="F1164" s="63">
        <f>'учет продукции'!$I1164+'учет продукции'!$J1164-'учет продукции'!$K1164</f>
        <v>0</v>
      </c>
      <c r="G1164" s="32">
        <f t="shared" si="447"/>
        <v>195</v>
      </c>
      <c r="H1164" s="32">
        <f>'учет продукции'!$F1164*'учет продукции'!$G1164</f>
        <v>0</v>
      </c>
      <c r="I1164" s="64"/>
      <c r="J1164" s="61"/>
      <c r="K1164" s="61"/>
      <c r="L1164" s="62"/>
      <c r="M1164" s="62">
        <f>'учет продукции'!$L1164-'учет продукции'!$N1164</f>
        <v>0</v>
      </c>
      <c r="N1164" s="62">
        <f>'учет продукции'!$L1164/4.13</f>
        <v>0</v>
      </c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  <c r="AB1164" s="62"/>
      <c r="AC1164" s="61" t="str">
        <f>'учет продукции'!$A1164&amp;" "&amp;'учет продукции'!$B1164&amp;" "&amp;'учет продукции'!$C1164&amp;" "&amp;'учет продукции'!$D1164&amp;" "&amp;'учет продукции'!$E1164</f>
        <v>Поребрик полноцвет №8 Аляска Фактура 0-3 1 сорт</v>
      </c>
    </row>
    <row r="1165" spans="1:29" ht="14.25" customHeight="1" x14ac:dyDescent="0.3">
      <c r="A1165" s="35" t="s">
        <v>161</v>
      </c>
      <c r="B1165" s="8" t="s">
        <v>162</v>
      </c>
      <c r="C1165" s="8" t="str">
        <f t="shared" si="441"/>
        <v>№9 Арабская ночь</v>
      </c>
      <c r="D1165" s="8" t="str">
        <f t="shared" si="446"/>
        <v>Фактура 0-3</v>
      </c>
      <c r="E1165" s="9" t="str">
        <f>'вариации продукты'!F$3</f>
        <v>1 сорт</v>
      </c>
      <c r="F1165" s="63">
        <f>'учет продукции'!$I1165+'учет продукции'!$J1165-'учет продукции'!$K1165</f>
        <v>0</v>
      </c>
      <c r="G1165" s="32">
        <f t="shared" si="447"/>
        <v>195</v>
      </c>
      <c r="H1165" s="32">
        <f>'учет продукции'!$F1165*'учет продукции'!$G1165</f>
        <v>0</v>
      </c>
      <c r="I1165" s="64"/>
      <c r="J1165" s="61"/>
      <c r="K1165" s="61"/>
      <c r="L1165" s="62"/>
      <c r="M1165" s="62">
        <f>'учет продукции'!$L1165-'учет продукции'!$N1165</f>
        <v>0</v>
      </c>
      <c r="N1165" s="62">
        <f>'учет продукции'!$L1165/4.13</f>
        <v>0</v>
      </c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2"/>
      <c r="AB1165" s="62"/>
      <c r="AC1165" s="61" t="str">
        <f>'учет продукции'!$A1165&amp;" "&amp;'учет продукции'!$B1165&amp;" "&amp;'учет продукции'!$C1165&amp;" "&amp;'учет продукции'!$D1165&amp;" "&amp;'учет продукции'!$E1165</f>
        <v>Поребрик полноцвет №9 Арабская ночь Фактура 0-3 1 сорт</v>
      </c>
    </row>
    <row r="1166" spans="1:29" ht="14.25" customHeight="1" x14ac:dyDescent="0.3">
      <c r="A1166" s="35" t="s">
        <v>161</v>
      </c>
      <c r="B1166" s="8" t="s">
        <v>162</v>
      </c>
      <c r="C1166" s="8" t="str">
        <f t="shared" si="441"/>
        <v>№10 Джафар</v>
      </c>
      <c r="D1166" s="8" t="str">
        <f t="shared" si="446"/>
        <v>Фактура 0-3</v>
      </c>
      <c r="E1166" s="9" t="str">
        <f>'вариации продукты'!F$3</f>
        <v>1 сорт</v>
      </c>
      <c r="F1166" s="63">
        <f>'учет продукции'!$I1166+'учет продукции'!$J1166-'учет продукции'!$K1166</f>
        <v>0</v>
      </c>
      <c r="G1166" s="32">
        <f t="shared" si="447"/>
        <v>195</v>
      </c>
      <c r="H1166" s="32">
        <f>'учет продукции'!$F1166*'учет продукции'!$G1166</f>
        <v>0</v>
      </c>
      <c r="I1166" s="64"/>
      <c r="J1166" s="61"/>
      <c r="K1166" s="61"/>
      <c r="L1166" s="62"/>
      <c r="M1166" s="62">
        <f>'учет продукции'!$L1166-'учет продукции'!$N1166</f>
        <v>0</v>
      </c>
      <c r="N1166" s="62">
        <f>'учет продукции'!$L1166/4.13</f>
        <v>0</v>
      </c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  <c r="AB1166" s="62"/>
      <c r="AC1166" s="61" t="str">
        <f>'учет продукции'!$A1166&amp;" "&amp;'учет продукции'!$B1166&amp;" "&amp;'учет продукции'!$C1166&amp;" "&amp;'учет продукции'!$D1166&amp;" "&amp;'учет продукции'!$E1166</f>
        <v>Поребрик полноцвет №10 Джафар Фактура 0-3 1 сорт</v>
      </c>
    </row>
    <row r="1167" spans="1:29" ht="14.25" customHeight="1" x14ac:dyDescent="0.3">
      <c r="A1167" s="35" t="s">
        <v>161</v>
      </c>
      <c r="B1167" s="8" t="s">
        <v>162</v>
      </c>
      <c r="C1167" s="8" t="str">
        <f t="shared" si="441"/>
        <v>№11 Джамбулани</v>
      </c>
      <c r="D1167" s="8" t="str">
        <f t="shared" si="446"/>
        <v>Фактура 0-3</v>
      </c>
      <c r="E1167" s="9" t="str">
        <f>'вариации продукты'!F$3</f>
        <v>1 сорт</v>
      </c>
      <c r="F1167" s="63">
        <f>'учет продукции'!$I1167+'учет продукции'!$J1167-'учет продукции'!$K1167</f>
        <v>0</v>
      </c>
      <c r="G1167" s="32">
        <f t="shared" si="447"/>
        <v>195</v>
      </c>
      <c r="H1167" s="32">
        <f>'учет продукции'!$F1167*'учет продукции'!$G1167</f>
        <v>0</v>
      </c>
      <c r="I1167" s="64"/>
      <c r="J1167" s="61"/>
      <c r="K1167" s="61"/>
      <c r="L1167" s="62"/>
      <c r="M1167" s="62">
        <f>'учет продукции'!$L1167-'учет продукции'!$N1167</f>
        <v>0</v>
      </c>
      <c r="N1167" s="62">
        <f>'учет продукции'!$L1167/4.13</f>
        <v>0</v>
      </c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  <c r="AB1167" s="62"/>
      <c r="AC1167" s="61" t="str">
        <f>'учет продукции'!$A1167&amp;" "&amp;'учет продукции'!$B1167&amp;" "&amp;'учет продукции'!$C1167&amp;" "&amp;'учет продукции'!$D1167&amp;" "&amp;'учет продукции'!$E1167</f>
        <v>Поребрик полноцвет №11 Джамбулани Фактура 0-3 1 сорт</v>
      </c>
    </row>
    <row r="1168" spans="1:29" ht="14.25" customHeight="1" x14ac:dyDescent="0.3">
      <c r="A1168" s="35" t="s">
        <v>161</v>
      </c>
      <c r="B1168" s="8" t="s">
        <v>162</v>
      </c>
      <c r="C1168" s="8" t="str">
        <f t="shared" si="441"/>
        <v>№12 Яшма</v>
      </c>
      <c r="D1168" s="8" t="str">
        <f t="shared" si="446"/>
        <v>Фактура 0-3</v>
      </c>
      <c r="E1168" s="9" t="str">
        <f>'вариации продукты'!F$3</f>
        <v>1 сорт</v>
      </c>
      <c r="F1168" s="63">
        <f>'учет продукции'!$I1168+'учет продукции'!$J1168-'учет продукции'!$K1168</f>
        <v>0</v>
      </c>
      <c r="G1168" s="32">
        <f t="shared" si="447"/>
        <v>195</v>
      </c>
      <c r="H1168" s="32">
        <f>'учет продукции'!$F1168*'учет продукции'!$G1168</f>
        <v>0</v>
      </c>
      <c r="I1168" s="64"/>
      <c r="J1168" s="61"/>
      <c r="K1168" s="61"/>
      <c r="L1168" s="62"/>
      <c r="M1168" s="62">
        <f>'учет продукции'!$L1168-'учет продукции'!$N1168</f>
        <v>0</v>
      </c>
      <c r="N1168" s="62">
        <f>'учет продукции'!$L1168/4.13</f>
        <v>0</v>
      </c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  <c r="AB1168" s="62"/>
      <c r="AC1168" s="61" t="str">
        <f>'учет продукции'!$A1168&amp;" "&amp;'учет продукции'!$B1168&amp;" "&amp;'учет продукции'!$C1168&amp;" "&amp;'учет продукции'!$D1168&amp;" "&amp;'учет продукции'!$E1168</f>
        <v>Поребрик полноцвет №12 Яшма Фактура 0-3 1 сорт</v>
      </c>
    </row>
    <row r="1169" spans="1:29" ht="14.25" customHeight="1" x14ac:dyDescent="0.3">
      <c r="A1169" s="35" t="s">
        <v>161</v>
      </c>
      <c r="B1169" s="8" t="s">
        <v>162</v>
      </c>
      <c r="C1169" s="8" t="str">
        <f t="shared" si="441"/>
        <v>№13 Сорренто</v>
      </c>
      <c r="D1169" s="8" t="str">
        <f t="shared" si="446"/>
        <v>Фактура 0-3</v>
      </c>
      <c r="E1169" s="9" t="str">
        <f>'вариации продукты'!F$3</f>
        <v>1 сорт</v>
      </c>
      <c r="F1169" s="63">
        <f>'учет продукции'!$I1169+'учет продукции'!$J1169-'учет продукции'!$K1169</f>
        <v>0</v>
      </c>
      <c r="G1169" s="32">
        <f t="shared" si="447"/>
        <v>195</v>
      </c>
      <c r="H1169" s="32">
        <f>'учет продукции'!$F1169*'учет продукции'!$G1169</f>
        <v>0</v>
      </c>
      <c r="I1169" s="64"/>
      <c r="J1169" s="61"/>
      <c r="K1169" s="61"/>
      <c r="L1169" s="62"/>
      <c r="M1169" s="62">
        <f>'учет продукции'!$L1169-'учет продукции'!$N1169</f>
        <v>0</v>
      </c>
      <c r="N1169" s="62">
        <f>'учет продукции'!$L1169/4.13</f>
        <v>0</v>
      </c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  <c r="AB1169" s="62"/>
      <c r="AC1169" s="61" t="str">
        <f>'учет продукции'!$A1169&amp;" "&amp;'учет продукции'!$B1169&amp;" "&amp;'учет продукции'!$C1169&amp;" "&amp;'учет продукции'!$D1169&amp;" "&amp;'учет продукции'!$E1169</f>
        <v>Поребрик полноцвет №13 Сорренто Фактура 0-3 1 сорт</v>
      </c>
    </row>
    <row r="1170" spans="1:29" ht="14.25" customHeight="1" x14ac:dyDescent="0.3">
      <c r="A1170" s="35" t="s">
        <v>161</v>
      </c>
      <c r="B1170" s="8" t="s">
        <v>162</v>
      </c>
      <c r="C1170" s="8" t="str">
        <f t="shared" si="441"/>
        <v>№14 Красный агат</v>
      </c>
      <c r="D1170" s="8" t="str">
        <f t="shared" si="446"/>
        <v>Фактура 0-3</v>
      </c>
      <c r="E1170" s="9" t="str">
        <f>'вариации продукты'!F$3</f>
        <v>1 сорт</v>
      </c>
      <c r="F1170" s="63">
        <f>'учет продукции'!$I1170+'учет продукции'!$J1170-'учет продукции'!$K1170</f>
        <v>0</v>
      </c>
      <c r="G1170" s="32">
        <f t="shared" si="447"/>
        <v>195</v>
      </c>
      <c r="H1170" s="32">
        <f>'учет продукции'!$F1170*'учет продукции'!$G1170</f>
        <v>0</v>
      </c>
      <c r="I1170" s="64"/>
      <c r="J1170" s="61"/>
      <c r="K1170" s="61"/>
      <c r="L1170" s="62"/>
      <c r="M1170" s="62">
        <f>'учет продукции'!$L1170-'учет продукции'!$N1170</f>
        <v>0</v>
      </c>
      <c r="N1170" s="62">
        <f>'учет продукции'!$L1170/4.13</f>
        <v>0</v>
      </c>
      <c r="O1170" s="62"/>
      <c r="P1170" s="62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2"/>
      <c r="AB1170" s="62"/>
      <c r="AC1170" s="61" t="str">
        <f>'учет продукции'!$A1170&amp;" "&amp;'учет продукции'!$B1170&amp;" "&amp;'учет продукции'!$C1170&amp;" "&amp;'учет продукции'!$D1170&amp;" "&amp;'учет продукции'!$E1170</f>
        <v>Поребрик полноцвет №14 Красный агат Фактура 0-3 1 сорт</v>
      </c>
    </row>
    <row r="1171" spans="1:29" ht="14.25" customHeight="1" x14ac:dyDescent="0.3">
      <c r="A1171" s="35" t="s">
        <v>161</v>
      </c>
      <c r="B1171" s="8" t="s">
        <v>162</v>
      </c>
      <c r="C1171" s="8" t="str">
        <f t="shared" si="441"/>
        <v>№15 Антрацит</v>
      </c>
      <c r="D1171" s="8" t="str">
        <f t="shared" si="446"/>
        <v>Фактура 0-3</v>
      </c>
      <c r="E1171" s="9" t="str">
        <f>'вариации продукты'!F$3</f>
        <v>1 сорт</v>
      </c>
      <c r="F1171" s="63">
        <f>'учет продукции'!$I1171+'учет продукции'!$J1171-'учет продукции'!$K1171</f>
        <v>0</v>
      </c>
      <c r="G1171" s="32">
        <f t="shared" si="447"/>
        <v>195</v>
      </c>
      <c r="H1171" s="32">
        <f>'учет продукции'!$F1171*'учет продукции'!$G1171</f>
        <v>0</v>
      </c>
      <c r="I1171" s="64"/>
      <c r="J1171" s="61"/>
      <c r="K1171" s="61"/>
      <c r="L1171" s="62"/>
      <c r="M1171" s="62">
        <f>'учет продукции'!$L1171-'учет продукции'!$N1171</f>
        <v>0</v>
      </c>
      <c r="N1171" s="62">
        <f>'учет продукции'!$L1171/4.13</f>
        <v>0</v>
      </c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  <c r="AB1171" s="62"/>
      <c r="AC1171" s="61" t="str">
        <f>'учет продукции'!$A1171&amp;" "&amp;'учет продукции'!$B1171&amp;" "&amp;'учет продукции'!$C1171&amp;" "&amp;'учет продукции'!$D1171&amp;" "&amp;'учет продукции'!$E1171</f>
        <v>Поребрик полноцвет №15 Антрацит Фактура 0-3 1 сорт</v>
      </c>
    </row>
    <row r="1172" spans="1:29" ht="14.25" customHeight="1" x14ac:dyDescent="0.3">
      <c r="A1172" s="35" t="s">
        <v>161</v>
      </c>
      <c r="B1172" s="8" t="s">
        <v>162</v>
      </c>
      <c r="C1172" s="8" t="str">
        <f t="shared" si="441"/>
        <v>№16 Хаски</v>
      </c>
      <c r="D1172" s="8" t="str">
        <f t="shared" si="446"/>
        <v>Фактура 0-3</v>
      </c>
      <c r="E1172" s="9" t="str">
        <f>'вариации продукты'!F$3</f>
        <v>1 сорт</v>
      </c>
      <c r="F1172" s="63">
        <f>'учет продукции'!$I1172+'учет продукции'!$J1172-'учет продукции'!$K1172</f>
        <v>0</v>
      </c>
      <c r="G1172" s="32">
        <f t="shared" si="447"/>
        <v>195</v>
      </c>
      <c r="H1172" s="32">
        <f>'учет продукции'!$F1172*'учет продукции'!$G1172</f>
        <v>0</v>
      </c>
      <c r="I1172" s="64"/>
      <c r="J1172" s="61"/>
      <c r="K1172" s="61"/>
      <c r="L1172" s="62"/>
      <c r="M1172" s="62">
        <f>'учет продукции'!$L1172-'учет продукции'!$N1172</f>
        <v>0</v>
      </c>
      <c r="N1172" s="62">
        <f>'учет продукции'!$L1172/4.13</f>
        <v>0</v>
      </c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62"/>
      <c r="AC1172" s="61" t="str">
        <f>'учет продукции'!$A1172&amp;" "&amp;'учет продукции'!$B1172&amp;" "&amp;'учет продукции'!$C1172&amp;" "&amp;'учет продукции'!$D1172&amp;" "&amp;'учет продукции'!$E1172</f>
        <v>Поребрик полноцвет №16 Хаски Фактура 0-3 1 сорт</v>
      </c>
    </row>
    <row r="1173" spans="1:29" ht="14.25" customHeight="1" x14ac:dyDescent="0.3">
      <c r="A1173" s="35" t="s">
        <v>161</v>
      </c>
      <c r="B1173" s="8" t="s">
        <v>162</v>
      </c>
      <c r="C1173" s="8" t="str">
        <f t="shared" si="441"/>
        <v>№17 Черная ночь</v>
      </c>
      <c r="D1173" s="8" t="str">
        <f t="shared" si="446"/>
        <v>Фактура 0-3</v>
      </c>
      <c r="E1173" s="9" t="str">
        <f>'вариации продукты'!F$3</f>
        <v>1 сорт</v>
      </c>
      <c r="F1173" s="63">
        <f>'учет продукции'!$I1173+'учет продукции'!$J1173-'учет продукции'!$K1173</f>
        <v>0</v>
      </c>
      <c r="G1173" s="32">
        <f t="shared" si="447"/>
        <v>195</v>
      </c>
      <c r="H1173" s="32">
        <f>'учет продукции'!$F1173*'учет продукции'!$G1173</f>
        <v>0</v>
      </c>
      <c r="I1173" s="64"/>
      <c r="J1173" s="61"/>
      <c r="K1173" s="61"/>
      <c r="L1173" s="62"/>
      <c r="M1173" s="62">
        <f>'учет продукции'!$L1173-'учет продукции'!$N1173</f>
        <v>0</v>
      </c>
      <c r="N1173" s="62">
        <f>'учет продукции'!$L1173/4.13</f>
        <v>0</v>
      </c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  <c r="AB1173" s="62"/>
      <c r="AC1173" s="61" t="str">
        <f>'учет продукции'!$A1173&amp;" "&amp;'учет продукции'!$B1173&amp;" "&amp;'учет продукции'!$C1173&amp;" "&amp;'учет продукции'!$D1173&amp;" "&amp;'учет продукции'!$E1173</f>
        <v>Поребрик полноцвет №17 Черная ночь Фактура 0-3 1 сорт</v>
      </c>
    </row>
    <row r="1174" spans="1:29" ht="14.25" customHeight="1" x14ac:dyDescent="0.3">
      <c r="A1174" s="35" t="s">
        <v>161</v>
      </c>
      <c r="B1174" s="8" t="s">
        <v>162</v>
      </c>
      <c r="C1174" s="8" t="str">
        <f t="shared" si="441"/>
        <v>№18 Мустанг</v>
      </c>
      <c r="D1174" s="8" t="str">
        <f t="shared" si="446"/>
        <v>Фактура 0-3</v>
      </c>
      <c r="E1174" s="9" t="str">
        <f>'вариации продукты'!F$3</f>
        <v>1 сорт</v>
      </c>
      <c r="F1174" s="63">
        <f>'учет продукции'!$I1174+'учет продукции'!$J1174-'учет продукции'!$K1174</f>
        <v>0</v>
      </c>
      <c r="G1174" s="32">
        <f t="shared" si="447"/>
        <v>195</v>
      </c>
      <c r="H1174" s="32">
        <f>'учет продукции'!$F1174*'учет продукции'!$G1174</f>
        <v>0</v>
      </c>
      <c r="I1174" s="64"/>
      <c r="J1174" s="61"/>
      <c r="K1174" s="61"/>
      <c r="L1174" s="62"/>
      <c r="M1174" s="62">
        <f>'учет продукции'!$L1174-'учет продукции'!$N1174</f>
        <v>0</v>
      </c>
      <c r="N1174" s="62">
        <f>'учет продукции'!$L1174/4.13</f>
        <v>0</v>
      </c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  <c r="AB1174" s="62"/>
      <c r="AC1174" s="61" t="str">
        <f>'учет продукции'!$A1174&amp;" "&amp;'учет продукции'!$B1174&amp;" "&amp;'учет продукции'!$C1174&amp;" "&amp;'учет продукции'!$D1174&amp;" "&amp;'учет продукции'!$E1174</f>
        <v>Поребрик полноцвет №18 Мустанг Фактура 0-3 1 сорт</v>
      </c>
    </row>
    <row r="1175" spans="1:29" ht="14.25" customHeight="1" x14ac:dyDescent="0.3">
      <c r="A1175" s="35" t="s">
        <v>161</v>
      </c>
      <c r="B1175" s="8" t="s">
        <v>162</v>
      </c>
      <c r="C1175" s="8" t="str">
        <f t="shared" si="441"/>
        <v>№19 Гончар</v>
      </c>
      <c r="D1175" s="8" t="str">
        <f t="shared" si="446"/>
        <v>Фактура 0-3</v>
      </c>
      <c r="E1175" s="9" t="str">
        <f>'вариации продукты'!F$3</f>
        <v>1 сорт</v>
      </c>
      <c r="F1175" s="63">
        <f>'учет продукции'!$I1175+'учет продукции'!$J1175-'учет продукции'!$K1175</f>
        <v>0</v>
      </c>
      <c r="G1175" s="32">
        <f t="shared" si="447"/>
        <v>195</v>
      </c>
      <c r="H1175" s="32">
        <f>'учет продукции'!$F1175*'учет продукции'!$G1175</f>
        <v>0</v>
      </c>
      <c r="I1175" s="64"/>
      <c r="J1175" s="61"/>
      <c r="K1175" s="61"/>
      <c r="L1175" s="62"/>
      <c r="M1175" s="62">
        <f>'учет продукции'!$L1175-'учет продукции'!$N1175</f>
        <v>0</v>
      </c>
      <c r="N1175" s="62">
        <f>'учет продукции'!$L1175/4.13</f>
        <v>0</v>
      </c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  <c r="AB1175" s="62"/>
      <c r="AC1175" s="61" t="str">
        <f>'учет продукции'!$A1175&amp;" "&amp;'учет продукции'!$B1175&amp;" "&amp;'учет продукции'!$C1175&amp;" "&amp;'учет продукции'!$D1175&amp;" "&amp;'учет продукции'!$E1175</f>
        <v>Поребрик полноцвет №19 Гончар Фактура 0-3 1 сорт</v>
      </c>
    </row>
    <row r="1176" spans="1:29" ht="14.25" customHeight="1" x14ac:dyDescent="0.3">
      <c r="A1176" s="35" t="s">
        <v>161</v>
      </c>
      <c r="B1176" s="8" t="s">
        <v>162</v>
      </c>
      <c r="C1176" s="8" t="str">
        <f t="shared" si="441"/>
        <v>№20 Кармен</v>
      </c>
      <c r="D1176" s="8" t="str">
        <f t="shared" si="446"/>
        <v>Фактура 0-3</v>
      </c>
      <c r="E1176" s="9" t="str">
        <f>'вариации продукты'!F$3</f>
        <v>1 сорт</v>
      </c>
      <c r="F1176" s="63">
        <f>'учет продукции'!$I1176+'учет продукции'!$J1176-'учет продукции'!$K1176</f>
        <v>0</v>
      </c>
      <c r="G1176" s="32">
        <f t="shared" si="447"/>
        <v>195</v>
      </c>
      <c r="H1176" s="32">
        <f>'учет продукции'!$F1176*'учет продукции'!$G1176</f>
        <v>0</v>
      </c>
      <c r="I1176" s="64"/>
      <c r="J1176" s="61"/>
      <c r="K1176" s="61"/>
      <c r="L1176" s="62"/>
      <c r="M1176" s="62">
        <f>'учет продукции'!$L1176-'учет продукции'!$N1176</f>
        <v>0</v>
      </c>
      <c r="N1176" s="62">
        <f>'учет продукции'!$L1176/4.13</f>
        <v>0</v>
      </c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62"/>
      <c r="AC1176" s="61" t="str">
        <f>'учет продукции'!$A1176&amp;" "&amp;'учет продукции'!$B1176&amp;" "&amp;'учет продукции'!$C1176&amp;" "&amp;'учет продукции'!$D1176&amp;" "&amp;'учет продукции'!$E1176</f>
        <v>Поребрик полноцвет №20 Кармен Фактура 0-3 1 сорт</v>
      </c>
    </row>
    <row r="1177" spans="1:29" ht="14.25" customHeight="1" x14ac:dyDescent="0.3">
      <c r="A1177" s="35" t="s">
        <v>161</v>
      </c>
      <c r="B1177" s="8" t="s">
        <v>162</v>
      </c>
      <c r="C1177" s="8" t="str">
        <f t="shared" si="441"/>
        <v>№21 Агат коричневый</v>
      </c>
      <c r="D1177" s="8" t="str">
        <f t="shared" si="446"/>
        <v>Фактура 0-3</v>
      </c>
      <c r="E1177" s="9" t="str">
        <f>'вариации продукты'!F$3</f>
        <v>1 сорт</v>
      </c>
      <c r="F1177" s="63">
        <f>'учет продукции'!$I1177+'учет продукции'!$J1177-'учет продукции'!$K1177</f>
        <v>0</v>
      </c>
      <c r="G1177" s="32">
        <f t="shared" si="447"/>
        <v>195</v>
      </c>
      <c r="H1177" s="32">
        <f>'учет продукции'!$F1177*'учет продукции'!$G1177</f>
        <v>0</v>
      </c>
      <c r="I1177" s="64"/>
      <c r="J1177" s="61"/>
      <c r="K1177" s="61"/>
      <c r="L1177" s="62"/>
      <c r="M1177" s="62">
        <f>'учет продукции'!$L1177-'учет продукции'!$N1177</f>
        <v>0</v>
      </c>
      <c r="N1177" s="62">
        <f>'учет продукции'!$L1177/4.13</f>
        <v>0</v>
      </c>
      <c r="O1177" s="62"/>
      <c r="P1177" s="62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2"/>
      <c r="AB1177" s="62"/>
      <c r="AC1177" s="61" t="str">
        <f>'учет продукции'!$A1177&amp;" "&amp;'учет продукции'!$B1177&amp;" "&amp;'учет продукции'!$C1177&amp;" "&amp;'учет продукции'!$D1177&amp;" "&amp;'учет продукции'!$E1177</f>
        <v>Поребрик полноцвет №21 Агат коричневый Фактура 0-3 1 сорт</v>
      </c>
    </row>
    <row r="1178" spans="1:29" ht="14.25" customHeight="1" x14ac:dyDescent="0.3">
      <c r="A1178" s="35" t="s">
        <v>161</v>
      </c>
      <c r="B1178" s="8" t="s">
        <v>162</v>
      </c>
      <c r="C1178" s="8" t="str">
        <f t="shared" si="441"/>
        <v>№22 Агат оранжевый</v>
      </c>
      <c r="D1178" s="8" t="str">
        <f t="shared" si="446"/>
        <v>Фактура 0-3</v>
      </c>
      <c r="E1178" s="9" t="str">
        <f>'вариации продукты'!F$3</f>
        <v>1 сорт</v>
      </c>
      <c r="F1178" s="63">
        <f>'учет продукции'!$I1178+'учет продукции'!$J1178-'учет продукции'!$K1178</f>
        <v>0</v>
      </c>
      <c r="G1178" s="32">
        <f t="shared" si="447"/>
        <v>195</v>
      </c>
      <c r="H1178" s="32">
        <f>'учет продукции'!$F1178*'учет продукции'!$G1178</f>
        <v>0</v>
      </c>
      <c r="I1178" s="64"/>
      <c r="J1178" s="61"/>
      <c r="K1178" s="61"/>
      <c r="L1178" s="62"/>
      <c r="M1178" s="62">
        <f>'учет продукции'!$L1178-'учет продукции'!$N1178</f>
        <v>0</v>
      </c>
      <c r="N1178" s="62">
        <f>'учет продукции'!$L1178/4.13</f>
        <v>0</v>
      </c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  <c r="AB1178" s="62"/>
      <c r="AC1178" s="61" t="str">
        <f>'учет продукции'!$A1178&amp;" "&amp;'учет продукции'!$B1178&amp;" "&amp;'учет продукции'!$C1178&amp;" "&amp;'учет продукции'!$D1178&amp;" "&amp;'учет продукции'!$E1178</f>
        <v>Поребрик полноцвет №22 Агат оранжевый Фактура 0-3 1 сорт</v>
      </c>
    </row>
    <row r="1179" spans="1:29" ht="14.25" customHeight="1" x14ac:dyDescent="0.3">
      <c r="A1179" s="35" t="s">
        <v>161</v>
      </c>
      <c r="B1179" s="8" t="s">
        <v>162</v>
      </c>
      <c r="C1179" s="8" t="str">
        <f t="shared" si="441"/>
        <v>№23 Жёлтый агат</v>
      </c>
      <c r="D1179" s="8" t="str">
        <f t="shared" si="446"/>
        <v>Фактура 0-3</v>
      </c>
      <c r="E1179" s="9" t="str">
        <f>'вариации продукты'!F$3</f>
        <v>1 сорт</v>
      </c>
      <c r="F1179" s="63">
        <f>'учет продукции'!$I1179+'учет продукции'!$J1179-'учет продукции'!$K1179</f>
        <v>0</v>
      </c>
      <c r="G1179" s="32">
        <f t="shared" si="447"/>
        <v>195</v>
      </c>
      <c r="H1179" s="32">
        <f>'учет продукции'!$F1179*'учет продукции'!$G1179</f>
        <v>0</v>
      </c>
      <c r="I1179" s="64"/>
      <c r="J1179" s="61"/>
      <c r="K1179" s="61"/>
      <c r="L1179" s="62"/>
      <c r="M1179" s="62">
        <f>'учет продукции'!$L1179-'учет продукции'!$N1179</f>
        <v>0</v>
      </c>
      <c r="N1179" s="62">
        <f>'учет продукции'!$L1179/4.13</f>
        <v>0</v>
      </c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  <c r="AB1179" s="62"/>
      <c r="AC1179" s="61" t="str">
        <f>'учет продукции'!$A1179&amp;" "&amp;'учет продукции'!$B1179&amp;" "&amp;'учет продукции'!$C1179&amp;" "&amp;'учет продукции'!$D1179&amp;" "&amp;'учет продукции'!$E1179</f>
        <v>Поребрик полноцвет №23 Жёлтый агат Фактура 0-3 1 сорт</v>
      </c>
    </row>
    <row r="1180" spans="1:29" ht="14.25" customHeight="1" x14ac:dyDescent="0.3">
      <c r="A1180" s="35" t="s">
        <v>161</v>
      </c>
      <c r="B1180" s="8" t="s">
        <v>162</v>
      </c>
      <c r="C1180" s="8" t="str">
        <f t="shared" si="441"/>
        <v>№24 Танго</v>
      </c>
      <c r="D1180" s="8" t="str">
        <f t="shared" si="446"/>
        <v>Фактура 0-3</v>
      </c>
      <c r="E1180" s="9" t="str">
        <f>'вариации продукты'!F$3</f>
        <v>1 сорт</v>
      </c>
      <c r="F1180" s="63">
        <f>'учет продукции'!$I1180+'учет продукции'!$J1180-'учет продукции'!$K1180</f>
        <v>0</v>
      </c>
      <c r="G1180" s="32">
        <f t="shared" si="447"/>
        <v>195</v>
      </c>
      <c r="H1180" s="32">
        <f>'учет продукции'!$F1180*'учет продукции'!$G1180</f>
        <v>0</v>
      </c>
      <c r="I1180" s="64"/>
      <c r="J1180" s="61"/>
      <c r="K1180" s="61"/>
      <c r="L1180" s="62"/>
      <c r="M1180" s="62">
        <f>'учет продукции'!$L1180-'учет продукции'!$N1180</f>
        <v>0</v>
      </c>
      <c r="N1180" s="62">
        <f>'учет продукции'!$L1180/4.13</f>
        <v>0</v>
      </c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  <c r="AB1180" s="62"/>
      <c r="AC1180" s="61" t="str">
        <f>'учет продукции'!$A1180&amp;" "&amp;'учет продукции'!$B1180&amp;" "&amp;'учет продукции'!$C1180&amp;" "&amp;'учет продукции'!$D1180&amp;" "&amp;'учет продукции'!$E1180</f>
        <v>Поребрик полноцвет №24 Танго Фактура 0-3 1 сорт</v>
      </c>
    </row>
    <row r="1181" spans="1:29" ht="14.25" customHeight="1" x14ac:dyDescent="0.3">
      <c r="A1181" s="35" t="s">
        <v>161</v>
      </c>
      <c r="B1181" s="8" t="s">
        <v>162</v>
      </c>
      <c r="C1181" s="8" t="str">
        <f t="shared" si="441"/>
        <v>серый</v>
      </c>
      <c r="D1181" s="8" t="str">
        <f t="shared" si="446"/>
        <v>Мрамор</v>
      </c>
      <c r="E1181" s="9" t="str">
        <f>'вариации продукты'!F$3</f>
        <v>1 сорт</v>
      </c>
      <c r="F1181" s="63">
        <f>'учет продукции'!$I1181+'учет продукции'!$J1181-'учет продукции'!$K1181</f>
        <v>0</v>
      </c>
      <c r="G1181" s="32">
        <f t="shared" si="447"/>
        <v>225</v>
      </c>
      <c r="H1181" s="32">
        <f>'учет продукции'!$F1181*'учет продукции'!$G1181</f>
        <v>0</v>
      </c>
      <c r="I1181" s="64"/>
      <c r="J1181" s="61"/>
      <c r="K1181" s="61"/>
      <c r="L1181" s="62"/>
      <c r="M1181" s="62">
        <f>'учет продукции'!$L1181-'учет продукции'!$N1181</f>
        <v>0</v>
      </c>
      <c r="N1181" s="62">
        <f>'учет продукции'!$L1181/4.13</f>
        <v>0</v>
      </c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  <c r="AB1181" s="62"/>
      <c r="AC1181" s="61" t="str">
        <f>'учет продукции'!$A1181&amp;" "&amp;'учет продукции'!$B1181&amp;" "&amp;'учет продукции'!$C1181&amp;" "&amp;'учет продукции'!$D1181&amp;" "&amp;'учет продукции'!$E1181</f>
        <v>Поребрик полноцвет серый Мрамор 1 сорт</v>
      </c>
    </row>
    <row r="1182" spans="1:29" ht="14.25" customHeight="1" x14ac:dyDescent="0.3">
      <c r="A1182" s="35" t="s">
        <v>161</v>
      </c>
      <c r="B1182" s="8" t="s">
        <v>162</v>
      </c>
      <c r="C1182" s="8" t="str">
        <f t="shared" si="441"/>
        <v>красный</v>
      </c>
      <c r="D1182" s="8" t="str">
        <f t="shared" si="446"/>
        <v>Мрамор</v>
      </c>
      <c r="E1182" s="9" t="str">
        <f>'вариации продукты'!F$3</f>
        <v>1 сорт</v>
      </c>
      <c r="F1182" s="63">
        <f>'учет продукции'!$I1182+'учет продукции'!$J1182-'учет продукции'!$K1182</f>
        <v>0</v>
      </c>
      <c r="G1182" s="32">
        <f t="shared" si="447"/>
        <v>225</v>
      </c>
      <c r="H1182" s="32">
        <f>'учет продукции'!$F1182*'учет продукции'!$G1182</f>
        <v>0</v>
      </c>
      <c r="I1182" s="64"/>
      <c r="J1182" s="61"/>
      <c r="K1182" s="61"/>
      <c r="L1182" s="62"/>
      <c r="M1182" s="62">
        <f>'учет продукции'!$L1182-'учет продукции'!$N1182</f>
        <v>0</v>
      </c>
      <c r="N1182" s="62">
        <f>'учет продукции'!$L1182/4.13</f>
        <v>0</v>
      </c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  <c r="AB1182" s="62"/>
      <c r="AC1182" s="61" t="str">
        <f>'учет продукции'!$A1182&amp;" "&amp;'учет продукции'!$B1182&amp;" "&amp;'учет продукции'!$C1182&amp;" "&amp;'учет продукции'!$D1182&amp;" "&amp;'учет продукции'!$E1182</f>
        <v>Поребрик полноцвет красный Мрамор 1 сорт</v>
      </c>
    </row>
    <row r="1183" spans="1:29" ht="14.25" customHeight="1" x14ac:dyDescent="0.3">
      <c r="A1183" s="35" t="s">
        <v>161</v>
      </c>
      <c r="B1183" s="8" t="s">
        <v>162</v>
      </c>
      <c r="C1183" s="8" t="str">
        <f t="shared" si="441"/>
        <v>коричневый</v>
      </c>
      <c r="D1183" s="8" t="str">
        <f t="shared" si="446"/>
        <v>Мрамор</v>
      </c>
      <c r="E1183" s="9" t="str">
        <f>'вариации продукты'!F$3</f>
        <v>1 сорт</v>
      </c>
      <c r="F1183" s="63">
        <f>'учет продукции'!$I1183+'учет продукции'!$J1183-'учет продукции'!$K1183</f>
        <v>0</v>
      </c>
      <c r="G1183" s="32">
        <f t="shared" si="447"/>
        <v>225</v>
      </c>
      <c r="H1183" s="32">
        <f>'учет продукции'!$F1183*'учет продукции'!$G1183</f>
        <v>0</v>
      </c>
      <c r="I1183" s="64"/>
      <c r="J1183" s="61"/>
      <c r="K1183" s="61"/>
      <c r="L1183" s="62"/>
      <c r="M1183" s="62">
        <f>'учет продукции'!$L1183-'учет продукции'!$N1183</f>
        <v>0</v>
      </c>
      <c r="N1183" s="62">
        <f>'учет продукции'!$L1183/4.13</f>
        <v>0</v>
      </c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  <c r="AB1183" s="62"/>
      <c r="AC1183" s="61" t="str">
        <f>'учет продукции'!$A1183&amp;" "&amp;'учет продукции'!$B1183&amp;" "&amp;'учет продукции'!$C1183&amp;" "&amp;'учет продукции'!$D1183&amp;" "&amp;'учет продукции'!$E1183</f>
        <v>Поребрик полноцвет коричневый Мрамор 1 сорт</v>
      </c>
    </row>
    <row r="1184" spans="1:29" ht="14.25" customHeight="1" x14ac:dyDescent="0.3">
      <c r="A1184" s="35" t="s">
        <v>161</v>
      </c>
      <c r="B1184" s="8" t="s">
        <v>162</v>
      </c>
      <c r="C1184" s="8" t="str">
        <f t="shared" si="441"/>
        <v>черный</v>
      </c>
      <c r="D1184" s="8" t="str">
        <f t="shared" si="446"/>
        <v>Мрамор</v>
      </c>
      <c r="E1184" s="9" t="str">
        <f>'вариации продукты'!F$3</f>
        <v>1 сорт</v>
      </c>
      <c r="F1184" s="63">
        <f>'учет продукции'!$I1184+'учет продукции'!$J1184-'учет продукции'!$K1184</f>
        <v>0</v>
      </c>
      <c r="G1184" s="32">
        <f t="shared" si="447"/>
        <v>225</v>
      </c>
      <c r="H1184" s="32">
        <f>'учет продукции'!$F1184*'учет продукции'!$G1184</f>
        <v>0</v>
      </c>
      <c r="I1184" s="64"/>
      <c r="J1184" s="61"/>
      <c r="K1184" s="61"/>
      <c r="L1184" s="62"/>
      <c r="M1184" s="62">
        <f>'учет продукции'!$L1184-'учет продукции'!$N1184</f>
        <v>0</v>
      </c>
      <c r="N1184" s="62">
        <f>'учет продукции'!$L1184/4.13</f>
        <v>0</v>
      </c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  <c r="AB1184" s="62"/>
      <c r="AC1184" s="61" t="str">
        <f>'учет продукции'!$A1184&amp;" "&amp;'учет продукции'!$B1184&amp;" "&amp;'учет продукции'!$C1184&amp;" "&amp;'учет продукции'!$D1184&amp;" "&amp;'учет продукции'!$E1184</f>
        <v>Поребрик полноцвет черный Мрамор 1 сорт</v>
      </c>
    </row>
    <row r="1185" spans="1:29" ht="14.25" customHeight="1" x14ac:dyDescent="0.3">
      <c r="A1185" s="35" t="s">
        <v>161</v>
      </c>
      <c r="B1185" s="8" t="s">
        <v>162</v>
      </c>
      <c r="C1185" s="8" t="str">
        <f t="shared" si="441"/>
        <v>белый</v>
      </c>
      <c r="D1185" s="8" t="str">
        <f t="shared" si="446"/>
        <v>Мрамор</v>
      </c>
      <c r="E1185" s="9" t="str">
        <f>'вариации продукты'!F$3</f>
        <v>1 сорт</v>
      </c>
      <c r="F1185" s="63">
        <f>'учет продукции'!$I1185+'учет продукции'!$J1185-'учет продукции'!$K1185</f>
        <v>0</v>
      </c>
      <c r="G1185" s="32">
        <f t="shared" si="447"/>
        <v>225</v>
      </c>
      <c r="H1185" s="32">
        <f>'учет продукции'!$F1185*'учет продукции'!$G1185</f>
        <v>0</v>
      </c>
      <c r="I1185" s="64"/>
      <c r="J1185" s="61"/>
      <c r="K1185" s="61"/>
      <c r="L1185" s="62"/>
      <c r="M1185" s="62">
        <f>'учет продукции'!$L1185-'учет продукции'!$N1185</f>
        <v>0</v>
      </c>
      <c r="N1185" s="62">
        <f>'учет продукции'!$L1185/4.13</f>
        <v>0</v>
      </c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  <c r="AB1185" s="62"/>
      <c r="AC1185" s="61" t="str">
        <f>'учет продукции'!$A1185&amp;" "&amp;'учет продукции'!$B1185&amp;" "&amp;'учет продукции'!$C1185&amp;" "&amp;'учет продукции'!$D1185&amp;" "&amp;'учет продукции'!$E1185</f>
        <v>Поребрик полноцвет белый Мрамор 1 сорт</v>
      </c>
    </row>
    <row r="1186" spans="1:29" ht="14.25" customHeight="1" x14ac:dyDescent="0.3">
      <c r="A1186" s="35" t="s">
        <v>161</v>
      </c>
      <c r="B1186" s="8" t="s">
        <v>162</v>
      </c>
      <c r="C1186" s="8" t="str">
        <f t="shared" si="441"/>
        <v>желтый</v>
      </c>
      <c r="D1186" s="8" t="str">
        <f t="shared" si="446"/>
        <v>Мрамор</v>
      </c>
      <c r="E1186" s="9" t="str">
        <f>'вариации продукты'!F$3</f>
        <v>1 сорт</v>
      </c>
      <c r="F1186" s="63">
        <f>'учет продукции'!$I1186+'учет продукции'!$J1186-'учет продукции'!$K1186</f>
        <v>0</v>
      </c>
      <c r="G1186" s="32">
        <f t="shared" si="447"/>
        <v>225</v>
      </c>
      <c r="H1186" s="32">
        <f>'учет продукции'!$F1186*'учет продукции'!$G1186</f>
        <v>0</v>
      </c>
      <c r="I1186" s="64"/>
      <c r="J1186" s="61"/>
      <c r="K1186" s="61"/>
      <c r="L1186" s="62"/>
      <c r="M1186" s="62">
        <f>'учет продукции'!$L1186-'учет продукции'!$N1186</f>
        <v>0</v>
      </c>
      <c r="N1186" s="62">
        <f>'учет продукции'!$L1186/4.13</f>
        <v>0</v>
      </c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  <c r="AB1186" s="62"/>
      <c r="AC1186" s="61" t="str">
        <f>'учет продукции'!$A1186&amp;" "&amp;'учет продукции'!$B1186&amp;" "&amp;'учет продукции'!$C1186&amp;" "&amp;'учет продукции'!$D1186&amp;" "&amp;'учет продукции'!$E1186</f>
        <v>Поребрик полноцвет желтый Мрамор 1 сорт</v>
      </c>
    </row>
    <row r="1187" spans="1:29" ht="14.25" customHeight="1" x14ac:dyDescent="0.3">
      <c r="A1187" s="35" t="s">
        <v>161</v>
      </c>
      <c r="B1187" s="8" t="s">
        <v>162</v>
      </c>
      <c r="C1187" s="8" t="str">
        <f t="shared" si="441"/>
        <v>оранжевый</v>
      </c>
      <c r="D1187" s="8" t="str">
        <f t="shared" si="446"/>
        <v>Мрамор</v>
      </c>
      <c r="E1187" s="9" t="str">
        <f>'вариации продукты'!F$3</f>
        <v>1 сорт</v>
      </c>
      <c r="F1187" s="63">
        <f>'учет продукции'!$I1187+'учет продукции'!$J1187-'учет продукции'!$K1187</f>
        <v>0</v>
      </c>
      <c r="G1187" s="32">
        <f t="shared" si="447"/>
        <v>225</v>
      </c>
      <c r="H1187" s="32">
        <f>'учет продукции'!$F1187*'учет продукции'!$G1187</f>
        <v>0</v>
      </c>
      <c r="I1187" s="64"/>
      <c r="J1187" s="61"/>
      <c r="K1187" s="61"/>
      <c r="L1187" s="62"/>
      <c r="M1187" s="62">
        <f>'учет продукции'!$L1187-'учет продукции'!$N1187</f>
        <v>0</v>
      </c>
      <c r="N1187" s="62">
        <f>'учет продукции'!$L1187/4.13</f>
        <v>0</v>
      </c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  <c r="AB1187" s="62"/>
      <c r="AC1187" s="61" t="str">
        <f>'учет продукции'!$A1187&amp;" "&amp;'учет продукции'!$B1187&amp;" "&amp;'учет продукции'!$C1187&amp;" "&amp;'учет продукции'!$D1187&amp;" "&amp;'учет продукции'!$E1187</f>
        <v>Поребрик полноцвет оранжевый Мрамор 1 сорт</v>
      </c>
    </row>
    <row r="1188" spans="1:29" ht="14.25" customHeight="1" x14ac:dyDescent="0.3">
      <c r="A1188" s="35" t="s">
        <v>161</v>
      </c>
      <c r="B1188" s="8" t="s">
        <v>162</v>
      </c>
      <c r="C1188" s="8" t="str">
        <f t="shared" si="441"/>
        <v>№1 Каир</v>
      </c>
      <c r="D1188" s="8" t="str">
        <f t="shared" si="446"/>
        <v>Мрамор</v>
      </c>
      <c r="E1188" s="9" t="str">
        <f>'вариации продукты'!F$3</f>
        <v>1 сорт</v>
      </c>
      <c r="F1188" s="63">
        <f>'учет продукции'!$I1188+'учет продукции'!$J1188-'учет продукции'!$K1188</f>
        <v>0</v>
      </c>
      <c r="G1188" s="32">
        <f t="shared" si="447"/>
        <v>235</v>
      </c>
      <c r="H1188" s="32">
        <f>'учет продукции'!$F1188*'учет продукции'!$G1188</f>
        <v>0</v>
      </c>
      <c r="I1188" s="64"/>
      <c r="J1188" s="61"/>
      <c r="K1188" s="61"/>
      <c r="L1188" s="62"/>
      <c r="M1188" s="62">
        <f>'учет продукции'!$L1188-'учет продукции'!$N1188</f>
        <v>0</v>
      </c>
      <c r="N1188" s="62">
        <f>'учет продукции'!$L1188/4.13</f>
        <v>0</v>
      </c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62"/>
      <c r="AC1188" s="61" t="str">
        <f>'учет продукции'!$A1188&amp;" "&amp;'учет продукции'!$B1188&amp;" "&amp;'учет продукции'!$C1188&amp;" "&amp;'учет продукции'!$D1188&amp;" "&amp;'учет продукции'!$E1188</f>
        <v>Поребрик полноцвет №1 Каир Мрамор 1 сорт</v>
      </c>
    </row>
    <row r="1189" spans="1:29" ht="14.25" customHeight="1" x14ac:dyDescent="0.3">
      <c r="A1189" s="35" t="s">
        <v>161</v>
      </c>
      <c r="B1189" s="8" t="s">
        <v>162</v>
      </c>
      <c r="C1189" s="8" t="str">
        <f t="shared" si="441"/>
        <v>№2 Янтарь</v>
      </c>
      <c r="D1189" s="8" t="str">
        <f t="shared" si="446"/>
        <v>Мрамор</v>
      </c>
      <c r="E1189" s="9" t="str">
        <f>'вариации продукты'!F$3</f>
        <v>1 сорт</v>
      </c>
      <c r="F1189" s="63">
        <f>'учет продукции'!$I1189+'учет продукции'!$J1189-'учет продукции'!$K1189</f>
        <v>0</v>
      </c>
      <c r="G1189" s="32">
        <f t="shared" si="447"/>
        <v>235</v>
      </c>
      <c r="H1189" s="32">
        <f>'учет продукции'!$F1189*'учет продукции'!$G1189</f>
        <v>0</v>
      </c>
      <c r="I1189" s="64"/>
      <c r="J1189" s="61"/>
      <c r="K1189" s="61"/>
      <c r="L1189" s="62"/>
      <c r="M1189" s="62">
        <f>'учет продукции'!$L1189-'учет продукции'!$N1189</f>
        <v>0</v>
      </c>
      <c r="N1189" s="62">
        <f>'учет продукции'!$L1189/4.13</f>
        <v>0</v>
      </c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  <c r="AB1189" s="62"/>
      <c r="AC1189" s="61" t="str">
        <f>'учет продукции'!$A1189&amp;" "&amp;'учет продукции'!$B1189&amp;" "&amp;'учет продукции'!$C1189&amp;" "&amp;'учет продукции'!$D1189&amp;" "&amp;'учет продукции'!$E1189</f>
        <v>Поребрик полноцвет №2 Янтарь Мрамор 1 сорт</v>
      </c>
    </row>
    <row r="1190" spans="1:29" ht="14.25" customHeight="1" x14ac:dyDescent="0.3">
      <c r="A1190" s="35" t="s">
        <v>161</v>
      </c>
      <c r="B1190" s="8" t="s">
        <v>162</v>
      </c>
      <c r="C1190" s="8" t="str">
        <f t="shared" si="441"/>
        <v>№3 Серо-белый</v>
      </c>
      <c r="D1190" s="8" t="str">
        <f t="shared" si="446"/>
        <v>Мрамор</v>
      </c>
      <c r="E1190" s="9" t="str">
        <f>'вариации продукты'!F$3</f>
        <v>1 сорт</v>
      </c>
      <c r="F1190" s="63">
        <f>'учет продукции'!$I1190+'учет продукции'!$J1190-'учет продукции'!$K1190</f>
        <v>0</v>
      </c>
      <c r="G1190" s="32">
        <f t="shared" si="447"/>
        <v>235</v>
      </c>
      <c r="H1190" s="32">
        <f>'учет продукции'!$F1190*'учет продукции'!$G1190</f>
        <v>0</v>
      </c>
      <c r="I1190" s="64"/>
      <c r="J1190" s="61"/>
      <c r="K1190" s="61"/>
      <c r="L1190" s="62"/>
      <c r="M1190" s="62">
        <f>'учет продукции'!$L1190-'учет продукции'!$N1190</f>
        <v>0</v>
      </c>
      <c r="N1190" s="62">
        <f>'учет продукции'!$L1190/4.13</f>
        <v>0</v>
      </c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  <c r="AB1190" s="62"/>
      <c r="AC1190" s="61" t="str">
        <f>'учет продукции'!$A1190&amp;" "&amp;'учет продукции'!$B1190&amp;" "&amp;'учет продукции'!$C1190&amp;" "&amp;'учет продукции'!$D1190&amp;" "&amp;'учет продукции'!$E1190</f>
        <v>Поребрик полноцвет №3 Серо-белый Мрамор 1 сорт</v>
      </c>
    </row>
    <row r="1191" spans="1:29" ht="14.25" customHeight="1" x14ac:dyDescent="0.3">
      <c r="A1191" s="35" t="s">
        <v>161</v>
      </c>
      <c r="B1191" s="8" t="s">
        <v>162</v>
      </c>
      <c r="C1191" s="8" t="str">
        <f t="shared" si="441"/>
        <v>№4 Степь</v>
      </c>
      <c r="D1191" s="8" t="str">
        <f t="shared" si="446"/>
        <v>Мрамор</v>
      </c>
      <c r="E1191" s="9" t="str">
        <f>'вариации продукты'!F$3</f>
        <v>1 сорт</v>
      </c>
      <c r="F1191" s="63">
        <f>'учет продукции'!$I1191+'учет продукции'!$J1191-'учет продукции'!$K1191</f>
        <v>0</v>
      </c>
      <c r="G1191" s="32">
        <f t="shared" si="447"/>
        <v>235</v>
      </c>
      <c r="H1191" s="32">
        <f>'учет продукции'!$F1191*'учет продукции'!$G1191</f>
        <v>0</v>
      </c>
      <c r="I1191" s="64"/>
      <c r="J1191" s="61"/>
      <c r="K1191" s="61"/>
      <c r="L1191" s="62"/>
      <c r="M1191" s="62">
        <f>'учет продукции'!$L1191-'учет продукции'!$N1191</f>
        <v>0</v>
      </c>
      <c r="N1191" s="62">
        <f>'учет продукции'!$L1191/4.13</f>
        <v>0</v>
      </c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  <c r="AB1191" s="62"/>
      <c r="AC1191" s="61" t="str">
        <f>'учет продукции'!$A1191&amp;" "&amp;'учет продукции'!$B1191&amp;" "&amp;'учет продукции'!$C1191&amp;" "&amp;'учет продукции'!$D1191&amp;" "&amp;'учет продукции'!$E1191</f>
        <v>Поребрик полноцвет №4 Степь Мрамор 1 сорт</v>
      </c>
    </row>
    <row r="1192" spans="1:29" ht="14.25" customHeight="1" x14ac:dyDescent="0.3">
      <c r="A1192" s="35" t="s">
        <v>161</v>
      </c>
      <c r="B1192" s="8" t="s">
        <v>162</v>
      </c>
      <c r="C1192" s="8" t="str">
        <f t="shared" si="441"/>
        <v>№5 Клинкер</v>
      </c>
      <c r="D1192" s="8" t="str">
        <f t="shared" si="446"/>
        <v>Мрамор</v>
      </c>
      <c r="E1192" s="9" t="str">
        <f>'вариации продукты'!F$3</f>
        <v>1 сорт</v>
      </c>
      <c r="F1192" s="63">
        <f>'учет продукции'!$I1192+'учет продукции'!$J1192-'учет продукции'!$K1192</f>
        <v>0</v>
      </c>
      <c r="G1192" s="32">
        <f t="shared" si="447"/>
        <v>235</v>
      </c>
      <c r="H1192" s="32">
        <f>'учет продукции'!$F1192*'учет продукции'!$G1192</f>
        <v>0</v>
      </c>
      <c r="I1192" s="64"/>
      <c r="J1192" s="61"/>
      <c r="K1192" s="61"/>
      <c r="L1192" s="62"/>
      <c r="M1192" s="62">
        <f>'учет продукции'!$L1192-'учет продукции'!$N1192</f>
        <v>0</v>
      </c>
      <c r="N1192" s="62">
        <f>'учет продукции'!$L1192/4.13</f>
        <v>0</v>
      </c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  <c r="AB1192" s="62"/>
      <c r="AC1192" s="61" t="str">
        <f>'учет продукции'!$A1192&amp;" "&amp;'учет продукции'!$B1192&amp;" "&amp;'учет продукции'!$C1192&amp;" "&amp;'учет продукции'!$D1192&amp;" "&amp;'учет продукции'!$E1192</f>
        <v>Поребрик полноцвет №5 Клинкер Мрамор 1 сорт</v>
      </c>
    </row>
    <row r="1193" spans="1:29" ht="14.25" customHeight="1" x14ac:dyDescent="0.3">
      <c r="A1193" s="35" t="s">
        <v>161</v>
      </c>
      <c r="B1193" s="8" t="s">
        <v>162</v>
      </c>
      <c r="C1193" s="8" t="str">
        <f t="shared" si="441"/>
        <v>№6 Осень</v>
      </c>
      <c r="D1193" s="8" t="str">
        <f t="shared" si="446"/>
        <v>Мрамор</v>
      </c>
      <c r="E1193" s="9" t="str">
        <f>'вариации продукты'!F$3</f>
        <v>1 сорт</v>
      </c>
      <c r="F1193" s="63">
        <f>'учет продукции'!$I1193+'учет продукции'!$J1193-'учет продукции'!$K1193</f>
        <v>0</v>
      </c>
      <c r="G1193" s="32">
        <f t="shared" si="447"/>
        <v>235</v>
      </c>
      <c r="H1193" s="32">
        <f>'учет продукции'!$F1193*'учет продукции'!$G1193</f>
        <v>0</v>
      </c>
      <c r="I1193" s="64"/>
      <c r="J1193" s="61"/>
      <c r="K1193" s="61"/>
      <c r="L1193" s="62"/>
      <c r="M1193" s="62">
        <f>'учет продукции'!$L1193-'учет продукции'!$N1193</f>
        <v>0</v>
      </c>
      <c r="N1193" s="62">
        <f>'учет продукции'!$L1193/4.13</f>
        <v>0</v>
      </c>
      <c r="O1193" s="62"/>
      <c r="P1193" s="62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2"/>
      <c r="AB1193" s="62"/>
      <c r="AC1193" s="61" t="str">
        <f>'учет продукции'!$A1193&amp;" "&amp;'учет продукции'!$B1193&amp;" "&amp;'учет продукции'!$C1193&amp;" "&amp;'учет продукции'!$D1193&amp;" "&amp;'учет продукции'!$E1193</f>
        <v>Поребрик полноцвет №6 Осень Мрамор 1 сорт</v>
      </c>
    </row>
    <row r="1194" spans="1:29" ht="14.25" customHeight="1" x14ac:dyDescent="0.3">
      <c r="A1194" s="35" t="s">
        <v>161</v>
      </c>
      <c r="B1194" s="8" t="s">
        <v>162</v>
      </c>
      <c r="C1194" s="8" t="str">
        <f t="shared" si="441"/>
        <v>№7 Меланж</v>
      </c>
      <c r="D1194" s="8" t="str">
        <f t="shared" si="446"/>
        <v>Мрамор</v>
      </c>
      <c r="E1194" s="9" t="str">
        <f>'вариации продукты'!F$3</f>
        <v>1 сорт</v>
      </c>
      <c r="F1194" s="63">
        <f>'учет продукции'!$I1194+'учет продукции'!$J1194-'учет продукции'!$K1194</f>
        <v>0</v>
      </c>
      <c r="G1194" s="32">
        <f t="shared" si="447"/>
        <v>235</v>
      </c>
      <c r="H1194" s="32">
        <f>'учет продукции'!$F1194*'учет продукции'!$G1194</f>
        <v>0</v>
      </c>
      <c r="I1194" s="64"/>
      <c r="J1194" s="61"/>
      <c r="K1194" s="61"/>
      <c r="L1194" s="62"/>
      <c r="M1194" s="62">
        <f>'учет продукции'!$L1194-'учет продукции'!$N1194</f>
        <v>0</v>
      </c>
      <c r="N1194" s="62">
        <f>'учет продукции'!$L1194/4.13</f>
        <v>0</v>
      </c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62"/>
      <c r="AC1194" s="61" t="str">
        <f>'учет продукции'!$A1194&amp;" "&amp;'учет продукции'!$B1194&amp;" "&amp;'учет продукции'!$C1194&amp;" "&amp;'учет продукции'!$D1194&amp;" "&amp;'учет продукции'!$E1194</f>
        <v>Поребрик полноцвет №7 Меланж Мрамор 1 сорт</v>
      </c>
    </row>
    <row r="1195" spans="1:29" ht="14.25" customHeight="1" x14ac:dyDescent="0.3">
      <c r="A1195" s="35" t="s">
        <v>161</v>
      </c>
      <c r="B1195" s="8" t="s">
        <v>162</v>
      </c>
      <c r="C1195" s="8" t="str">
        <f t="shared" si="441"/>
        <v>№8 Аляска</v>
      </c>
      <c r="D1195" s="8" t="str">
        <f t="shared" si="446"/>
        <v>Мрамор</v>
      </c>
      <c r="E1195" s="9" t="str">
        <f>'вариации продукты'!F$3</f>
        <v>1 сорт</v>
      </c>
      <c r="F1195" s="63">
        <f>'учет продукции'!$I1195+'учет продукции'!$J1195-'учет продукции'!$K1195</f>
        <v>0</v>
      </c>
      <c r="G1195" s="32">
        <f t="shared" si="447"/>
        <v>235</v>
      </c>
      <c r="H1195" s="32">
        <f>'учет продукции'!$F1195*'учет продукции'!$G1195</f>
        <v>0</v>
      </c>
      <c r="I1195" s="64"/>
      <c r="J1195" s="61"/>
      <c r="K1195" s="61"/>
      <c r="L1195" s="62"/>
      <c r="M1195" s="62">
        <f>'учет продукции'!$L1195-'учет продукции'!$N1195</f>
        <v>0</v>
      </c>
      <c r="N1195" s="62">
        <f>'учет продукции'!$L1195/4.13</f>
        <v>0</v>
      </c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  <c r="AB1195" s="62"/>
      <c r="AC1195" s="61" t="str">
        <f>'учет продукции'!$A1195&amp;" "&amp;'учет продукции'!$B1195&amp;" "&amp;'учет продукции'!$C1195&amp;" "&amp;'учет продукции'!$D1195&amp;" "&amp;'учет продукции'!$E1195</f>
        <v>Поребрик полноцвет №8 Аляска Мрамор 1 сорт</v>
      </c>
    </row>
    <row r="1196" spans="1:29" ht="14.25" customHeight="1" x14ac:dyDescent="0.3">
      <c r="A1196" s="35" t="s">
        <v>161</v>
      </c>
      <c r="B1196" s="8" t="s">
        <v>162</v>
      </c>
      <c r="C1196" s="8" t="str">
        <f t="shared" si="441"/>
        <v>№9 Арабская ночь</v>
      </c>
      <c r="D1196" s="8" t="str">
        <f t="shared" si="446"/>
        <v>Мрамор</v>
      </c>
      <c r="E1196" s="9" t="str">
        <f>'вариации продукты'!F$3</f>
        <v>1 сорт</v>
      </c>
      <c r="F1196" s="63">
        <f>'учет продукции'!$I1196+'учет продукции'!$J1196-'учет продукции'!$K1196</f>
        <v>0</v>
      </c>
      <c r="G1196" s="32">
        <f t="shared" si="447"/>
        <v>235</v>
      </c>
      <c r="H1196" s="32">
        <f>'учет продукции'!$F1196*'учет продукции'!$G1196</f>
        <v>0</v>
      </c>
      <c r="I1196" s="64"/>
      <c r="J1196" s="61"/>
      <c r="K1196" s="61"/>
      <c r="L1196" s="62"/>
      <c r="M1196" s="62">
        <f>'учет продукции'!$L1196-'учет продукции'!$N1196</f>
        <v>0</v>
      </c>
      <c r="N1196" s="62">
        <f>'учет продукции'!$L1196/4.13</f>
        <v>0</v>
      </c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  <c r="AB1196" s="62"/>
      <c r="AC1196" s="61" t="str">
        <f>'учет продукции'!$A1196&amp;" "&amp;'учет продукции'!$B1196&amp;" "&amp;'учет продукции'!$C1196&amp;" "&amp;'учет продукции'!$D1196&amp;" "&amp;'учет продукции'!$E1196</f>
        <v>Поребрик полноцвет №9 Арабская ночь Мрамор 1 сорт</v>
      </c>
    </row>
    <row r="1197" spans="1:29" ht="14.25" customHeight="1" x14ac:dyDescent="0.3">
      <c r="A1197" s="35" t="s">
        <v>161</v>
      </c>
      <c r="B1197" s="8" t="s">
        <v>162</v>
      </c>
      <c r="C1197" s="8" t="str">
        <f t="shared" si="441"/>
        <v>№10 Джафар</v>
      </c>
      <c r="D1197" s="8" t="str">
        <f t="shared" si="446"/>
        <v>Мрамор</v>
      </c>
      <c r="E1197" s="9" t="str">
        <f>'вариации продукты'!F$3</f>
        <v>1 сорт</v>
      </c>
      <c r="F1197" s="63">
        <f>'учет продукции'!$I1197+'учет продукции'!$J1197-'учет продукции'!$K1197</f>
        <v>0</v>
      </c>
      <c r="G1197" s="32">
        <f t="shared" si="447"/>
        <v>235</v>
      </c>
      <c r="H1197" s="32">
        <f>'учет продукции'!$F1197*'учет продукции'!$G1197</f>
        <v>0</v>
      </c>
      <c r="I1197" s="64"/>
      <c r="J1197" s="61"/>
      <c r="K1197" s="61"/>
      <c r="L1197" s="62"/>
      <c r="M1197" s="62">
        <f>'учет продукции'!$L1197-'учет продукции'!$N1197</f>
        <v>0</v>
      </c>
      <c r="N1197" s="62">
        <f>'учет продукции'!$L1197/4.13</f>
        <v>0</v>
      </c>
      <c r="O1197" s="62"/>
      <c r="P1197" s="62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2"/>
      <c r="AB1197" s="62"/>
      <c r="AC1197" s="61" t="str">
        <f>'учет продукции'!$A1197&amp;" "&amp;'учет продукции'!$B1197&amp;" "&amp;'учет продукции'!$C1197&amp;" "&amp;'учет продукции'!$D1197&amp;" "&amp;'учет продукции'!$E1197</f>
        <v>Поребрик полноцвет №10 Джафар Мрамор 1 сорт</v>
      </c>
    </row>
    <row r="1198" spans="1:29" ht="14.25" customHeight="1" x14ac:dyDescent="0.3">
      <c r="A1198" s="35" t="s">
        <v>161</v>
      </c>
      <c r="B1198" s="8" t="s">
        <v>162</v>
      </c>
      <c r="C1198" s="8" t="str">
        <f t="shared" si="441"/>
        <v>№11 Джамбулани</v>
      </c>
      <c r="D1198" s="8" t="str">
        <f t="shared" si="446"/>
        <v>Мрамор</v>
      </c>
      <c r="E1198" s="9" t="str">
        <f>'вариации продукты'!F$3</f>
        <v>1 сорт</v>
      </c>
      <c r="F1198" s="63">
        <f>'учет продукции'!$I1198+'учет продукции'!$J1198-'учет продукции'!$K1198</f>
        <v>0</v>
      </c>
      <c r="G1198" s="32">
        <f t="shared" si="447"/>
        <v>235</v>
      </c>
      <c r="H1198" s="32">
        <f>'учет продукции'!$F1198*'учет продукции'!$G1198</f>
        <v>0</v>
      </c>
      <c r="I1198" s="64"/>
      <c r="J1198" s="61"/>
      <c r="K1198" s="61"/>
      <c r="L1198" s="62"/>
      <c r="M1198" s="62">
        <f>'учет продукции'!$L1198-'учет продукции'!$N1198</f>
        <v>0</v>
      </c>
      <c r="N1198" s="62">
        <f>'учет продукции'!$L1198/4.13</f>
        <v>0</v>
      </c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  <c r="AB1198" s="62"/>
      <c r="AC1198" s="61" t="str">
        <f>'учет продукции'!$A1198&amp;" "&amp;'учет продукции'!$B1198&amp;" "&amp;'учет продукции'!$C1198&amp;" "&amp;'учет продукции'!$D1198&amp;" "&amp;'учет продукции'!$E1198</f>
        <v>Поребрик полноцвет №11 Джамбулани Мрамор 1 сорт</v>
      </c>
    </row>
    <row r="1199" spans="1:29" ht="14.25" customHeight="1" x14ac:dyDescent="0.3">
      <c r="A1199" s="35" t="s">
        <v>161</v>
      </c>
      <c r="B1199" s="8" t="s">
        <v>162</v>
      </c>
      <c r="C1199" s="8" t="str">
        <f t="shared" si="441"/>
        <v>№12 Яшма</v>
      </c>
      <c r="D1199" s="8" t="str">
        <f t="shared" si="446"/>
        <v>Мрамор</v>
      </c>
      <c r="E1199" s="9" t="str">
        <f>'вариации продукты'!F$3</f>
        <v>1 сорт</v>
      </c>
      <c r="F1199" s="63">
        <f>'учет продукции'!$I1199+'учет продукции'!$J1199-'учет продукции'!$K1199</f>
        <v>0</v>
      </c>
      <c r="G1199" s="32">
        <f t="shared" si="447"/>
        <v>235</v>
      </c>
      <c r="H1199" s="32">
        <f>'учет продукции'!$F1199*'учет продукции'!$G1199</f>
        <v>0</v>
      </c>
      <c r="I1199" s="64"/>
      <c r="J1199" s="61"/>
      <c r="K1199" s="61"/>
      <c r="L1199" s="62"/>
      <c r="M1199" s="62">
        <f>'учет продукции'!$L1199-'учет продукции'!$N1199</f>
        <v>0</v>
      </c>
      <c r="N1199" s="62">
        <f>'учет продукции'!$L1199/4.13</f>
        <v>0</v>
      </c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  <c r="AB1199" s="62"/>
      <c r="AC1199" s="61" t="str">
        <f>'учет продукции'!$A1199&amp;" "&amp;'учет продукции'!$B1199&amp;" "&amp;'учет продукции'!$C1199&amp;" "&amp;'учет продукции'!$D1199&amp;" "&amp;'учет продукции'!$E1199</f>
        <v>Поребрик полноцвет №12 Яшма Мрамор 1 сорт</v>
      </c>
    </row>
    <row r="1200" spans="1:29" ht="14.25" customHeight="1" x14ac:dyDescent="0.3">
      <c r="A1200" s="35" t="s">
        <v>161</v>
      </c>
      <c r="B1200" s="8" t="s">
        <v>162</v>
      </c>
      <c r="C1200" s="8" t="str">
        <f t="shared" si="441"/>
        <v>№13 Сорренто</v>
      </c>
      <c r="D1200" s="8" t="str">
        <f t="shared" si="446"/>
        <v>Мрамор</v>
      </c>
      <c r="E1200" s="9" t="str">
        <f>'вариации продукты'!F$3</f>
        <v>1 сорт</v>
      </c>
      <c r="F1200" s="63">
        <f>'учет продукции'!$I1200+'учет продукции'!$J1200-'учет продукции'!$K1200</f>
        <v>0</v>
      </c>
      <c r="G1200" s="32">
        <f t="shared" si="447"/>
        <v>235</v>
      </c>
      <c r="H1200" s="32">
        <f>'учет продукции'!$F1200*'учет продукции'!$G1200</f>
        <v>0</v>
      </c>
      <c r="I1200" s="64"/>
      <c r="J1200" s="61"/>
      <c r="K1200" s="61"/>
      <c r="L1200" s="62"/>
      <c r="M1200" s="62">
        <f>'учет продукции'!$L1200-'учет продукции'!$N1200</f>
        <v>0</v>
      </c>
      <c r="N1200" s="62">
        <f>'учет продукции'!$L1200/4.13</f>
        <v>0</v>
      </c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  <c r="AB1200" s="62"/>
      <c r="AC1200" s="61" t="str">
        <f>'учет продукции'!$A1200&amp;" "&amp;'учет продукции'!$B1200&amp;" "&amp;'учет продукции'!$C1200&amp;" "&amp;'учет продукции'!$D1200&amp;" "&amp;'учет продукции'!$E1200</f>
        <v>Поребрик полноцвет №13 Сорренто Мрамор 1 сорт</v>
      </c>
    </row>
    <row r="1201" spans="1:29" ht="14.25" customHeight="1" x14ac:dyDescent="0.3">
      <c r="A1201" s="35" t="s">
        <v>161</v>
      </c>
      <c r="B1201" s="8" t="s">
        <v>162</v>
      </c>
      <c r="C1201" s="8" t="str">
        <f t="shared" si="441"/>
        <v>№14 Красный агат</v>
      </c>
      <c r="D1201" s="8" t="str">
        <f t="shared" si="446"/>
        <v>Мрамор</v>
      </c>
      <c r="E1201" s="9" t="str">
        <f>'вариации продукты'!F$3</f>
        <v>1 сорт</v>
      </c>
      <c r="F1201" s="63">
        <f>'учет продукции'!$I1201+'учет продукции'!$J1201-'учет продукции'!$K1201</f>
        <v>0</v>
      </c>
      <c r="G1201" s="32">
        <f t="shared" si="447"/>
        <v>235</v>
      </c>
      <c r="H1201" s="32">
        <f>'учет продукции'!$F1201*'учет продукции'!$G1201</f>
        <v>0</v>
      </c>
      <c r="I1201" s="64"/>
      <c r="J1201" s="61"/>
      <c r="K1201" s="61"/>
      <c r="L1201" s="62"/>
      <c r="M1201" s="62">
        <f>'учет продукции'!$L1201-'учет продукции'!$N1201</f>
        <v>0</v>
      </c>
      <c r="N1201" s="62">
        <f>'учет продукции'!$L1201/4.13</f>
        <v>0</v>
      </c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  <c r="AB1201" s="62"/>
      <c r="AC1201" s="61" t="str">
        <f>'учет продукции'!$A1201&amp;" "&amp;'учет продукции'!$B1201&amp;" "&amp;'учет продукции'!$C1201&amp;" "&amp;'учет продукции'!$D1201&amp;" "&amp;'учет продукции'!$E1201</f>
        <v>Поребрик полноцвет №14 Красный агат Мрамор 1 сорт</v>
      </c>
    </row>
    <row r="1202" spans="1:29" ht="14.25" customHeight="1" x14ac:dyDescent="0.3">
      <c r="A1202" s="35" t="s">
        <v>161</v>
      </c>
      <c r="B1202" s="8" t="s">
        <v>162</v>
      </c>
      <c r="C1202" s="8" t="str">
        <f t="shared" si="441"/>
        <v>№15 Антрацит</v>
      </c>
      <c r="D1202" s="8" t="str">
        <f t="shared" si="446"/>
        <v>Мрамор</v>
      </c>
      <c r="E1202" s="9" t="str">
        <f>'вариации продукты'!F$3</f>
        <v>1 сорт</v>
      </c>
      <c r="F1202" s="63">
        <f>'учет продукции'!$I1202+'учет продукции'!$J1202-'учет продукции'!$K1202</f>
        <v>0</v>
      </c>
      <c r="G1202" s="32">
        <f t="shared" si="447"/>
        <v>235</v>
      </c>
      <c r="H1202" s="32">
        <f>'учет продукции'!$F1202*'учет продукции'!$G1202</f>
        <v>0</v>
      </c>
      <c r="I1202" s="64"/>
      <c r="J1202" s="61"/>
      <c r="K1202" s="61"/>
      <c r="L1202" s="62"/>
      <c r="M1202" s="62">
        <f>'учет продукции'!$L1202-'учет продукции'!$N1202</f>
        <v>0</v>
      </c>
      <c r="N1202" s="62">
        <f>'учет продукции'!$L1202/4.13</f>
        <v>0</v>
      </c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  <c r="AB1202" s="62"/>
      <c r="AC1202" s="61" t="str">
        <f>'учет продукции'!$A1202&amp;" "&amp;'учет продукции'!$B1202&amp;" "&amp;'учет продукции'!$C1202&amp;" "&amp;'учет продукции'!$D1202&amp;" "&amp;'учет продукции'!$E1202</f>
        <v>Поребрик полноцвет №15 Антрацит Мрамор 1 сорт</v>
      </c>
    </row>
    <row r="1203" spans="1:29" ht="14.25" customHeight="1" x14ac:dyDescent="0.3">
      <c r="A1203" s="35" t="s">
        <v>161</v>
      </c>
      <c r="B1203" s="8" t="s">
        <v>162</v>
      </c>
      <c r="C1203" s="8" t="str">
        <f t="shared" si="441"/>
        <v>№16 Хаски</v>
      </c>
      <c r="D1203" s="8" t="str">
        <f t="shared" si="446"/>
        <v>Мрамор</v>
      </c>
      <c r="E1203" s="9" t="str">
        <f>'вариации продукты'!F$3</f>
        <v>1 сорт</v>
      </c>
      <c r="F1203" s="63">
        <f>'учет продукции'!$I1203+'учет продукции'!$J1203-'учет продукции'!$K1203</f>
        <v>0</v>
      </c>
      <c r="G1203" s="32">
        <f t="shared" si="447"/>
        <v>235</v>
      </c>
      <c r="H1203" s="32">
        <f>'учет продукции'!$F1203*'учет продукции'!$G1203</f>
        <v>0</v>
      </c>
      <c r="I1203" s="64"/>
      <c r="J1203" s="61"/>
      <c r="K1203" s="61"/>
      <c r="L1203" s="62"/>
      <c r="M1203" s="62">
        <f>'учет продукции'!$L1203-'учет продукции'!$N1203</f>
        <v>0</v>
      </c>
      <c r="N1203" s="62">
        <f>'учет продукции'!$L1203/4.13</f>
        <v>0</v>
      </c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  <c r="AB1203" s="62"/>
      <c r="AC1203" s="61" t="str">
        <f>'учет продукции'!$A1203&amp;" "&amp;'учет продукции'!$B1203&amp;" "&amp;'учет продукции'!$C1203&amp;" "&amp;'учет продукции'!$D1203&amp;" "&amp;'учет продукции'!$E1203</f>
        <v>Поребрик полноцвет №16 Хаски Мрамор 1 сорт</v>
      </c>
    </row>
    <row r="1204" spans="1:29" ht="14.25" customHeight="1" x14ac:dyDescent="0.3">
      <c r="A1204" s="35" t="s">
        <v>161</v>
      </c>
      <c r="B1204" s="8" t="s">
        <v>162</v>
      </c>
      <c r="C1204" s="8" t="str">
        <f t="shared" si="441"/>
        <v>№17 Черная ночь</v>
      </c>
      <c r="D1204" s="8" t="str">
        <f t="shared" si="446"/>
        <v>Мрамор</v>
      </c>
      <c r="E1204" s="9" t="str">
        <f>'вариации продукты'!F$3</f>
        <v>1 сорт</v>
      </c>
      <c r="F1204" s="63">
        <f>'учет продукции'!$I1204+'учет продукции'!$J1204-'учет продукции'!$K1204</f>
        <v>0</v>
      </c>
      <c r="G1204" s="32">
        <f t="shared" si="447"/>
        <v>235</v>
      </c>
      <c r="H1204" s="32">
        <f>'учет продукции'!$F1204*'учет продукции'!$G1204</f>
        <v>0</v>
      </c>
      <c r="I1204" s="64"/>
      <c r="J1204" s="61"/>
      <c r="K1204" s="61"/>
      <c r="L1204" s="62"/>
      <c r="M1204" s="62">
        <f>'учет продукции'!$L1204-'учет продукции'!$N1204</f>
        <v>0</v>
      </c>
      <c r="N1204" s="62">
        <f>'учет продукции'!$L1204/4.13</f>
        <v>0</v>
      </c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  <c r="AB1204" s="62"/>
      <c r="AC1204" s="61" t="str">
        <f>'учет продукции'!$A1204&amp;" "&amp;'учет продукции'!$B1204&amp;" "&amp;'учет продукции'!$C1204&amp;" "&amp;'учет продукции'!$D1204&amp;" "&amp;'учет продукции'!$E1204</f>
        <v>Поребрик полноцвет №17 Черная ночь Мрамор 1 сорт</v>
      </c>
    </row>
    <row r="1205" spans="1:29" ht="14.25" customHeight="1" x14ac:dyDescent="0.3">
      <c r="A1205" s="35" t="s">
        <v>161</v>
      </c>
      <c r="B1205" s="8" t="s">
        <v>162</v>
      </c>
      <c r="C1205" s="8" t="str">
        <f t="shared" si="441"/>
        <v>№18 Мустанг</v>
      </c>
      <c r="D1205" s="8" t="str">
        <f t="shared" si="446"/>
        <v>Мрамор</v>
      </c>
      <c r="E1205" s="9" t="str">
        <f>'вариации продукты'!F$3</f>
        <v>1 сорт</v>
      </c>
      <c r="F1205" s="63">
        <f>'учет продукции'!$I1205+'учет продукции'!$J1205-'учет продукции'!$K1205</f>
        <v>0</v>
      </c>
      <c r="G1205" s="32">
        <f t="shared" si="447"/>
        <v>235</v>
      </c>
      <c r="H1205" s="32">
        <f>'учет продукции'!$F1205*'учет продукции'!$G1205</f>
        <v>0</v>
      </c>
      <c r="I1205" s="64"/>
      <c r="J1205" s="61"/>
      <c r="K1205" s="61"/>
      <c r="L1205" s="62"/>
      <c r="M1205" s="62">
        <f>'учет продукции'!$L1205-'учет продукции'!$N1205</f>
        <v>0</v>
      </c>
      <c r="N1205" s="62">
        <f>'учет продукции'!$L1205/4.13</f>
        <v>0</v>
      </c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  <c r="AB1205" s="62"/>
      <c r="AC1205" s="61" t="str">
        <f>'учет продукции'!$A1205&amp;" "&amp;'учет продукции'!$B1205&amp;" "&amp;'учет продукции'!$C1205&amp;" "&amp;'учет продукции'!$D1205&amp;" "&amp;'учет продукции'!$E1205</f>
        <v>Поребрик полноцвет №18 Мустанг Мрамор 1 сорт</v>
      </c>
    </row>
    <row r="1206" spans="1:29" ht="14.25" customHeight="1" x14ac:dyDescent="0.3">
      <c r="A1206" s="35" t="s">
        <v>161</v>
      </c>
      <c r="B1206" s="8" t="s">
        <v>162</v>
      </c>
      <c r="C1206" s="8" t="str">
        <f t="shared" si="441"/>
        <v>№19 Гончар</v>
      </c>
      <c r="D1206" s="8" t="str">
        <f t="shared" si="446"/>
        <v>Мрамор</v>
      </c>
      <c r="E1206" s="9" t="str">
        <f>'вариации продукты'!F$3</f>
        <v>1 сорт</v>
      </c>
      <c r="F1206" s="63">
        <f>'учет продукции'!$I1206+'учет продукции'!$J1206-'учет продукции'!$K1206</f>
        <v>0</v>
      </c>
      <c r="G1206" s="32">
        <f t="shared" si="447"/>
        <v>235</v>
      </c>
      <c r="H1206" s="32">
        <f>'учет продукции'!$F1206*'учет продукции'!$G1206</f>
        <v>0</v>
      </c>
      <c r="I1206" s="64"/>
      <c r="J1206" s="61"/>
      <c r="K1206" s="61"/>
      <c r="L1206" s="62"/>
      <c r="M1206" s="62">
        <f>'учет продукции'!$L1206-'учет продукции'!$N1206</f>
        <v>0</v>
      </c>
      <c r="N1206" s="62">
        <f>'учет продукции'!$L1206/4.13</f>
        <v>0</v>
      </c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  <c r="AB1206" s="62"/>
      <c r="AC1206" s="61" t="str">
        <f>'учет продукции'!$A1206&amp;" "&amp;'учет продукции'!$B1206&amp;" "&amp;'учет продукции'!$C1206&amp;" "&amp;'учет продукции'!$D1206&amp;" "&amp;'учет продукции'!$E1206</f>
        <v>Поребрик полноцвет №19 Гончар Мрамор 1 сорт</v>
      </c>
    </row>
    <row r="1207" spans="1:29" ht="14.25" customHeight="1" x14ac:dyDescent="0.3">
      <c r="A1207" s="35" t="s">
        <v>161</v>
      </c>
      <c r="B1207" s="8" t="s">
        <v>162</v>
      </c>
      <c r="C1207" s="8" t="str">
        <f t="shared" si="441"/>
        <v>№20 Кармен</v>
      </c>
      <c r="D1207" s="8" t="str">
        <f t="shared" si="446"/>
        <v>Мрамор</v>
      </c>
      <c r="E1207" s="9" t="str">
        <f>'вариации продукты'!F$3</f>
        <v>1 сорт</v>
      </c>
      <c r="F1207" s="63">
        <f>'учет продукции'!$I1207+'учет продукции'!$J1207-'учет продукции'!$K1207</f>
        <v>0</v>
      </c>
      <c r="G1207" s="32">
        <f t="shared" si="447"/>
        <v>235</v>
      </c>
      <c r="H1207" s="32">
        <f>'учет продукции'!$F1207*'учет продукции'!$G1207</f>
        <v>0</v>
      </c>
      <c r="I1207" s="64"/>
      <c r="J1207" s="61"/>
      <c r="K1207" s="61"/>
      <c r="L1207" s="62"/>
      <c r="M1207" s="62">
        <f>'учет продукции'!$L1207-'учет продукции'!$N1207</f>
        <v>0</v>
      </c>
      <c r="N1207" s="62">
        <f>'учет продукции'!$L1207/4.13</f>
        <v>0</v>
      </c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  <c r="AB1207" s="62"/>
      <c r="AC1207" s="61" t="str">
        <f>'учет продукции'!$A1207&amp;" "&amp;'учет продукции'!$B1207&amp;" "&amp;'учет продукции'!$C1207&amp;" "&amp;'учет продукции'!$D1207&amp;" "&amp;'учет продукции'!$E1207</f>
        <v>Поребрик полноцвет №20 Кармен Мрамор 1 сорт</v>
      </c>
    </row>
    <row r="1208" spans="1:29" ht="14.25" customHeight="1" x14ac:dyDescent="0.3">
      <c r="A1208" s="35" t="s">
        <v>161</v>
      </c>
      <c r="B1208" s="8" t="s">
        <v>162</v>
      </c>
      <c r="C1208" s="8" t="str">
        <f t="shared" si="441"/>
        <v>№21 Агат коричневый</v>
      </c>
      <c r="D1208" s="8" t="str">
        <f t="shared" si="446"/>
        <v>Мрамор</v>
      </c>
      <c r="E1208" s="9" t="str">
        <f>'вариации продукты'!F$3</f>
        <v>1 сорт</v>
      </c>
      <c r="F1208" s="63">
        <f>'учет продукции'!$I1208+'учет продукции'!$J1208-'учет продукции'!$K1208</f>
        <v>0</v>
      </c>
      <c r="G1208" s="32">
        <f t="shared" si="447"/>
        <v>235</v>
      </c>
      <c r="H1208" s="32">
        <f>'учет продукции'!$F1208*'учет продукции'!$G1208</f>
        <v>0</v>
      </c>
      <c r="I1208" s="64"/>
      <c r="J1208" s="61"/>
      <c r="K1208" s="61"/>
      <c r="L1208" s="62"/>
      <c r="M1208" s="62">
        <f>'учет продукции'!$L1208-'учет продукции'!$N1208</f>
        <v>0</v>
      </c>
      <c r="N1208" s="62">
        <f>'учет продукции'!$L1208/4.13</f>
        <v>0</v>
      </c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  <c r="AB1208" s="62"/>
      <c r="AC1208" s="61" t="str">
        <f>'учет продукции'!$A1208&amp;" "&amp;'учет продукции'!$B1208&amp;" "&amp;'учет продукции'!$C1208&amp;" "&amp;'учет продукции'!$D1208&amp;" "&amp;'учет продукции'!$E1208</f>
        <v>Поребрик полноцвет №21 Агат коричневый Мрамор 1 сорт</v>
      </c>
    </row>
    <row r="1209" spans="1:29" ht="14.25" customHeight="1" x14ac:dyDescent="0.3">
      <c r="A1209" s="35" t="s">
        <v>161</v>
      </c>
      <c r="B1209" s="8" t="s">
        <v>162</v>
      </c>
      <c r="C1209" s="8" t="str">
        <f t="shared" si="441"/>
        <v>№22 Агат оранжевый</v>
      </c>
      <c r="D1209" s="8" t="str">
        <f t="shared" si="446"/>
        <v>Мрамор</v>
      </c>
      <c r="E1209" s="9" t="str">
        <f>'вариации продукты'!F$3</f>
        <v>1 сорт</v>
      </c>
      <c r="F1209" s="63">
        <f>'учет продукции'!$I1209+'учет продукции'!$J1209-'учет продукции'!$K1209</f>
        <v>0</v>
      </c>
      <c r="G1209" s="32">
        <f t="shared" si="447"/>
        <v>235</v>
      </c>
      <c r="H1209" s="32">
        <f>'учет продукции'!$F1209*'учет продукции'!$G1209</f>
        <v>0</v>
      </c>
      <c r="I1209" s="64"/>
      <c r="J1209" s="61"/>
      <c r="K1209" s="61"/>
      <c r="L1209" s="62"/>
      <c r="M1209" s="62">
        <f>'учет продукции'!$L1209-'учет продукции'!$N1209</f>
        <v>0</v>
      </c>
      <c r="N1209" s="62">
        <f>'учет продукции'!$L1209/4.13</f>
        <v>0</v>
      </c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  <c r="AB1209" s="62"/>
      <c r="AC1209" s="61" t="str">
        <f>'учет продукции'!$A1209&amp;" "&amp;'учет продукции'!$B1209&amp;" "&amp;'учет продукции'!$C1209&amp;" "&amp;'учет продукции'!$D1209&amp;" "&amp;'учет продукции'!$E1209</f>
        <v>Поребрик полноцвет №22 Агат оранжевый Мрамор 1 сорт</v>
      </c>
    </row>
    <row r="1210" spans="1:29" ht="14.25" customHeight="1" x14ac:dyDescent="0.3">
      <c r="A1210" s="35" t="s">
        <v>161</v>
      </c>
      <c r="B1210" s="8" t="s">
        <v>162</v>
      </c>
      <c r="C1210" s="8" t="str">
        <f t="shared" si="441"/>
        <v>№23 Жёлтый агат</v>
      </c>
      <c r="D1210" s="8" t="str">
        <f t="shared" si="446"/>
        <v>Мрамор</v>
      </c>
      <c r="E1210" s="9" t="str">
        <f>'вариации продукты'!F$3</f>
        <v>1 сорт</v>
      </c>
      <c r="F1210" s="63">
        <f>'учет продукции'!$I1210+'учет продукции'!$J1210-'учет продукции'!$K1210</f>
        <v>0</v>
      </c>
      <c r="G1210" s="32">
        <f t="shared" si="447"/>
        <v>235</v>
      </c>
      <c r="H1210" s="32">
        <f>'учет продукции'!$F1210*'учет продукции'!$G1210</f>
        <v>0</v>
      </c>
      <c r="I1210" s="64"/>
      <c r="J1210" s="61"/>
      <c r="K1210" s="61"/>
      <c r="L1210" s="62"/>
      <c r="M1210" s="62">
        <f>'учет продукции'!$L1210-'учет продукции'!$N1210</f>
        <v>0</v>
      </c>
      <c r="N1210" s="62">
        <f>'учет продукции'!$L1210/4.13</f>
        <v>0</v>
      </c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  <c r="AB1210" s="62"/>
      <c r="AC1210" s="61" t="str">
        <f>'учет продукции'!$A1210&amp;" "&amp;'учет продукции'!$B1210&amp;" "&amp;'учет продукции'!$C1210&amp;" "&amp;'учет продукции'!$D1210&amp;" "&amp;'учет продукции'!$E1210</f>
        <v>Поребрик полноцвет №23 Жёлтый агат Мрамор 1 сорт</v>
      </c>
    </row>
    <row r="1211" spans="1:29" ht="14.25" customHeight="1" x14ac:dyDescent="0.3">
      <c r="A1211" s="65" t="s">
        <v>161</v>
      </c>
      <c r="B1211" s="8" t="s">
        <v>162</v>
      </c>
      <c r="C1211" s="18" t="str">
        <f t="shared" si="441"/>
        <v>№24 Танго</v>
      </c>
      <c r="D1211" s="18" t="str">
        <f t="shared" si="446"/>
        <v>Мрамор</v>
      </c>
      <c r="E1211" s="9" t="str">
        <f>'вариации продукты'!F$3</f>
        <v>1 сорт</v>
      </c>
      <c r="F1211" s="63">
        <f>'учет продукции'!$I1211+'учет продукции'!$J1211-'учет продукции'!$K1211</f>
        <v>0</v>
      </c>
      <c r="G1211" s="32">
        <f t="shared" si="447"/>
        <v>235</v>
      </c>
      <c r="H1211" s="36">
        <f>'учет продукции'!$F1211*'учет продукции'!$G1211</f>
        <v>0</v>
      </c>
      <c r="I1211" s="67"/>
      <c r="J1211" s="61"/>
      <c r="K1211" s="61"/>
      <c r="L1211" s="62"/>
      <c r="M1211" s="62">
        <f>'учет продукции'!$L1211-'учет продукции'!$N1211</f>
        <v>0</v>
      </c>
      <c r="N1211" s="62">
        <f>'учет продукции'!$L1211/4.13</f>
        <v>0</v>
      </c>
      <c r="O1211" s="62"/>
      <c r="P1211" s="62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2"/>
      <c r="AB1211" s="62"/>
      <c r="AC1211" s="61" t="str">
        <f>'учет продукции'!$A1211&amp;" "&amp;'учет продукции'!$B1211&amp;" "&amp;'учет продукции'!$C1211&amp;" "&amp;'учет продукции'!$D1211&amp;" "&amp;'учет продукции'!$E1211</f>
        <v>Поребрик полноцвет №24 Танго Мрамор 1 сорт</v>
      </c>
    </row>
    <row r="1212" spans="1:29" ht="14.25" customHeight="1" x14ac:dyDescent="0.3">
      <c r="A1212" s="65" t="s">
        <v>161</v>
      </c>
      <c r="B1212" s="8" t="str">
        <f t="shared" ref="B1212:B1398" si="448">B1026</f>
        <v>верх</v>
      </c>
      <c r="C1212" s="18" t="str">
        <f t="shared" si="441"/>
        <v>серый</v>
      </c>
      <c r="D1212" s="18" t="str">
        <f t="shared" si="446"/>
        <v>гладкий</v>
      </c>
      <c r="E1212" s="8" t="str">
        <f>'вариации продукты'!F$4</f>
        <v>2 сорт</v>
      </c>
      <c r="F1212" s="12">
        <f>'учет продукции'!$I1212+'учет продукции'!$J1212-'учет продукции'!$K1212</f>
        <v>0</v>
      </c>
      <c r="G1212" s="32">
        <f t="shared" ref="G1212:G1397" si="449">G1026-50</f>
        <v>65</v>
      </c>
      <c r="H1212" s="32">
        <f>'учет продукции'!$F1212*'учет продукции'!$G1212</f>
        <v>0</v>
      </c>
      <c r="I1212" s="64"/>
      <c r="J1212" s="61"/>
      <c r="K1212" s="61"/>
      <c r="L1212" s="62"/>
      <c r="M1212" s="62">
        <f>'учет продукции'!$L1212-'учет продукции'!$N1212</f>
        <v>0</v>
      </c>
      <c r="N1212" s="62">
        <f>'учет продукции'!$L1212/4.13</f>
        <v>0</v>
      </c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  <c r="AB1212" s="62"/>
      <c r="AC1212" s="61" t="str">
        <f>'учет продукции'!$A1212&amp;" "&amp;'учет продукции'!$B1212&amp;" "&amp;'учет продукции'!$C1212&amp;" "&amp;'учет продукции'!$D1212&amp;" "&amp;'учет продукции'!$E1212</f>
        <v>Поребрик верх серый гладкий 2 сорт</v>
      </c>
    </row>
    <row r="1213" spans="1:29" ht="14.25" customHeight="1" x14ac:dyDescent="0.3">
      <c r="A1213" s="65" t="s">
        <v>161</v>
      </c>
      <c r="B1213" s="8" t="str">
        <f t="shared" si="448"/>
        <v>верх</v>
      </c>
      <c r="C1213" s="18" t="str">
        <f t="shared" si="441"/>
        <v>красный</v>
      </c>
      <c r="D1213" s="18" t="str">
        <f t="shared" si="446"/>
        <v>гладкий</v>
      </c>
      <c r="E1213" s="8" t="str">
        <f>'вариации продукты'!F$4</f>
        <v>2 сорт</v>
      </c>
      <c r="F1213" s="12">
        <f>'учет продукции'!$I1213+'учет продукции'!$J1213-'учет продукции'!$K1213</f>
        <v>0</v>
      </c>
      <c r="G1213" s="32">
        <f t="shared" si="449"/>
        <v>105</v>
      </c>
      <c r="H1213" s="32">
        <f>'учет продукции'!$F1213*'учет продукции'!$G1213</f>
        <v>0</v>
      </c>
      <c r="I1213" s="64"/>
      <c r="J1213" s="61"/>
      <c r="K1213" s="61"/>
      <c r="L1213" s="62"/>
      <c r="M1213" s="62">
        <f>'учет продукции'!$L1213-'учет продукции'!$N1213</f>
        <v>0</v>
      </c>
      <c r="N1213" s="62">
        <f>'учет продукции'!$L1213/4.13</f>
        <v>0</v>
      </c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  <c r="AB1213" s="62"/>
      <c r="AC1213" s="61" t="str">
        <f>'учет продукции'!$A1213&amp;" "&amp;'учет продукции'!$B1213&amp;" "&amp;'учет продукции'!$C1213&amp;" "&amp;'учет продукции'!$D1213&amp;" "&amp;'учет продукции'!$E1213</f>
        <v>Поребрик верх красный гладкий 2 сорт</v>
      </c>
    </row>
    <row r="1214" spans="1:29" ht="14.25" customHeight="1" x14ac:dyDescent="0.3">
      <c r="A1214" s="65" t="s">
        <v>161</v>
      </c>
      <c r="B1214" s="8" t="str">
        <f t="shared" si="448"/>
        <v>верх</v>
      </c>
      <c r="C1214" s="18" t="str">
        <f t="shared" si="441"/>
        <v>коричневый</v>
      </c>
      <c r="D1214" s="18" t="str">
        <f t="shared" si="446"/>
        <v>гладкий</v>
      </c>
      <c r="E1214" s="8" t="str">
        <f>'вариации продукты'!F$4</f>
        <v>2 сорт</v>
      </c>
      <c r="F1214" s="12">
        <f>'учет продукции'!$I1214+'учет продукции'!$J1214-'учет продукции'!$K1214</f>
        <v>0</v>
      </c>
      <c r="G1214" s="32">
        <f t="shared" si="449"/>
        <v>105</v>
      </c>
      <c r="H1214" s="32">
        <f>'учет продукции'!$F1214*'учет продукции'!$G1214</f>
        <v>0</v>
      </c>
      <c r="I1214" s="64"/>
      <c r="J1214" s="61"/>
      <c r="K1214" s="61"/>
      <c r="L1214" s="62"/>
      <c r="M1214" s="62">
        <f>'учет продукции'!$L1214-'учет продукции'!$N1214</f>
        <v>0</v>
      </c>
      <c r="N1214" s="62">
        <f>'учет продукции'!$L1214/4.13</f>
        <v>0</v>
      </c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  <c r="AB1214" s="62"/>
      <c r="AC1214" s="61" t="str">
        <f>'учет продукции'!$A1214&amp;" "&amp;'учет продукции'!$B1214&amp;" "&amp;'учет продукции'!$C1214&amp;" "&amp;'учет продукции'!$D1214&amp;" "&amp;'учет продукции'!$E1214</f>
        <v>Поребрик верх коричневый гладкий 2 сорт</v>
      </c>
    </row>
    <row r="1215" spans="1:29" ht="14.25" customHeight="1" x14ac:dyDescent="0.3">
      <c r="A1215" s="65" t="s">
        <v>161</v>
      </c>
      <c r="B1215" s="8" t="str">
        <f t="shared" si="448"/>
        <v>верх</v>
      </c>
      <c r="C1215" s="18" t="str">
        <f t="shared" si="441"/>
        <v>черный</v>
      </c>
      <c r="D1215" s="18" t="str">
        <f t="shared" si="446"/>
        <v>гладкий</v>
      </c>
      <c r="E1215" s="8" t="str">
        <f>'вариации продукты'!F$4</f>
        <v>2 сорт</v>
      </c>
      <c r="F1215" s="12">
        <f>'учет продукции'!$I1215+'учет продукции'!$J1215-'учет продукции'!$K1215</f>
        <v>0</v>
      </c>
      <c r="G1215" s="32">
        <f t="shared" si="449"/>
        <v>105</v>
      </c>
      <c r="H1215" s="32">
        <f>'учет продукции'!$F1215*'учет продукции'!$G1215</f>
        <v>0</v>
      </c>
      <c r="I1215" s="64"/>
      <c r="J1215" s="61"/>
      <c r="K1215" s="61"/>
      <c r="L1215" s="62"/>
      <c r="M1215" s="62">
        <f>'учет продукции'!$L1215-'учет продукции'!$N1215</f>
        <v>0</v>
      </c>
      <c r="N1215" s="62">
        <f>'учет продукции'!$L1215/4.13</f>
        <v>0</v>
      </c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  <c r="AB1215" s="62"/>
      <c r="AC1215" s="61" t="str">
        <f>'учет продукции'!$A1215&amp;" "&amp;'учет продукции'!$B1215&amp;" "&amp;'учет продукции'!$C1215&amp;" "&amp;'учет продукции'!$D1215&amp;" "&amp;'учет продукции'!$E1215</f>
        <v>Поребрик верх черный гладкий 2 сорт</v>
      </c>
    </row>
    <row r="1216" spans="1:29" ht="14.25" customHeight="1" x14ac:dyDescent="0.3">
      <c r="A1216" s="65" t="s">
        <v>161</v>
      </c>
      <c r="B1216" s="8" t="str">
        <f t="shared" si="448"/>
        <v>верх</v>
      </c>
      <c r="C1216" s="18" t="str">
        <f t="shared" si="441"/>
        <v>белый</v>
      </c>
      <c r="D1216" s="18" t="str">
        <f t="shared" si="446"/>
        <v>гладкий</v>
      </c>
      <c r="E1216" s="8" t="str">
        <f>'вариации продукты'!F$4</f>
        <v>2 сорт</v>
      </c>
      <c r="F1216" s="12">
        <f>'учет продукции'!$I1216+'учет продукции'!$J1216-'учет продукции'!$K1216</f>
        <v>0</v>
      </c>
      <c r="G1216" s="32">
        <f t="shared" si="449"/>
        <v>125</v>
      </c>
      <c r="H1216" s="32">
        <f>'учет продукции'!$F1216*'учет продукции'!$G1216</f>
        <v>0</v>
      </c>
      <c r="I1216" s="64"/>
      <c r="J1216" s="61"/>
      <c r="K1216" s="61"/>
      <c r="L1216" s="62"/>
      <c r="M1216" s="62">
        <f>'учет продукции'!$L1216-'учет продукции'!$N1216</f>
        <v>0</v>
      </c>
      <c r="N1216" s="62">
        <f>'учет продукции'!$L1216/4.13</f>
        <v>0</v>
      </c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  <c r="AB1216" s="62"/>
      <c r="AC1216" s="61" t="str">
        <f>'учет продукции'!$A1216&amp;" "&amp;'учет продукции'!$B1216&amp;" "&amp;'учет продукции'!$C1216&amp;" "&amp;'учет продукции'!$D1216&amp;" "&amp;'учет продукции'!$E1216</f>
        <v>Поребрик верх белый гладкий 2 сорт</v>
      </c>
    </row>
    <row r="1217" spans="1:29" ht="14.25" customHeight="1" x14ac:dyDescent="0.3">
      <c r="A1217" s="65" t="s">
        <v>161</v>
      </c>
      <c r="B1217" s="8" t="str">
        <f t="shared" si="448"/>
        <v>верх</v>
      </c>
      <c r="C1217" s="18" t="str">
        <f t="shared" si="441"/>
        <v>желтый</v>
      </c>
      <c r="D1217" s="18" t="str">
        <f t="shared" si="446"/>
        <v>гладкий</v>
      </c>
      <c r="E1217" s="8" t="str">
        <f>'вариации продукты'!F$4</f>
        <v>2 сорт</v>
      </c>
      <c r="F1217" s="12">
        <f>'учет продукции'!$I1217+'учет продукции'!$J1217-'учет продукции'!$K1217</f>
        <v>0</v>
      </c>
      <c r="G1217" s="32">
        <f t="shared" si="449"/>
        <v>125</v>
      </c>
      <c r="H1217" s="32">
        <f>'учет продукции'!$F1217*'учет продукции'!$G1217</f>
        <v>0</v>
      </c>
      <c r="I1217" s="64"/>
      <c r="J1217" s="61"/>
      <c r="K1217" s="61"/>
      <c r="L1217" s="62"/>
      <c r="M1217" s="62">
        <f>'учет продукции'!$L1217-'учет продукции'!$N1217</f>
        <v>0</v>
      </c>
      <c r="N1217" s="62">
        <f>'учет продукции'!$L1217/4.13</f>
        <v>0</v>
      </c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  <c r="AB1217" s="62"/>
      <c r="AC1217" s="61" t="str">
        <f>'учет продукции'!$A1217&amp;" "&amp;'учет продукции'!$B1217&amp;" "&amp;'учет продукции'!$C1217&amp;" "&amp;'учет продукции'!$D1217&amp;" "&amp;'учет продукции'!$E1217</f>
        <v>Поребрик верх желтый гладкий 2 сорт</v>
      </c>
    </row>
    <row r="1218" spans="1:29" ht="14.25" customHeight="1" x14ac:dyDescent="0.3">
      <c r="A1218" s="65" t="s">
        <v>161</v>
      </c>
      <c r="B1218" s="8" t="str">
        <f t="shared" si="448"/>
        <v>верх</v>
      </c>
      <c r="C1218" s="18" t="str">
        <f t="shared" si="441"/>
        <v>оранжевый</v>
      </c>
      <c r="D1218" s="18" t="str">
        <f t="shared" si="446"/>
        <v>гладкий</v>
      </c>
      <c r="E1218" s="8" t="str">
        <f>'вариации продукты'!F$4</f>
        <v>2 сорт</v>
      </c>
      <c r="F1218" s="12">
        <f>'учет продукции'!$I1218+'учет продукции'!$J1218-'учет продукции'!$K1218</f>
        <v>0</v>
      </c>
      <c r="G1218" s="32">
        <f t="shared" si="449"/>
        <v>125</v>
      </c>
      <c r="H1218" s="32">
        <f>'учет продукции'!$F1218*'учет продукции'!$G1218</f>
        <v>0</v>
      </c>
      <c r="I1218" s="64"/>
      <c r="J1218" s="61"/>
      <c r="K1218" s="61"/>
      <c r="L1218" s="62"/>
      <c r="M1218" s="62">
        <f>'учет продукции'!$L1218-'учет продукции'!$N1218</f>
        <v>0</v>
      </c>
      <c r="N1218" s="62">
        <f>'учет продукции'!$L1218/4.13</f>
        <v>0</v>
      </c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  <c r="AB1218" s="62"/>
      <c r="AC1218" s="61" t="str">
        <f>'учет продукции'!$A1218&amp;" "&amp;'учет продукции'!$B1218&amp;" "&amp;'учет продукции'!$C1218&amp;" "&amp;'учет продукции'!$D1218&amp;" "&amp;'учет продукции'!$E1218</f>
        <v>Поребрик верх оранжевый гладкий 2 сорт</v>
      </c>
    </row>
    <row r="1219" spans="1:29" ht="14.25" customHeight="1" x14ac:dyDescent="0.3">
      <c r="A1219" s="65" t="s">
        <v>161</v>
      </c>
      <c r="B1219" s="8" t="str">
        <f t="shared" si="448"/>
        <v>верх</v>
      </c>
      <c r="C1219" s="18" t="str">
        <f t="shared" si="441"/>
        <v>№1 Каир</v>
      </c>
      <c r="D1219" s="18" t="str">
        <f t="shared" si="446"/>
        <v>гладкий</v>
      </c>
      <c r="E1219" s="8" t="str">
        <f>'вариации продукты'!F$4</f>
        <v>2 сорт</v>
      </c>
      <c r="F1219" s="12">
        <f>'учет продукции'!$I1219+'учет продукции'!$J1219-'учет продукции'!$K1219</f>
        <v>0</v>
      </c>
      <c r="G1219" s="32">
        <f t="shared" si="449"/>
        <v>125</v>
      </c>
      <c r="H1219" s="32">
        <f>'учет продукции'!$F1219*'учет продукции'!$G1219</f>
        <v>0</v>
      </c>
      <c r="I1219" s="64"/>
      <c r="J1219" s="61"/>
      <c r="K1219" s="61"/>
      <c r="L1219" s="62"/>
      <c r="M1219" s="62">
        <f>'учет продукции'!$L1219-'учет продукции'!$N1219</f>
        <v>0</v>
      </c>
      <c r="N1219" s="62">
        <f>'учет продукции'!$L1219/4.13</f>
        <v>0</v>
      </c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  <c r="AB1219" s="62"/>
      <c r="AC1219" s="61" t="str">
        <f>'учет продукции'!$A1219&amp;" "&amp;'учет продукции'!$B1219&amp;" "&amp;'учет продукции'!$C1219&amp;" "&amp;'учет продукции'!$D1219&amp;" "&amp;'учет продукции'!$E1219</f>
        <v>Поребрик верх №1 Каир гладкий 2 сорт</v>
      </c>
    </row>
    <row r="1220" spans="1:29" ht="14.25" customHeight="1" x14ac:dyDescent="0.3">
      <c r="A1220" s="65" t="s">
        <v>161</v>
      </c>
      <c r="B1220" s="8" t="str">
        <f t="shared" si="448"/>
        <v>верх</v>
      </c>
      <c r="C1220" s="18" t="str">
        <f t="shared" si="441"/>
        <v>№2 Янтарь</v>
      </c>
      <c r="D1220" s="18" t="str">
        <f t="shared" si="446"/>
        <v>гладкий</v>
      </c>
      <c r="E1220" s="8" t="str">
        <f>'вариации продукты'!F$4</f>
        <v>2 сорт</v>
      </c>
      <c r="F1220" s="12">
        <f>'учет продукции'!$I1220+'учет продукции'!$J1220-'учет продукции'!$K1220</f>
        <v>0</v>
      </c>
      <c r="G1220" s="32">
        <f t="shared" si="449"/>
        <v>125</v>
      </c>
      <c r="H1220" s="32">
        <f>'учет продукции'!$F1220*'учет продукции'!$G1220</f>
        <v>0</v>
      </c>
      <c r="I1220" s="64"/>
      <c r="J1220" s="61"/>
      <c r="K1220" s="61"/>
      <c r="L1220" s="62"/>
      <c r="M1220" s="62">
        <f>'учет продукции'!$L1220-'учет продукции'!$N1220</f>
        <v>0</v>
      </c>
      <c r="N1220" s="62">
        <f>'учет продукции'!$L1220/4.13</f>
        <v>0</v>
      </c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  <c r="AB1220" s="62"/>
      <c r="AC1220" s="61" t="str">
        <f>'учет продукции'!$A1220&amp;" "&amp;'учет продукции'!$B1220&amp;" "&amp;'учет продукции'!$C1220&amp;" "&amp;'учет продукции'!$D1220&amp;" "&amp;'учет продукции'!$E1220</f>
        <v>Поребрик верх №2 Янтарь гладкий 2 сорт</v>
      </c>
    </row>
    <row r="1221" spans="1:29" ht="14.25" customHeight="1" x14ac:dyDescent="0.3">
      <c r="A1221" s="65" t="s">
        <v>161</v>
      </c>
      <c r="B1221" s="8" t="str">
        <f t="shared" si="448"/>
        <v>верх</v>
      </c>
      <c r="C1221" s="18" t="str">
        <f t="shared" si="441"/>
        <v>№3 Серо-белый</v>
      </c>
      <c r="D1221" s="18" t="str">
        <f t="shared" si="446"/>
        <v>гладкий</v>
      </c>
      <c r="E1221" s="8" t="str">
        <f>'вариации продукты'!F$4</f>
        <v>2 сорт</v>
      </c>
      <c r="F1221" s="12">
        <f>'учет продукции'!$I1221+'учет продукции'!$J1221-'учет продукции'!$K1221</f>
        <v>0</v>
      </c>
      <c r="G1221" s="32">
        <f t="shared" si="449"/>
        <v>125</v>
      </c>
      <c r="H1221" s="32">
        <f>'учет продукции'!$F1221*'учет продукции'!$G1221</f>
        <v>0</v>
      </c>
      <c r="I1221" s="64"/>
      <c r="J1221" s="61"/>
      <c r="K1221" s="61"/>
      <c r="L1221" s="62"/>
      <c r="M1221" s="62">
        <f>'учет продукции'!$L1221-'учет продукции'!$N1221</f>
        <v>0</v>
      </c>
      <c r="N1221" s="62">
        <f>'учет продукции'!$L1221/4.13</f>
        <v>0</v>
      </c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  <c r="AB1221" s="62"/>
      <c r="AC1221" s="61" t="str">
        <f>'учет продукции'!$A1221&amp;" "&amp;'учет продукции'!$B1221&amp;" "&amp;'учет продукции'!$C1221&amp;" "&amp;'учет продукции'!$D1221&amp;" "&amp;'учет продукции'!$E1221</f>
        <v>Поребрик верх №3 Серо-белый гладкий 2 сорт</v>
      </c>
    </row>
    <row r="1222" spans="1:29" ht="14.25" customHeight="1" x14ac:dyDescent="0.3">
      <c r="A1222" s="65" t="s">
        <v>161</v>
      </c>
      <c r="B1222" s="8" t="str">
        <f t="shared" si="448"/>
        <v>верх</v>
      </c>
      <c r="C1222" s="18" t="str">
        <f t="shared" si="441"/>
        <v>№4 Степь</v>
      </c>
      <c r="D1222" s="18" t="str">
        <f t="shared" si="446"/>
        <v>гладкий</v>
      </c>
      <c r="E1222" s="8" t="str">
        <f>'вариации продукты'!F$4</f>
        <v>2 сорт</v>
      </c>
      <c r="F1222" s="12">
        <f>'учет продукции'!$I1222+'учет продукции'!$J1222-'учет продукции'!$K1222</f>
        <v>0</v>
      </c>
      <c r="G1222" s="32">
        <f t="shared" si="449"/>
        <v>125</v>
      </c>
      <c r="H1222" s="32">
        <f>'учет продукции'!$F1222*'учет продукции'!$G1222</f>
        <v>0</v>
      </c>
      <c r="I1222" s="64"/>
      <c r="J1222" s="61"/>
      <c r="K1222" s="61"/>
      <c r="L1222" s="62"/>
      <c r="M1222" s="62">
        <f>'учет продукции'!$L1222-'учет продукции'!$N1222</f>
        <v>0</v>
      </c>
      <c r="N1222" s="62">
        <f>'учет продукции'!$L1222/4.13</f>
        <v>0</v>
      </c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  <c r="AB1222" s="62"/>
      <c r="AC1222" s="61" t="str">
        <f>'учет продукции'!$A1222&amp;" "&amp;'учет продукции'!$B1222&amp;" "&amp;'учет продукции'!$C1222&amp;" "&amp;'учет продукции'!$D1222&amp;" "&amp;'учет продукции'!$E1222</f>
        <v>Поребрик верх №4 Степь гладкий 2 сорт</v>
      </c>
    </row>
    <row r="1223" spans="1:29" ht="14.25" customHeight="1" x14ac:dyDescent="0.3">
      <c r="A1223" s="65" t="s">
        <v>161</v>
      </c>
      <c r="B1223" s="8" t="str">
        <f t="shared" si="448"/>
        <v>верх</v>
      </c>
      <c r="C1223" s="18" t="str">
        <f t="shared" si="441"/>
        <v>№5 Клинкер</v>
      </c>
      <c r="D1223" s="18" t="str">
        <f t="shared" si="446"/>
        <v>гладкий</v>
      </c>
      <c r="E1223" s="8" t="str">
        <f>'вариации продукты'!F$4</f>
        <v>2 сорт</v>
      </c>
      <c r="F1223" s="12">
        <f>'учет продукции'!$I1223+'учет продукции'!$J1223-'учет продукции'!$K1223</f>
        <v>0</v>
      </c>
      <c r="G1223" s="32">
        <f t="shared" si="449"/>
        <v>125</v>
      </c>
      <c r="H1223" s="32">
        <f>'учет продукции'!$F1223*'учет продукции'!$G1223</f>
        <v>0</v>
      </c>
      <c r="I1223" s="64"/>
      <c r="J1223" s="61"/>
      <c r="K1223" s="61"/>
      <c r="L1223" s="62"/>
      <c r="M1223" s="62">
        <f>'учет продукции'!$L1223-'учет продукции'!$N1223</f>
        <v>0</v>
      </c>
      <c r="N1223" s="62">
        <f>'учет продукции'!$L1223/4.13</f>
        <v>0</v>
      </c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  <c r="AB1223" s="62"/>
      <c r="AC1223" s="61" t="str">
        <f>'учет продукции'!$A1223&amp;" "&amp;'учет продукции'!$B1223&amp;" "&amp;'учет продукции'!$C1223&amp;" "&amp;'учет продукции'!$D1223&amp;" "&amp;'учет продукции'!$E1223</f>
        <v>Поребрик верх №5 Клинкер гладкий 2 сорт</v>
      </c>
    </row>
    <row r="1224" spans="1:29" ht="14.25" customHeight="1" x14ac:dyDescent="0.3">
      <c r="A1224" s="65" t="s">
        <v>161</v>
      </c>
      <c r="B1224" s="8" t="str">
        <f t="shared" si="448"/>
        <v>верх</v>
      </c>
      <c r="C1224" s="18" t="str">
        <f t="shared" si="441"/>
        <v>№6 Осень</v>
      </c>
      <c r="D1224" s="18" t="str">
        <f t="shared" si="446"/>
        <v>гладкий</v>
      </c>
      <c r="E1224" s="8" t="str">
        <f>'вариации продукты'!F$4</f>
        <v>2 сорт</v>
      </c>
      <c r="F1224" s="12">
        <f>'учет продукции'!$I1224+'учет продукции'!$J1224-'учет продукции'!$K1224</f>
        <v>0</v>
      </c>
      <c r="G1224" s="32">
        <f t="shared" si="449"/>
        <v>125</v>
      </c>
      <c r="H1224" s="32">
        <f>'учет продукции'!$F1224*'учет продукции'!$G1224</f>
        <v>0</v>
      </c>
      <c r="I1224" s="64"/>
      <c r="J1224" s="61"/>
      <c r="K1224" s="61"/>
      <c r="L1224" s="62"/>
      <c r="M1224" s="62">
        <f>'учет продукции'!$L1224-'учет продукции'!$N1224</f>
        <v>0</v>
      </c>
      <c r="N1224" s="62">
        <f>'учет продукции'!$L1224/4.13</f>
        <v>0</v>
      </c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  <c r="AB1224" s="62"/>
      <c r="AC1224" s="61" t="str">
        <f>'учет продукции'!$A1224&amp;" "&amp;'учет продукции'!$B1224&amp;" "&amp;'учет продукции'!$C1224&amp;" "&amp;'учет продукции'!$D1224&amp;" "&amp;'учет продукции'!$E1224</f>
        <v>Поребрик верх №6 Осень гладкий 2 сорт</v>
      </c>
    </row>
    <row r="1225" spans="1:29" ht="14.25" customHeight="1" x14ac:dyDescent="0.3">
      <c r="A1225" s="65" t="s">
        <v>161</v>
      </c>
      <c r="B1225" s="8" t="str">
        <f t="shared" si="448"/>
        <v>верх</v>
      </c>
      <c r="C1225" s="18" t="str">
        <f t="shared" si="441"/>
        <v>№7 Меланж</v>
      </c>
      <c r="D1225" s="18" t="str">
        <f t="shared" si="446"/>
        <v>гладкий</v>
      </c>
      <c r="E1225" s="8" t="str">
        <f>'вариации продукты'!F$4</f>
        <v>2 сорт</v>
      </c>
      <c r="F1225" s="12">
        <f>'учет продукции'!$I1225+'учет продукции'!$J1225-'учет продукции'!$K1225</f>
        <v>0</v>
      </c>
      <c r="G1225" s="32">
        <f t="shared" si="449"/>
        <v>125</v>
      </c>
      <c r="H1225" s="32">
        <f>'учет продукции'!$F1225*'учет продукции'!$G1225</f>
        <v>0</v>
      </c>
      <c r="I1225" s="64"/>
      <c r="J1225" s="61"/>
      <c r="K1225" s="61"/>
      <c r="L1225" s="62"/>
      <c r="M1225" s="62">
        <f>'учет продукции'!$L1225-'учет продукции'!$N1225</f>
        <v>0</v>
      </c>
      <c r="N1225" s="62">
        <f>'учет продукции'!$L1225/4.13</f>
        <v>0</v>
      </c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  <c r="AB1225" s="62"/>
      <c r="AC1225" s="61" t="str">
        <f>'учет продукции'!$A1225&amp;" "&amp;'учет продукции'!$B1225&amp;" "&amp;'учет продукции'!$C1225&amp;" "&amp;'учет продукции'!$D1225&amp;" "&amp;'учет продукции'!$E1225</f>
        <v>Поребрик верх №7 Меланж гладкий 2 сорт</v>
      </c>
    </row>
    <row r="1226" spans="1:29" ht="14.25" customHeight="1" x14ac:dyDescent="0.3">
      <c r="A1226" s="65" t="s">
        <v>161</v>
      </c>
      <c r="B1226" s="8" t="str">
        <f t="shared" si="448"/>
        <v>верх</v>
      </c>
      <c r="C1226" s="18" t="str">
        <f t="shared" si="441"/>
        <v>№8 Аляска</v>
      </c>
      <c r="D1226" s="18" t="str">
        <f t="shared" si="446"/>
        <v>гладкий</v>
      </c>
      <c r="E1226" s="8" t="str">
        <f>'вариации продукты'!F$4</f>
        <v>2 сорт</v>
      </c>
      <c r="F1226" s="12">
        <f>'учет продукции'!$I1226+'учет продукции'!$J1226-'учет продукции'!$K1226</f>
        <v>0</v>
      </c>
      <c r="G1226" s="32">
        <f t="shared" si="449"/>
        <v>125</v>
      </c>
      <c r="H1226" s="32">
        <f>'учет продукции'!$F1226*'учет продукции'!$G1226</f>
        <v>0</v>
      </c>
      <c r="I1226" s="64"/>
      <c r="J1226" s="61"/>
      <c r="K1226" s="61"/>
      <c r="L1226" s="62"/>
      <c r="M1226" s="62">
        <f>'учет продукции'!$L1226-'учет продукции'!$N1226</f>
        <v>0</v>
      </c>
      <c r="N1226" s="62">
        <f>'учет продукции'!$L1226/4.13</f>
        <v>0</v>
      </c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  <c r="AB1226" s="62"/>
      <c r="AC1226" s="61" t="str">
        <f>'учет продукции'!$A1226&amp;" "&amp;'учет продукции'!$B1226&amp;" "&amp;'учет продукции'!$C1226&amp;" "&amp;'учет продукции'!$D1226&amp;" "&amp;'учет продукции'!$E1226</f>
        <v>Поребрик верх №8 Аляска гладкий 2 сорт</v>
      </c>
    </row>
    <row r="1227" spans="1:29" ht="14.25" customHeight="1" x14ac:dyDescent="0.3">
      <c r="A1227" s="65" t="s">
        <v>161</v>
      </c>
      <c r="B1227" s="8" t="str">
        <f t="shared" si="448"/>
        <v>верх</v>
      </c>
      <c r="C1227" s="18" t="str">
        <f t="shared" si="441"/>
        <v>№9 Арабская ночь</v>
      </c>
      <c r="D1227" s="18" t="str">
        <f t="shared" si="446"/>
        <v>гладкий</v>
      </c>
      <c r="E1227" s="8" t="str">
        <f>'вариации продукты'!F$4</f>
        <v>2 сорт</v>
      </c>
      <c r="F1227" s="12">
        <f>'учет продукции'!$I1227+'учет продукции'!$J1227-'учет продукции'!$K1227</f>
        <v>0</v>
      </c>
      <c r="G1227" s="32">
        <f t="shared" si="449"/>
        <v>125</v>
      </c>
      <c r="H1227" s="32">
        <f>'учет продукции'!$F1227*'учет продукции'!$G1227</f>
        <v>0</v>
      </c>
      <c r="I1227" s="64"/>
      <c r="J1227" s="61"/>
      <c r="K1227" s="61"/>
      <c r="L1227" s="62"/>
      <c r="M1227" s="62">
        <f>'учет продукции'!$L1227-'учет продукции'!$N1227</f>
        <v>0</v>
      </c>
      <c r="N1227" s="62">
        <f>'учет продукции'!$L1227/4.13</f>
        <v>0</v>
      </c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  <c r="AB1227" s="62"/>
      <c r="AC1227" s="61" t="str">
        <f>'учет продукции'!$A1227&amp;" "&amp;'учет продукции'!$B1227&amp;" "&amp;'учет продукции'!$C1227&amp;" "&amp;'учет продукции'!$D1227&amp;" "&amp;'учет продукции'!$E1227</f>
        <v>Поребрик верх №9 Арабская ночь гладкий 2 сорт</v>
      </c>
    </row>
    <row r="1228" spans="1:29" ht="14.25" customHeight="1" x14ac:dyDescent="0.3">
      <c r="A1228" s="65" t="s">
        <v>161</v>
      </c>
      <c r="B1228" s="8" t="str">
        <f t="shared" si="448"/>
        <v>верх</v>
      </c>
      <c r="C1228" s="18" t="str">
        <f t="shared" si="441"/>
        <v>№10 Джафар</v>
      </c>
      <c r="D1228" s="18" t="str">
        <f t="shared" si="446"/>
        <v>гладкий</v>
      </c>
      <c r="E1228" s="8" t="str">
        <f>'вариации продукты'!F$4</f>
        <v>2 сорт</v>
      </c>
      <c r="F1228" s="12">
        <f>'учет продукции'!$I1228+'учет продукции'!$J1228-'учет продукции'!$K1228</f>
        <v>0</v>
      </c>
      <c r="G1228" s="32">
        <f t="shared" si="449"/>
        <v>125</v>
      </c>
      <c r="H1228" s="32">
        <f>'учет продукции'!$F1228*'учет продукции'!$G1228</f>
        <v>0</v>
      </c>
      <c r="I1228" s="64"/>
      <c r="J1228" s="61"/>
      <c r="K1228" s="61"/>
      <c r="L1228" s="62"/>
      <c r="M1228" s="62">
        <f>'учет продукции'!$L1228-'учет продукции'!$N1228</f>
        <v>0</v>
      </c>
      <c r="N1228" s="62">
        <f>'учет продукции'!$L1228/4.13</f>
        <v>0</v>
      </c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  <c r="AB1228" s="62"/>
      <c r="AC1228" s="61" t="str">
        <f>'учет продукции'!$A1228&amp;" "&amp;'учет продукции'!$B1228&amp;" "&amp;'учет продукции'!$C1228&amp;" "&amp;'учет продукции'!$D1228&amp;" "&amp;'учет продукции'!$E1228</f>
        <v>Поребрик верх №10 Джафар гладкий 2 сорт</v>
      </c>
    </row>
    <row r="1229" spans="1:29" ht="14.25" customHeight="1" x14ac:dyDescent="0.3">
      <c r="A1229" s="65" t="s">
        <v>161</v>
      </c>
      <c r="B1229" s="8" t="str">
        <f t="shared" si="448"/>
        <v>верх</v>
      </c>
      <c r="C1229" s="18" t="str">
        <f t="shared" si="441"/>
        <v>№11 Джамбулани</v>
      </c>
      <c r="D1229" s="18" t="str">
        <f t="shared" si="446"/>
        <v>гладкий</v>
      </c>
      <c r="E1229" s="8" t="str">
        <f>'вариации продукты'!F$4</f>
        <v>2 сорт</v>
      </c>
      <c r="F1229" s="12">
        <f>'учет продукции'!$I1229+'учет продукции'!$J1229-'учет продукции'!$K1229</f>
        <v>0</v>
      </c>
      <c r="G1229" s="32">
        <f t="shared" si="449"/>
        <v>125</v>
      </c>
      <c r="H1229" s="32">
        <f>'учет продукции'!$F1229*'учет продукции'!$G1229</f>
        <v>0</v>
      </c>
      <c r="I1229" s="64"/>
      <c r="J1229" s="61"/>
      <c r="K1229" s="61"/>
      <c r="L1229" s="62"/>
      <c r="M1229" s="62">
        <f>'учет продукции'!$L1229-'учет продукции'!$N1229</f>
        <v>0</v>
      </c>
      <c r="N1229" s="62">
        <f>'учет продукции'!$L1229/4.13</f>
        <v>0</v>
      </c>
      <c r="O1229" s="62"/>
      <c r="P1229" s="62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2"/>
      <c r="AB1229" s="62"/>
      <c r="AC1229" s="61" t="str">
        <f>'учет продукции'!$A1229&amp;" "&amp;'учет продукции'!$B1229&amp;" "&amp;'учет продукции'!$C1229&amp;" "&amp;'учет продукции'!$D1229&amp;" "&amp;'учет продукции'!$E1229</f>
        <v>Поребрик верх №11 Джамбулани гладкий 2 сорт</v>
      </c>
    </row>
    <row r="1230" spans="1:29" ht="14.25" customHeight="1" x14ac:dyDescent="0.3">
      <c r="A1230" s="65" t="s">
        <v>161</v>
      </c>
      <c r="B1230" s="8" t="str">
        <f t="shared" si="448"/>
        <v>верх</v>
      </c>
      <c r="C1230" s="18" t="str">
        <f t="shared" si="441"/>
        <v>№12 Яшма</v>
      </c>
      <c r="D1230" s="18" t="str">
        <f t="shared" si="446"/>
        <v>гладкий</v>
      </c>
      <c r="E1230" s="8" t="str">
        <f>'вариации продукты'!F$4</f>
        <v>2 сорт</v>
      </c>
      <c r="F1230" s="12">
        <f>'учет продукции'!$I1230+'учет продукции'!$J1230-'учет продукции'!$K1230</f>
        <v>0</v>
      </c>
      <c r="G1230" s="32">
        <f t="shared" si="449"/>
        <v>125</v>
      </c>
      <c r="H1230" s="32">
        <f>'учет продукции'!$F1230*'учет продукции'!$G1230</f>
        <v>0</v>
      </c>
      <c r="I1230" s="64"/>
      <c r="J1230" s="61"/>
      <c r="K1230" s="61"/>
      <c r="L1230" s="62"/>
      <c r="M1230" s="62">
        <f>'учет продукции'!$L1230-'учет продукции'!$N1230</f>
        <v>0</v>
      </c>
      <c r="N1230" s="62">
        <f>'учет продукции'!$L1230/4.13</f>
        <v>0</v>
      </c>
      <c r="O1230" s="62"/>
      <c r="P1230" s="62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2"/>
      <c r="AB1230" s="62"/>
      <c r="AC1230" s="61" t="str">
        <f>'учет продукции'!$A1230&amp;" "&amp;'учет продукции'!$B1230&amp;" "&amp;'учет продукции'!$C1230&amp;" "&amp;'учет продукции'!$D1230&amp;" "&amp;'учет продукции'!$E1230</f>
        <v>Поребрик верх №12 Яшма гладкий 2 сорт</v>
      </c>
    </row>
    <row r="1231" spans="1:29" ht="14.25" customHeight="1" x14ac:dyDescent="0.3">
      <c r="A1231" s="65" t="s">
        <v>161</v>
      </c>
      <c r="B1231" s="8" t="str">
        <f t="shared" si="448"/>
        <v>верх</v>
      </c>
      <c r="C1231" s="18" t="str">
        <f t="shared" si="441"/>
        <v>№13 Сорренто</v>
      </c>
      <c r="D1231" s="18" t="str">
        <f t="shared" si="446"/>
        <v>гладкий</v>
      </c>
      <c r="E1231" s="8" t="str">
        <f>'вариации продукты'!F$4</f>
        <v>2 сорт</v>
      </c>
      <c r="F1231" s="12">
        <f>'учет продукции'!$I1231+'учет продукции'!$J1231-'учет продукции'!$K1231</f>
        <v>0</v>
      </c>
      <c r="G1231" s="32">
        <f t="shared" si="449"/>
        <v>125</v>
      </c>
      <c r="H1231" s="32">
        <f>'учет продукции'!$F1231*'учет продукции'!$G1231</f>
        <v>0</v>
      </c>
      <c r="I1231" s="64"/>
      <c r="J1231" s="61"/>
      <c r="K1231" s="61"/>
      <c r="L1231" s="62"/>
      <c r="M1231" s="62">
        <f>'учет продукции'!$L1231-'учет продукции'!$N1231</f>
        <v>0</v>
      </c>
      <c r="N1231" s="62">
        <f>'учет продукции'!$L1231/4.13</f>
        <v>0</v>
      </c>
      <c r="O1231" s="62"/>
      <c r="P1231" s="62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2"/>
      <c r="AB1231" s="62"/>
      <c r="AC1231" s="61" t="str">
        <f>'учет продукции'!$A1231&amp;" "&amp;'учет продукции'!$B1231&amp;" "&amp;'учет продукции'!$C1231&amp;" "&amp;'учет продукции'!$D1231&amp;" "&amp;'учет продукции'!$E1231</f>
        <v>Поребрик верх №13 Сорренто гладкий 2 сорт</v>
      </c>
    </row>
    <row r="1232" spans="1:29" ht="14.25" customHeight="1" x14ac:dyDescent="0.3">
      <c r="A1232" s="65" t="s">
        <v>161</v>
      </c>
      <c r="B1232" s="8" t="str">
        <f t="shared" si="448"/>
        <v>верх</v>
      </c>
      <c r="C1232" s="18" t="str">
        <f t="shared" si="441"/>
        <v>№14 Красный агат</v>
      </c>
      <c r="D1232" s="18" t="str">
        <f t="shared" si="446"/>
        <v>гладкий</v>
      </c>
      <c r="E1232" s="8" t="str">
        <f>'вариации продукты'!F$4</f>
        <v>2 сорт</v>
      </c>
      <c r="F1232" s="12">
        <f>'учет продукции'!$I1232+'учет продукции'!$J1232-'учет продукции'!$K1232</f>
        <v>0</v>
      </c>
      <c r="G1232" s="32">
        <f t="shared" si="449"/>
        <v>125</v>
      </c>
      <c r="H1232" s="32">
        <f>'учет продукции'!$F1232*'учет продукции'!$G1232</f>
        <v>0</v>
      </c>
      <c r="I1232" s="64"/>
      <c r="J1232" s="61"/>
      <c r="K1232" s="61"/>
      <c r="L1232" s="62"/>
      <c r="M1232" s="62">
        <f>'учет продукции'!$L1232-'учет продукции'!$N1232</f>
        <v>0</v>
      </c>
      <c r="N1232" s="62">
        <f>'учет продукции'!$L1232/4.13</f>
        <v>0</v>
      </c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  <c r="AB1232" s="62"/>
      <c r="AC1232" s="61" t="str">
        <f>'учет продукции'!$A1232&amp;" "&amp;'учет продукции'!$B1232&amp;" "&amp;'учет продукции'!$C1232&amp;" "&amp;'учет продукции'!$D1232&amp;" "&amp;'учет продукции'!$E1232</f>
        <v>Поребрик верх №14 Красный агат гладкий 2 сорт</v>
      </c>
    </row>
    <row r="1233" spans="1:29" ht="14.25" customHeight="1" x14ac:dyDescent="0.3">
      <c r="A1233" s="65" t="s">
        <v>161</v>
      </c>
      <c r="B1233" s="8" t="str">
        <f t="shared" si="448"/>
        <v>верх</v>
      </c>
      <c r="C1233" s="18" t="str">
        <f t="shared" si="441"/>
        <v>№15 Антрацит</v>
      </c>
      <c r="D1233" s="18" t="str">
        <f t="shared" si="446"/>
        <v>гладкий</v>
      </c>
      <c r="E1233" s="8" t="str">
        <f>'вариации продукты'!F$4</f>
        <v>2 сорт</v>
      </c>
      <c r="F1233" s="12">
        <f>'учет продукции'!$I1233+'учет продукции'!$J1233-'учет продукции'!$K1233</f>
        <v>0</v>
      </c>
      <c r="G1233" s="32">
        <f t="shared" si="449"/>
        <v>125</v>
      </c>
      <c r="H1233" s="32">
        <f>'учет продукции'!$F1233*'учет продукции'!$G1233</f>
        <v>0</v>
      </c>
      <c r="I1233" s="64"/>
      <c r="J1233" s="61"/>
      <c r="K1233" s="61"/>
      <c r="L1233" s="62"/>
      <c r="M1233" s="62">
        <f>'учет продукции'!$L1233-'учет продукции'!$N1233</f>
        <v>0</v>
      </c>
      <c r="N1233" s="62">
        <f>'учет продукции'!$L1233/4.13</f>
        <v>0</v>
      </c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  <c r="AB1233" s="62"/>
      <c r="AC1233" s="61" t="str">
        <f>'учет продукции'!$A1233&amp;" "&amp;'учет продукции'!$B1233&amp;" "&amp;'учет продукции'!$C1233&amp;" "&amp;'учет продукции'!$D1233&amp;" "&amp;'учет продукции'!$E1233</f>
        <v>Поребрик верх №15 Антрацит гладкий 2 сорт</v>
      </c>
    </row>
    <row r="1234" spans="1:29" ht="14.25" customHeight="1" x14ac:dyDescent="0.3">
      <c r="A1234" s="65" t="s">
        <v>161</v>
      </c>
      <c r="B1234" s="8" t="str">
        <f t="shared" si="448"/>
        <v>верх</v>
      </c>
      <c r="C1234" s="18" t="str">
        <f t="shared" si="441"/>
        <v>№16 Хаски</v>
      </c>
      <c r="D1234" s="18" t="str">
        <f t="shared" si="446"/>
        <v>гладкий</v>
      </c>
      <c r="E1234" s="8" t="str">
        <f>'вариации продукты'!F$4</f>
        <v>2 сорт</v>
      </c>
      <c r="F1234" s="12">
        <f>'учет продукции'!$I1234+'учет продукции'!$J1234-'учет продукции'!$K1234</f>
        <v>0</v>
      </c>
      <c r="G1234" s="32">
        <f t="shared" si="449"/>
        <v>125</v>
      </c>
      <c r="H1234" s="32">
        <f>'учет продукции'!$F1234*'учет продукции'!$G1234</f>
        <v>0</v>
      </c>
      <c r="I1234" s="64"/>
      <c r="J1234" s="61"/>
      <c r="K1234" s="61"/>
      <c r="L1234" s="62"/>
      <c r="M1234" s="62">
        <f>'учет продукции'!$L1234-'учет продукции'!$N1234</f>
        <v>0</v>
      </c>
      <c r="N1234" s="62">
        <f>'учет продукции'!$L1234/4.13</f>
        <v>0</v>
      </c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  <c r="AB1234" s="62"/>
      <c r="AC1234" s="61" t="str">
        <f>'учет продукции'!$A1234&amp;" "&amp;'учет продукции'!$B1234&amp;" "&amp;'учет продукции'!$C1234&amp;" "&amp;'учет продукции'!$D1234&amp;" "&amp;'учет продукции'!$E1234</f>
        <v>Поребрик верх №16 Хаски гладкий 2 сорт</v>
      </c>
    </row>
    <row r="1235" spans="1:29" ht="14.25" customHeight="1" x14ac:dyDescent="0.3">
      <c r="A1235" s="65" t="s">
        <v>161</v>
      </c>
      <c r="B1235" s="8" t="str">
        <f t="shared" si="448"/>
        <v>верх</v>
      </c>
      <c r="C1235" s="18" t="str">
        <f t="shared" si="441"/>
        <v>№17 Черная ночь</v>
      </c>
      <c r="D1235" s="18" t="str">
        <f t="shared" si="446"/>
        <v>гладкий</v>
      </c>
      <c r="E1235" s="8" t="str">
        <f>'вариации продукты'!F$4</f>
        <v>2 сорт</v>
      </c>
      <c r="F1235" s="12">
        <f>'учет продукции'!$I1235+'учет продукции'!$J1235-'учет продукции'!$K1235</f>
        <v>0</v>
      </c>
      <c r="G1235" s="32">
        <f t="shared" si="449"/>
        <v>125</v>
      </c>
      <c r="H1235" s="32">
        <f>'учет продукции'!$F1235*'учет продукции'!$G1235</f>
        <v>0</v>
      </c>
      <c r="I1235" s="64"/>
      <c r="J1235" s="61"/>
      <c r="K1235" s="61"/>
      <c r="L1235" s="62"/>
      <c r="M1235" s="62">
        <f>'учет продукции'!$L1235-'учет продукции'!$N1235</f>
        <v>0</v>
      </c>
      <c r="N1235" s="62">
        <f>'учет продукции'!$L1235/4.13</f>
        <v>0</v>
      </c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  <c r="AB1235" s="62"/>
      <c r="AC1235" s="61" t="str">
        <f>'учет продукции'!$A1235&amp;" "&amp;'учет продукции'!$B1235&amp;" "&amp;'учет продукции'!$C1235&amp;" "&amp;'учет продукции'!$D1235&amp;" "&amp;'учет продукции'!$E1235</f>
        <v>Поребрик верх №17 Черная ночь гладкий 2 сорт</v>
      </c>
    </row>
    <row r="1236" spans="1:29" ht="14.25" customHeight="1" x14ac:dyDescent="0.3">
      <c r="A1236" s="65" t="s">
        <v>161</v>
      </c>
      <c r="B1236" s="8" t="str">
        <f t="shared" si="448"/>
        <v>верх</v>
      </c>
      <c r="C1236" s="18" t="str">
        <f t="shared" si="441"/>
        <v>№18 Мустанг</v>
      </c>
      <c r="D1236" s="18" t="str">
        <f t="shared" si="446"/>
        <v>гладкий</v>
      </c>
      <c r="E1236" s="8" t="str">
        <f>'вариации продукты'!F$4</f>
        <v>2 сорт</v>
      </c>
      <c r="F1236" s="12">
        <f>'учет продукции'!$I1236+'учет продукции'!$J1236-'учет продукции'!$K1236</f>
        <v>0</v>
      </c>
      <c r="G1236" s="32">
        <f t="shared" si="449"/>
        <v>125</v>
      </c>
      <c r="H1236" s="32">
        <f>'учет продукции'!$F1236*'учет продукции'!$G1236</f>
        <v>0</v>
      </c>
      <c r="I1236" s="64"/>
      <c r="J1236" s="61"/>
      <c r="K1236" s="61"/>
      <c r="L1236" s="62"/>
      <c r="M1236" s="62">
        <f>'учет продукции'!$L1236-'учет продукции'!$N1236</f>
        <v>0</v>
      </c>
      <c r="N1236" s="62">
        <f>'учет продукции'!$L1236/4.13</f>
        <v>0</v>
      </c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  <c r="AB1236" s="62"/>
      <c r="AC1236" s="61" t="str">
        <f>'учет продукции'!$A1236&amp;" "&amp;'учет продукции'!$B1236&amp;" "&amp;'учет продукции'!$C1236&amp;" "&amp;'учет продукции'!$D1236&amp;" "&amp;'учет продукции'!$E1236</f>
        <v>Поребрик верх №18 Мустанг гладкий 2 сорт</v>
      </c>
    </row>
    <row r="1237" spans="1:29" ht="14.25" customHeight="1" x14ac:dyDescent="0.3">
      <c r="A1237" s="65" t="s">
        <v>161</v>
      </c>
      <c r="B1237" s="8" t="str">
        <f t="shared" si="448"/>
        <v>верх</v>
      </c>
      <c r="C1237" s="18" t="str">
        <f t="shared" si="441"/>
        <v>№19 Гончар</v>
      </c>
      <c r="D1237" s="18" t="str">
        <f t="shared" si="446"/>
        <v>гладкий</v>
      </c>
      <c r="E1237" s="8" t="str">
        <f>'вариации продукты'!F$4</f>
        <v>2 сорт</v>
      </c>
      <c r="F1237" s="12">
        <f>'учет продукции'!$I1237+'учет продукции'!$J1237-'учет продукции'!$K1237</f>
        <v>0</v>
      </c>
      <c r="G1237" s="32">
        <f t="shared" si="449"/>
        <v>125</v>
      </c>
      <c r="H1237" s="32">
        <f>'учет продукции'!$F1237*'учет продукции'!$G1237</f>
        <v>0</v>
      </c>
      <c r="I1237" s="64"/>
      <c r="J1237" s="61"/>
      <c r="K1237" s="61"/>
      <c r="L1237" s="62"/>
      <c r="M1237" s="62">
        <f>'учет продукции'!$L1237-'учет продукции'!$N1237</f>
        <v>0</v>
      </c>
      <c r="N1237" s="62">
        <f>'учет продукции'!$L1237/4.13</f>
        <v>0</v>
      </c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  <c r="AB1237" s="62"/>
      <c r="AC1237" s="61" t="str">
        <f>'учет продукции'!$A1237&amp;" "&amp;'учет продукции'!$B1237&amp;" "&amp;'учет продукции'!$C1237&amp;" "&amp;'учет продукции'!$D1237&amp;" "&amp;'учет продукции'!$E1237</f>
        <v>Поребрик верх №19 Гончар гладкий 2 сорт</v>
      </c>
    </row>
    <row r="1238" spans="1:29" ht="14.25" customHeight="1" x14ac:dyDescent="0.3">
      <c r="A1238" s="65" t="s">
        <v>161</v>
      </c>
      <c r="B1238" s="8" t="str">
        <f t="shared" si="448"/>
        <v>верх</v>
      </c>
      <c r="C1238" s="18" t="str">
        <f t="shared" si="441"/>
        <v>№20 Кармен</v>
      </c>
      <c r="D1238" s="18" t="str">
        <f t="shared" si="446"/>
        <v>гладкий</v>
      </c>
      <c r="E1238" s="8" t="str">
        <f>'вариации продукты'!F$4</f>
        <v>2 сорт</v>
      </c>
      <c r="F1238" s="12">
        <f>'учет продукции'!$I1238+'учет продукции'!$J1238-'учет продукции'!$K1238</f>
        <v>0</v>
      </c>
      <c r="G1238" s="32">
        <f t="shared" si="449"/>
        <v>125</v>
      </c>
      <c r="H1238" s="32">
        <f>'учет продукции'!$F1238*'учет продукции'!$G1238</f>
        <v>0</v>
      </c>
      <c r="I1238" s="64"/>
      <c r="J1238" s="61"/>
      <c r="K1238" s="61"/>
      <c r="L1238" s="62"/>
      <c r="M1238" s="62">
        <f>'учет продукции'!$L1238-'учет продукции'!$N1238</f>
        <v>0</v>
      </c>
      <c r="N1238" s="62">
        <f>'учет продукции'!$L1238/4.13</f>
        <v>0</v>
      </c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  <c r="AB1238" s="62"/>
      <c r="AC1238" s="61" t="str">
        <f>'учет продукции'!$A1238&amp;" "&amp;'учет продукции'!$B1238&amp;" "&amp;'учет продукции'!$C1238&amp;" "&amp;'учет продукции'!$D1238&amp;" "&amp;'учет продукции'!$E1238</f>
        <v>Поребрик верх №20 Кармен гладкий 2 сорт</v>
      </c>
    </row>
    <row r="1239" spans="1:29" ht="14.25" customHeight="1" x14ac:dyDescent="0.3">
      <c r="A1239" s="65" t="s">
        <v>161</v>
      </c>
      <c r="B1239" s="8" t="str">
        <f t="shared" si="448"/>
        <v>верх</v>
      </c>
      <c r="C1239" s="18" t="str">
        <f t="shared" si="441"/>
        <v>№21 Агат коричневый</v>
      </c>
      <c r="D1239" s="18" t="str">
        <f t="shared" si="446"/>
        <v>гладкий</v>
      </c>
      <c r="E1239" s="8" t="str">
        <f>'вариации продукты'!F$4</f>
        <v>2 сорт</v>
      </c>
      <c r="F1239" s="12">
        <f>'учет продукции'!$I1239+'учет продукции'!$J1239-'учет продукции'!$K1239</f>
        <v>0</v>
      </c>
      <c r="G1239" s="32">
        <f t="shared" si="449"/>
        <v>125</v>
      </c>
      <c r="H1239" s="32">
        <f>'учет продукции'!$F1239*'учет продукции'!$G1239</f>
        <v>0</v>
      </c>
      <c r="I1239" s="64"/>
      <c r="J1239" s="61"/>
      <c r="K1239" s="61"/>
      <c r="L1239" s="62"/>
      <c r="M1239" s="62">
        <f>'учет продукции'!$L1239-'учет продукции'!$N1239</f>
        <v>0</v>
      </c>
      <c r="N1239" s="62">
        <f>'учет продукции'!$L1239/4.13</f>
        <v>0</v>
      </c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62"/>
      <c r="AC1239" s="61" t="str">
        <f>'учет продукции'!$A1239&amp;" "&amp;'учет продукции'!$B1239&amp;" "&amp;'учет продукции'!$C1239&amp;" "&amp;'учет продукции'!$D1239&amp;" "&amp;'учет продукции'!$E1239</f>
        <v>Поребрик верх №21 Агат коричневый гладкий 2 сорт</v>
      </c>
    </row>
    <row r="1240" spans="1:29" ht="14.25" customHeight="1" x14ac:dyDescent="0.3">
      <c r="A1240" s="65" t="s">
        <v>161</v>
      </c>
      <c r="B1240" s="8" t="str">
        <f t="shared" si="448"/>
        <v>верх</v>
      </c>
      <c r="C1240" s="18" t="str">
        <f t="shared" si="441"/>
        <v>№22 Агат оранжевый</v>
      </c>
      <c r="D1240" s="18" t="str">
        <f t="shared" si="446"/>
        <v>гладкий</v>
      </c>
      <c r="E1240" s="8" t="str">
        <f>'вариации продукты'!F$4</f>
        <v>2 сорт</v>
      </c>
      <c r="F1240" s="12">
        <f>'учет продукции'!$I1240+'учет продукции'!$J1240-'учет продукции'!$K1240</f>
        <v>0</v>
      </c>
      <c r="G1240" s="32">
        <f t="shared" si="449"/>
        <v>125</v>
      </c>
      <c r="H1240" s="32">
        <f>'учет продукции'!$F1240*'учет продукции'!$G1240</f>
        <v>0</v>
      </c>
      <c r="I1240" s="64"/>
      <c r="J1240" s="61"/>
      <c r="K1240" s="61"/>
      <c r="L1240" s="62"/>
      <c r="M1240" s="62">
        <f>'учет продукции'!$L1240-'учет продукции'!$N1240</f>
        <v>0</v>
      </c>
      <c r="N1240" s="62">
        <f>'учет продукции'!$L1240/4.13</f>
        <v>0</v>
      </c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  <c r="AB1240" s="62"/>
      <c r="AC1240" s="61" t="str">
        <f>'учет продукции'!$A1240&amp;" "&amp;'учет продукции'!$B1240&amp;" "&amp;'учет продукции'!$C1240&amp;" "&amp;'учет продукции'!$D1240&amp;" "&amp;'учет продукции'!$E1240</f>
        <v>Поребрик верх №22 Агат оранжевый гладкий 2 сорт</v>
      </c>
    </row>
    <row r="1241" spans="1:29" ht="14.25" customHeight="1" x14ac:dyDescent="0.3">
      <c r="A1241" s="65" t="s">
        <v>161</v>
      </c>
      <c r="B1241" s="8" t="str">
        <f t="shared" si="448"/>
        <v>верх</v>
      </c>
      <c r="C1241" s="18" t="str">
        <f t="shared" si="441"/>
        <v>№23 Жёлтый агат</v>
      </c>
      <c r="D1241" s="18" t="str">
        <f t="shared" si="446"/>
        <v>гладкий</v>
      </c>
      <c r="E1241" s="8" t="str">
        <f>'вариации продукты'!F$4</f>
        <v>2 сорт</v>
      </c>
      <c r="F1241" s="12">
        <f>'учет продукции'!$I1241+'учет продукции'!$J1241-'учет продукции'!$K1241</f>
        <v>0</v>
      </c>
      <c r="G1241" s="32">
        <f t="shared" si="449"/>
        <v>125</v>
      </c>
      <c r="H1241" s="32">
        <f>'учет продукции'!$F1241*'учет продукции'!$G1241</f>
        <v>0</v>
      </c>
      <c r="I1241" s="64"/>
      <c r="J1241" s="61"/>
      <c r="K1241" s="61"/>
      <c r="L1241" s="62"/>
      <c r="M1241" s="62">
        <f>'учет продукции'!$L1241-'учет продукции'!$N1241</f>
        <v>0</v>
      </c>
      <c r="N1241" s="62">
        <f>'учет продукции'!$L1241/4.13</f>
        <v>0</v>
      </c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  <c r="AB1241" s="62"/>
      <c r="AC1241" s="61" t="str">
        <f>'учет продукции'!$A1241&amp;" "&amp;'учет продукции'!$B1241&amp;" "&amp;'учет продукции'!$C1241&amp;" "&amp;'учет продукции'!$D1241&amp;" "&amp;'учет продукции'!$E1241</f>
        <v>Поребрик верх №23 Жёлтый агат гладкий 2 сорт</v>
      </c>
    </row>
    <row r="1242" spans="1:29" ht="14.25" customHeight="1" x14ac:dyDescent="0.3">
      <c r="A1242" s="65" t="s">
        <v>161</v>
      </c>
      <c r="B1242" s="8" t="str">
        <f t="shared" si="448"/>
        <v>верх</v>
      </c>
      <c r="C1242" s="18" t="str">
        <f t="shared" si="441"/>
        <v>№24 Танго</v>
      </c>
      <c r="D1242" s="18" t="str">
        <f t="shared" si="446"/>
        <v>гладкий</v>
      </c>
      <c r="E1242" s="8" t="str">
        <f>'вариации продукты'!F$4</f>
        <v>2 сорт</v>
      </c>
      <c r="F1242" s="12">
        <f>'учет продукции'!$I1242+'учет продукции'!$J1242-'учет продукции'!$K1242</f>
        <v>0</v>
      </c>
      <c r="G1242" s="32">
        <f t="shared" si="449"/>
        <v>125</v>
      </c>
      <c r="H1242" s="32">
        <f>'учет продукции'!$F1242*'учет продукции'!$G1242</f>
        <v>0</v>
      </c>
      <c r="I1242" s="64"/>
      <c r="J1242" s="61"/>
      <c r="K1242" s="61"/>
      <c r="L1242" s="62"/>
      <c r="M1242" s="62">
        <f>'учет продукции'!$L1242-'учет продукции'!$N1242</f>
        <v>0</v>
      </c>
      <c r="N1242" s="62">
        <f>'учет продукции'!$L1242/4.13</f>
        <v>0</v>
      </c>
      <c r="O1242" s="62"/>
      <c r="P1242" s="62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2"/>
      <c r="AB1242" s="62"/>
      <c r="AC1242" s="61" t="str">
        <f>'учет продукции'!$A1242&amp;" "&amp;'учет продукции'!$B1242&amp;" "&amp;'учет продукции'!$C1242&amp;" "&amp;'учет продукции'!$D1242&amp;" "&amp;'учет продукции'!$E1242</f>
        <v>Поребрик верх №24 Танго гладкий 2 сорт</v>
      </c>
    </row>
    <row r="1243" spans="1:29" ht="14.25" customHeight="1" x14ac:dyDescent="0.3">
      <c r="A1243" s="65" t="s">
        <v>161</v>
      </c>
      <c r="B1243" s="8" t="str">
        <f t="shared" si="448"/>
        <v>верх</v>
      </c>
      <c r="C1243" s="18" t="str">
        <f t="shared" si="441"/>
        <v>серый</v>
      </c>
      <c r="D1243" s="18" t="str">
        <f t="shared" si="446"/>
        <v>Фактура 0-3</v>
      </c>
      <c r="E1243" s="8" t="str">
        <f>'вариации продукты'!F$4</f>
        <v>2 сорт</v>
      </c>
      <c r="F1243" s="12">
        <f>'учет продукции'!$I1243+'учет продукции'!$J1243-'учет продукции'!$K1243</f>
        <v>0</v>
      </c>
      <c r="G1243" s="32">
        <f t="shared" si="449"/>
        <v>65</v>
      </c>
      <c r="H1243" s="32">
        <f>'учет продукции'!$F1243*'учет продукции'!$G1243</f>
        <v>0</v>
      </c>
      <c r="I1243" s="64"/>
      <c r="J1243" s="61"/>
      <c r="K1243" s="61"/>
      <c r="L1243" s="62"/>
      <c r="M1243" s="62">
        <f>'учет продукции'!$L1243-'учет продукции'!$N1243</f>
        <v>0</v>
      </c>
      <c r="N1243" s="62">
        <f>'учет продукции'!$L1243/4.13</f>
        <v>0</v>
      </c>
      <c r="O1243" s="62"/>
      <c r="P1243" s="62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2"/>
      <c r="AB1243" s="62"/>
      <c r="AC1243" s="61" t="str">
        <f>'учет продукции'!$A1243&amp;" "&amp;'учет продукции'!$B1243&amp;" "&amp;'учет продукции'!$C1243&amp;" "&amp;'учет продукции'!$D1243&amp;" "&amp;'учет продукции'!$E1243</f>
        <v>Поребрик верх серый Фактура 0-3 2 сорт</v>
      </c>
    </row>
    <row r="1244" spans="1:29" ht="14.25" customHeight="1" x14ac:dyDescent="0.3">
      <c r="A1244" s="65" t="s">
        <v>161</v>
      </c>
      <c r="B1244" s="8" t="str">
        <f t="shared" si="448"/>
        <v>верх</v>
      </c>
      <c r="C1244" s="18" t="str">
        <f t="shared" si="441"/>
        <v>красный</v>
      </c>
      <c r="D1244" s="18" t="str">
        <f t="shared" si="446"/>
        <v>Фактура 0-3</v>
      </c>
      <c r="E1244" s="8" t="str">
        <f>'вариации продукты'!F$4</f>
        <v>2 сорт</v>
      </c>
      <c r="F1244" s="12">
        <f>'учет продукции'!$I1244+'учет продукции'!$J1244-'учет продукции'!$K1244</f>
        <v>0</v>
      </c>
      <c r="G1244" s="32">
        <f t="shared" si="449"/>
        <v>105</v>
      </c>
      <c r="H1244" s="32">
        <f>'учет продукции'!$F1244*'учет продукции'!$G1244</f>
        <v>0</v>
      </c>
      <c r="I1244" s="64"/>
      <c r="J1244" s="61"/>
      <c r="K1244" s="61"/>
      <c r="L1244" s="62"/>
      <c r="M1244" s="62">
        <f>'учет продукции'!$L1244-'учет продукции'!$N1244</f>
        <v>0</v>
      </c>
      <c r="N1244" s="62">
        <f>'учет продукции'!$L1244/4.13</f>
        <v>0</v>
      </c>
      <c r="O1244" s="62"/>
      <c r="P1244" s="62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2"/>
      <c r="AB1244" s="62"/>
      <c r="AC1244" s="61" t="str">
        <f>'учет продукции'!$A1244&amp;" "&amp;'учет продукции'!$B1244&amp;" "&amp;'учет продукции'!$C1244&amp;" "&amp;'учет продукции'!$D1244&amp;" "&amp;'учет продукции'!$E1244</f>
        <v>Поребрик верх красный Фактура 0-3 2 сорт</v>
      </c>
    </row>
    <row r="1245" spans="1:29" ht="14.25" customHeight="1" x14ac:dyDescent="0.3">
      <c r="A1245" s="65" t="s">
        <v>161</v>
      </c>
      <c r="B1245" s="8" t="str">
        <f t="shared" si="448"/>
        <v>верх</v>
      </c>
      <c r="C1245" s="18" t="str">
        <f t="shared" si="441"/>
        <v>коричневый</v>
      </c>
      <c r="D1245" s="18" t="str">
        <f t="shared" si="446"/>
        <v>Фактура 0-3</v>
      </c>
      <c r="E1245" s="8" t="str">
        <f>'вариации продукты'!F$4</f>
        <v>2 сорт</v>
      </c>
      <c r="F1245" s="12">
        <f>'учет продукции'!$I1245+'учет продукции'!$J1245-'учет продукции'!$K1245</f>
        <v>0</v>
      </c>
      <c r="G1245" s="32">
        <f t="shared" si="449"/>
        <v>105</v>
      </c>
      <c r="H1245" s="32">
        <f>'учет продукции'!$F1245*'учет продукции'!$G1245</f>
        <v>0</v>
      </c>
      <c r="I1245" s="64"/>
      <c r="J1245" s="61"/>
      <c r="K1245" s="61"/>
      <c r="L1245" s="62"/>
      <c r="M1245" s="62">
        <f>'учет продукции'!$L1245-'учет продукции'!$N1245</f>
        <v>0</v>
      </c>
      <c r="N1245" s="62">
        <f>'учет продукции'!$L1245/4.13</f>
        <v>0</v>
      </c>
      <c r="O1245" s="62"/>
      <c r="P1245" s="62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2"/>
      <c r="AB1245" s="62"/>
      <c r="AC1245" s="61" t="str">
        <f>'учет продукции'!$A1245&amp;" "&amp;'учет продукции'!$B1245&amp;" "&amp;'учет продукции'!$C1245&amp;" "&amp;'учет продукции'!$D1245&amp;" "&amp;'учет продукции'!$E1245</f>
        <v>Поребрик верх коричневый Фактура 0-3 2 сорт</v>
      </c>
    </row>
    <row r="1246" spans="1:29" ht="14.25" customHeight="1" x14ac:dyDescent="0.3">
      <c r="A1246" s="65" t="s">
        <v>161</v>
      </c>
      <c r="B1246" s="8" t="str">
        <f t="shared" si="448"/>
        <v>верх</v>
      </c>
      <c r="C1246" s="18" t="str">
        <f t="shared" si="441"/>
        <v>черный</v>
      </c>
      <c r="D1246" s="18" t="str">
        <f t="shared" si="446"/>
        <v>Фактура 0-3</v>
      </c>
      <c r="E1246" s="8" t="str">
        <f>'вариации продукты'!F$4</f>
        <v>2 сорт</v>
      </c>
      <c r="F1246" s="12">
        <f>'учет продукции'!$I1246+'учет продукции'!$J1246-'учет продукции'!$K1246</f>
        <v>0</v>
      </c>
      <c r="G1246" s="32">
        <f t="shared" si="449"/>
        <v>105</v>
      </c>
      <c r="H1246" s="32">
        <f>'учет продукции'!$F1246*'учет продукции'!$G1246</f>
        <v>0</v>
      </c>
      <c r="I1246" s="64"/>
      <c r="J1246" s="61"/>
      <c r="K1246" s="61"/>
      <c r="L1246" s="62"/>
      <c r="M1246" s="62">
        <f>'учет продукции'!$L1246-'учет продукции'!$N1246</f>
        <v>0</v>
      </c>
      <c r="N1246" s="62">
        <f>'учет продукции'!$L1246/4.13</f>
        <v>0</v>
      </c>
      <c r="O1246" s="62"/>
      <c r="P1246" s="62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2"/>
      <c r="AB1246" s="62"/>
      <c r="AC1246" s="61" t="str">
        <f>'учет продукции'!$A1246&amp;" "&amp;'учет продукции'!$B1246&amp;" "&amp;'учет продукции'!$C1246&amp;" "&amp;'учет продукции'!$D1246&amp;" "&amp;'учет продукции'!$E1246</f>
        <v>Поребрик верх черный Фактура 0-3 2 сорт</v>
      </c>
    </row>
    <row r="1247" spans="1:29" ht="14.25" customHeight="1" x14ac:dyDescent="0.3">
      <c r="A1247" s="65" t="s">
        <v>161</v>
      </c>
      <c r="B1247" s="8" t="str">
        <f t="shared" si="448"/>
        <v>верх</v>
      </c>
      <c r="C1247" s="18" t="str">
        <f t="shared" si="441"/>
        <v>белый</v>
      </c>
      <c r="D1247" s="18" t="str">
        <f t="shared" si="446"/>
        <v>Фактура 0-3</v>
      </c>
      <c r="E1247" s="8" t="str">
        <f>'вариации продукты'!F$4</f>
        <v>2 сорт</v>
      </c>
      <c r="F1247" s="12">
        <f>'учет продукции'!$I1247+'учет продукции'!$J1247-'учет продукции'!$K1247</f>
        <v>0</v>
      </c>
      <c r="G1247" s="32">
        <f t="shared" si="449"/>
        <v>125</v>
      </c>
      <c r="H1247" s="32">
        <f>'учет продукции'!$F1247*'учет продукции'!$G1247</f>
        <v>0</v>
      </c>
      <c r="I1247" s="64"/>
      <c r="J1247" s="61"/>
      <c r="K1247" s="61"/>
      <c r="L1247" s="62"/>
      <c r="M1247" s="62">
        <f>'учет продукции'!$L1247-'учет продукции'!$N1247</f>
        <v>0</v>
      </c>
      <c r="N1247" s="62">
        <f>'учет продукции'!$L1247/4.13</f>
        <v>0</v>
      </c>
      <c r="O1247" s="62"/>
      <c r="P1247" s="62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2"/>
      <c r="AB1247" s="62"/>
      <c r="AC1247" s="61" t="str">
        <f>'учет продукции'!$A1247&amp;" "&amp;'учет продукции'!$B1247&amp;" "&amp;'учет продукции'!$C1247&amp;" "&amp;'учет продукции'!$D1247&amp;" "&amp;'учет продукции'!$E1247</f>
        <v>Поребрик верх белый Фактура 0-3 2 сорт</v>
      </c>
    </row>
    <row r="1248" spans="1:29" ht="14.25" customHeight="1" x14ac:dyDescent="0.3">
      <c r="A1248" s="65" t="s">
        <v>161</v>
      </c>
      <c r="B1248" s="8" t="str">
        <f t="shared" si="448"/>
        <v>верх</v>
      </c>
      <c r="C1248" s="18" t="str">
        <f t="shared" si="441"/>
        <v>желтый</v>
      </c>
      <c r="D1248" s="18" t="str">
        <f t="shared" si="446"/>
        <v>Фактура 0-3</v>
      </c>
      <c r="E1248" s="8" t="str">
        <f>'вариации продукты'!F$4</f>
        <v>2 сорт</v>
      </c>
      <c r="F1248" s="12">
        <f>'учет продукции'!$I1248+'учет продукции'!$J1248-'учет продукции'!$K1248</f>
        <v>0</v>
      </c>
      <c r="G1248" s="32">
        <f t="shared" si="449"/>
        <v>125</v>
      </c>
      <c r="H1248" s="32">
        <f>'учет продукции'!$F1248*'учет продукции'!$G1248</f>
        <v>0</v>
      </c>
      <c r="I1248" s="64"/>
      <c r="J1248" s="61"/>
      <c r="K1248" s="61"/>
      <c r="L1248" s="62"/>
      <c r="M1248" s="62">
        <f>'учет продукции'!$L1248-'учет продукции'!$N1248</f>
        <v>0</v>
      </c>
      <c r="N1248" s="62">
        <f>'учет продукции'!$L1248/4.13</f>
        <v>0</v>
      </c>
      <c r="O1248" s="62"/>
      <c r="P1248" s="62"/>
      <c r="Q1248" s="62"/>
      <c r="R1248" s="62"/>
      <c r="S1248" s="62"/>
      <c r="T1248" s="62"/>
      <c r="U1248" s="62"/>
      <c r="V1248" s="62"/>
      <c r="W1248" s="62"/>
      <c r="X1248" s="62"/>
      <c r="Y1248" s="62"/>
      <c r="Z1248" s="62"/>
      <c r="AA1248" s="62"/>
      <c r="AB1248" s="62"/>
      <c r="AC1248" s="61" t="str">
        <f>'учет продукции'!$A1248&amp;" "&amp;'учет продукции'!$B1248&amp;" "&amp;'учет продукции'!$C1248&amp;" "&amp;'учет продукции'!$D1248&amp;" "&amp;'учет продукции'!$E1248</f>
        <v>Поребрик верх желтый Фактура 0-3 2 сорт</v>
      </c>
    </row>
    <row r="1249" spans="1:29" ht="14.25" customHeight="1" x14ac:dyDescent="0.3">
      <c r="A1249" s="65" t="s">
        <v>161</v>
      </c>
      <c r="B1249" s="8" t="str">
        <f t="shared" si="448"/>
        <v>верх</v>
      </c>
      <c r="C1249" s="18" t="str">
        <f t="shared" si="441"/>
        <v>оранжевый</v>
      </c>
      <c r="D1249" s="18" t="str">
        <f t="shared" si="446"/>
        <v>Фактура 0-3</v>
      </c>
      <c r="E1249" s="8" t="str">
        <f>'вариации продукты'!F$4</f>
        <v>2 сорт</v>
      </c>
      <c r="F1249" s="12">
        <f>'учет продукции'!$I1249+'учет продукции'!$J1249-'учет продукции'!$K1249</f>
        <v>0</v>
      </c>
      <c r="G1249" s="32">
        <f t="shared" si="449"/>
        <v>125</v>
      </c>
      <c r="H1249" s="32">
        <f>'учет продукции'!$F1249*'учет продукции'!$G1249</f>
        <v>0</v>
      </c>
      <c r="I1249" s="64"/>
      <c r="J1249" s="61"/>
      <c r="K1249" s="61"/>
      <c r="L1249" s="62"/>
      <c r="M1249" s="62">
        <f>'учет продукции'!$L1249-'учет продукции'!$N1249</f>
        <v>0</v>
      </c>
      <c r="N1249" s="62">
        <f>'учет продукции'!$L1249/4.13</f>
        <v>0</v>
      </c>
      <c r="O1249" s="62"/>
      <c r="P1249" s="62"/>
      <c r="Q1249" s="62"/>
      <c r="R1249" s="62"/>
      <c r="S1249" s="62"/>
      <c r="T1249" s="62"/>
      <c r="U1249" s="62"/>
      <c r="V1249" s="62"/>
      <c r="W1249" s="62"/>
      <c r="X1249" s="62"/>
      <c r="Y1249" s="62"/>
      <c r="Z1249" s="62"/>
      <c r="AA1249" s="62"/>
      <c r="AB1249" s="62"/>
      <c r="AC1249" s="61" t="str">
        <f>'учет продукции'!$A1249&amp;" "&amp;'учет продукции'!$B1249&amp;" "&amp;'учет продукции'!$C1249&amp;" "&amp;'учет продукции'!$D1249&amp;" "&amp;'учет продукции'!$E1249</f>
        <v>Поребрик верх оранжевый Фактура 0-3 2 сорт</v>
      </c>
    </row>
    <row r="1250" spans="1:29" ht="14.25" customHeight="1" x14ac:dyDescent="0.3">
      <c r="A1250" s="65" t="s">
        <v>161</v>
      </c>
      <c r="B1250" s="8" t="str">
        <f t="shared" si="448"/>
        <v>верх</v>
      </c>
      <c r="C1250" s="18" t="str">
        <f t="shared" si="441"/>
        <v>№1 Каир</v>
      </c>
      <c r="D1250" s="18" t="str">
        <f t="shared" si="446"/>
        <v>Фактура 0-3</v>
      </c>
      <c r="E1250" s="8" t="str">
        <f>'вариации продукты'!F$4</f>
        <v>2 сорт</v>
      </c>
      <c r="F1250" s="12">
        <f>'учет продукции'!$I1250+'учет продукции'!$J1250-'учет продукции'!$K1250</f>
        <v>0</v>
      </c>
      <c r="G1250" s="32">
        <f t="shared" si="449"/>
        <v>125</v>
      </c>
      <c r="H1250" s="32">
        <f>'учет продукции'!$F1250*'учет продукции'!$G1250</f>
        <v>0</v>
      </c>
      <c r="I1250" s="64"/>
      <c r="J1250" s="61"/>
      <c r="K1250" s="61"/>
      <c r="L1250" s="62"/>
      <c r="M1250" s="62">
        <f>'учет продукции'!$L1250-'учет продукции'!$N1250</f>
        <v>0</v>
      </c>
      <c r="N1250" s="62">
        <f>'учет продукции'!$L1250/4.13</f>
        <v>0</v>
      </c>
      <c r="O1250" s="62"/>
      <c r="P1250" s="62"/>
      <c r="Q1250" s="62"/>
      <c r="R1250" s="62"/>
      <c r="S1250" s="62"/>
      <c r="T1250" s="62"/>
      <c r="U1250" s="62"/>
      <c r="V1250" s="62"/>
      <c r="W1250" s="62"/>
      <c r="X1250" s="62"/>
      <c r="Y1250" s="62"/>
      <c r="Z1250" s="62"/>
      <c r="AA1250" s="62"/>
      <c r="AB1250" s="62"/>
      <c r="AC1250" s="61" t="str">
        <f>'учет продукции'!$A1250&amp;" "&amp;'учет продукции'!$B1250&amp;" "&amp;'учет продукции'!$C1250&amp;" "&amp;'учет продукции'!$D1250&amp;" "&amp;'учет продукции'!$E1250</f>
        <v>Поребрик верх №1 Каир Фактура 0-3 2 сорт</v>
      </c>
    </row>
    <row r="1251" spans="1:29" ht="14.25" customHeight="1" x14ac:dyDescent="0.3">
      <c r="A1251" s="65" t="s">
        <v>161</v>
      </c>
      <c r="B1251" s="8" t="str">
        <f t="shared" si="448"/>
        <v>верх</v>
      </c>
      <c r="C1251" s="18" t="str">
        <f t="shared" si="441"/>
        <v>№2 Янтарь</v>
      </c>
      <c r="D1251" s="18" t="str">
        <f t="shared" si="446"/>
        <v>Фактура 0-3</v>
      </c>
      <c r="E1251" s="8" t="str">
        <f>'вариации продукты'!F$4</f>
        <v>2 сорт</v>
      </c>
      <c r="F1251" s="12">
        <f>'учет продукции'!$I1251+'учет продукции'!$J1251-'учет продукции'!$K1251</f>
        <v>0</v>
      </c>
      <c r="G1251" s="32">
        <f t="shared" si="449"/>
        <v>125</v>
      </c>
      <c r="H1251" s="32">
        <f>'учет продукции'!$F1251*'учет продукции'!$G1251</f>
        <v>0</v>
      </c>
      <c r="I1251" s="64"/>
      <c r="J1251" s="61"/>
      <c r="K1251" s="61"/>
      <c r="L1251" s="62"/>
      <c r="M1251" s="62">
        <f>'учет продукции'!$L1251-'учет продукции'!$N1251</f>
        <v>0</v>
      </c>
      <c r="N1251" s="62">
        <f>'учет продукции'!$L1251/4.13</f>
        <v>0</v>
      </c>
      <c r="O1251" s="62"/>
      <c r="P1251" s="62"/>
      <c r="Q1251" s="62"/>
      <c r="R1251" s="62"/>
      <c r="S1251" s="62"/>
      <c r="T1251" s="62"/>
      <c r="U1251" s="62"/>
      <c r="V1251" s="62"/>
      <c r="W1251" s="62"/>
      <c r="X1251" s="62"/>
      <c r="Y1251" s="62"/>
      <c r="Z1251" s="62"/>
      <c r="AA1251" s="62"/>
      <c r="AB1251" s="62"/>
      <c r="AC1251" s="61" t="str">
        <f>'учет продукции'!$A1251&amp;" "&amp;'учет продукции'!$B1251&amp;" "&amp;'учет продукции'!$C1251&amp;" "&amp;'учет продукции'!$D1251&amp;" "&amp;'учет продукции'!$E1251</f>
        <v>Поребрик верх №2 Янтарь Фактура 0-3 2 сорт</v>
      </c>
    </row>
    <row r="1252" spans="1:29" ht="14.25" customHeight="1" x14ac:dyDescent="0.3">
      <c r="A1252" s="65" t="s">
        <v>161</v>
      </c>
      <c r="B1252" s="8" t="str">
        <f t="shared" si="448"/>
        <v>верх</v>
      </c>
      <c r="C1252" s="18" t="str">
        <f t="shared" si="441"/>
        <v>№3 Серо-белый</v>
      </c>
      <c r="D1252" s="18" t="str">
        <f t="shared" si="446"/>
        <v>Фактура 0-3</v>
      </c>
      <c r="E1252" s="8" t="str">
        <f>'вариации продукты'!F$4</f>
        <v>2 сорт</v>
      </c>
      <c r="F1252" s="12">
        <f>'учет продукции'!$I1252+'учет продукции'!$J1252-'учет продукции'!$K1252</f>
        <v>0</v>
      </c>
      <c r="G1252" s="32">
        <f t="shared" si="449"/>
        <v>125</v>
      </c>
      <c r="H1252" s="32">
        <f>'учет продукции'!$F1252*'учет продукции'!$G1252</f>
        <v>0</v>
      </c>
      <c r="I1252" s="64"/>
      <c r="J1252" s="61"/>
      <c r="K1252" s="61"/>
      <c r="L1252" s="62"/>
      <c r="M1252" s="62">
        <f>'учет продукции'!$L1252-'учет продукции'!$N1252</f>
        <v>0</v>
      </c>
      <c r="N1252" s="62">
        <f>'учет продукции'!$L1252/4.13</f>
        <v>0</v>
      </c>
      <c r="O1252" s="62"/>
      <c r="P1252" s="62"/>
      <c r="Q1252" s="62"/>
      <c r="R1252" s="62"/>
      <c r="S1252" s="62"/>
      <c r="T1252" s="62"/>
      <c r="U1252" s="62"/>
      <c r="V1252" s="62"/>
      <c r="W1252" s="62"/>
      <c r="X1252" s="62"/>
      <c r="Y1252" s="62"/>
      <c r="Z1252" s="62"/>
      <c r="AA1252" s="62"/>
      <c r="AB1252" s="62"/>
      <c r="AC1252" s="61" t="str">
        <f>'учет продукции'!$A1252&amp;" "&amp;'учет продукции'!$B1252&amp;" "&amp;'учет продукции'!$C1252&amp;" "&amp;'учет продукции'!$D1252&amp;" "&amp;'учет продукции'!$E1252</f>
        <v>Поребрик верх №3 Серо-белый Фактура 0-3 2 сорт</v>
      </c>
    </row>
    <row r="1253" spans="1:29" ht="14.25" customHeight="1" x14ac:dyDescent="0.3">
      <c r="A1253" s="65" t="s">
        <v>161</v>
      </c>
      <c r="B1253" s="8" t="str">
        <f t="shared" si="448"/>
        <v>верх</v>
      </c>
      <c r="C1253" s="18" t="str">
        <f t="shared" si="441"/>
        <v>№4 Степь</v>
      </c>
      <c r="D1253" s="18" t="str">
        <f t="shared" si="446"/>
        <v>Фактура 0-3</v>
      </c>
      <c r="E1253" s="8" t="str">
        <f>'вариации продукты'!F$4</f>
        <v>2 сорт</v>
      </c>
      <c r="F1253" s="12">
        <f>'учет продукции'!$I1253+'учет продукции'!$J1253-'учет продукции'!$K1253</f>
        <v>0</v>
      </c>
      <c r="G1253" s="32">
        <f t="shared" si="449"/>
        <v>125</v>
      </c>
      <c r="H1253" s="32">
        <f>'учет продукции'!$F1253*'учет продукции'!$G1253</f>
        <v>0</v>
      </c>
      <c r="I1253" s="64"/>
      <c r="J1253" s="61"/>
      <c r="K1253" s="61"/>
      <c r="L1253" s="62"/>
      <c r="M1253" s="62">
        <f>'учет продукции'!$L1253-'учет продукции'!$N1253</f>
        <v>0</v>
      </c>
      <c r="N1253" s="62">
        <f>'учет продукции'!$L1253/4.13</f>
        <v>0</v>
      </c>
      <c r="O1253" s="62"/>
      <c r="P1253" s="62"/>
      <c r="Q1253" s="62"/>
      <c r="R1253" s="62"/>
      <c r="S1253" s="62"/>
      <c r="T1253" s="62"/>
      <c r="U1253" s="62"/>
      <c r="V1253" s="62"/>
      <c r="W1253" s="62"/>
      <c r="X1253" s="62"/>
      <c r="Y1253" s="62"/>
      <c r="Z1253" s="62"/>
      <c r="AA1253" s="62"/>
      <c r="AB1253" s="62"/>
      <c r="AC1253" s="61" t="str">
        <f>'учет продукции'!$A1253&amp;" "&amp;'учет продукции'!$B1253&amp;" "&amp;'учет продукции'!$C1253&amp;" "&amp;'учет продукции'!$D1253&amp;" "&amp;'учет продукции'!$E1253</f>
        <v>Поребрик верх №4 Степь Фактура 0-3 2 сорт</v>
      </c>
    </row>
    <row r="1254" spans="1:29" ht="14.25" customHeight="1" x14ac:dyDescent="0.3">
      <c r="A1254" s="65" t="s">
        <v>161</v>
      </c>
      <c r="B1254" s="8" t="str">
        <f t="shared" si="448"/>
        <v>верх</v>
      </c>
      <c r="C1254" s="18" t="str">
        <f t="shared" si="441"/>
        <v>№5 Клинкер</v>
      </c>
      <c r="D1254" s="18" t="str">
        <f t="shared" si="446"/>
        <v>Фактура 0-3</v>
      </c>
      <c r="E1254" s="8" t="str">
        <f>'вариации продукты'!F$4</f>
        <v>2 сорт</v>
      </c>
      <c r="F1254" s="12">
        <f>'учет продукции'!$I1254+'учет продукции'!$J1254-'учет продукции'!$K1254</f>
        <v>0</v>
      </c>
      <c r="G1254" s="32">
        <f t="shared" si="449"/>
        <v>125</v>
      </c>
      <c r="H1254" s="32">
        <f>'учет продукции'!$F1254*'учет продукции'!$G1254</f>
        <v>0</v>
      </c>
      <c r="I1254" s="64"/>
      <c r="J1254" s="61"/>
      <c r="K1254" s="61"/>
      <c r="L1254" s="62"/>
      <c r="M1254" s="62">
        <f>'учет продукции'!$L1254-'учет продукции'!$N1254</f>
        <v>0</v>
      </c>
      <c r="N1254" s="62">
        <f>'учет продукции'!$L1254/4.13</f>
        <v>0</v>
      </c>
      <c r="O1254" s="62"/>
      <c r="P1254" s="62"/>
      <c r="Q1254" s="62"/>
      <c r="R1254" s="62"/>
      <c r="S1254" s="62"/>
      <c r="T1254" s="62"/>
      <c r="U1254" s="62"/>
      <c r="V1254" s="62"/>
      <c r="W1254" s="62"/>
      <c r="X1254" s="62"/>
      <c r="Y1254" s="62"/>
      <c r="Z1254" s="62"/>
      <c r="AA1254" s="62"/>
      <c r="AB1254" s="62"/>
      <c r="AC1254" s="61" t="str">
        <f>'учет продукции'!$A1254&amp;" "&amp;'учет продукции'!$B1254&amp;" "&amp;'учет продукции'!$C1254&amp;" "&amp;'учет продукции'!$D1254&amp;" "&amp;'учет продукции'!$E1254</f>
        <v>Поребрик верх №5 Клинкер Фактура 0-3 2 сорт</v>
      </c>
    </row>
    <row r="1255" spans="1:29" ht="14.25" customHeight="1" x14ac:dyDescent="0.3">
      <c r="A1255" s="65" t="s">
        <v>161</v>
      </c>
      <c r="B1255" s="8" t="str">
        <f t="shared" si="448"/>
        <v>верх</v>
      </c>
      <c r="C1255" s="18" t="str">
        <f t="shared" si="441"/>
        <v>№6 Осень</v>
      </c>
      <c r="D1255" s="18" t="str">
        <f t="shared" si="446"/>
        <v>Фактура 0-3</v>
      </c>
      <c r="E1255" s="8" t="str">
        <f>'вариации продукты'!F$4</f>
        <v>2 сорт</v>
      </c>
      <c r="F1255" s="12">
        <f>'учет продукции'!$I1255+'учет продукции'!$J1255-'учет продукции'!$K1255</f>
        <v>0</v>
      </c>
      <c r="G1255" s="32">
        <f t="shared" si="449"/>
        <v>125</v>
      </c>
      <c r="H1255" s="32">
        <f>'учет продукции'!$F1255*'учет продукции'!$G1255</f>
        <v>0</v>
      </c>
      <c r="I1255" s="64"/>
      <c r="J1255" s="61"/>
      <c r="K1255" s="61"/>
      <c r="L1255" s="62"/>
      <c r="M1255" s="62">
        <f>'учет продукции'!$L1255-'учет продукции'!$N1255</f>
        <v>0</v>
      </c>
      <c r="N1255" s="62">
        <f>'учет продукции'!$L1255/4.13</f>
        <v>0</v>
      </c>
      <c r="O1255" s="62"/>
      <c r="P1255" s="62"/>
      <c r="Q1255" s="62"/>
      <c r="R1255" s="62"/>
      <c r="S1255" s="62"/>
      <c r="T1255" s="62"/>
      <c r="U1255" s="62"/>
      <c r="V1255" s="62"/>
      <c r="W1255" s="62"/>
      <c r="X1255" s="62"/>
      <c r="Y1255" s="62"/>
      <c r="Z1255" s="62"/>
      <c r="AA1255" s="62"/>
      <c r="AB1255" s="62"/>
      <c r="AC1255" s="61" t="str">
        <f>'учет продукции'!$A1255&amp;" "&amp;'учет продукции'!$B1255&amp;" "&amp;'учет продукции'!$C1255&amp;" "&amp;'учет продукции'!$D1255&amp;" "&amp;'учет продукции'!$E1255</f>
        <v>Поребрик верх №6 Осень Фактура 0-3 2 сорт</v>
      </c>
    </row>
    <row r="1256" spans="1:29" ht="14.25" customHeight="1" x14ac:dyDescent="0.3">
      <c r="A1256" s="65" t="s">
        <v>161</v>
      </c>
      <c r="B1256" s="8" t="str">
        <f t="shared" si="448"/>
        <v>верх</v>
      </c>
      <c r="C1256" s="18" t="str">
        <f t="shared" si="441"/>
        <v>№7 Меланж</v>
      </c>
      <c r="D1256" s="18" t="str">
        <f t="shared" si="446"/>
        <v>Фактура 0-3</v>
      </c>
      <c r="E1256" s="8" t="str">
        <f>'вариации продукты'!F$4</f>
        <v>2 сорт</v>
      </c>
      <c r="F1256" s="12">
        <f>'учет продукции'!$I1256+'учет продукции'!$J1256-'учет продукции'!$K1256</f>
        <v>0</v>
      </c>
      <c r="G1256" s="32">
        <f t="shared" si="449"/>
        <v>125</v>
      </c>
      <c r="H1256" s="32">
        <f>'учет продукции'!$F1256*'учет продукции'!$G1256</f>
        <v>0</v>
      </c>
      <c r="I1256" s="64"/>
      <c r="J1256" s="61"/>
      <c r="K1256" s="61"/>
      <c r="L1256" s="62"/>
      <c r="M1256" s="62">
        <f>'учет продукции'!$L1256-'учет продукции'!$N1256</f>
        <v>0</v>
      </c>
      <c r="N1256" s="62">
        <f>'учет продукции'!$L1256/4.13</f>
        <v>0</v>
      </c>
      <c r="O1256" s="62"/>
      <c r="P1256" s="62"/>
      <c r="Q1256" s="62"/>
      <c r="R1256" s="62"/>
      <c r="S1256" s="62"/>
      <c r="T1256" s="62"/>
      <c r="U1256" s="62"/>
      <c r="V1256" s="62"/>
      <c r="W1256" s="62"/>
      <c r="X1256" s="62"/>
      <c r="Y1256" s="62"/>
      <c r="Z1256" s="62"/>
      <c r="AA1256" s="62"/>
      <c r="AB1256" s="62"/>
      <c r="AC1256" s="61" t="str">
        <f>'учет продукции'!$A1256&amp;" "&amp;'учет продукции'!$B1256&amp;" "&amp;'учет продукции'!$C1256&amp;" "&amp;'учет продукции'!$D1256&amp;" "&amp;'учет продукции'!$E1256</f>
        <v>Поребрик верх №7 Меланж Фактура 0-3 2 сорт</v>
      </c>
    </row>
    <row r="1257" spans="1:29" ht="14.25" customHeight="1" x14ac:dyDescent="0.3">
      <c r="A1257" s="65" t="s">
        <v>161</v>
      </c>
      <c r="B1257" s="8" t="str">
        <f t="shared" si="448"/>
        <v>верх</v>
      </c>
      <c r="C1257" s="18" t="str">
        <f t="shared" si="441"/>
        <v>№8 Аляска</v>
      </c>
      <c r="D1257" s="18" t="str">
        <f t="shared" si="446"/>
        <v>Фактура 0-3</v>
      </c>
      <c r="E1257" s="8" t="str">
        <f>'вариации продукты'!F$4</f>
        <v>2 сорт</v>
      </c>
      <c r="F1257" s="12">
        <f>'учет продукции'!$I1257+'учет продукции'!$J1257-'учет продукции'!$K1257</f>
        <v>0</v>
      </c>
      <c r="G1257" s="32">
        <f t="shared" si="449"/>
        <v>125</v>
      </c>
      <c r="H1257" s="32">
        <f>'учет продукции'!$F1257*'учет продукции'!$G1257</f>
        <v>0</v>
      </c>
      <c r="I1257" s="64"/>
      <c r="J1257" s="61"/>
      <c r="K1257" s="61"/>
      <c r="L1257" s="62"/>
      <c r="M1257" s="62">
        <f>'учет продукции'!$L1257-'учет продукции'!$N1257</f>
        <v>0</v>
      </c>
      <c r="N1257" s="62">
        <f>'учет продукции'!$L1257/4.13</f>
        <v>0</v>
      </c>
      <c r="O1257" s="62"/>
      <c r="P1257" s="62"/>
      <c r="Q1257" s="62"/>
      <c r="R1257" s="62"/>
      <c r="S1257" s="62"/>
      <c r="T1257" s="62"/>
      <c r="U1257" s="62"/>
      <c r="V1257" s="62"/>
      <c r="W1257" s="62"/>
      <c r="X1257" s="62"/>
      <c r="Y1257" s="62"/>
      <c r="Z1257" s="62"/>
      <c r="AA1257" s="62"/>
      <c r="AB1257" s="62"/>
      <c r="AC1257" s="61" t="str">
        <f>'учет продукции'!$A1257&amp;" "&amp;'учет продукции'!$B1257&amp;" "&amp;'учет продукции'!$C1257&amp;" "&amp;'учет продукции'!$D1257&amp;" "&amp;'учет продукции'!$E1257</f>
        <v>Поребрик верх №8 Аляска Фактура 0-3 2 сорт</v>
      </c>
    </row>
    <row r="1258" spans="1:29" ht="14.25" customHeight="1" x14ac:dyDescent="0.3">
      <c r="A1258" s="65" t="s">
        <v>161</v>
      </c>
      <c r="B1258" s="8" t="str">
        <f t="shared" si="448"/>
        <v>верх</v>
      </c>
      <c r="C1258" s="18" t="str">
        <f t="shared" si="441"/>
        <v>№9 Арабская ночь</v>
      </c>
      <c r="D1258" s="18" t="str">
        <f t="shared" si="446"/>
        <v>Фактура 0-3</v>
      </c>
      <c r="E1258" s="8" t="str">
        <f>'вариации продукты'!F$4</f>
        <v>2 сорт</v>
      </c>
      <c r="F1258" s="12">
        <f>'учет продукции'!$I1258+'учет продукции'!$J1258-'учет продукции'!$K1258</f>
        <v>0</v>
      </c>
      <c r="G1258" s="32">
        <f t="shared" si="449"/>
        <v>125</v>
      </c>
      <c r="H1258" s="32">
        <f>'учет продукции'!$F1258*'учет продукции'!$G1258</f>
        <v>0</v>
      </c>
      <c r="I1258" s="64"/>
      <c r="J1258" s="61"/>
      <c r="K1258" s="61"/>
      <c r="L1258" s="62"/>
      <c r="M1258" s="62">
        <f>'учет продукции'!$L1258-'учет продукции'!$N1258</f>
        <v>0</v>
      </c>
      <c r="N1258" s="62">
        <f>'учет продукции'!$L1258/4.13</f>
        <v>0</v>
      </c>
      <c r="O1258" s="62"/>
      <c r="P1258" s="62"/>
      <c r="Q1258" s="62"/>
      <c r="R1258" s="62"/>
      <c r="S1258" s="62"/>
      <c r="T1258" s="62"/>
      <c r="U1258" s="62"/>
      <c r="V1258" s="62"/>
      <c r="W1258" s="62"/>
      <c r="X1258" s="62"/>
      <c r="Y1258" s="62"/>
      <c r="Z1258" s="62"/>
      <c r="AA1258" s="62"/>
      <c r="AB1258" s="62"/>
      <c r="AC1258" s="61" t="str">
        <f>'учет продукции'!$A1258&amp;" "&amp;'учет продукции'!$B1258&amp;" "&amp;'учет продукции'!$C1258&amp;" "&amp;'учет продукции'!$D1258&amp;" "&amp;'учет продукции'!$E1258</f>
        <v>Поребрик верх №9 Арабская ночь Фактура 0-3 2 сорт</v>
      </c>
    </row>
    <row r="1259" spans="1:29" ht="14.25" customHeight="1" x14ac:dyDescent="0.3">
      <c r="A1259" s="65" t="s">
        <v>161</v>
      </c>
      <c r="B1259" s="8" t="str">
        <f t="shared" si="448"/>
        <v>верх</v>
      </c>
      <c r="C1259" s="18" t="str">
        <f t="shared" si="441"/>
        <v>№10 Джафар</v>
      </c>
      <c r="D1259" s="18" t="str">
        <f t="shared" si="446"/>
        <v>Фактура 0-3</v>
      </c>
      <c r="E1259" s="8" t="str">
        <f>'вариации продукты'!F$4</f>
        <v>2 сорт</v>
      </c>
      <c r="F1259" s="12">
        <f>'учет продукции'!$I1259+'учет продукции'!$J1259-'учет продукции'!$K1259</f>
        <v>0</v>
      </c>
      <c r="G1259" s="32">
        <f t="shared" si="449"/>
        <v>125</v>
      </c>
      <c r="H1259" s="32">
        <f>'учет продукции'!$F1259*'учет продукции'!$G1259</f>
        <v>0</v>
      </c>
      <c r="I1259" s="64"/>
      <c r="J1259" s="61"/>
      <c r="K1259" s="61"/>
      <c r="L1259" s="62"/>
      <c r="M1259" s="62">
        <f>'учет продукции'!$L1259-'учет продукции'!$N1259</f>
        <v>0</v>
      </c>
      <c r="N1259" s="62">
        <f>'учет продукции'!$L1259/4.13</f>
        <v>0</v>
      </c>
      <c r="O1259" s="62"/>
      <c r="P1259" s="62"/>
      <c r="Q1259" s="62"/>
      <c r="R1259" s="62"/>
      <c r="S1259" s="62"/>
      <c r="T1259" s="62"/>
      <c r="U1259" s="62"/>
      <c r="V1259" s="62"/>
      <c r="W1259" s="62"/>
      <c r="X1259" s="62"/>
      <c r="Y1259" s="62"/>
      <c r="Z1259" s="62"/>
      <c r="AA1259" s="62"/>
      <c r="AB1259" s="62"/>
      <c r="AC1259" s="61" t="str">
        <f>'учет продукции'!$A1259&amp;" "&amp;'учет продукции'!$B1259&amp;" "&amp;'учет продукции'!$C1259&amp;" "&amp;'учет продукции'!$D1259&amp;" "&amp;'учет продукции'!$E1259</f>
        <v>Поребрик верх №10 Джафар Фактура 0-3 2 сорт</v>
      </c>
    </row>
    <row r="1260" spans="1:29" ht="14.25" customHeight="1" x14ac:dyDescent="0.3">
      <c r="A1260" s="65" t="s">
        <v>161</v>
      </c>
      <c r="B1260" s="8" t="str">
        <f t="shared" si="448"/>
        <v>верх</v>
      </c>
      <c r="C1260" s="18" t="str">
        <f t="shared" si="441"/>
        <v>№11 Джамбулани</v>
      </c>
      <c r="D1260" s="18" t="str">
        <f t="shared" si="446"/>
        <v>Фактура 0-3</v>
      </c>
      <c r="E1260" s="8" t="str">
        <f>'вариации продукты'!F$4</f>
        <v>2 сорт</v>
      </c>
      <c r="F1260" s="12">
        <f>'учет продукции'!$I1260+'учет продукции'!$J1260-'учет продукции'!$K1260</f>
        <v>0</v>
      </c>
      <c r="G1260" s="32">
        <f t="shared" si="449"/>
        <v>125</v>
      </c>
      <c r="H1260" s="32">
        <f>'учет продукции'!$F1260*'учет продукции'!$G1260</f>
        <v>0</v>
      </c>
      <c r="I1260" s="64"/>
      <c r="J1260" s="61"/>
      <c r="K1260" s="61"/>
      <c r="L1260" s="62"/>
      <c r="M1260" s="62">
        <f>'учет продукции'!$L1260-'учет продукции'!$N1260</f>
        <v>0</v>
      </c>
      <c r="N1260" s="62">
        <f>'учет продукции'!$L1260/4.13</f>
        <v>0</v>
      </c>
      <c r="O1260" s="62"/>
      <c r="P1260" s="62"/>
      <c r="Q1260" s="62"/>
      <c r="R1260" s="62"/>
      <c r="S1260" s="62"/>
      <c r="T1260" s="62"/>
      <c r="U1260" s="62"/>
      <c r="V1260" s="62"/>
      <c r="W1260" s="62"/>
      <c r="X1260" s="62"/>
      <c r="Y1260" s="62"/>
      <c r="Z1260" s="62"/>
      <c r="AA1260" s="62"/>
      <c r="AB1260" s="62"/>
      <c r="AC1260" s="61" t="str">
        <f>'учет продукции'!$A1260&amp;" "&amp;'учет продукции'!$B1260&amp;" "&amp;'учет продукции'!$C1260&amp;" "&amp;'учет продукции'!$D1260&amp;" "&amp;'учет продукции'!$E1260</f>
        <v>Поребрик верх №11 Джамбулани Фактура 0-3 2 сорт</v>
      </c>
    </row>
    <row r="1261" spans="1:29" ht="14.25" customHeight="1" x14ac:dyDescent="0.3">
      <c r="A1261" s="65" t="s">
        <v>161</v>
      </c>
      <c r="B1261" s="8" t="str">
        <f t="shared" si="448"/>
        <v>верх</v>
      </c>
      <c r="C1261" s="18" t="str">
        <f t="shared" si="441"/>
        <v>№12 Яшма</v>
      </c>
      <c r="D1261" s="18" t="str">
        <f t="shared" si="446"/>
        <v>Фактура 0-3</v>
      </c>
      <c r="E1261" s="8" t="str">
        <f>'вариации продукты'!F$4</f>
        <v>2 сорт</v>
      </c>
      <c r="F1261" s="12">
        <f>'учет продукции'!$I1261+'учет продукции'!$J1261-'учет продукции'!$K1261</f>
        <v>0</v>
      </c>
      <c r="G1261" s="32">
        <f t="shared" si="449"/>
        <v>125</v>
      </c>
      <c r="H1261" s="32">
        <f>'учет продукции'!$F1261*'учет продукции'!$G1261</f>
        <v>0</v>
      </c>
      <c r="I1261" s="64"/>
      <c r="J1261" s="61"/>
      <c r="K1261" s="61"/>
      <c r="L1261" s="62"/>
      <c r="M1261" s="62">
        <f>'учет продукции'!$L1261-'учет продукции'!$N1261</f>
        <v>0</v>
      </c>
      <c r="N1261" s="62">
        <f>'учет продукции'!$L1261/4.13</f>
        <v>0</v>
      </c>
      <c r="O1261" s="62"/>
      <c r="P1261" s="62"/>
      <c r="Q1261" s="62"/>
      <c r="R1261" s="62"/>
      <c r="S1261" s="62"/>
      <c r="T1261" s="62"/>
      <c r="U1261" s="62"/>
      <c r="V1261" s="62"/>
      <c r="W1261" s="62"/>
      <c r="X1261" s="62"/>
      <c r="Y1261" s="62"/>
      <c r="Z1261" s="62"/>
      <c r="AA1261" s="62"/>
      <c r="AB1261" s="62"/>
      <c r="AC1261" s="61" t="str">
        <f>'учет продукции'!$A1261&amp;" "&amp;'учет продукции'!$B1261&amp;" "&amp;'учет продукции'!$C1261&amp;" "&amp;'учет продукции'!$D1261&amp;" "&amp;'учет продукции'!$E1261</f>
        <v>Поребрик верх №12 Яшма Фактура 0-3 2 сорт</v>
      </c>
    </row>
    <row r="1262" spans="1:29" ht="14.25" customHeight="1" x14ac:dyDescent="0.3">
      <c r="A1262" s="65" t="s">
        <v>161</v>
      </c>
      <c r="B1262" s="8" t="str">
        <f t="shared" si="448"/>
        <v>верх</v>
      </c>
      <c r="C1262" s="18" t="str">
        <f t="shared" si="441"/>
        <v>№13 Сорренто</v>
      </c>
      <c r="D1262" s="18" t="str">
        <f t="shared" si="446"/>
        <v>Фактура 0-3</v>
      </c>
      <c r="E1262" s="8" t="str">
        <f>'вариации продукты'!F$4</f>
        <v>2 сорт</v>
      </c>
      <c r="F1262" s="12">
        <f>'учет продукции'!$I1262+'учет продукции'!$J1262-'учет продукции'!$K1262</f>
        <v>0</v>
      </c>
      <c r="G1262" s="32">
        <f t="shared" si="449"/>
        <v>125</v>
      </c>
      <c r="H1262" s="32">
        <f>'учет продукции'!$F1262*'учет продукции'!$G1262</f>
        <v>0</v>
      </c>
      <c r="I1262" s="64"/>
      <c r="J1262" s="61"/>
      <c r="K1262" s="61"/>
      <c r="L1262" s="62"/>
      <c r="M1262" s="62">
        <f>'учет продукции'!$L1262-'учет продукции'!$N1262</f>
        <v>0</v>
      </c>
      <c r="N1262" s="62">
        <f>'учет продукции'!$L1262/4.13</f>
        <v>0</v>
      </c>
      <c r="O1262" s="62"/>
      <c r="P1262" s="62"/>
      <c r="Q1262" s="62"/>
      <c r="R1262" s="62"/>
      <c r="S1262" s="62"/>
      <c r="T1262" s="62"/>
      <c r="U1262" s="62"/>
      <c r="V1262" s="62"/>
      <c r="W1262" s="62"/>
      <c r="X1262" s="62"/>
      <c r="Y1262" s="62"/>
      <c r="Z1262" s="62"/>
      <c r="AA1262" s="62"/>
      <c r="AB1262" s="62"/>
      <c r="AC1262" s="61" t="str">
        <f>'учет продукции'!$A1262&amp;" "&amp;'учет продукции'!$B1262&amp;" "&amp;'учет продукции'!$C1262&amp;" "&amp;'учет продукции'!$D1262&amp;" "&amp;'учет продукции'!$E1262</f>
        <v>Поребрик верх №13 Сорренто Фактура 0-3 2 сорт</v>
      </c>
    </row>
    <row r="1263" spans="1:29" ht="14.25" customHeight="1" x14ac:dyDescent="0.3">
      <c r="A1263" s="65" t="s">
        <v>161</v>
      </c>
      <c r="B1263" s="8" t="str">
        <f t="shared" si="448"/>
        <v>верх</v>
      </c>
      <c r="C1263" s="18" t="str">
        <f t="shared" si="441"/>
        <v>№14 Красный агат</v>
      </c>
      <c r="D1263" s="18" t="str">
        <f t="shared" si="446"/>
        <v>Фактура 0-3</v>
      </c>
      <c r="E1263" s="8" t="str">
        <f>'вариации продукты'!F$4</f>
        <v>2 сорт</v>
      </c>
      <c r="F1263" s="12">
        <f>'учет продукции'!$I1263+'учет продукции'!$J1263-'учет продукции'!$K1263</f>
        <v>0</v>
      </c>
      <c r="G1263" s="32">
        <f t="shared" si="449"/>
        <v>125</v>
      </c>
      <c r="H1263" s="32">
        <f>'учет продукции'!$F1263*'учет продукции'!$G1263</f>
        <v>0</v>
      </c>
      <c r="I1263" s="64"/>
      <c r="J1263" s="61"/>
      <c r="K1263" s="61"/>
      <c r="L1263" s="62"/>
      <c r="M1263" s="62">
        <f>'учет продукции'!$L1263-'учет продукции'!$N1263</f>
        <v>0</v>
      </c>
      <c r="N1263" s="62">
        <f>'учет продукции'!$L1263/4.13</f>
        <v>0</v>
      </c>
      <c r="O1263" s="62"/>
      <c r="P1263" s="62"/>
      <c r="Q1263" s="62"/>
      <c r="R1263" s="62"/>
      <c r="S1263" s="62"/>
      <c r="T1263" s="62"/>
      <c r="U1263" s="62"/>
      <c r="V1263" s="62"/>
      <c r="W1263" s="62"/>
      <c r="X1263" s="62"/>
      <c r="Y1263" s="62"/>
      <c r="Z1263" s="62"/>
      <c r="AA1263" s="62"/>
      <c r="AB1263" s="62"/>
      <c r="AC1263" s="61" t="str">
        <f>'учет продукции'!$A1263&amp;" "&amp;'учет продукции'!$B1263&amp;" "&amp;'учет продукции'!$C1263&amp;" "&amp;'учет продукции'!$D1263&amp;" "&amp;'учет продукции'!$E1263</f>
        <v>Поребрик верх №14 Красный агат Фактура 0-3 2 сорт</v>
      </c>
    </row>
    <row r="1264" spans="1:29" ht="14.25" customHeight="1" x14ac:dyDescent="0.3">
      <c r="A1264" s="65" t="s">
        <v>161</v>
      </c>
      <c r="B1264" s="8" t="str">
        <f t="shared" si="448"/>
        <v>верх</v>
      </c>
      <c r="C1264" s="18" t="str">
        <f t="shared" si="441"/>
        <v>№15 Антрацит</v>
      </c>
      <c r="D1264" s="18" t="str">
        <f t="shared" si="446"/>
        <v>Фактура 0-3</v>
      </c>
      <c r="E1264" s="8" t="str">
        <f>'вариации продукты'!F$4</f>
        <v>2 сорт</v>
      </c>
      <c r="F1264" s="12">
        <f>'учет продукции'!$I1264+'учет продукции'!$J1264-'учет продукции'!$K1264</f>
        <v>0</v>
      </c>
      <c r="G1264" s="32">
        <f t="shared" si="449"/>
        <v>125</v>
      </c>
      <c r="H1264" s="32">
        <f>'учет продукции'!$F1264*'учет продукции'!$G1264</f>
        <v>0</v>
      </c>
      <c r="I1264" s="64"/>
      <c r="J1264" s="61"/>
      <c r="K1264" s="61"/>
      <c r="L1264" s="62"/>
      <c r="M1264" s="62">
        <f>'учет продукции'!$L1264-'учет продукции'!$N1264</f>
        <v>0</v>
      </c>
      <c r="N1264" s="62">
        <f>'учет продукции'!$L1264/4.13</f>
        <v>0</v>
      </c>
      <c r="O1264" s="62"/>
      <c r="P1264" s="62"/>
      <c r="Q1264" s="62"/>
      <c r="R1264" s="62"/>
      <c r="S1264" s="62"/>
      <c r="T1264" s="62"/>
      <c r="U1264" s="62"/>
      <c r="V1264" s="62"/>
      <c r="W1264" s="62"/>
      <c r="X1264" s="62"/>
      <c r="Y1264" s="62"/>
      <c r="Z1264" s="62"/>
      <c r="AA1264" s="62"/>
      <c r="AB1264" s="62"/>
      <c r="AC1264" s="61" t="str">
        <f>'учет продукции'!$A1264&amp;" "&amp;'учет продукции'!$B1264&amp;" "&amp;'учет продукции'!$C1264&amp;" "&amp;'учет продукции'!$D1264&amp;" "&amp;'учет продукции'!$E1264</f>
        <v>Поребрик верх №15 Антрацит Фактура 0-3 2 сорт</v>
      </c>
    </row>
    <row r="1265" spans="1:29" ht="14.25" customHeight="1" x14ac:dyDescent="0.3">
      <c r="A1265" s="65" t="s">
        <v>161</v>
      </c>
      <c r="B1265" s="8" t="str">
        <f t="shared" si="448"/>
        <v>верх</v>
      </c>
      <c r="C1265" s="18" t="str">
        <f t="shared" si="441"/>
        <v>№16 Хаски</v>
      </c>
      <c r="D1265" s="18" t="str">
        <f t="shared" si="446"/>
        <v>Фактура 0-3</v>
      </c>
      <c r="E1265" s="8" t="str">
        <f>'вариации продукты'!F$4</f>
        <v>2 сорт</v>
      </c>
      <c r="F1265" s="12">
        <f>'учет продукции'!$I1265+'учет продукции'!$J1265-'учет продукции'!$K1265</f>
        <v>0</v>
      </c>
      <c r="G1265" s="32">
        <f t="shared" si="449"/>
        <v>125</v>
      </c>
      <c r="H1265" s="32">
        <f>'учет продукции'!$F1265*'учет продукции'!$G1265</f>
        <v>0</v>
      </c>
      <c r="I1265" s="64"/>
      <c r="J1265" s="61"/>
      <c r="K1265" s="61"/>
      <c r="L1265" s="62"/>
      <c r="M1265" s="62">
        <f>'учет продукции'!$L1265-'учет продукции'!$N1265</f>
        <v>0</v>
      </c>
      <c r="N1265" s="62">
        <f>'учет продукции'!$L1265/4.13</f>
        <v>0</v>
      </c>
      <c r="O1265" s="62"/>
      <c r="P1265" s="62"/>
      <c r="Q1265" s="62"/>
      <c r="R1265" s="62"/>
      <c r="S1265" s="62"/>
      <c r="T1265" s="62"/>
      <c r="U1265" s="62"/>
      <c r="V1265" s="62"/>
      <c r="W1265" s="62"/>
      <c r="X1265" s="62"/>
      <c r="Y1265" s="62"/>
      <c r="Z1265" s="62"/>
      <c r="AA1265" s="62"/>
      <c r="AB1265" s="62"/>
      <c r="AC1265" s="61" t="str">
        <f>'учет продукции'!$A1265&amp;" "&amp;'учет продукции'!$B1265&amp;" "&amp;'учет продукции'!$C1265&amp;" "&amp;'учет продукции'!$D1265&amp;" "&amp;'учет продукции'!$E1265</f>
        <v>Поребрик верх №16 Хаски Фактура 0-3 2 сорт</v>
      </c>
    </row>
    <row r="1266" spans="1:29" ht="14.25" customHeight="1" x14ac:dyDescent="0.3">
      <c r="A1266" s="65" t="s">
        <v>161</v>
      </c>
      <c r="B1266" s="8" t="str">
        <f t="shared" si="448"/>
        <v>верх</v>
      </c>
      <c r="C1266" s="18" t="str">
        <f t="shared" si="441"/>
        <v>№17 Черная ночь</v>
      </c>
      <c r="D1266" s="18" t="str">
        <f t="shared" si="446"/>
        <v>Фактура 0-3</v>
      </c>
      <c r="E1266" s="8" t="str">
        <f>'вариации продукты'!F$4</f>
        <v>2 сорт</v>
      </c>
      <c r="F1266" s="12">
        <f>'учет продукции'!$I1266+'учет продукции'!$J1266-'учет продукции'!$K1266</f>
        <v>0</v>
      </c>
      <c r="G1266" s="32">
        <f t="shared" si="449"/>
        <v>125</v>
      </c>
      <c r="H1266" s="32">
        <f>'учет продукции'!$F1266*'учет продукции'!$G1266</f>
        <v>0</v>
      </c>
      <c r="I1266" s="64"/>
      <c r="J1266" s="61"/>
      <c r="K1266" s="61"/>
      <c r="L1266" s="62"/>
      <c r="M1266" s="62">
        <f>'учет продукции'!$L1266-'учет продукции'!$N1266</f>
        <v>0</v>
      </c>
      <c r="N1266" s="62">
        <f>'учет продукции'!$L1266/4.13</f>
        <v>0</v>
      </c>
      <c r="O1266" s="62"/>
      <c r="P1266" s="62"/>
      <c r="Q1266" s="62"/>
      <c r="R1266" s="62"/>
      <c r="S1266" s="62"/>
      <c r="T1266" s="62"/>
      <c r="U1266" s="62"/>
      <c r="V1266" s="62"/>
      <c r="W1266" s="62"/>
      <c r="X1266" s="62"/>
      <c r="Y1266" s="62"/>
      <c r="Z1266" s="62"/>
      <c r="AA1266" s="62"/>
      <c r="AB1266" s="62"/>
      <c r="AC1266" s="61" t="str">
        <f>'учет продукции'!$A1266&amp;" "&amp;'учет продукции'!$B1266&amp;" "&amp;'учет продукции'!$C1266&amp;" "&amp;'учет продукции'!$D1266&amp;" "&amp;'учет продукции'!$E1266</f>
        <v>Поребрик верх №17 Черная ночь Фактура 0-3 2 сорт</v>
      </c>
    </row>
    <row r="1267" spans="1:29" ht="14.25" customHeight="1" x14ac:dyDescent="0.3">
      <c r="A1267" s="65" t="s">
        <v>161</v>
      </c>
      <c r="B1267" s="8" t="str">
        <f t="shared" si="448"/>
        <v>верх</v>
      </c>
      <c r="C1267" s="18" t="str">
        <f t="shared" si="441"/>
        <v>№18 Мустанг</v>
      </c>
      <c r="D1267" s="18" t="str">
        <f t="shared" si="446"/>
        <v>Фактура 0-3</v>
      </c>
      <c r="E1267" s="8" t="str">
        <f>'вариации продукты'!F$4</f>
        <v>2 сорт</v>
      </c>
      <c r="F1267" s="12">
        <f>'учет продукции'!$I1267+'учет продукции'!$J1267-'учет продукции'!$K1267</f>
        <v>0</v>
      </c>
      <c r="G1267" s="32">
        <f t="shared" si="449"/>
        <v>125</v>
      </c>
      <c r="H1267" s="32">
        <f>'учет продукции'!$F1267*'учет продукции'!$G1267</f>
        <v>0</v>
      </c>
      <c r="I1267" s="64"/>
      <c r="J1267" s="61"/>
      <c r="K1267" s="61"/>
      <c r="L1267" s="62"/>
      <c r="M1267" s="62">
        <f>'учет продукции'!$L1267-'учет продукции'!$N1267</f>
        <v>0</v>
      </c>
      <c r="N1267" s="62">
        <f>'учет продукции'!$L1267/4.13</f>
        <v>0</v>
      </c>
      <c r="O1267" s="62"/>
      <c r="P1267" s="62"/>
      <c r="Q1267" s="62"/>
      <c r="R1267" s="62"/>
      <c r="S1267" s="62"/>
      <c r="T1267" s="62"/>
      <c r="U1267" s="62"/>
      <c r="V1267" s="62"/>
      <c r="W1267" s="62"/>
      <c r="X1267" s="62"/>
      <c r="Y1267" s="62"/>
      <c r="Z1267" s="62"/>
      <c r="AA1267" s="62"/>
      <c r="AB1267" s="62"/>
      <c r="AC1267" s="61" t="str">
        <f>'учет продукции'!$A1267&amp;" "&amp;'учет продукции'!$B1267&amp;" "&amp;'учет продукции'!$C1267&amp;" "&amp;'учет продукции'!$D1267&amp;" "&amp;'учет продукции'!$E1267</f>
        <v>Поребрик верх №18 Мустанг Фактура 0-3 2 сорт</v>
      </c>
    </row>
    <row r="1268" spans="1:29" ht="14.25" customHeight="1" x14ac:dyDescent="0.3">
      <c r="A1268" s="65" t="s">
        <v>161</v>
      </c>
      <c r="B1268" s="8" t="str">
        <f t="shared" si="448"/>
        <v>верх</v>
      </c>
      <c r="C1268" s="18" t="str">
        <f t="shared" si="441"/>
        <v>№19 Гончар</v>
      </c>
      <c r="D1268" s="18" t="str">
        <f t="shared" si="446"/>
        <v>Фактура 0-3</v>
      </c>
      <c r="E1268" s="8" t="str">
        <f>'вариации продукты'!F$4</f>
        <v>2 сорт</v>
      </c>
      <c r="F1268" s="12">
        <f>'учет продукции'!$I1268+'учет продукции'!$J1268-'учет продукции'!$K1268</f>
        <v>0</v>
      </c>
      <c r="G1268" s="32">
        <f t="shared" si="449"/>
        <v>125</v>
      </c>
      <c r="H1268" s="32">
        <f>'учет продукции'!$F1268*'учет продукции'!$G1268</f>
        <v>0</v>
      </c>
      <c r="I1268" s="64"/>
      <c r="J1268" s="61"/>
      <c r="K1268" s="61"/>
      <c r="L1268" s="62"/>
      <c r="M1268" s="62">
        <f>'учет продукции'!$L1268-'учет продукции'!$N1268</f>
        <v>0</v>
      </c>
      <c r="N1268" s="62">
        <f>'учет продукции'!$L1268/4.13</f>
        <v>0</v>
      </c>
      <c r="O1268" s="62"/>
      <c r="P1268" s="62"/>
      <c r="Q1268" s="62"/>
      <c r="R1268" s="62"/>
      <c r="S1268" s="62"/>
      <c r="T1268" s="62"/>
      <c r="U1268" s="62"/>
      <c r="V1268" s="62"/>
      <c r="W1268" s="62"/>
      <c r="X1268" s="62"/>
      <c r="Y1268" s="62"/>
      <c r="Z1268" s="62"/>
      <c r="AA1268" s="62"/>
      <c r="AB1268" s="62"/>
      <c r="AC1268" s="61" t="str">
        <f>'учет продукции'!$A1268&amp;" "&amp;'учет продукции'!$B1268&amp;" "&amp;'учет продукции'!$C1268&amp;" "&amp;'учет продукции'!$D1268&amp;" "&amp;'учет продукции'!$E1268</f>
        <v>Поребрик верх №19 Гончар Фактура 0-3 2 сорт</v>
      </c>
    </row>
    <row r="1269" spans="1:29" ht="14.25" customHeight="1" x14ac:dyDescent="0.3">
      <c r="A1269" s="65" t="s">
        <v>161</v>
      </c>
      <c r="B1269" s="8" t="str">
        <f t="shared" si="448"/>
        <v>верх</v>
      </c>
      <c r="C1269" s="18" t="str">
        <f t="shared" si="441"/>
        <v>№20 Кармен</v>
      </c>
      <c r="D1269" s="18" t="str">
        <f t="shared" si="446"/>
        <v>Фактура 0-3</v>
      </c>
      <c r="E1269" s="8" t="str">
        <f>'вариации продукты'!F$4</f>
        <v>2 сорт</v>
      </c>
      <c r="F1269" s="12">
        <f>'учет продукции'!$I1269+'учет продукции'!$J1269-'учет продукции'!$K1269</f>
        <v>0</v>
      </c>
      <c r="G1269" s="32">
        <f t="shared" si="449"/>
        <v>125</v>
      </c>
      <c r="H1269" s="32">
        <f>'учет продукции'!$F1269*'учет продукции'!$G1269</f>
        <v>0</v>
      </c>
      <c r="I1269" s="64"/>
      <c r="J1269" s="61"/>
      <c r="K1269" s="61"/>
      <c r="L1269" s="62"/>
      <c r="M1269" s="62">
        <f>'учет продукции'!$L1269-'учет продукции'!$N1269</f>
        <v>0</v>
      </c>
      <c r="N1269" s="62">
        <f>'учет продукции'!$L1269/4.13</f>
        <v>0</v>
      </c>
      <c r="O1269" s="62"/>
      <c r="P1269" s="62"/>
      <c r="Q1269" s="62"/>
      <c r="R1269" s="62"/>
      <c r="S1269" s="62"/>
      <c r="T1269" s="62"/>
      <c r="U1269" s="62"/>
      <c r="V1269" s="62"/>
      <c r="W1269" s="62"/>
      <c r="X1269" s="62"/>
      <c r="Y1269" s="62"/>
      <c r="Z1269" s="62"/>
      <c r="AA1269" s="62"/>
      <c r="AB1269" s="62"/>
      <c r="AC1269" s="61" t="str">
        <f>'учет продукции'!$A1269&amp;" "&amp;'учет продукции'!$B1269&amp;" "&amp;'учет продукции'!$C1269&amp;" "&amp;'учет продукции'!$D1269&amp;" "&amp;'учет продукции'!$E1269</f>
        <v>Поребрик верх №20 Кармен Фактура 0-3 2 сорт</v>
      </c>
    </row>
    <row r="1270" spans="1:29" ht="14.25" customHeight="1" x14ac:dyDescent="0.3">
      <c r="A1270" s="65" t="s">
        <v>161</v>
      </c>
      <c r="B1270" s="8" t="str">
        <f t="shared" si="448"/>
        <v>верх</v>
      </c>
      <c r="C1270" s="18" t="str">
        <f t="shared" si="441"/>
        <v>№21 Агат коричневый</v>
      </c>
      <c r="D1270" s="18" t="str">
        <f t="shared" si="446"/>
        <v>Фактура 0-3</v>
      </c>
      <c r="E1270" s="8" t="str">
        <f>'вариации продукты'!F$4</f>
        <v>2 сорт</v>
      </c>
      <c r="F1270" s="12">
        <f>'учет продукции'!$I1270+'учет продукции'!$J1270-'учет продукции'!$K1270</f>
        <v>0</v>
      </c>
      <c r="G1270" s="32">
        <f t="shared" si="449"/>
        <v>125</v>
      </c>
      <c r="H1270" s="32">
        <f>'учет продукции'!$F1270*'учет продукции'!$G1270</f>
        <v>0</v>
      </c>
      <c r="I1270" s="64"/>
      <c r="J1270" s="61"/>
      <c r="K1270" s="61"/>
      <c r="L1270" s="62"/>
      <c r="M1270" s="62">
        <f>'учет продукции'!$L1270-'учет продукции'!$N1270</f>
        <v>0</v>
      </c>
      <c r="N1270" s="62">
        <f>'учет продукции'!$L1270/4.13</f>
        <v>0</v>
      </c>
      <c r="O1270" s="62"/>
      <c r="P1270" s="62"/>
      <c r="Q1270" s="62"/>
      <c r="R1270" s="62"/>
      <c r="S1270" s="62"/>
      <c r="T1270" s="62"/>
      <c r="U1270" s="62"/>
      <c r="V1270" s="62"/>
      <c r="W1270" s="62"/>
      <c r="X1270" s="62"/>
      <c r="Y1270" s="62"/>
      <c r="Z1270" s="62"/>
      <c r="AA1270" s="62"/>
      <c r="AB1270" s="62"/>
      <c r="AC1270" s="61" t="str">
        <f>'учет продукции'!$A1270&amp;" "&amp;'учет продукции'!$B1270&amp;" "&amp;'учет продукции'!$C1270&amp;" "&amp;'учет продукции'!$D1270&amp;" "&amp;'учет продукции'!$E1270</f>
        <v>Поребрик верх №21 Агат коричневый Фактура 0-3 2 сорт</v>
      </c>
    </row>
    <row r="1271" spans="1:29" ht="14.25" customHeight="1" x14ac:dyDescent="0.3">
      <c r="A1271" s="65" t="s">
        <v>161</v>
      </c>
      <c r="B1271" s="8" t="str">
        <f t="shared" si="448"/>
        <v>верх</v>
      </c>
      <c r="C1271" s="18" t="str">
        <f t="shared" si="441"/>
        <v>№22 Агат оранжевый</v>
      </c>
      <c r="D1271" s="18" t="str">
        <f t="shared" si="446"/>
        <v>Фактура 0-3</v>
      </c>
      <c r="E1271" s="8" t="str">
        <f>'вариации продукты'!F$4</f>
        <v>2 сорт</v>
      </c>
      <c r="F1271" s="12">
        <f>'учет продукции'!$I1271+'учет продукции'!$J1271-'учет продукции'!$K1271</f>
        <v>0</v>
      </c>
      <c r="G1271" s="32">
        <f t="shared" si="449"/>
        <v>125</v>
      </c>
      <c r="H1271" s="32">
        <f>'учет продукции'!$F1271*'учет продукции'!$G1271</f>
        <v>0</v>
      </c>
      <c r="I1271" s="64"/>
      <c r="J1271" s="61"/>
      <c r="K1271" s="61"/>
      <c r="L1271" s="62"/>
      <c r="M1271" s="62">
        <f>'учет продукции'!$L1271-'учет продукции'!$N1271</f>
        <v>0</v>
      </c>
      <c r="N1271" s="62">
        <f>'учет продукции'!$L1271/4.13</f>
        <v>0</v>
      </c>
      <c r="O1271" s="62"/>
      <c r="P1271" s="62"/>
      <c r="Q1271" s="62"/>
      <c r="R1271" s="62"/>
      <c r="S1271" s="62"/>
      <c r="T1271" s="62"/>
      <c r="U1271" s="62"/>
      <c r="V1271" s="62"/>
      <c r="W1271" s="62"/>
      <c r="X1271" s="62"/>
      <c r="Y1271" s="62"/>
      <c r="Z1271" s="62"/>
      <c r="AA1271" s="62"/>
      <c r="AB1271" s="62"/>
      <c r="AC1271" s="61" t="str">
        <f>'учет продукции'!$A1271&amp;" "&amp;'учет продукции'!$B1271&amp;" "&amp;'учет продукции'!$C1271&amp;" "&amp;'учет продукции'!$D1271&amp;" "&amp;'учет продукции'!$E1271</f>
        <v>Поребрик верх №22 Агат оранжевый Фактура 0-3 2 сорт</v>
      </c>
    </row>
    <row r="1272" spans="1:29" ht="14.25" customHeight="1" x14ac:dyDescent="0.3">
      <c r="A1272" s="65" t="s">
        <v>161</v>
      </c>
      <c r="B1272" s="8" t="str">
        <f t="shared" si="448"/>
        <v>верх</v>
      </c>
      <c r="C1272" s="18" t="str">
        <f t="shared" si="441"/>
        <v>№23 Жёлтый агат</v>
      </c>
      <c r="D1272" s="18" t="str">
        <f t="shared" si="446"/>
        <v>Фактура 0-3</v>
      </c>
      <c r="E1272" s="8" t="str">
        <f>'вариации продукты'!F$4</f>
        <v>2 сорт</v>
      </c>
      <c r="F1272" s="12">
        <f>'учет продукции'!$I1272+'учет продукции'!$J1272-'учет продукции'!$K1272</f>
        <v>0</v>
      </c>
      <c r="G1272" s="32">
        <f t="shared" si="449"/>
        <v>125</v>
      </c>
      <c r="H1272" s="32">
        <f>'учет продукции'!$F1272*'учет продукции'!$G1272</f>
        <v>0</v>
      </c>
      <c r="I1272" s="64"/>
      <c r="J1272" s="61"/>
      <c r="K1272" s="61"/>
      <c r="L1272" s="62"/>
      <c r="M1272" s="62">
        <f>'учет продукции'!$L1272-'учет продукции'!$N1272</f>
        <v>0</v>
      </c>
      <c r="N1272" s="62">
        <f>'учет продукции'!$L1272/4.13</f>
        <v>0</v>
      </c>
      <c r="O1272" s="62"/>
      <c r="P1272" s="62"/>
      <c r="Q1272" s="62"/>
      <c r="R1272" s="62"/>
      <c r="S1272" s="62"/>
      <c r="T1272" s="62"/>
      <c r="U1272" s="62"/>
      <c r="V1272" s="62"/>
      <c r="W1272" s="62"/>
      <c r="X1272" s="62"/>
      <c r="Y1272" s="62"/>
      <c r="Z1272" s="62"/>
      <c r="AA1272" s="62"/>
      <c r="AB1272" s="62"/>
      <c r="AC1272" s="61" t="str">
        <f>'учет продукции'!$A1272&amp;" "&amp;'учет продукции'!$B1272&amp;" "&amp;'учет продукции'!$C1272&amp;" "&amp;'учет продукции'!$D1272&amp;" "&amp;'учет продукции'!$E1272</f>
        <v>Поребрик верх №23 Жёлтый агат Фактура 0-3 2 сорт</v>
      </c>
    </row>
    <row r="1273" spans="1:29" ht="14.25" customHeight="1" x14ac:dyDescent="0.3">
      <c r="A1273" s="65" t="s">
        <v>161</v>
      </c>
      <c r="B1273" s="8" t="str">
        <f t="shared" si="448"/>
        <v>верх</v>
      </c>
      <c r="C1273" s="18" t="str">
        <f t="shared" si="441"/>
        <v>№24 Танго</v>
      </c>
      <c r="D1273" s="18" t="str">
        <f t="shared" si="446"/>
        <v>Фактура 0-3</v>
      </c>
      <c r="E1273" s="8" t="str">
        <f>'вариации продукты'!F$4</f>
        <v>2 сорт</v>
      </c>
      <c r="F1273" s="12">
        <f>'учет продукции'!$I1273+'учет продукции'!$J1273-'учет продукции'!$K1273</f>
        <v>0</v>
      </c>
      <c r="G1273" s="32">
        <f t="shared" si="449"/>
        <v>125</v>
      </c>
      <c r="H1273" s="32">
        <f>'учет продукции'!$F1273*'учет продукции'!$G1273</f>
        <v>0</v>
      </c>
      <c r="I1273" s="64"/>
      <c r="J1273" s="61"/>
      <c r="K1273" s="61"/>
      <c r="L1273" s="62"/>
      <c r="M1273" s="62">
        <f>'учет продукции'!$L1273-'учет продукции'!$N1273</f>
        <v>0</v>
      </c>
      <c r="N1273" s="62">
        <f>'учет продукции'!$L1273/4.13</f>
        <v>0</v>
      </c>
      <c r="O1273" s="62"/>
      <c r="P1273" s="62"/>
      <c r="Q1273" s="62"/>
      <c r="R1273" s="62"/>
      <c r="S1273" s="62"/>
      <c r="T1273" s="62"/>
      <c r="U1273" s="62"/>
      <c r="V1273" s="62"/>
      <c r="W1273" s="62"/>
      <c r="X1273" s="62"/>
      <c r="Y1273" s="62"/>
      <c r="Z1273" s="62"/>
      <c r="AA1273" s="62"/>
      <c r="AB1273" s="62"/>
      <c r="AC1273" s="61" t="str">
        <f>'учет продукции'!$A1273&amp;" "&amp;'учет продукции'!$B1273&amp;" "&amp;'учет продукции'!$C1273&amp;" "&amp;'учет продукции'!$D1273&amp;" "&amp;'учет продукции'!$E1273</f>
        <v>Поребрик верх №24 Танго Фактура 0-3 2 сорт</v>
      </c>
    </row>
    <row r="1274" spans="1:29" ht="14.25" customHeight="1" x14ac:dyDescent="0.3">
      <c r="A1274" s="65" t="s">
        <v>161</v>
      </c>
      <c r="B1274" s="8" t="str">
        <f t="shared" si="448"/>
        <v>верх</v>
      </c>
      <c r="C1274" s="18" t="str">
        <f t="shared" si="441"/>
        <v>серый</v>
      </c>
      <c r="D1274" s="18" t="str">
        <f t="shared" si="446"/>
        <v>Мрамор</v>
      </c>
      <c r="E1274" s="8" t="str">
        <f>'вариации продукты'!F$4</f>
        <v>2 сорт</v>
      </c>
      <c r="F1274" s="12">
        <f>'учет продукции'!$I1274+'учет продукции'!$J1274-'учет продукции'!$K1274</f>
        <v>0</v>
      </c>
      <c r="G1274" s="32">
        <f t="shared" si="449"/>
        <v>155</v>
      </c>
      <c r="H1274" s="32">
        <f>'учет продукции'!$F1274*'учет продукции'!$G1274</f>
        <v>0</v>
      </c>
      <c r="I1274" s="64"/>
      <c r="J1274" s="61"/>
      <c r="K1274" s="61"/>
      <c r="L1274" s="62"/>
      <c r="M1274" s="62">
        <f>'учет продукции'!$L1274-'учет продукции'!$N1274</f>
        <v>0</v>
      </c>
      <c r="N1274" s="62">
        <f>'учет продукции'!$L1274/4.13</f>
        <v>0</v>
      </c>
      <c r="O1274" s="62"/>
      <c r="P1274" s="62"/>
      <c r="Q1274" s="62"/>
      <c r="R1274" s="62"/>
      <c r="S1274" s="62"/>
      <c r="T1274" s="62"/>
      <c r="U1274" s="62"/>
      <c r="V1274" s="62"/>
      <c r="W1274" s="62"/>
      <c r="X1274" s="62"/>
      <c r="Y1274" s="62"/>
      <c r="Z1274" s="62"/>
      <c r="AA1274" s="62"/>
      <c r="AB1274" s="62"/>
      <c r="AC1274" s="61" t="str">
        <f>'учет продукции'!$A1274&amp;" "&amp;'учет продукции'!$B1274&amp;" "&amp;'учет продукции'!$C1274&amp;" "&amp;'учет продукции'!$D1274&amp;" "&amp;'учет продукции'!$E1274</f>
        <v>Поребрик верх серый Мрамор 2 сорт</v>
      </c>
    </row>
    <row r="1275" spans="1:29" ht="14.25" customHeight="1" x14ac:dyDescent="0.3">
      <c r="A1275" s="65" t="s">
        <v>161</v>
      </c>
      <c r="B1275" s="8" t="str">
        <f t="shared" si="448"/>
        <v>верх</v>
      </c>
      <c r="C1275" s="18" t="str">
        <f t="shared" si="441"/>
        <v>красный</v>
      </c>
      <c r="D1275" s="18" t="str">
        <f t="shared" si="446"/>
        <v>Мрамор</v>
      </c>
      <c r="E1275" s="8" t="str">
        <f>'вариации продукты'!F$4</f>
        <v>2 сорт</v>
      </c>
      <c r="F1275" s="12">
        <f>'учет продукции'!$I1275+'учет продукции'!$J1275-'учет продукции'!$K1275</f>
        <v>0</v>
      </c>
      <c r="G1275" s="32">
        <f t="shared" si="449"/>
        <v>155</v>
      </c>
      <c r="H1275" s="32">
        <f>'учет продукции'!$F1275*'учет продукции'!$G1275</f>
        <v>0</v>
      </c>
      <c r="I1275" s="64"/>
      <c r="J1275" s="61"/>
      <c r="K1275" s="61"/>
      <c r="L1275" s="62"/>
      <c r="M1275" s="62">
        <f>'учет продукции'!$L1275-'учет продукции'!$N1275</f>
        <v>0</v>
      </c>
      <c r="N1275" s="62">
        <f>'учет продукции'!$L1275/4.13</f>
        <v>0</v>
      </c>
      <c r="O1275" s="62"/>
      <c r="P1275" s="62"/>
      <c r="Q1275" s="62"/>
      <c r="R1275" s="62"/>
      <c r="S1275" s="62"/>
      <c r="T1275" s="62"/>
      <c r="U1275" s="62"/>
      <c r="V1275" s="62"/>
      <c r="W1275" s="62"/>
      <c r="X1275" s="62"/>
      <c r="Y1275" s="62"/>
      <c r="Z1275" s="62"/>
      <c r="AA1275" s="62"/>
      <c r="AB1275" s="62"/>
      <c r="AC1275" s="61" t="str">
        <f>'учет продукции'!$A1275&amp;" "&amp;'учет продукции'!$B1275&amp;" "&amp;'учет продукции'!$C1275&amp;" "&amp;'учет продукции'!$D1275&amp;" "&amp;'учет продукции'!$E1275</f>
        <v>Поребрик верх красный Мрамор 2 сорт</v>
      </c>
    </row>
    <row r="1276" spans="1:29" ht="14.25" customHeight="1" x14ac:dyDescent="0.3">
      <c r="A1276" s="65" t="s">
        <v>161</v>
      </c>
      <c r="B1276" s="8" t="str">
        <f t="shared" si="448"/>
        <v>верх</v>
      </c>
      <c r="C1276" s="18" t="str">
        <f t="shared" si="441"/>
        <v>коричневый</v>
      </c>
      <c r="D1276" s="18" t="str">
        <f t="shared" si="446"/>
        <v>Мрамор</v>
      </c>
      <c r="E1276" s="8" t="str">
        <f>'вариации продукты'!F$4</f>
        <v>2 сорт</v>
      </c>
      <c r="F1276" s="12">
        <f>'учет продукции'!$I1276+'учет продукции'!$J1276-'учет продукции'!$K1276</f>
        <v>0</v>
      </c>
      <c r="G1276" s="32">
        <f t="shared" si="449"/>
        <v>155</v>
      </c>
      <c r="H1276" s="32">
        <f>'учет продукции'!$F1276*'учет продукции'!$G1276</f>
        <v>0</v>
      </c>
      <c r="I1276" s="64"/>
      <c r="J1276" s="61"/>
      <c r="K1276" s="61"/>
      <c r="L1276" s="62"/>
      <c r="M1276" s="62">
        <f>'учет продукции'!$L1276-'учет продукции'!$N1276</f>
        <v>0</v>
      </c>
      <c r="N1276" s="62">
        <f>'учет продукции'!$L1276/4.13</f>
        <v>0</v>
      </c>
      <c r="O1276" s="62"/>
      <c r="P1276" s="62"/>
      <c r="Q1276" s="62"/>
      <c r="R1276" s="62"/>
      <c r="S1276" s="62"/>
      <c r="T1276" s="62"/>
      <c r="U1276" s="62"/>
      <c r="V1276" s="62"/>
      <c r="W1276" s="62"/>
      <c r="X1276" s="62"/>
      <c r="Y1276" s="62"/>
      <c r="Z1276" s="62"/>
      <c r="AA1276" s="62"/>
      <c r="AB1276" s="62"/>
      <c r="AC1276" s="61" t="str">
        <f>'учет продукции'!$A1276&amp;" "&amp;'учет продукции'!$B1276&amp;" "&amp;'учет продукции'!$C1276&amp;" "&amp;'учет продукции'!$D1276&amp;" "&amp;'учет продукции'!$E1276</f>
        <v>Поребрик верх коричневый Мрамор 2 сорт</v>
      </c>
    </row>
    <row r="1277" spans="1:29" ht="14.25" customHeight="1" x14ac:dyDescent="0.3">
      <c r="A1277" s="65" t="s">
        <v>161</v>
      </c>
      <c r="B1277" s="8" t="str">
        <f t="shared" si="448"/>
        <v>верх</v>
      </c>
      <c r="C1277" s="18" t="str">
        <f t="shared" si="441"/>
        <v>черный</v>
      </c>
      <c r="D1277" s="18" t="str">
        <f t="shared" si="446"/>
        <v>Мрамор</v>
      </c>
      <c r="E1277" s="8" t="str">
        <f>'вариации продукты'!F$4</f>
        <v>2 сорт</v>
      </c>
      <c r="F1277" s="12">
        <f>'учет продукции'!$I1277+'учет продукции'!$J1277-'учет продукции'!$K1277</f>
        <v>0</v>
      </c>
      <c r="G1277" s="32">
        <f t="shared" si="449"/>
        <v>155</v>
      </c>
      <c r="H1277" s="32">
        <f>'учет продукции'!$F1277*'учет продукции'!$G1277</f>
        <v>0</v>
      </c>
      <c r="I1277" s="64"/>
      <c r="J1277" s="61"/>
      <c r="K1277" s="61"/>
      <c r="L1277" s="62"/>
      <c r="M1277" s="62">
        <f>'учет продукции'!$L1277-'учет продукции'!$N1277</f>
        <v>0</v>
      </c>
      <c r="N1277" s="62">
        <f>'учет продукции'!$L1277/4.13</f>
        <v>0</v>
      </c>
      <c r="O1277" s="62"/>
      <c r="P1277" s="62"/>
      <c r="Q1277" s="62"/>
      <c r="R1277" s="62"/>
      <c r="S1277" s="62"/>
      <c r="T1277" s="62"/>
      <c r="U1277" s="62"/>
      <c r="V1277" s="62"/>
      <c r="W1277" s="62"/>
      <c r="X1277" s="62"/>
      <c r="Y1277" s="62"/>
      <c r="Z1277" s="62"/>
      <c r="AA1277" s="62"/>
      <c r="AB1277" s="62"/>
      <c r="AC1277" s="61" t="str">
        <f>'учет продукции'!$A1277&amp;" "&amp;'учет продукции'!$B1277&amp;" "&amp;'учет продукции'!$C1277&amp;" "&amp;'учет продукции'!$D1277&amp;" "&amp;'учет продукции'!$E1277</f>
        <v>Поребрик верх черный Мрамор 2 сорт</v>
      </c>
    </row>
    <row r="1278" spans="1:29" ht="14.25" customHeight="1" x14ac:dyDescent="0.3">
      <c r="A1278" s="65" t="s">
        <v>161</v>
      </c>
      <c r="B1278" s="8" t="str">
        <f t="shared" si="448"/>
        <v>верх</v>
      </c>
      <c r="C1278" s="18" t="str">
        <f t="shared" si="441"/>
        <v>белый</v>
      </c>
      <c r="D1278" s="18" t="str">
        <f t="shared" si="446"/>
        <v>Мрамор</v>
      </c>
      <c r="E1278" s="8" t="str">
        <f>'вариации продукты'!F$4</f>
        <v>2 сорт</v>
      </c>
      <c r="F1278" s="12">
        <f>'учет продукции'!$I1278+'учет продукции'!$J1278-'учет продукции'!$K1278</f>
        <v>0</v>
      </c>
      <c r="G1278" s="32">
        <f t="shared" si="449"/>
        <v>155</v>
      </c>
      <c r="H1278" s="32">
        <f>'учет продукции'!$F1278*'учет продукции'!$G1278</f>
        <v>0</v>
      </c>
      <c r="I1278" s="64"/>
      <c r="J1278" s="61"/>
      <c r="K1278" s="61"/>
      <c r="L1278" s="62"/>
      <c r="M1278" s="62">
        <f>'учет продукции'!$L1278-'учет продукции'!$N1278</f>
        <v>0</v>
      </c>
      <c r="N1278" s="62">
        <f>'учет продукции'!$L1278/4.13</f>
        <v>0</v>
      </c>
      <c r="O1278" s="62"/>
      <c r="P1278" s="62"/>
      <c r="Q1278" s="62"/>
      <c r="R1278" s="62"/>
      <c r="S1278" s="62"/>
      <c r="T1278" s="62"/>
      <c r="U1278" s="62"/>
      <c r="V1278" s="62"/>
      <c r="W1278" s="62"/>
      <c r="X1278" s="62"/>
      <c r="Y1278" s="62"/>
      <c r="Z1278" s="62"/>
      <c r="AA1278" s="62"/>
      <c r="AB1278" s="62"/>
      <c r="AC1278" s="61" t="str">
        <f>'учет продукции'!$A1278&amp;" "&amp;'учет продукции'!$B1278&amp;" "&amp;'учет продукции'!$C1278&amp;" "&amp;'учет продукции'!$D1278&amp;" "&amp;'учет продукции'!$E1278</f>
        <v>Поребрик верх белый Мрамор 2 сорт</v>
      </c>
    </row>
    <row r="1279" spans="1:29" ht="14.25" customHeight="1" x14ac:dyDescent="0.3">
      <c r="A1279" s="65" t="s">
        <v>161</v>
      </c>
      <c r="B1279" s="8" t="str">
        <f t="shared" si="448"/>
        <v>верх</v>
      </c>
      <c r="C1279" s="18" t="str">
        <f t="shared" si="441"/>
        <v>желтый</v>
      </c>
      <c r="D1279" s="18" t="str">
        <f t="shared" si="446"/>
        <v>Мрамор</v>
      </c>
      <c r="E1279" s="8" t="str">
        <f>'вариации продукты'!F$4</f>
        <v>2 сорт</v>
      </c>
      <c r="F1279" s="12">
        <f>'учет продукции'!$I1279+'учет продукции'!$J1279-'учет продукции'!$K1279</f>
        <v>0</v>
      </c>
      <c r="G1279" s="32">
        <f t="shared" si="449"/>
        <v>155</v>
      </c>
      <c r="H1279" s="32">
        <f>'учет продукции'!$F1279*'учет продукции'!$G1279</f>
        <v>0</v>
      </c>
      <c r="I1279" s="64"/>
      <c r="J1279" s="61"/>
      <c r="K1279" s="61"/>
      <c r="L1279" s="62"/>
      <c r="M1279" s="62">
        <f>'учет продукции'!$L1279-'учет продукции'!$N1279</f>
        <v>0</v>
      </c>
      <c r="N1279" s="62">
        <f>'учет продукции'!$L1279/4.13</f>
        <v>0</v>
      </c>
      <c r="O1279" s="62"/>
      <c r="P1279" s="62"/>
      <c r="Q1279" s="62"/>
      <c r="R1279" s="62"/>
      <c r="S1279" s="62"/>
      <c r="T1279" s="62"/>
      <c r="U1279" s="62"/>
      <c r="V1279" s="62"/>
      <c r="W1279" s="62"/>
      <c r="X1279" s="62"/>
      <c r="Y1279" s="62"/>
      <c r="Z1279" s="62"/>
      <c r="AA1279" s="62"/>
      <c r="AB1279" s="62"/>
      <c r="AC1279" s="61" t="str">
        <f>'учет продукции'!$A1279&amp;" "&amp;'учет продукции'!$B1279&amp;" "&amp;'учет продукции'!$C1279&amp;" "&amp;'учет продукции'!$D1279&amp;" "&amp;'учет продукции'!$E1279</f>
        <v>Поребрик верх желтый Мрамор 2 сорт</v>
      </c>
    </row>
    <row r="1280" spans="1:29" ht="14.25" customHeight="1" x14ac:dyDescent="0.3">
      <c r="A1280" s="65" t="s">
        <v>161</v>
      </c>
      <c r="B1280" s="8" t="str">
        <f t="shared" si="448"/>
        <v>верх</v>
      </c>
      <c r="C1280" s="18" t="str">
        <f t="shared" si="441"/>
        <v>оранжевый</v>
      </c>
      <c r="D1280" s="18" t="str">
        <f t="shared" si="446"/>
        <v>Мрамор</v>
      </c>
      <c r="E1280" s="8" t="str">
        <f>'вариации продукты'!F$4</f>
        <v>2 сорт</v>
      </c>
      <c r="F1280" s="12">
        <f>'учет продукции'!$I1280+'учет продукции'!$J1280-'учет продукции'!$K1280</f>
        <v>0</v>
      </c>
      <c r="G1280" s="32">
        <f t="shared" si="449"/>
        <v>155</v>
      </c>
      <c r="H1280" s="32">
        <f>'учет продукции'!$F1280*'учет продукции'!$G1280</f>
        <v>0</v>
      </c>
      <c r="I1280" s="64"/>
      <c r="J1280" s="61"/>
      <c r="K1280" s="61"/>
      <c r="L1280" s="62"/>
      <c r="M1280" s="62">
        <f>'учет продукции'!$L1280-'учет продукции'!$N1280</f>
        <v>0</v>
      </c>
      <c r="N1280" s="62">
        <f>'учет продукции'!$L1280/4.13</f>
        <v>0</v>
      </c>
      <c r="O1280" s="62"/>
      <c r="P1280" s="62"/>
      <c r="Q1280" s="62"/>
      <c r="R1280" s="62"/>
      <c r="S1280" s="62"/>
      <c r="T1280" s="62"/>
      <c r="U1280" s="62"/>
      <c r="V1280" s="62"/>
      <c r="W1280" s="62"/>
      <c r="X1280" s="62"/>
      <c r="Y1280" s="62"/>
      <c r="Z1280" s="62"/>
      <c r="AA1280" s="62"/>
      <c r="AB1280" s="62"/>
      <c r="AC1280" s="61" t="str">
        <f>'учет продукции'!$A1280&amp;" "&amp;'учет продукции'!$B1280&amp;" "&amp;'учет продукции'!$C1280&amp;" "&amp;'учет продукции'!$D1280&amp;" "&amp;'учет продукции'!$E1280</f>
        <v>Поребрик верх оранжевый Мрамор 2 сорт</v>
      </c>
    </row>
    <row r="1281" spans="1:29" ht="14.25" customHeight="1" x14ac:dyDescent="0.3">
      <c r="A1281" s="65" t="s">
        <v>161</v>
      </c>
      <c r="B1281" s="8" t="str">
        <f t="shared" si="448"/>
        <v>верх</v>
      </c>
      <c r="C1281" s="18" t="str">
        <f t="shared" si="441"/>
        <v>№1 Каир</v>
      </c>
      <c r="D1281" s="18" t="str">
        <f t="shared" si="446"/>
        <v>Мрамор</v>
      </c>
      <c r="E1281" s="8" t="str">
        <f>'вариации продукты'!F$4</f>
        <v>2 сорт</v>
      </c>
      <c r="F1281" s="12">
        <f>'учет продукции'!$I1281+'учет продукции'!$J1281-'учет продукции'!$K1281</f>
        <v>0</v>
      </c>
      <c r="G1281" s="32">
        <f t="shared" si="449"/>
        <v>165</v>
      </c>
      <c r="H1281" s="32">
        <f>'учет продукции'!$F1281*'учет продукции'!$G1281</f>
        <v>0</v>
      </c>
      <c r="I1281" s="64"/>
      <c r="J1281" s="61"/>
      <c r="K1281" s="61"/>
      <c r="L1281" s="62"/>
      <c r="M1281" s="62">
        <f>'учет продукции'!$L1281-'учет продукции'!$N1281</f>
        <v>0</v>
      </c>
      <c r="N1281" s="62">
        <f>'учет продукции'!$L1281/4.13</f>
        <v>0</v>
      </c>
      <c r="O1281" s="62"/>
      <c r="P1281" s="62"/>
      <c r="Q1281" s="62"/>
      <c r="R1281" s="62"/>
      <c r="S1281" s="62"/>
      <c r="T1281" s="62"/>
      <c r="U1281" s="62"/>
      <c r="V1281" s="62"/>
      <c r="W1281" s="62"/>
      <c r="X1281" s="62"/>
      <c r="Y1281" s="62"/>
      <c r="Z1281" s="62"/>
      <c r="AA1281" s="62"/>
      <c r="AB1281" s="62"/>
      <c r="AC1281" s="61" t="str">
        <f>'учет продукции'!$A1281&amp;" "&amp;'учет продукции'!$B1281&amp;" "&amp;'учет продукции'!$C1281&amp;" "&amp;'учет продукции'!$D1281&amp;" "&amp;'учет продукции'!$E1281</f>
        <v>Поребрик верх №1 Каир Мрамор 2 сорт</v>
      </c>
    </row>
    <row r="1282" spans="1:29" ht="14.25" customHeight="1" x14ac:dyDescent="0.3">
      <c r="A1282" s="65" t="s">
        <v>161</v>
      </c>
      <c r="B1282" s="8" t="str">
        <f t="shared" si="448"/>
        <v>верх</v>
      </c>
      <c r="C1282" s="18" t="str">
        <f t="shared" si="441"/>
        <v>№2 Янтарь</v>
      </c>
      <c r="D1282" s="18" t="str">
        <f t="shared" si="446"/>
        <v>Мрамор</v>
      </c>
      <c r="E1282" s="8" t="str">
        <f>'вариации продукты'!F$4</f>
        <v>2 сорт</v>
      </c>
      <c r="F1282" s="12">
        <f>'учет продукции'!$I1282+'учет продукции'!$J1282-'учет продукции'!$K1282</f>
        <v>0</v>
      </c>
      <c r="G1282" s="32">
        <f t="shared" si="449"/>
        <v>165</v>
      </c>
      <c r="H1282" s="32">
        <f>'учет продукции'!$F1282*'учет продукции'!$G1282</f>
        <v>0</v>
      </c>
      <c r="I1282" s="64"/>
      <c r="J1282" s="61"/>
      <c r="K1282" s="61"/>
      <c r="L1282" s="62"/>
      <c r="M1282" s="62">
        <f>'учет продукции'!$L1282-'учет продукции'!$N1282</f>
        <v>0</v>
      </c>
      <c r="N1282" s="62">
        <f>'учет продукции'!$L1282/4.13</f>
        <v>0</v>
      </c>
      <c r="O1282" s="62"/>
      <c r="P1282" s="62"/>
      <c r="Q1282" s="62"/>
      <c r="R1282" s="62"/>
      <c r="S1282" s="62"/>
      <c r="T1282" s="62"/>
      <c r="U1282" s="62"/>
      <c r="V1282" s="62"/>
      <c r="W1282" s="62"/>
      <c r="X1282" s="62"/>
      <c r="Y1282" s="62"/>
      <c r="Z1282" s="62"/>
      <c r="AA1282" s="62"/>
      <c r="AB1282" s="62"/>
      <c r="AC1282" s="61" t="str">
        <f>'учет продукции'!$A1282&amp;" "&amp;'учет продукции'!$B1282&amp;" "&amp;'учет продукции'!$C1282&amp;" "&amp;'учет продукции'!$D1282&amp;" "&amp;'учет продукции'!$E1282</f>
        <v>Поребрик верх №2 Янтарь Мрамор 2 сорт</v>
      </c>
    </row>
    <row r="1283" spans="1:29" ht="14.25" customHeight="1" x14ac:dyDescent="0.3">
      <c r="A1283" s="65" t="s">
        <v>161</v>
      </c>
      <c r="B1283" s="8" t="str">
        <f t="shared" si="448"/>
        <v>верх</v>
      </c>
      <c r="C1283" s="18" t="str">
        <f t="shared" si="441"/>
        <v>№3 Серо-белый</v>
      </c>
      <c r="D1283" s="18" t="str">
        <f t="shared" si="446"/>
        <v>Мрамор</v>
      </c>
      <c r="E1283" s="8" t="str">
        <f>'вариации продукты'!F$4</f>
        <v>2 сорт</v>
      </c>
      <c r="F1283" s="12">
        <f>'учет продукции'!$I1283+'учет продукции'!$J1283-'учет продукции'!$K1283</f>
        <v>0</v>
      </c>
      <c r="G1283" s="32">
        <f t="shared" si="449"/>
        <v>165</v>
      </c>
      <c r="H1283" s="32">
        <f>'учет продукции'!$F1283*'учет продукции'!$G1283</f>
        <v>0</v>
      </c>
      <c r="I1283" s="64"/>
      <c r="J1283" s="61"/>
      <c r="K1283" s="61"/>
      <c r="L1283" s="62"/>
      <c r="M1283" s="62">
        <f>'учет продукции'!$L1283-'учет продукции'!$N1283</f>
        <v>0</v>
      </c>
      <c r="N1283" s="62">
        <f>'учет продукции'!$L1283/4.13</f>
        <v>0</v>
      </c>
      <c r="O1283" s="62"/>
      <c r="P1283" s="62"/>
      <c r="Q1283" s="62"/>
      <c r="R1283" s="62"/>
      <c r="S1283" s="62"/>
      <c r="T1283" s="62"/>
      <c r="U1283" s="62"/>
      <c r="V1283" s="62"/>
      <c r="W1283" s="62"/>
      <c r="X1283" s="62"/>
      <c r="Y1283" s="62"/>
      <c r="Z1283" s="62"/>
      <c r="AA1283" s="62"/>
      <c r="AB1283" s="62"/>
      <c r="AC1283" s="61" t="str">
        <f>'учет продукции'!$A1283&amp;" "&amp;'учет продукции'!$B1283&amp;" "&amp;'учет продукции'!$C1283&amp;" "&amp;'учет продукции'!$D1283&amp;" "&amp;'учет продукции'!$E1283</f>
        <v>Поребрик верх №3 Серо-белый Мрамор 2 сорт</v>
      </c>
    </row>
    <row r="1284" spans="1:29" ht="14.25" customHeight="1" x14ac:dyDescent="0.3">
      <c r="A1284" s="65" t="s">
        <v>161</v>
      </c>
      <c r="B1284" s="8" t="str">
        <f t="shared" si="448"/>
        <v>верх</v>
      </c>
      <c r="C1284" s="18" t="str">
        <f t="shared" si="441"/>
        <v>№4 Степь</v>
      </c>
      <c r="D1284" s="18" t="str">
        <f t="shared" si="446"/>
        <v>Мрамор</v>
      </c>
      <c r="E1284" s="8" t="str">
        <f>'вариации продукты'!F$4</f>
        <v>2 сорт</v>
      </c>
      <c r="F1284" s="12">
        <f>'учет продукции'!$I1284+'учет продукции'!$J1284-'учет продукции'!$K1284</f>
        <v>0</v>
      </c>
      <c r="G1284" s="32">
        <f t="shared" si="449"/>
        <v>165</v>
      </c>
      <c r="H1284" s="32">
        <f>'учет продукции'!$F1284*'учет продукции'!$G1284</f>
        <v>0</v>
      </c>
      <c r="I1284" s="64"/>
      <c r="J1284" s="61"/>
      <c r="K1284" s="61"/>
      <c r="L1284" s="62"/>
      <c r="M1284" s="62">
        <f>'учет продукции'!$L1284-'учет продукции'!$N1284</f>
        <v>0</v>
      </c>
      <c r="N1284" s="62">
        <f>'учет продукции'!$L1284/4.13</f>
        <v>0</v>
      </c>
      <c r="O1284" s="62"/>
      <c r="P1284" s="62"/>
      <c r="Q1284" s="62"/>
      <c r="R1284" s="62"/>
      <c r="S1284" s="62"/>
      <c r="T1284" s="62"/>
      <c r="U1284" s="62"/>
      <c r="V1284" s="62"/>
      <c r="W1284" s="62"/>
      <c r="X1284" s="62"/>
      <c r="Y1284" s="62"/>
      <c r="Z1284" s="62"/>
      <c r="AA1284" s="62"/>
      <c r="AB1284" s="62"/>
      <c r="AC1284" s="61" t="str">
        <f>'учет продукции'!$A1284&amp;" "&amp;'учет продукции'!$B1284&amp;" "&amp;'учет продукции'!$C1284&amp;" "&amp;'учет продукции'!$D1284&amp;" "&amp;'учет продукции'!$E1284</f>
        <v>Поребрик верх №4 Степь Мрамор 2 сорт</v>
      </c>
    </row>
    <row r="1285" spans="1:29" ht="14.25" customHeight="1" x14ac:dyDescent="0.3">
      <c r="A1285" s="65" t="s">
        <v>161</v>
      </c>
      <c r="B1285" s="8" t="str">
        <f t="shared" si="448"/>
        <v>верх</v>
      </c>
      <c r="C1285" s="18" t="str">
        <f t="shared" si="441"/>
        <v>№5 Клинкер</v>
      </c>
      <c r="D1285" s="18" t="str">
        <f t="shared" si="446"/>
        <v>Мрамор</v>
      </c>
      <c r="E1285" s="8" t="str">
        <f>'вариации продукты'!F$4</f>
        <v>2 сорт</v>
      </c>
      <c r="F1285" s="12">
        <f>'учет продукции'!$I1285+'учет продукции'!$J1285-'учет продукции'!$K1285</f>
        <v>0</v>
      </c>
      <c r="G1285" s="32">
        <f t="shared" si="449"/>
        <v>165</v>
      </c>
      <c r="H1285" s="32">
        <f>'учет продукции'!$F1285*'учет продукции'!$G1285</f>
        <v>0</v>
      </c>
      <c r="I1285" s="64"/>
      <c r="J1285" s="61"/>
      <c r="K1285" s="61"/>
      <c r="L1285" s="62"/>
      <c r="M1285" s="62">
        <f>'учет продукции'!$L1285-'учет продукции'!$N1285</f>
        <v>0</v>
      </c>
      <c r="N1285" s="62">
        <f>'учет продукции'!$L1285/4.13</f>
        <v>0</v>
      </c>
      <c r="O1285" s="62"/>
      <c r="P1285" s="62"/>
      <c r="Q1285" s="62"/>
      <c r="R1285" s="62"/>
      <c r="S1285" s="62"/>
      <c r="T1285" s="62"/>
      <c r="U1285" s="62"/>
      <c r="V1285" s="62"/>
      <c r="W1285" s="62"/>
      <c r="X1285" s="62"/>
      <c r="Y1285" s="62"/>
      <c r="Z1285" s="62"/>
      <c r="AA1285" s="62"/>
      <c r="AB1285" s="62"/>
      <c r="AC1285" s="61" t="str">
        <f>'учет продукции'!$A1285&amp;" "&amp;'учет продукции'!$B1285&amp;" "&amp;'учет продукции'!$C1285&amp;" "&amp;'учет продукции'!$D1285&amp;" "&amp;'учет продукции'!$E1285</f>
        <v>Поребрик верх №5 Клинкер Мрамор 2 сорт</v>
      </c>
    </row>
    <row r="1286" spans="1:29" ht="14.25" customHeight="1" x14ac:dyDescent="0.3">
      <c r="A1286" s="65" t="s">
        <v>161</v>
      </c>
      <c r="B1286" s="8" t="str">
        <f t="shared" si="448"/>
        <v>верх</v>
      </c>
      <c r="C1286" s="18" t="str">
        <f t="shared" si="441"/>
        <v>№6 Осень</v>
      </c>
      <c r="D1286" s="18" t="str">
        <f t="shared" si="446"/>
        <v>Мрамор</v>
      </c>
      <c r="E1286" s="8" t="str">
        <f>'вариации продукты'!F$4</f>
        <v>2 сорт</v>
      </c>
      <c r="F1286" s="12">
        <f>'учет продукции'!$I1286+'учет продукции'!$J1286-'учет продукции'!$K1286</f>
        <v>0</v>
      </c>
      <c r="G1286" s="32">
        <f t="shared" si="449"/>
        <v>165</v>
      </c>
      <c r="H1286" s="32">
        <f>'учет продукции'!$F1286*'учет продукции'!$G1286</f>
        <v>0</v>
      </c>
      <c r="I1286" s="64"/>
      <c r="J1286" s="61"/>
      <c r="K1286" s="61"/>
      <c r="L1286" s="62"/>
      <c r="M1286" s="62">
        <f>'учет продукции'!$L1286-'учет продукции'!$N1286</f>
        <v>0</v>
      </c>
      <c r="N1286" s="62">
        <f>'учет продукции'!$L1286/4.13</f>
        <v>0</v>
      </c>
      <c r="O1286" s="62"/>
      <c r="P1286" s="62"/>
      <c r="Q1286" s="62"/>
      <c r="R1286" s="62"/>
      <c r="S1286" s="62"/>
      <c r="T1286" s="62"/>
      <c r="U1286" s="62"/>
      <c r="V1286" s="62"/>
      <c r="W1286" s="62"/>
      <c r="X1286" s="62"/>
      <c r="Y1286" s="62"/>
      <c r="Z1286" s="62"/>
      <c r="AA1286" s="62"/>
      <c r="AB1286" s="62"/>
      <c r="AC1286" s="61" t="str">
        <f>'учет продукции'!$A1286&amp;" "&amp;'учет продукции'!$B1286&amp;" "&amp;'учет продукции'!$C1286&amp;" "&amp;'учет продукции'!$D1286&amp;" "&amp;'учет продукции'!$E1286</f>
        <v>Поребрик верх №6 Осень Мрамор 2 сорт</v>
      </c>
    </row>
    <row r="1287" spans="1:29" ht="14.25" customHeight="1" x14ac:dyDescent="0.3">
      <c r="A1287" s="65" t="s">
        <v>161</v>
      </c>
      <c r="B1287" s="8" t="str">
        <f t="shared" si="448"/>
        <v>верх</v>
      </c>
      <c r="C1287" s="18" t="str">
        <f t="shared" si="441"/>
        <v>№7 Меланж</v>
      </c>
      <c r="D1287" s="18" t="str">
        <f t="shared" si="446"/>
        <v>Мрамор</v>
      </c>
      <c r="E1287" s="8" t="str">
        <f>'вариации продукты'!F$4</f>
        <v>2 сорт</v>
      </c>
      <c r="F1287" s="12">
        <f>'учет продукции'!$I1287+'учет продукции'!$J1287-'учет продукции'!$K1287</f>
        <v>0</v>
      </c>
      <c r="G1287" s="32">
        <f t="shared" si="449"/>
        <v>165</v>
      </c>
      <c r="H1287" s="32">
        <f>'учет продукции'!$F1287*'учет продукции'!$G1287</f>
        <v>0</v>
      </c>
      <c r="I1287" s="64"/>
      <c r="J1287" s="61"/>
      <c r="K1287" s="61"/>
      <c r="L1287" s="62"/>
      <c r="M1287" s="62">
        <f>'учет продукции'!$L1287-'учет продукции'!$N1287</f>
        <v>0</v>
      </c>
      <c r="N1287" s="62">
        <f>'учет продукции'!$L1287/4.13</f>
        <v>0</v>
      </c>
      <c r="O1287" s="62"/>
      <c r="P1287" s="62"/>
      <c r="Q1287" s="62"/>
      <c r="R1287" s="62"/>
      <c r="S1287" s="62"/>
      <c r="T1287" s="62"/>
      <c r="U1287" s="62"/>
      <c r="V1287" s="62"/>
      <c r="W1287" s="62"/>
      <c r="X1287" s="62"/>
      <c r="Y1287" s="62"/>
      <c r="Z1287" s="62"/>
      <c r="AA1287" s="62"/>
      <c r="AB1287" s="62"/>
      <c r="AC1287" s="61" t="str">
        <f>'учет продукции'!$A1287&amp;" "&amp;'учет продукции'!$B1287&amp;" "&amp;'учет продукции'!$C1287&amp;" "&amp;'учет продукции'!$D1287&amp;" "&amp;'учет продукции'!$E1287</f>
        <v>Поребрик верх №7 Меланж Мрамор 2 сорт</v>
      </c>
    </row>
    <row r="1288" spans="1:29" ht="14.25" customHeight="1" x14ac:dyDescent="0.3">
      <c r="A1288" s="65" t="s">
        <v>161</v>
      </c>
      <c r="B1288" s="8" t="str">
        <f t="shared" si="448"/>
        <v>верх</v>
      </c>
      <c r="C1288" s="18" t="str">
        <f t="shared" si="441"/>
        <v>№8 Аляска</v>
      </c>
      <c r="D1288" s="18" t="str">
        <f t="shared" si="446"/>
        <v>Мрамор</v>
      </c>
      <c r="E1288" s="8" t="str">
        <f>'вариации продукты'!F$4</f>
        <v>2 сорт</v>
      </c>
      <c r="F1288" s="12">
        <f>'учет продукции'!$I1288+'учет продукции'!$J1288-'учет продукции'!$K1288</f>
        <v>0</v>
      </c>
      <c r="G1288" s="32">
        <f t="shared" si="449"/>
        <v>165</v>
      </c>
      <c r="H1288" s="32">
        <f>'учет продукции'!$F1288*'учет продукции'!$G1288</f>
        <v>0</v>
      </c>
      <c r="I1288" s="64"/>
      <c r="J1288" s="61"/>
      <c r="K1288" s="61"/>
      <c r="L1288" s="62"/>
      <c r="M1288" s="62">
        <f>'учет продукции'!$L1288-'учет продукции'!$N1288</f>
        <v>0</v>
      </c>
      <c r="N1288" s="62">
        <f>'учет продукции'!$L1288/4.13</f>
        <v>0</v>
      </c>
      <c r="O1288" s="62"/>
      <c r="P1288" s="62"/>
      <c r="Q1288" s="62"/>
      <c r="R1288" s="62"/>
      <c r="S1288" s="62"/>
      <c r="T1288" s="62"/>
      <c r="U1288" s="62"/>
      <c r="V1288" s="62"/>
      <c r="W1288" s="62"/>
      <c r="X1288" s="62"/>
      <c r="Y1288" s="62"/>
      <c r="Z1288" s="62"/>
      <c r="AA1288" s="62"/>
      <c r="AB1288" s="62"/>
      <c r="AC1288" s="61" t="str">
        <f>'учет продукции'!$A1288&amp;" "&amp;'учет продукции'!$B1288&amp;" "&amp;'учет продукции'!$C1288&amp;" "&amp;'учет продукции'!$D1288&amp;" "&amp;'учет продукции'!$E1288</f>
        <v>Поребрик верх №8 Аляска Мрамор 2 сорт</v>
      </c>
    </row>
    <row r="1289" spans="1:29" ht="14.25" customHeight="1" x14ac:dyDescent="0.3">
      <c r="A1289" s="65" t="s">
        <v>161</v>
      </c>
      <c r="B1289" s="8" t="str">
        <f t="shared" si="448"/>
        <v>верх</v>
      </c>
      <c r="C1289" s="18" t="str">
        <f t="shared" si="441"/>
        <v>№9 Арабская ночь</v>
      </c>
      <c r="D1289" s="18" t="str">
        <f t="shared" si="446"/>
        <v>Мрамор</v>
      </c>
      <c r="E1289" s="8" t="str">
        <f>'вариации продукты'!F$4</f>
        <v>2 сорт</v>
      </c>
      <c r="F1289" s="12">
        <f>'учет продукции'!$I1289+'учет продукции'!$J1289-'учет продукции'!$K1289</f>
        <v>0</v>
      </c>
      <c r="G1289" s="32">
        <f t="shared" si="449"/>
        <v>165</v>
      </c>
      <c r="H1289" s="32">
        <f>'учет продукции'!$F1289*'учет продукции'!$G1289</f>
        <v>0</v>
      </c>
      <c r="I1289" s="64"/>
      <c r="J1289" s="61"/>
      <c r="K1289" s="61"/>
      <c r="L1289" s="62"/>
      <c r="M1289" s="62">
        <f>'учет продукции'!$L1289-'учет продукции'!$N1289</f>
        <v>0</v>
      </c>
      <c r="N1289" s="62">
        <f>'учет продукции'!$L1289/4.13</f>
        <v>0</v>
      </c>
      <c r="O1289" s="62"/>
      <c r="P1289" s="62"/>
      <c r="Q1289" s="62"/>
      <c r="R1289" s="62"/>
      <c r="S1289" s="62"/>
      <c r="T1289" s="62"/>
      <c r="U1289" s="62"/>
      <c r="V1289" s="62"/>
      <c r="W1289" s="62"/>
      <c r="X1289" s="62"/>
      <c r="Y1289" s="62"/>
      <c r="Z1289" s="62"/>
      <c r="AA1289" s="62"/>
      <c r="AB1289" s="62"/>
      <c r="AC1289" s="61" t="str">
        <f>'учет продукции'!$A1289&amp;" "&amp;'учет продукции'!$B1289&amp;" "&amp;'учет продукции'!$C1289&amp;" "&amp;'учет продукции'!$D1289&amp;" "&amp;'учет продукции'!$E1289</f>
        <v>Поребрик верх №9 Арабская ночь Мрамор 2 сорт</v>
      </c>
    </row>
    <row r="1290" spans="1:29" ht="14.25" customHeight="1" x14ac:dyDescent="0.3">
      <c r="A1290" s="65" t="s">
        <v>161</v>
      </c>
      <c r="B1290" s="8" t="str">
        <f t="shared" si="448"/>
        <v>верх</v>
      </c>
      <c r="C1290" s="18" t="str">
        <f t="shared" si="441"/>
        <v>№10 Джафар</v>
      </c>
      <c r="D1290" s="18" t="str">
        <f t="shared" si="446"/>
        <v>Мрамор</v>
      </c>
      <c r="E1290" s="8" t="str">
        <f>'вариации продукты'!F$4</f>
        <v>2 сорт</v>
      </c>
      <c r="F1290" s="12">
        <f>'учет продукции'!$I1290+'учет продукции'!$J1290-'учет продукции'!$K1290</f>
        <v>0</v>
      </c>
      <c r="G1290" s="32">
        <f t="shared" si="449"/>
        <v>165</v>
      </c>
      <c r="H1290" s="32">
        <f>'учет продукции'!$F1290*'учет продукции'!$G1290</f>
        <v>0</v>
      </c>
      <c r="I1290" s="64"/>
      <c r="J1290" s="61"/>
      <c r="K1290" s="61"/>
      <c r="L1290" s="62"/>
      <c r="M1290" s="62">
        <f>'учет продукции'!$L1290-'учет продукции'!$N1290</f>
        <v>0</v>
      </c>
      <c r="N1290" s="62">
        <f>'учет продукции'!$L1290/4.13</f>
        <v>0</v>
      </c>
      <c r="O1290" s="62"/>
      <c r="P1290" s="62"/>
      <c r="Q1290" s="62"/>
      <c r="R1290" s="62"/>
      <c r="S1290" s="62"/>
      <c r="T1290" s="62"/>
      <c r="U1290" s="62"/>
      <c r="V1290" s="62"/>
      <c r="W1290" s="62"/>
      <c r="X1290" s="62"/>
      <c r="Y1290" s="62"/>
      <c r="Z1290" s="62"/>
      <c r="AA1290" s="62"/>
      <c r="AB1290" s="62"/>
      <c r="AC1290" s="61" t="str">
        <f>'учет продукции'!$A1290&amp;" "&amp;'учет продукции'!$B1290&amp;" "&amp;'учет продукции'!$C1290&amp;" "&amp;'учет продукции'!$D1290&amp;" "&amp;'учет продукции'!$E1290</f>
        <v>Поребрик верх №10 Джафар Мрамор 2 сорт</v>
      </c>
    </row>
    <row r="1291" spans="1:29" ht="14.25" customHeight="1" x14ac:dyDescent="0.3">
      <c r="A1291" s="65" t="s">
        <v>161</v>
      </c>
      <c r="B1291" s="8" t="str">
        <f t="shared" si="448"/>
        <v>верх</v>
      </c>
      <c r="C1291" s="18" t="str">
        <f t="shared" si="441"/>
        <v>№11 Джамбулани</v>
      </c>
      <c r="D1291" s="18" t="str">
        <f t="shared" si="446"/>
        <v>Мрамор</v>
      </c>
      <c r="E1291" s="8" t="str">
        <f>'вариации продукты'!F$4</f>
        <v>2 сорт</v>
      </c>
      <c r="F1291" s="12">
        <f>'учет продукции'!$I1291+'учет продукции'!$J1291-'учет продукции'!$K1291</f>
        <v>0</v>
      </c>
      <c r="G1291" s="32">
        <f t="shared" si="449"/>
        <v>165</v>
      </c>
      <c r="H1291" s="32">
        <f>'учет продукции'!$F1291*'учет продукции'!$G1291</f>
        <v>0</v>
      </c>
      <c r="I1291" s="64"/>
      <c r="J1291" s="61"/>
      <c r="K1291" s="61"/>
      <c r="L1291" s="62"/>
      <c r="M1291" s="62">
        <f>'учет продукции'!$L1291-'учет продукции'!$N1291</f>
        <v>0</v>
      </c>
      <c r="N1291" s="62">
        <f>'учет продукции'!$L1291/4.13</f>
        <v>0</v>
      </c>
      <c r="O1291" s="62"/>
      <c r="P1291" s="62"/>
      <c r="Q1291" s="62"/>
      <c r="R1291" s="62"/>
      <c r="S1291" s="62"/>
      <c r="T1291" s="62"/>
      <c r="U1291" s="62"/>
      <c r="V1291" s="62"/>
      <c r="W1291" s="62"/>
      <c r="X1291" s="62"/>
      <c r="Y1291" s="62"/>
      <c r="Z1291" s="62"/>
      <c r="AA1291" s="62"/>
      <c r="AB1291" s="62"/>
      <c r="AC1291" s="61" t="str">
        <f>'учет продукции'!$A1291&amp;" "&amp;'учет продукции'!$B1291&amp;" "&amp;'учет продукции'!$C1291&amp;" "&amp;'учет продукции'!$D1291&amp;" "&amp;'учет продукции'!$E1291</f>
        <v>Поребрик верх №11 Джамбулани Мрамор 2 сорт</v>
      </c>
    </row>
    <row r="1292" spans="1:29" ht="14.25" customHeight="1" x14ac:dyDescent="0.3">
      <c r="A1292" s="65" t="s">
        <v>161</v>
      </c>
      <c r="B1292" s="8" t="str">
        <f t="shared" si="448"/>
        <v>верх</v>
      </c>
      <c r="C1292" s="18" t="str">
        <f t="shared" si="441"/>
        <v>№12 Яшма</v>
      </c>
      <c r="D1292" s="18" t="str">
        <f t="shared" si="446"/>
        <v>Мрамор</v>
      </c>
      <c r="E1292" s="8" t="str">
        <f>'вариации продукты'!F$4</f>
        <v>2 сорт</v>
      </c>
      <c r="F1292" s="12">
        <f>'учет продукции'!$I1292+'учет продукции'!$J1292-'учет продукции'!$K1292</f>
        <v>0</v>
      </c>
      <c r="G1292" s="32">
        <f t="shared" si="449"/>
        <v>165</v>
      </c>
      <c r="H1292" s="32">
        <f>'учет продукции'!$F1292*'учет продукции'!$G1292</f>
        <v>0</v>
      </c>
      <c r="I1292" s="64"/>
      <c r="J1292" s="61"/>
      <c r="K1292" s="61"/>
      <c r="L1292" s="62"/>
      <c r="M1292" s="62">
        <f>'учет продукции'!$L1292-'учет продукции'!$N1292</f>
        <v>0</v>
      </c>
      <c r="N1292" s="62">
        <f>'учет продукции'!$L1292/4.13</f>
        <v>0</v>
      </c>
      <c r="O1292" s="62"/>
      <c r="P1292" s="62"/>
      <c r="Q1292" s="62"/>
      <c r="R1292" s="62"/>
      <c r="S1292" s="62"/>
      <c r="T1292" s="62"/>
      <c r="U1292" s="62"/>
      <c r="V1292" s="62"/>
      <c r="W1292" s="62"/>
      <c r="X1292" s="62"/>
      <c r="Y1292" s="62"/>
      <c r="Z1292" s="62"/>
      <c r="AA1292" s="62"/>
      <c r="AB1292" s="62"/>
      <c r="AC1292" s="61" t="str">
        <f>'учет продукции'!$A1292&amp;" "&amp;'учет продукции'!$B1292&amp;" "&amp;'учет продукции'!$C1292&amp;" "&amp;'учет продукции'!$D1292&amp;" "&amp;'учет продукции'!$E1292</f>
        <v>Поребрик верх №12 Яшма Мрамор 2 сорт</v>
      </c>
    </row>
    <row r="1293" spans="1:29" ht="14.25" customHeight="1" x14ac:dyDescent="0.3">
      <c r="A1293" s="65" t="s">
        <v>161</v>
      </c>
      <c r="B1293" s="8" t="str">
        <f t="shared" si="448"/>
        <v>верх</v>
      </c>
      <c r="C1293" s="18" t="str">
        <f t="shared" si="441"/>
        <v>№13 Сорренто</v>
      </c>
      <c r="D1293" s="18" t="str">
        <f t="shared" si="446"/>
        <v>Мрамор</v>
      </c>
      <c r="E1293" s="8" t="str">
        <f>'вариации продукты'!F$4</f>
        <v>2 сорт</v>
      </c>
      <c r="F1293" s="12">
        <f>'учет продукции'!$I1293+'учет продукции'!$J1293-'учет продукции'!$K1293</f>
        <v>0</v>
      </c>
      <c r="G1293" s="32">
        <f t="shared" si="449"/>
        <v>165</v>
      </c>
      <c r="H1293" s="32">
        <f>'учет продукции'!$F1293*'учет продукции'!$G1293</f>
        <v>0</v>
      </c>
      <c r="I1293" s="64"/>
      <c r="J1293" s="61"/>
      <c r="K1293" s="61"/>
      <c r="L1293" s="62"/>
      <c r="M1293" s="62">
        <f>'учет продукции'!$L1293-'учет продукции'!$N1293</f>
        <v>0</v>
      </c>
      <c r="N1293" s="62">
        <f>'учет продукции'!$L1293/4.13</f>
        <v>0</v>
      </c>
      <c r="O1293" s="62"/>
      <c r="P1293" s="62"/>
      <c r="Q1293" s="62"/>
      <c r="R1293" s="62"/>
      <c r="S1293" s="62"/>
      <c r="T1293" s="62"/>
      <c r="U1293" s="62"/>
      <c r="V1293" s="62"/>
      <c r="W1293" s="62"/>
      <c r="X1293" s="62"/>
      <c r="Y1293" s="62"/>
      <c r="Z1293" s="62"/>
      <c r="AA1293" s="62"/>
      <c r="AB1293" s="62"/>
      <c r="AC1293" s="61" t="str">
        <f>'учет продукции'!$A1293&amp;" "&amp;'учет продукции'!$B1293&amp;" "&amp;'учет продукции'!$C1293&amp;" "&amp;'учет продукции'!$D1293&amp;" "&amp;'учет продукции'!$E1293</f>
        <v>Поребрик верх №13 Сорренто Мрамор 2 сорт</v>
      </c>
    </row>
    <row r="1294" spans="1:29" ht="14.25" customHeight="1" x14ac:dyDescent="0.3">
      <c r="A1294" s="65" t="s">
        <v>161</v>
      </c>
      <c r="B1294" s="8" t="str">
        <f t="shared" si="448"/>
        <v>верх</v>
      </c>
      <c r="C1294" s="18" t="str">
        <f t="shared" si="441"/>
        <v>№14 Красный агат</v>
      </c>
      <c r="D1294" s="18" t="str">
        <f t="shared" si="446"/>
        <v>Мрамор</v>
      </c>
      <c r="E1294" s="8" t="str">
        <f>'вариации продукты'!F$4</f>
        <v>2 сорт</v>
      </c>
      <c r="F1294" s="12">
        <f>'учет продукции'!$I1294+'учет продукции'!$J1294-'учет продукции'!$K1294</f>
        <v>0</v>
      </c>
      <c r="G1294" s="32">
        <f t="shared" si="449"/>
        <v>165</v>
      </c>
      <c r="H1294" s="32">
        <f>'учет продукции'!$F1294*'учет продукции'!$G1294</f>
        <v>0</v>
      </c>
      <c r="I1294" s="64"/>
      <c r="J1294" s="61"/>
      <c r="K1294" s="61"/>
      <c r="L1294" s="62"/>
      <c r="M1294" s="62">
        <f>'учет продукции'!$L1294-'учет продукции'!$N1294</f>
        <v>0</v>
      </c>
      <c r="N1294" s="62">
        <f>'учет продукции'!$L1294/4.13</f>
        <v>0</v>
      </c>
      <c r="O1294" s="62"/>
      <c r="P1294" s="62"/>
      <c r="Q1294" s="62"/>
      <c r="R1294" s="62"/>
      <c r="S1294" s="62"/>
      <c r="T1294" s="62"/>
      <c r="U1294" s="62"/>
      <c r="V1294" s="62"/>
      <c r="W1294" s="62"/>
      <c r="X1294" s="62"/>
      <c r="Y1294" s="62"/>
      <c r="Z1294" s="62"/>
      <c r="AA1294" s="62"/>
      <c r="AB1294" s="62"/>
      <c r="AC1294" s="61" t="str">
        <f>'учет продукции'!$A1294&amp;" "&amp;'учет продукции'!$B1294&amp;" "&amp;'учет продукции'!$C1294&amp;" "&amp;'учет продукции'!$D1294&amp;" "&amp;'учет продукции'!$E1294</f>
        <v>Поребрик верх №14 Красный агат Мрамор 2 сорт</v>
      </c>
    </row>
    <row r="1295" spans="1:29" ht="14.25" customHeight="1" x14ac:dyDescent="0.3">
      <c r="A1295" s="65" t="s">
        <v>161</v>
      </c>
      <c r="B1295" s="8" t="str">
        <f t="shared" si="448"/>
        <v>верх</v>
      </c>
      <c r="C1295" s="18" t="str">
        <f t="shared" si="441"/>
        <v>№15 Антрацит</v>
      </c>
      <c r="D1295" s="18" t="str">
        <f t="shared" si="446"/>
        <v>Мрамор</v>
      </c>
      <c r="E1295" s="8" t="str">
        <f>'вариации продукты'!F$4</f>
        <v>2 сорт</v>
      </c>
      <c r="F1295" s="12">
        <f>'учет продукции'!$I1295+'учет продукции'!$J1295-'учет продукции'!$K1295</f>
        <v>0</v>
      </c>
      <c r="G1295" s="32">
        <f t="shared" si="449"/>
        <v>165</v>
      </c>
      <c r="H1295" s="32">
        <f>'учет продукции'!$F1295*'учет продукции'!$G1295</f>
        <v>0</v>
      </c>
      <c r="I1295" s="64"/>
      <c r="J1295" s="61"/>
      <c r="K1295" s="61"/>
      <c r="L1295" s="62"/>
      <c r="M1295" s="62">
        <f>'учет продукции'!$L1295-'учет продукции'!$N1295</f>
        <v>0</v>
      </c>
      <c r="N1295" s="62">
        <f>'учет продукции'!$L1295/4.13</f>
        <v>0</v>
      </c>
      <c r="O1295" s="62"/>
      <c r="P1295" s="62"/>
      <c r="Q1295" s="62"/>
      <c r="R1295" s="62"/>
      <c r="S1295" s="62"/>
      <c r="T1295" s="62"/>
      <c r="U1295" s="62"/>
      <c r="V1295" s="62"/>
      <c r="W1295" s="62"/>
      <c r="X1295" s="62"/>
      <c r="Y1295" s="62"/>
      <c r="Z1295" s="62"/>
      <c r="AA1295" s="62"/>
      <c r="AB1295" s="62"/>
      <c r="AC1295" s="61" t="str">
        <f>'учет продукции'!$A1295&amp;" "&amp;'учет продукции'!$B1295&amp;" "&amp;'учет продукции'!$C1295&amp;" "&amp;'учет продукции'!$D1295&amp;" "&amp;'учет продукции'!$E1295</f>
        <v>Поребрик верх №15 Антрацит Мрамор 2 сорт</v>
      </c>
    </row>
    <row r="1296" spans="1:29" ht="14.25" customHeight="1" x14ac:dyDescent="0.3">
      <c r="A1296" s="65" t="s">
        <v>161</v>
      </c>
      <c r="B1296" s="8" t="str">
        <f t="shared" si="448"/>
        <v>верх</v>
      </c>
      <c r="C1296" s="18" t="str">
        <f t="shared" si="441"/>
        <v>№16 Хаски</v>
      </c>
      <c r="D1296" s="18" t="str">
        <f t="shared" si="446"/>
        <v>Мрамор</v>
      </c>
      <c r="E1296" s="8" t="str">
        <f>'вариации продукты'!F$4</f>
        <v>2 сорт</v>
      </c>
      <c r="F1296" s="12">
        <f>'учет продукции'!$I1296+'учет продукции'!$J1296-'учет продукции'!$K1296</f>
        <v>0</v>
      </c>
      <c r="G1296" s="32">
        <f t="shared" si="449"/>
        <v>165</v>
      </c>
      <c r="H1296" s="32">
        <f>'учет продукции'!$F1296*'учет продукции'!$G1296</f>
        <v>0</v>
      </c>
      <c r="I1296" s="64"/>
      <c r="J1296" s="61"/>
      <c r="K1296" s="61"/>
      <c r="L1296" s="62"/>
      <c r="M1296" s="62">
        <f>'учет продукции'!$L1296-'учет продукции'!$N1296</f>
        <v>0</v>
      </c>
      <c r="N1296" s="62">
        <f>'учет продукции'!$L1296/4.13</f>
        <v>0</v>
      </c>
      <c r="O1296" s="62"/>
      <c r="P1296" s="62"/>
      <c r="Q1296" s="62"/>
      <c r="R1296" s="62"/>
      <c r="S1296" s="62"/>
      <c r="T1296" s="62"/>
      <c r="U1296" s="62"/>
      <c r="V1296" s="62"/>
      <c r="W1296" s="62"/>
      <c r="X1296" s="62"/>
      <c r="Y1296" s="62"/>
      <c r="Z1296" s="62"/>
      <c r="AA1296" s="62"/>
      <c r="AB1296" s="62"/>
      <c r="AC1296" s="61" t="str">
        <f>'учет продукции'!$A1296&amp;" "&amp;'учет продукции'!$B1296&amp;" "&amp;'учет продукции'!$C1296&amp;" "&amp;'учет продукции'!$D1296&amp;" "&amp;'учет продукции'!$E1296</f>
        <v>Поребрик верх №16 Хаски Мрамор 2 сорт</v>
      </c>
    </row>
    <row r="1297" spans="1:29" ht="14.25" customHeight="1" x14ac:dyDescent="0.3">
      <c r="A1297" s="65" t="s">
        <v>161</v>
      </c>
      <c r="B1297" s="8" t="str">
        <f t="shared" si="448"/>
        <v>верх</v>
      </c>
      <c r="C1297" s="18" t="str">
        <f t="shared" si="441"/>
        <v>№17 Черная ночь</v>
      </c>
      <c r="D1297" s="18" t="str">
        <f t="shared" si="446"/>
        <v>Мрамор</v>
      </c>
      <c r="E1297" s="8" t="str">
        <f>'вариации продукты'!F$4</f>
        <v>2 сорт</v>
      </c>
      <c r="F1297" s="12">
        <f>'учет продукции'!$I1297+'учет продукции'!$J1297-'учет продукции'!$K1297</f>
        <v>0</v>
      </c>
      <c r="G1297" s="32">
        <f t="shared" si="449"/>
        <v>165</v>
      </c>
      <c r="H1297" s="32">
        <f>'учет продукции'!$F1297*'учет продукции'!$G1297</f>
        <v>0</v>
      </c>
      <c r="I1297" s="64"/>
      <c r="J1297" s="61"/>
      <c r="K1297" s="61"/>
      <c r="L1297" s="62"/>
      <c r="M1297" s="62">
        <f>'учет продукции'!$L1297-'учет продукции'!$N1297</f>
        <v>0</v>
      </c>
      <c r="N1297" s="62">
        <f>'учет продукции'!$L1297/4.13</f>
        <v>0</v>
      </c>
      <c r="O1297" s="62"/>
      <c r="P1297" s="62"/>
      <c r="Q1297" s="62"/>
      <c r="R1297" s="62"/>
      <c r="S1297" s="62"/>
      <c r="T1297" s="62"/>
      <c r="U1297" s="62"/>
      <c r="V1297" s="62"/>
      <c r="W1297" s="62"/>
      <c r="X1297" s="62"/>
      <c r="Y1297" s="62"/>
      <c r="Z1297" s="62"/>
      <c r="AA1297" s="62"/>
      <c r="AB1297" s="62"/>
      <c r="AC1297" s="61" t="str">
        <f>'учет продукции'!$A1297&amp;" "&amp;'учет продукции'!$B1297&amp;" "&amp;'учет продукции'!$C1297&amp;" "&amp;'учет продукции'!$D1297&amp;" "&amp;'учет продукции'!$E1297</f>
        <v>Поребрик верх №17 Черная ночь Мрамор 2 сорт</v>
      </c>
    </row>
    <row r="1298" spans="1:29" ht="14.25" customHeight="1" x14ac:dyDescent="0.3">
      <c r="A1298" s="65" t="s">
        <v>161</v>
      </c>
      <c r="B1298" s="8" t="str">
        <f t="shared" si="448"/>
        <v>верх</v>
      </c>
      <c r="C1298" s="18" t="str">
        <f t="shared" si="441"/>
        <v>№18 Мустанг</v>
      </c>
      <c r="D1298" s="18" t="str">
        <f t="shared" si="446"/>
        <v>Мрамор</v>
      </c>
      <c r="E1298" s="8" t="str">
        <f>'вариации продукты'!F$4</f>
        <v>2 сорт</v>
      </c>
      <c r="F1298" s="12">
        <f>'учет продукции'!$I1298+'учет продукции'!$J1298-'учет продукции'!$K1298</f>
        <v>0</v>
      </c>
      <c r="G1298" s="32">
        <f t="shared" si="449"/>
        <v>165</v>
      </c>
      <c r="H1298" s="32">
        <f>'учет продукции'!$F1298*'учет продукции'!$G1298</f>
        <v>0</v>
      </c>
      <c r="I1298" s="64"/>
      <c r="J1298" s="61"/>
      <c r="K1298" s="61"/>
      <c r="L1298" s="62"/>
      <c r="M1298" s="62">
        <f>'учет продукции'!$L1298-'учет продукции'!$N1298</f>
        <v>0</v>
      </c>
      <c r="N1298" s="62">
        <f>'учет продукции'!$L1298/4.13</f>
        <v>0</v>
      </c>
      <c r="O1298" s="62"/>
      <c r="P1298" s="62"/>
      <c r="Q1298" s="62"/>
      <c r="R1298" s="62"/>
      <c r="S1298" s="62"/>
      <c r="T1298" s="62"/>
      <c r="U1298" s="62"/>
      <c r="V1298" s="62"/>
      <c r="W1298" s="62"/>
      <c r="X1298" s="62"/>
      <c r="Y1298" s="62"/>
      <c r="Z1298" s="62"/>
      <c r="AA1298" s="62"/>
      <c r="AB1298" s="62"/>
      <c r="AC1298" s="61" t="str">
        <f>'учет продукции'!$A1298&amp;" "&amp;'учет продукции'!$B1298&amp;" "&amp;'учет продукции'!$C1298&amp;" "&amp;'учет продукции'!$D1298&amp;" "&amp;'учет продукции'!$E1298</f>
        <v>Поребрик верх №18 Мустанг Мрамор 2 сорт</v>
      </c>
    </row>
    <row r="1299" spans="1:29" ht="14.25" customHeight="1" x14ac:dyDescent="0.3">
      <c r="A1299" s="65" t="s">
        <v>161</v>
      </c>
      <c r="B1299" s="8" t="str">
        <f t="shared" si="448"/>
        <v>верх</v>
      </c>
      <c r="C1299" s="18" t="str">
        <f t="shared" si="441"/>
        <v>№19 Гончар</v>
      </c>
      <c r="D1299" s="18" t="str">
        <f t="shared" si="446"/>
        <v>Мрамор</v>
      </c>
      <c r="E1299" s="8" t="str">
        <f>'вариации продукты'!F$4</f>
        <v>2 сорт</v>
      </c>
      <c r="F1299" s="12">
        <f>'учет продукции'!$I1299+'учет продукции'!$J1299-'учет продукции'!$K1299</f>
        <v>0</v>
      </c>
      <c r="G1299" s="32">
        <f t="shared" si="449"/>
        <v>165</v>
      </c>
      <c r="H1299" s="32">
        <f>'учет продукции'!$F1299*'учет продукции'!$G1299</f>
        <v>0</v>
      </c>
      <c r="I1299" s="64"/>
      <c r="J1299" s="61"/>
      <c r="K1299" s="61"/>
      <c r="L1299" s="62"/>
      <c r="M1299" s="62">
        <f>'учет продукции'!$L1299-'учет продукции'!$N1299</f>
        <v>0</v>
      </c>
      <c r="N1299" s="62">
        <f>'учет продукции'!$L1299/4.13</f>
        <v>0</v>
      </c>
      <c r="O1299" s="62"/>
      <c r="P1299" s="62"/>
      <c r="Q1299" s="62"/>
      <c r="R1299" s="62"/>
      <c r="S1299" s="62"/>
      <c r="T1299" s="62"/>
      <c r="U1299" s="62"/>
      <c r="V1299" s="62"/>
      <c r="W1299" s="62"/>
      <c r="X1299" s="62"/>
      <c r="Y1299" s="62"/>
      <c r="Z1299" s="62"/>
      <c r="AA1299" s="62"/>
      <c r="AB1299" s="62"/>
      <c r="AC1299" s="61" t="str">
        <f>'учет продукции'!$A1299&amp;" "&amp;'учет продукции'!$B1299&amp;" "&amp;'учет продукции'!$C1299&amp;" "&amp;'учет продукции'!$D1299&amp;" "&amp;'учет продукции'!$E1299</f>
        <v>Поребрик верх №19 Гончар Мрамор 2 сорт</v>
      </c>
    </row>
    <row r="1300" spans="1:29" ht="14.25" customHeight="1" x14ac:dyDescent="0.3">
      <c r="A1300" s="65" t="s">
        <v>161</v>
      </c>
      <c r="B1300" s="8" t="str">
        <f t="shared" si="448"/>
        <v>верх</v>
      </c>
      <c r="C1300" s="18" t="str">
        <f t="shared" si="441"/>
        <v>№20 Кармен</v>
      </c>
      <c r="D1300" s="18" t="str">
        <f t="shared" si="446"/>
        <v>Мрамор</v>
      </c>
      <c r="E1300" s="8" t="str">
        <f>'вариации продукты'!F$4</f>
        <v>2 сорт</v>
      </c>
      <c r="F1300" s="12">
        <f>'учет продукции'!$I1300+'учет продукции'!$J1300-'учет продукции'!$K1300</f>
        <v>0</v>
      </c>
      <c r="G1300" s="32">
        <f t="shared" si="449"/>
        <v>165</v>
      </c>
      <c r="H1300" s="32">
        <f>'учет продукции'!$F1300*'учет продукции'!$G1300</f>
        <v>0</v>
      </c>
      <c r="I1300" s="64"/>
      <c r="J1300" s="61"/>
      <c r="K1300" s="61"/>
      <c r="L1300" s="62"/>
      <c r="M1300" s="62">
        <f>'учет продукции'!$L1300-'учет продукции'!$N1300</f>
        <v>0</v>
      </c>
      <c r="N1300" s="62">
        <f>'учет продукции'!$L1300/4.13</f>
        <v>0</v>
      </c>
      <c r="O1300" s="62"/>
      <c r="P1300" s="62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2"/>
      <c r="AB1300" s="62"/>
      <c r="AC1300" s="61" t="str">
        <f>'учет продукции'!$A1300&amp;" "&amp;'учет продукции'!$B1300&amp;" "&amp;'учет продукции'!$C1300&amp;" "&amp;'учет продукции'!$D1300&amp;" "&amp;'учет продукции'!$E1300</f>
        <v>Поребрик верх №20 Кармен Мрамор 2 сорт</v>
      </c>
    </row>
    <row r="1301" spans="1:29" ht="14.25" customHeight="1" x14ac:dyDescent="0.3">
      <c r="A1301" s="65" t="s">
        <v>161</v>
      </c>
      <c r="B1301" s="8" t="str">
        <f t="shared" si="448"/>
        <v>верх</v>
      </c>
      <c r="C1301" s="18" t="str">
        <f t="shared" si="441"/>
        <v>№21 Агат коричневый</v>
      </c>
      <c r="D1301" s="18" t="str">
        <f t="shared" si="446"/>
        <v>Мрамор</v>
      </c>
      <c r="E1301" s="8" t="str">
        <f>'вариации продукты'!F$4</f>
        <v>2 сорт</v>
      </c>
      <c r="F1301" s="12">
        <f>'учет продукции'!$I1301+'учет продукции'!$J1301-'учет продукции'!$K1301</f>
        <v>0</v>
      </c>
      <c r="G1301" s="32">
        <f t="shared" si="449"/>
        <v>165</v>
      </c>
      <c r="H1301" s="32">
        <f>'учет продукции'!$F1301*'учет продукции'!$G1301</f>
        <v>0</v>
      </c>
      <c r="I1301" s="64"/>
      <c r="J1301" s="61"/>
      <c r="K1301" s="61"/>
      <c r="L1301" s="62"/>
      <c r="M1301" s="62">
        <f>'учет продукции'!$L1301-'учет продукции'!$N1301</f>
        <v>0</v>
      </c>
      <c r="N1301" s="62">
        <f>'учет продукции'!$L1301/4.13</f>
        <v>0</v>
      </c>
      <c r="O1301" s="62"/>
      <c r="P1301" s="62"/>
      <c r="Q1301" s="62"/>
      <c r="R1301" s="62"/>
      <c r="S1301" s="62"/>
      <c r="T1301" s="62"/>
      <c r="U1301" s="62"/>
      <c r="V1301" s="62"/>
      <c r="W1301" s="62"/>
      <c r="X1301" s="62"/>
      <c r="Y1301" s="62"/>
      <c r="Z1301" s="62"/>
      <c r="AA1301" s="62"/>
      <c r="AB1301" s="62"/>
      <c r="AC1301" s="61" t="str">
        <f>'учет продукции'!$A1301&amp;" "&amp;'учет продукции'!$B1301&amp;" "&amp;'учет продукции'!$C1301&amp;" "&amp;'учет продукции'!$D1301&amp;" "&amp;'учет продукции'!$E1301</f>
        <v>Поребрик верх №21 Агат коричневый Мрамор 2 сорт</v>
      </c>
    </row>
    <row r="1302" spans="1:29" ht="14.25" customHeight="1" x14ac:dyDescent="0.3">
      <c r="A1302" s="65" t="s">
        <v>161</v>
      </c>
      <c r="B1302" s="8" t="str">
        <f t="shared" si="448"/>
        <v>верх</v>
      </c>
      <c r="C1302" s="18" t="str">
        <f t="shared" si="441"/>
        <v>№22 Агат оранжевый</v>
      </c>
      <c r="D1302" s="18" t="str">
        <f t="shared" si="446"/>
        <v>Мрамор</v>
      </c>
      <c r="E1302" s="8" t="str">
        <f>'вариации продукты'!F$4</f>
        <v>2 сорт</v>
      </c>
      <c r="F1302" s="12">
        <f>'учет продукции'!$I1302+'учет продукции'!$J1302-'учет продукции'!$K1302</f>
        <v>0</v>
      </c>
      <c r="G1302" s="32">
        <f t="shared" si="449"/>
        <v>165</v>
      </c>
      <c r="H1302" s="32">
        <f>'учет продукции'!$F1302*'учет продукции'!$G1302</f>
        <v>0</v>
      </c>
      <c r="I1302" s="64"/>
      <c r="J1302" s="61"/>
      <c r="K1302" s="61"/>
      <c r="L1302" s="62"/>
      <c r="M1302" s="62">
        <f>'учет продукции'!$L1302-'учет продукции'!$N1302</f>
        <v>0</v>
      </c>
      <c r="N1302" s="62">
        <f>'учет продукции'!$L1302/4.13</f>
        <v>0</v>
      </c>
      <c r="O1302" s="62"/>
      <c r="P1302" s="62"/>
      <c r="Q1302" s="62"/>
      <c r="R1302" s="62"/>
      <c r="S1302" s="62"/>
      <c r="T1302" s="62"/>
      <c r="U1302" s="62"/>
      <c r="V1302" s="62"/>
      <c r="W1302" s="62"/>
      <c r="X1302" s="62"/>
      <c r="Y1302" s="62"/>
      <c r="Z1302" s="62"/>
      <c r="AA1302" s="62"/>
      <c r="AB1302" s="62"/>
      <c r="AC1302" s="61" t="str">
        <f>'учет продукции'!$A1302&amp;" "&amp;'учет продукции'!$B1302&amp;" "&amp;'учет продукции'!$C1302&amp;" "&amp;'учет продукции'!$D1302&amp;" "&amp;'учет продукции'!$E1302</f>
        <v>Поребрик верх №22 Агат оранжевый Мрамор 2 сорт</v>
      </c>
    </row>
    <row r="1303" spans="1:29" ht="14.25" customHeight="1" x14ac:dyDescent="0.3">
      <c r="A1303" s="65" t="s">
        <v>161</v>
      </c>
      <c r="B1303" s="8" t="str">
        <f t="shared" si="448"/>
        <v>верх</v>
      </c>
      <c r="C1303" s="18" t="str">
        <f t="shared" si="441"/>
        <v>№23 Жёлтый агат</v>
      </c>
      <c r="D1303" s="18" t="str">
        <f t="shared" si="446"/>
        <v>Мрамор</v>
      </c>
      <c r="E1303" s="8" t="str">
        <f>'вариации продукты'!F$4</f>
        <v>2 сорт</v>
      </c>
      <c r="F1303" s="12">
        <f>'учет продукции'!$I1303+'учет продукции'!$J1303-'учет продукции'!$K1303</f>
        <v>0</v>
      </c>
      <c r="G1303" s="32">
        <f t="shared" si="449"/>
        <v>165</v>
      </c>
      <c r="H1303" s="32">
        <f>'учет продукции'!$F1303*'учет продукции'!$G1303</f>
        <v>0</v>
      </c>
      <c r="I1303" s="64"/>
      <c r="J1303" s="61"/>
      <c r="K1303" s="61"/>
      <c r="L1303" s="62"/>
      <c r="M1303" s="62">
        <f>'учет продукции'!$L1303-'учет продукции'!$N1303</f>
        <v>0</v>
      </c>
      <c r="N1303" s="62">
        <f>'учет продукции'!$L1303/4.13</f>
        <v>0</v>
      </c>
      <c r="O1303" s="62"/>
      <c r="P1303" s="62"/>
      <c r="Q1303" s="62"/>
      <c r="R1303" s="62"/>
      <c r="S1303" s="62"/>
      <c r="T1303" s="62"/>
      <c r="U1303" s="62"/>
      <c r="V1303" s="62"/>
      <c r="W1303" s="62"/>
      <c r="X1303" s="62"/>
      <c r="Y1303" s="62"/>
      <c r="Z1303" s="62"/>
      <c r="AA1303" s="62"/>
      <c r="AB1303" s="62"/>
      <c r="AC1303" s="61" t="str">
        <f>'учет продукции'!$A1303&amp;" "&amp;'учет продукции'!$B1303&amp;" "&amp;'учет продукции'!$C1303&amp;" "&amp;'учет продукции'!$D1303&amp;" "&amp;'учет продукции'!$E1303</f>
        <v>Поребрик верх №23 Жёлтый агат Мрамор 2 сорт</v>
      </c>
    </row>
    <row r="1304" spans="1:29" ht="14.25" customHeight="1" x14ac:dyDescent="0.3">
      <c r="A1304" s="65" t="s">
        <v>161</v>
      </c>
      <c r="B1304" s="8" t="str">
        <f t="shared" si="448"/>
        <v>верх</v>
      </c>
      <c r="C1304" s="18" t="str">
        <f t="shared" si="441"/>
        <v>№24 Танго</v>
      </c>
      <c r="D1304" s="18" t="str">
        <f t="shared" si="446"/>
        <v>Мрамор</v>
      </c>
      <c r="E1304" s="8" t="str">
        <f>'вариации продукты'!F$4</f>
        <v>2 сорт</v>
      </c>
      <c r="F1304" s="12">
        <f>'учет продукции'!$I1304+'учет продукции'!$J1304-'учет продукции'!$K1304</f>
        <v>44</v>
      </c>
      <c r="G1304" s="32">
        <f t="shared" si="449"/>
        <v>165</v>
      </c>
      <c r="H1304" s="32">
        <f>'учет продукции'!$F1304*'учет продукции'!$G1304</f>
        <v>7260</v>
      </c>
      <c r="I1304" s="64">
        <v>44</v>
      </c>
      <c r="J1304" s="61"/>
      <c r="K1304" s="61"/>
      <c r="L1304" s="62"/>
      <c r="M1304" s="62">
        <f>'учет продукции'!$L1304-'учет продукции'!$N1304</f>
        <v>0</v>
      </c>
      <c r="N1304" s="62">
        <f>'учет продукции'!$L1304/4.13</f>
        <v>0</v>
      </c>
      <c r="O1304" s="62"/>
      <c r="P1304" s="62"/>
      <c r="Q1304" s="62"/>
      <c r="R1304" s="62"/>
      <c r="S1304" s="62"/>
      <c r="T1304" s="62"/>
      <c r="U1304" s="62"/>
      <c r="V1304" s="62"/>
      <c r="W1304" s="62"/>
      <c r="X1304" s="62"/>
      <c r="Y1304" s="62"/>
      <c r="Z1304" s="62"/>
      <c r="AA1304" s="62"/>
      <c r="AB1304" s="62"/>
      <c r="AC1304" s="61" t="str">
        <f>'учет продукции'!$A1304&amp;" "&amp;'учет продукции'!$B1304&amp;" "&amp;'учет продукции'!$C1304&amp;" "&amp;'учет продукции'!$D1304&amp;" "&amp;'учет продукции'!$E1304</f>
        <v>Поребрик верх №24 Танго Мрамор 2 сорт</v>
      </c>
    </row>
    <row r="1305" spans="1:29" ht="14.25" customHeight="1" x14ac:dyDescent="0.3">
      <c r="A1305" s="65" t="s">
        <v>161</v>
      </c>
      <c r="B1305" s="8" t="str">
        <f t="shared" si="448"/>
        <v>полноцвет</v>
      </c>
      <c r="C1305" s="18" t="str">
        <f t="shared" si="441"/>
        <v>серый</v>
      </c>
      <c r="D1305" s="18" t="str">
        <f t="shared" si="446"/>
        <v>гладкий</v>
      </c>
      <c r="E1305" s="8" t="str">
        <f>'вариации продукты'!F$4</f>
        <v>2 сорт</v>
      </c>
      <c r="F1305" s="12">
        <f>'учет продукции'!$I1305+'учет продукции'!$J1305-'учет продукции'!$K1305</f>
        <v>0</v>
      </c>
      <c r="G1305" s="32">
        <f t="shared" si="449"/>
        <v>65</v>
      </c>
      <c r="H1305" s="32">
        <f>'учет продукции'!$F1305*'учет продукции'!$G1305</f>
        <v>0</v>
      </c>
      <c r="I1305" s="64"/>
      <c r="J1305" s="61"/>
      <c r="K1305" s="61"/>
      <c r="L1305" s="62"/>
      <c r="M1305" s="62">
        <f>'учет продукции'!$L1305-'учет продукции'!$N1305</f>
        <v>0</v>
      </c>
      <c r="N1305" s="62">
        <f>'учет продукции'!$L1305/4.13</f>
        <v>0</v>
      </c>
      <c r="O1305" s="62"/>
      <c r="P1305" s="62"/>
      <c r="Q1305" s="62"/>
      <c r="R1305" s="62"/>
      <c r="S1305" s="62"/>
      <c r="T1305" s="62"/>
      <c r="U1305" s="62"/>
      <c r="V1305" s="62"/>
      <c r="W1305" s="62"/>
      <c r="X1305" s="62"/>
      <c r="Y1305" s="62"/>
      <c r="Z1305" s="62"/>
      <c r="AA1305" s="62"/>
      <c r="AB1305" s="62"/>
      <c r="AC1305" s="61" t="str">
        <f>'учет продукции'!$A1305&amp;" "&amp;'учет продукции'!$B1305&amp;" "&amp;'учет продукции'!$C1305&amp;" "&amp;'учет продукции'!$D1305&amp;" "&amp;'учет продукции'!$E1305</f>
        <v>Поребрик полноцвет серый гладкий 2 сорт</v>
      </c>
    </row>
    <row r="1306" spans="1:29" ht="14.25" customHeight="1" x14ac:dyDescent="0.3">
      <c r="A1306" s="65" t="s">
        <v>161</v>
      </c>
      <c r="B1306" s="8" t="str">
        <f t="shared" si="448"/>
        <v>полноцвет</v>
      </c>
      <c r="C1306" s="18" t="str">
        <f t="shared" si="441"/>
        <v>красный</v>
      </c>
      <c r="D1306" s="18" t="str">
        <f t="shared" si="446"/>
        <v>гладкий</v>
      </c>
      <c r="E1306" s="8" t="str">
        <f>'вариации продукты'!F$4</f>
        <v>2 сорт</v>
      </c>
      <c r="F1306" s="12">
        <f>'учет продукции'!$I1306+'учет продукции'!$J1306-'учет продукции'!$K1306</f>
        <v>0</v>
      </c>
      <c r="G1306" s="32">
        <f t="shared" si="449"/>
        <v>125</v>
      </c>
      <c r="H1306" s="32">
        <f>'учет продукции'!$F1306*'учет продукции'!$G1306</f>
        <v>0</v>
      </c>
      <c r="I1306" s="64"/>
      <c r="J1306" s="61"/>
      <c r="K1306" s="61"/>
      <c r="L1306" s="62"/>
      <c r="M1306" s="62">
        <f>'учет продукции'!$L1306-'учет продукции'!$N1306</f>
        <v>0</v>
      </c>
      <c r="N1306" s="62">
        <f>'учет продукции'!$L1306/4.13</f>
        <v>0</v>
      </c>
      <c r="O1306" s="62"/>
      <c r="P1306" s="62"/>
      <c r="Q1306" s="62"/>
      <c r="R1306" s="62"/>
      <c r="S1306" s="62"/>
      <c r="T1306" s="62"/>
      <c r="U1306" s="62"/>
      <c r="V1306" s="62"/>
      <c r="W1306" s="62"/>
      <c r="X1306" s="62"/>
      <c r="Y1306" s="62"/>
      <c r="Z1306" s="62"/>
      <c r="AA1306" s="62"/>
      <c r="AB1306" s="62"/>
      <c r="AC1306" s="61" t="str">
        <f>'учет продукции'!$A1306&amp;" "&amp;'учет продукции'!$B1306&amp;" "&amp;'учет продукции'!$C1306&amp;" "&amp;'учет продукции'!$D1306&amp;" "&amp;'учет продукции'!$E1306</f>
        <v>Поребрик полноцвет красный гладкий 2 сорт</v>
      </c>
    </row>
    <row r="1307" spans="1:29" ht="14.25" customHeight="1" x14ac:dyDescent="0.3">
      <c r="A1307" s="65" t="s">
        <v>161</v>
      </c>
      <c r="B1307" s="8" t="str">
        <f t="shared" si="448"/>
        <v>полноцвет</v>
      </c>
      <c r="C1307" s="18" t="str">
        <f t="shared" si="441"/>
        <v>коричневый</v>
      </c>
      <c r="D1307" s="18" t="str">
        <f t="shared" si="446"/>
        <v>гладкий</v>
      </c>
      <c r="E1307" s="8" t="str">
        <f>'вариации продукты'!F$4</f>
        <v>2 сорт</v>
      </c>
      <c r="F1307" s="12">
        <f>'учет продукции'!$I1307+'учет продукции'!$J1307-'учет продукции'!$K1307</f>
        <v>0</v>
      </c>
      <c r="G1307" s="32">
        <f t="shared" si="449"/>
        <v>125</v>
      </c>
      <c r="H1307" s="32">
        <f>'учет продукции'!$F1307*'учет продукции'!$G1307</f>
        <v>0</v>
      </c>
      <c r="I1307" s="64"/>
      <c r="J1307" s="61"/>
      <c r="K1307" s="61"/>
      <c r="L1307" s="62"/>
      <c r="M1307" s="62">
        <f>'учет продукции'!$L1307-'учет продукции'!$N1307</f>
        <v>0</v>
      </c>
      <c r="N1307" s="62">
        <f>'учет продукции'!$L1307/4.13</f>
        <v>0</v>
      </c>
      <c r="O1307" s="62"/>
      <c r="P1307" s="62"/>
      <c r="Q1307" s="62"/>
      <c r="R1307" s="62"/>
      <c r="S1307" s="62"/>
      <c r="T1307" s="62"/>
      <c r="U1307" s="62"/>
      <c r="V1307" s="62"/>
      <c r="W1307" s="62"/>
      <c r="X1307" s="62"/>
      <c r="Y1307" s="62"/>
      <c r="Z1307" s="62"/>
      <c r="AA1307" s="62"/>
      <c r="AB1307" s="62"/>
      <c r="AC1307" s="61" t="str">
        <f>'учет продукции'!$A1307&amp;" "&amp;'учет продукции'!$B1307&amp;" "&amp;'учет продукции'!$C1307&amp;" "&amp;'учет продукции'!$D1307&amp;" "&amp;'учет продукции'!$E1307</f>
        <v>Поребрик полноцвет коричневый гладкий 2 сорт</v>
      </c>
    </row>
    <row r="1308" spans="1:29" ht="14.25" customHeight="1" x14ac:dyDescent="0.3">
      <c r="A1308" s="65" t="s">
        <v>161</v>
      </c>
      <c r="B1308" s="8" t="str">
        <f t="shared" si="448"/>
        <v>полноцвет</v>
      </c>
      <c r="C1308" s="18" t="str">
        <f t="shared" si="441"/>
        <v>черный</v>
      </c>
      <c r="D1308" s="18" t="str">
        <f t="shared" si="446"/>
        <v>гладкий</v>
      </c>
      <c r="E1308" s="8" t="str">
        <f>'вариации продукты'!F$4</f>
        <v>2 сорт</v>
      </c>
      <c r="F1308" s="12">
        <f>'учет продукции'!$I1308+'учет продукции'!$J1308-'учет продукции'!$K1308</f>
        <v>0</v>
      </c>
      <c r="G1308" s="32">
        <f t="shared" si="449"/>
        <v>125</v>
      </c>
      <c r="H1308" s="32">
        <f>'учет продукции'!$F1308*'учет продукции'!$G1308</f>
        <v>0</v>
      </c>
      <c r="I1308" s="64"/>
      <c r="J1308" s="61"/>
      <c r="K1308" s="61"/>
      <c r="L1308" s="62"/>
      <c r="M1308" s="62">
        <f>'учет продукции'!$L1308-'учет продукции'!$N1308</f>
        <v>0</v>
      </c>
      <c r="N1308" s="62">
        <f>'учет продукции'!$L1308/4.13</f>
        <v>0</v>
      </c>
      <c r="O1308" s="62"/>
      <c r="P1308" s="62"/>
      <c r="Q1308" s="62"/>
      <c r="R1308" s="62"/>
      <c r="S1308" s="62"/>
      <c r="T1308" s="62"/>
      <c r="U1308" s="62"/>
      <c r="V1308" s="62"/>
      <c r="W1308" s="62"/>
      <c r="X1308" s="62"/>
      <c r="Y1308" s="62"/>
      <c r="Z1308" s="62"/>
      <c r="AA1308" s="62"/>
      <c r="AB1308" s="62"/>
      <c r="AC1308" s="61" t="str">
        <f>'учет продукции'!$A1308&amp;" "&amp;'учет продукции'!$B1308&amp;" "&amp;'учет продукции'!$C1308&amp;" "&amp;'учет продукции'!$D1308&amp;" "&amp;'учет продукции'!$E1308</f>
        <v>Поребрик полноцвет черный гладкий 2 сорт</v>
      </c>
    </row>
    <row r="1309" spans="1:29" ht="14.25" customHeight="1" x14ac:dyDescent="0.3">
      <c r="A1309" s="65" t="s">
        <v>161</v>
      </c>
      <c r="B1309" s="8" t="str">
        <f t="shared" si="448"/>
        <v>полноцвет</v>
      </c>
      <c r="C1309" s="18" t="str">
        <f t="shared" si="441"/>
        <v>белый</v>
      </c>
      <c r="D1309" s="18" t="str">
        <f t="shared" si="446"/>
        <v>гладкий</v>
      </c>
      <c r="E1309" s="8" t="str">
        <f>'вариации продукты'!F$4</f>
        <v>2 сорт</v>
      </c>
      <c r="F1309" s="12">
        <f>'учет продукции'!$I1309+'учет продукции'!$J1309-'учет продукции'!$K1309</f>
        <v>0</v>
      </c>
      <c r="G1309" s="32">
        <f t="shared" si="449"/>
        <v>145</v>
      </c>
      <c r="H1309" s="32">
        <f>'учет продукции'!$F1309*'учет продукции'!$G1309</f>
        <v>0</v>
      </c>
      <c r="I1309" s="64"/>
      <c r="J1309" s="61"/>
      <c r="K1309" s="61"/>
      <c r="L1309" s="62"/>
      <c r="M1309" s="62">
        <f>'учет продукции'!$L1309-'учет продукции'!$N1309</f>
        <v>0</v>
      </c>
      <c r="N1309" s="62">
        <f>'учет продукции'!$L1309/4.13</f>
        <v>0</v>
      </c>
      <c r="O1309" s="62"/>
      <c r="P1309" s="62"/>
      <c r="Q1309" s="62"/>
      <c r="R1309" s="62"/>
      <c r="S1309" s="62"/>
      <c r="T1309" s="62"/>
      <c r="U1309" s="62"/>
      <c r="V1309" s="62"/>
      <c r="W1309" s="62"/>
      <c r="X1309" s="62"/>
      <c r="Y1309" s="62"/>
      <c r="Z1309" s="62"/>
      <c r="AA1309" s="62"/>
      <c r="AB1309" s="62"/>
      <c r="AC1309" s="61" t="str">
        <f>'учет продукции'!$A1309&amp;" "&amp;'учет продукции'!$B1309&amp;" "&amp;'учет продукции'!$C1309&amp;" "&amp;'учет продукции'!$D1309&amp;" "&amp;'учет продукции'!$E1309</f>
        <v>Поребрик полноцвет белый гладкий 2 сорт</v>
      </c>
    </row>
    <row r="1310" spans="1:29" ht="14.25" customHeight="1" x14ac:dyDescent="0.3">
      <c r="A1310" s="65" t="s">
        <v>161</v>
      </c>
      <c r="B1310" s="8" t="str">
        <f t="shared" si="448"/>
        <v>полноцвет</v>
      </c>
      <c r="C1310" s="18" t="str">
        <f t="shared" si="441"/>
        <v>желтый</v>
      </c>
      <c r="D1310" s="18" t="str">
        <f t="shared" si="446"/>
        <v>гладкий</v>
      </c>
      <c r="E1310" s="8" t="str">
        <f>'вариации продукты'!F$4</f>
        <v>2 сорт</v>
      </c>
      <c r="F1310" s="12">
        <f>'учет продукции'!$I1310+'учет продукции'!$J1310-'учет продукции'!$K1310</f>
        <v>0</v>
      </c>
      <c r="G1310" s="32">
        <f t="shared" si="449"/>
        <v>145</v>
      </c>
      <c r="H1310" s="32">
        <f>'учет продукции'!$F1310*'учет продукции'!$G1310</f>
        <v>0</v>
      </c>
      <c r="I1310" s="64"/>
      <c r="J1310" s="61"/>
      <c r="K1310" s="61"/>
      <c r="L1310" s="62"/>
      <c r="M1310" s="62">
        <f>'учет продукции'!$L1310-'учет продукции'!$N1310</f>
        <v>0</v>
      </c>
      <c r="N1310" s="62">
        <f>'учет продукции'!$L1310/4.13</f>
        <v>0</v>
      </c>
      <c r="O1310" s="62"/>
      <c r="P1310" s="62"/>
      <c r="Q1310" s="62"/>
      <c r="R1310" s="62"/>
      <c r="S1310" s="62"/>
      <c r="T1310" s="62"/>
      <c r="U1310" s="62"/>
      <c r="V1310" s="62"/>
      <c r="W1310" s="62"/>
      <c r="X1310" s="62"/>
      <c r="Y1310" s="62"/>
      <c r="Z1310" s="62"/>
      <c r="AA1310" s="62"/>
      <c r="AB1310" s="62"/>
      <c r="AC1310" s="61" t="str">
        <f>'учет продукции'!$A1310&amp;" "&amp;'учет продукции'!$B1310&amp;" "&amp;'учет продукции'!$C1310&amp;" "&amp;'учет продукции'!$D1310&amp;" "&amp;'учет продукции'!$E1310</f>
        <v>Поребрик полноцвет желтый гладкий 2 сорт</v>
      </c>
    </row>
    <row r="1311" spans="1:29" ht="14.25" customHeight="1" x14ac:dyDescent="0.3">
      <c r="A1311" s="65" t="s">
        <v>161</v>
      </c>
      <c r="B1311" s="8" t="str">
        <f t="shared" si="448"/>
        <v>полноцвет</v>
      </c>
      <c r="C1311" s="18" t="str">
        <f t="shared" si="441"/>
        <v>оранжевый</v>
      </c>
      <c r="D1311" s="18" t="str">
        <f t="shared" si="446"/>
        <v>гладкий</v>
      </c>
      <c r="E1311" s="8" t="str">
        <f>'вариации продукты'!F$4</f>
        <v>2 сорт</v>
      </c>
      <c r="F1311" s="12">
        <f>'учет продукции'!$I1311+'учет продукции'!$J1311-'учет продукции'!$K1311</f>
        <v>0</v>
      </c>
      <c r="G1311" s="32">
        <f t="shared" si="449"/>
        <v>145</v>
      </c>
      <c r="H1311" s="32">
        <f>'учет продукции'!$F1311*'учет продукции'!$G1311</f>
        <v>0</v>
      </c>
      <c r="I1311" s="64"/>
      <c r="J1311" s="61"/>
      <c r="K1311" s="61"/>
      <c r="L1311" s="62"/>
      <c r="M1311" s="62">
        <f>'учет продукции'!$L1311-'учет продукции'!$N1311</f>
        <v>0</v>
      </c>
      <c r="N1311" s="62">
        <f>'учет продукции'!$L1311/4.13</f>
        <v>0</v>
      </c>
      <c r="O1311" s="62"/>
      <c r="P1311" s="62"/>
      <c r="Q1311" s="62"/>
      <c r="R1311" s="62"/>
      <c r="S1311" s="62"/>
      <c r="T1311" s="62"/>
      <c r="U1311" s="62"/>
      <c r="V1311" s="62"/>
      <c r="W1311" s="62"/>
      <c r="X1311" s="62"/>
      <c r="Y1311" s="62"/>
      <c r="Z1311" s="62"/>
      <c r="AA1311" s="62"/>
      <c r="AB1311" s="62"/>
      <c r="AC1311" s="61" t="str">
        <f>'учет продукции'!$A1311&amp;" "&amp;'учет продукции'!$B1311&amp;" "&amp;'учет продукции'!$C1311&amp;" "&amp;'учет продукции'!$D1311&amp;" "&amp;'учет продукции'!$E1311</f>
        <v>Поребрик полноцвет оранжевый гладкий 2 сорт</v>
      </c>
    </row>
    <row r="1312" spans="1:29" ht="14.25" customHeight="1" x14ac:dyDescent="0.3">
      <c r="A1312" s="65" t="s">
        <v>161</v>
      </c>
      <c r="B1312" s="8" t="str">
        <f t="shared" si="448"/>
        <v>полноцвет</v>
      </c>
      <c r="C1312" s="18" t="str">
        <f t="shared" si="441"/>
        <v>№1 Каир</v>
      </c>
      <c r="D1312" s="18" t="str">
        <f t="shared" si="446"/>
        <v>гладкий</v>
      </c>
      <c r="E1312" s="8" t="str">
        <f>'вариации продукты'!F$4</f>
        <v>2 сорт</v>
      </c>
      <c r="F1312" s="12">
        <f>'учет продукции'!$I1312+'учет продукции'!$J1312-'учет продукции'!$K1312</f>
        <v>0</v>
      </c>
      <c r="G1312" s="32">
        <f t="shared" si="449"/>
        <v>145</v>
      </c>
      <c r="H1312" s="32">
        <f>'учет продукции'!$F1312*'учет продукции'!$G1312</f>
        <v>0</v>
      </c>
      <c r="I1312" s="64"/>
      <c r="J1312" s="61"/>
      <c r="K1312" s="61"/>
      <c r="L1312" s="62"/>
      <c r="M1312" s="62">
        <f>'учет продукции'!$L1312-'учет продукции'!$N1312</f>
        <v>0</v>
      </c>
      <c r="N1312" s="62">
        <f>'учет продукции'!$L1312/4.13</f>
        <v>0</v>
      </c>
      <c r="O1312" s="62"/>
      <c r="P1312" s="62"/>
      <c r="Q1312" s="62"/>
      <c r="R1312" s="62"/>
      <c r="S1312" s="62"/>
      <c r="T1312" s="62"/>
      <c r="U1312" s="62"/>
      <c r="V1312" s="62"/>
      <c r="W1312" s="62"/>
      <c r="X1312" s="62"/>
      <c r="Y1312" s="62"/>
      <c r="Z1312" s="62"/>
      <c r="AA1312" s="62"/>
      <c r="AB1312" s="62"/>
      <c r="AC1312" s="61" t="str">
        <f>'учет продукции'!$A1312&amp;" "&amp;'учет продукции'!$B1312&amp;" "&amp;'учет продукции'!$C1312&amp;" "&amp;'учет продукции'!$D1312&amp;" "&amp;'учет продукции'!$E1312</f>
        <v>Поребрик полноцвет №1 Каир гладкий 2 сорт</v>
      </c>
    </row>
    <row r="1313" spans="1:29" ht="14.25" customHeight="1" x14ac:dyDescent="0.3">
      <c r="A1313" s="65" t="s">
        <v>161</v>
      </c>
      <c r="B1313" s="8" t="str">
        <f t="shared" si="448"/>
        <v>полноцвет</v>
      </c>
      <c r="C1313" s="18" t="str">
        <f t="shared" si="441"/>
        <v>№2 Янтарь</v>
      </c>
      <c r="D1313" s="18" t="str">
        <f t="shared" si="446"/>
        <v>гладкий</v>
      </c>
      <c r="E1313" s="8" t="str">
        <f>'вариации продукты'!F$4</f>
        <v>2 сорт</v>
      </c>
      <c r="F1313" s="12">
        <f>'учет продукции'!$I1313+'учет продукции'!$J1313-'учет продукции'!$K1313</f>
        <v>0</v>
      </c>
      <c r="G1313" s="32">
        <f t="shared" si="449"/>
        <v>145</v>
      </c>
      <c r="H1313" s="32">
        <f>'учет продукции'!$F1313*'учет продукции'!$G1313</f>
        <v>0</v>
      </c>
      <c r="I1313" s="64"/>
      <c r="J1313" s="61"/>
      <c r="K1313" s="61"/>
      <c r="L1313" s="62"/>
      <c r="M1313" s="62">
        <f>'учет продукции'!$L1313-'учет продукции'!$N1313</f>
        <v>0</v>
      </c>
      <c r="N1313" s="62">
        <f>'учет продукции'!$L1313/4.13</f>
        <v>0</v>
      </c>
      <c r="O1313" s="62"/>
      <c r="P1313" s="62"/>
      <c r="Q1313" s="62"/>
      <c r="R1313" s="62"/>
      <c r="S1313" s="62"/>
      <c r="T1313" s="62"/>
      <c r="U1313" s="62"/>
      <c r="V1313" s="62"/>
      <c r="W1313" s="62"/>
      <c r="X1313" s="62"/>
      <c r="Y1313" s="62"/>
      <c r="Z1313" s="62"/>
      <c r="AA1313" s="62"/>
      <c r="AB1313" s="62"/>
      <c r="AC1313" s="61" t="str">
        <f>'учет продукции'!$A1313&amp;" "&amp;'учет продукции'!$B1313&amp;" "&amp;'учет продукции'!$C1313&amp;" "&amp;'учет продукции'!$D1313&amp;" "&amp;'учет продукции'!$E1313</f>
        <v>Поребрик полноцвет №2 Янтарь гладкий 2 сорт</v>
      </c>
    </row>
    <row r="1314" spans="1:29" ht="14.25" customHeight="1" x14ac:dyDescent="0.3">
      <c r="A1314" s="65" t="s">
        <v>161</v>
      </c>
      <c r="B1314" s="8" t="str">
        <f t="shared" si="448"/>
        <v>полноцвет</v>
      </c>
      <c r="C1314" s="18" t="str">
        <f t="shared" si="441"/>
        <v>№3 Серо-белый</v>
      </c>
      <c r="D1314" s="18" t="str">
        <f t="shared" si="446"/>
        <v>гладкий</v>
      </c>
      <c r="E1314" s="8" t="str">
        <f>'вариации продукты'!F$4</f>
        <v>2 сорт</v>
      </c>
      <c r="F1314" s="12">
        <f>'учет продукции'!$I1314+'учет продукции'!$J1314-'учет продукции'!$K1314</f>
        <v>0</v>
      </c>
      <c r="G1314" s="32">
        <f t="shared" si="449"/>
        <v>145</v>
      </c>
      <c r="H1314" s="32">
        <f>'учет продукции'!$F1314*'учет продукции'!$G1314</f>
        <v>0</v>
      </c>
      <c r="I1314" s="64"/>
      <c r="J1314" s="61"/>
      <c r="K1314" s="61"/>
      <c r="L1314" s="62"/>
      <c r="M1314" s="62">
        <f>'учет продукции'!$L1314-'учет продукции'!$N1314</f>
        <v>0</v>
      </c>
      <c r="N1314" s="62">
        <f>'учет продукции'!$L1314/4.13</f>
        <v>0</v>
      </c>
      <c r="O1314" s="62"/>
      <c r="P1314" s="62"/>
      <c r="Q1314" s="62"/>
      <c r="R1314" s="62"/>
      <c r="S1314" s="62"/>
      <c r="T1314" s="62"/>
      <c r="U1314" s="62"/>
      <c r="V1314" s="62"/>
      <c r="W1314" s="62"/>
      <c r="X1314" s="62"/>
      <c r="Y1314" s="62"/>
      <c r="Z1314" s="62"/>
      <c r="AA1314" s="62"/>
      <c r="AB1314" s="62"/>
      <c r="AC1314" s="61" t="str">
        <f>'учет продукции'!$A1314&amp;" "&amp;'учет продукции'!$B1314&amp;" "&amp;'учет продукции'!$C1314&amp;" "&amp;'учет продукции'!$D1314&amp;" "&amp;'учет продукции'!$E1314</f>
        <v>Поребрик полноцвет №3 Серо-белый гладкий 2 сорт</v>
      </c>
    </row>
    <row r="1315" spans="1:29" ht="14.25" customHeight="1" x14ac:dyDescent="0.3">
      <c r="A1315" s="65" t="s">
        <v>161</v>
      </c>
      <c r="B1315" s="8" t="str">
        <f t="shared" si="448"/>
        <v>полноцвет</v>
      </c>
      <c r="C1315" s="18" t="str">
        <f t="shared" si="441"/>
        <v>№4 Степь</v>
      </c>
      <c r="D1315" s="18" t="str">
        <f t="shared" si="446"/>
        <v>гладкий</v>
      </c>
      <c r="E1315" s="8" t="str">
        <f>'вариации продукты'!F$4</f>
        <v>2 сорт</v>
      </c>
      <c r="F1315" s="12">
        <f>'учет продукции'!$I1315+'учет продукции'!$J1315-'учет продукции'!$K1315</f>
        <v>0</v>
      </c>
      <c r="G1315" s="32">
        <f t="shared" si="449"/>
        <v>145</v>
      </c>
      <c r="H1315" s="32">
        <f>'учет продукции'!$F1315*'учет продукции'!$G1315</f>
        <v>0</v>
      </c>
      <c r="I1315" s="64"/>
      <c r="J1315" s="61"/>
      <c r="K1315" s="61"/>
      <c r="L1315" s="62"/>
      <c r="M1315" s="62">
        <f>'учет продукции'!$L1315-'учет продукции'!$N1315</f>
        <v>0</v>
      </c>
      <c r="N1315" s="62">
        <f>'учет продукции'!$L1315/4.13</f>
        <v>0</v>
      </c>
      <c r="O1315" s="62"/>
      <c r="P1315" s="62"/>
      <c r="Q1315" s="62"/>
      <c r="R1315" s="62"/>
      <c r="S1315" s="62"/>
      <c r="T1315" s="62"/>
      <c r="U1315" s="62"/>
      <c r="V1315" s="62"/>
      <c r="W1315" s="62"/>
      <c r="X1315" s="62"/>
      <c r="Y1315" s="62"/>
      <c r="Z1315" s="62"/>
      <c r="AA1315" s="62"/>
      <c r="AB1315" s="62"/>
      <c r="AC1315" s="61" t="str">
        <f>'учет продукции'!$A1315&amp;" "&amp;'учет продукции'!$B1315&amp;" "&amp;'учет продукции'!$C1315&amp;" "&amp;'учет продукции'!$D1315&amp;" "&amp;'учет продукции'!$E1315</f>
        <v>Поребрик полноцвет №4 Степь гладкий 2 сорт</v>
      </c>
    </row>
    <row r="1316" spans="1:29" ht="14.25" customHeight="1" x14ac:dyDescent="0.3">
      <c r="A1316" s="65" t="s">
        <v>161</v>
      </c>
      <c r="B1316" s="8" t="str">
        <f t="shared" si="448"/>
        <v>полноцвет</v>
      </c>
      <c r="C1316" s="18" t="str">
        <f t="shared" si="441"/>
        <v>№5 Клинкер</v>
      </c>
      <c r="D1316" s="18" t="str">
        <f t="shared" si="446"/>
        <v>гладкий</v>
      </c>
      <c r="E1316" s="8" t="str">
        <f>'вариации продукты'!F$4</f>
        <v>2 сорт</v>
      </c>
      <c r="F1316" s="12">
        <f>'учет продукции'!$I1316+'учет продукции'!$J1316-'учет продукции'!$K1316</f>
        <v>0</v>
      </c>
      <c r="G1316" s="32">
        <f t="shared" si="449"/>
        <v>145</v>
      </c>
      <c r="H1316" s="32">
        <f>'учет продукции'!$F1316*'учет продукции'!$G1316</f>
        <v>0</v>
      </c>
      <c r="I1316" s="64"/>
      <c r="J1316" s="61"/>
      <c r="K1316" s="61"/>
      <c r="L1316" s="62"/>
      <c r="M1316" s="62">
        <f>'учет продукции'!$L1316-'учет продукции'!$N1316</f>
        <v>0</v>
      </c>
      <c r="N1316" s="62">
        <f>'учет продукции'!$L1316/4.13</f>
        <v>0</v>
      </c>
      <c r="O1316" s="62"/>
      <c r="P1316" s="62"/>
      <c r="Q1316" s="62"/>
      <c r="R1316" s="62"/>
      <c r="S1316" s="62"/>
      <c r="T1316" s="62"/>
      <c r="U1316" s="62"/>
      <c r="V1316" s="62"/>
      <c r="W1316" s="62"/>
      <c r="X1316" s="62"/>
      <c r="Y1316" s="62"/>
      <c r="Z1316" s="62"/>
      <c r="AA1316" s="62"/>
      <c r="AB1316" s="62"/>
      <c r="AC1316" s="61" t="str">
        <f>'учет продукции'!$A1316&amp;" "&amp;'учет продукции'!$B1316&amp;" "&amp;'учет продукции'!$C1316&amp;" "&amp;'учет продукции'!$D1316&amp;" "&amp;'учет продукции'!$E1316</f>
        <v>Поребрик полноцвет №5 Клинкер гладкий 2 сорт</v>
      </c>
    </row>
    <row r="1317" spans="1:29" ht="14.25" customHeight="1" x14ac:dyDescent="0.3">
      <c r="A1317" s="65" t="s">
        <v>161</v>
      </c>
      <c r="B1317" s="8" t="str">
        <f t="shared" si="448"/>
        <v>полноцвет</v>
      </c>
      <c r="C1317" s="18" t="str">
        <f t="shared" si="441"/>
        <v>№6 Осень</v>
      </c>
      <c r="D1317" s="18" t="str">
        <f t="shared" si="446"/>
        <v>гладкий</v>
      </c>
      <c r="E1317" s="8" t="str">
        <f>'вариации продукты'!F$4</f>
        <v>2 сорт</v>
      </c>
      <c r="F1317" s="12">
        <f>'учет продукции'!$I1317+'учет продукции'!$J1317-'учет продукции'!$K1317</f>
        <v>0</v>
      </c>
      <c r="G1317" s="32">
        <f t="shared" si="449"/>
        <v>145</v>
      </c>
      <c r="H1317" s="32">
        <f>'учет продукции'!$F1317*'учет продукции'!$G1317</f>
        <v>0</v>
      </c>
      <c r="I1317" s="64"/>
      <c r="J1317" s="61"/>
      <c r="K1317" s="61"/>
      <c r="L1317" s="62"/>
      <c r="M1317" s="62">
        <f>'учет продукции'!$L1317-'учет продукции'!$N1317</f>
        <v>0</v>
      </c>
      <c r="N1317" s="62">
        <f>'учет продукции'!$L1317/4.13</f>
        <v>0</v>
      </c>
      <c r="O1317" s="62"/>
      <c r="P1317" s="62"/>
      <c r="Q1317" s="62"/>
      <c r="R1317" s="62"/>
      <c r="S1317" s="62"/>
      <c r="T1317" s="62"/>
      <c r="U1317" s="62"/>
      <c r="V1317" s="62"/>
      <c r="W1317" s="62"/>
      <c r="X1317" s="62"/>
      <c r="Y1317" s="62"/>
      <c r="Z1317" s="62"/>
      <c r="AA1317" s="62"/>
      <c r="AB1317" s="62"/>
      <c r="AC1317" s="61" t="str">
        <f>'учет продукции'!$A1317&amp;" "&amp;'учет продукции'!$B1317&amp;" "&amp;'учет продукции'!$C1317&amp;" "&amp;'учет продукции'!$D1317&amp;" "&amp;'учет продукции'!$E1317</f>
        <v>Поребрик полноцвет №6 Осень гладкий 2 сорт</v>
      </c>
    </row>
    <row r="1318" spans="1:29" ht="14.25" customHeight="1" x14ac:dyDescent="0.3">
      <c r="A1318" s="65" t="s">
        <v>161</v>
      </c>
      <c r="B1318" s="8" t="str">
        <f t="shared" si="448"/>
        <v>полноцвет</v>
      </c>
      <c r="C1318" s="18" t="str">
        <f t="shared" si="441"/>
        <v>№7 Меланж</v>
      </c>
      <c r="D1318" s="18" t="str">
        <f t="shared" si="446"/>
        <v>гладкий</v>
      </c>
      <c r="E1318" s="8" t="str">
        <f>'вариации продукты'!F$4</f>
        <v>2 сорт</v>
      </c>
      <c r="F1318" s="12">
        <f>'учет продукции'!$I1318+'учет продукции'!$J1318-'учет продукции'!$K1318</f>
        <v>0</v>
      </c>
      <c r="G1318" s="32">
        <f t="shared" si="449"/>
        <v>145</v>
      </c>
      <c r="H1318" s="32">
        <f>'учет продукции'!$F1318*'учет продукции'!$G1318</f>
        <v>0</v>
      </c>
      <c r="I1318" s="64"/>
      <c r="J1318" s="61"/>
      <c r="K1318" s="61"/>
      <c r="L1318" s="62"/>
      <c r="M1318" s="62">
        <f>'учет продукции'!$L1318-'учет продукции'!$N1318</f>
        <v>0</v>
      </c>
      <c r="N1318" s="62">
        <f>'учет продукции'!$L1318/4.13</f>
        <v>0</v>
      </c>
      <c r="O1318" s="62"/>
      <c r="P1318" s="62"/>
      <c r="Q1318" s="62"/>
      <c r="R1318" s="62"/>
      <c r="S1318" s="62"/>
      <c r="T1318" s="62"/>
      <c r="U1318" s="62"/>
      <c r="V1318" s="62"/>
      <c r="W1318" s="62"/>
      <c r="X1318" s="62"/>
      <c r="Y1318" s="62"/>
      <c r="Z1318" s="62"/>
      <c r="AA1318" s="62"/>
      <c r="AB1318" s="62"/>
      <c r="AC1318" s="61" t="str">
        <f>'учет продукции'!$A1318&amp;" "&amp;'учет продукции'!$B1318&amp;" "&amp;'учет продукции'!$C1318&amp;" "&amp;'учет продукции'!$D1318&amp;" "&amp;'учет продукции'!$E1318</f>
        <v>Поребрик полноцвет №7 Меланж гладкий 2 сорт</v>
      </c>
    </row>
    <row r="1319" spans="1:29" ht="14.25" customHeight="1" x14ac:dyDescent="0.3">
      <c r="A1319" s="65" t="s">
        <v>161</v>
      </c>
      <c r="B1319" s="8" t="str">
        <f t="shared" si="448"/>
        <v>полноцвет</v>
      </c>
      <c r="C1319" s="18" t="str">
        <f t="shared" si="441"/>
        <v>№8 Аляска</v>
      </c>
      <c r="D1319" s="18" t="str">
        <f t="shared" si="446"/>
        <v>гладкий</v>
      </c>
      <c r="E1319" s="8" t="str">
        <f>'вариации продукты'!F$4</f>
        <v>2 сорт</v>
      </c>
      <c r="F1319" s="12">
        <f>'учет продукции'!$I1319+'учет продукции'!$J1319-'учет продукции'!$K1319</f>
        <v>0</v>
      </c>
      <c r="G1319" s="32">
        <f t="shared" si="449"/>
        <v>145</v>
      </c>
      <c r="H1319" s="32">
        <f>'учет продукции'!$F1319*'учет продукции'!$G1319</f>
        <v>0</v>
      </c>
      <c r="I1319" s="64"/>
      <c r="J1319" s="61"/>
      <c r="K1319" s="61"/>
      <c r="L1319" s="62"/>
      <c r="M1319" s="62">
        <f>'учет продукции'!$L1319-'учет продукции'!$N1319</f>
        <v>0</v>
      </c>
      <c r="N1319" s="62">
        <f>'учет продукции'!$L1319/4.13</f>
        <v>0</v>
      </c>
      <c r="O1319" s="62"/>
      <c r="P1319" s="62"/>
      <c r="Q1319" s="62"/>
      <c r="R1319" s="62"/>
      <c r="S1319" s="62"/>
      <c r="T1319" s="62"/>
      <c r="U1319" s="62"/>
      <c r="V1319" s="62"/>
      <c r="W1319" s="62"/>
      <c r="X1319" s="62"/>
      <c r="Y1319" s="62"/>
      <c r="Z1319" s="62"/>
      <c r="AA1319" s="62"/>
      <c r="AB1319" s="62"/>
      <c r="AC1319" s="61" t="str">
        <f>'учет продукции'!$A1319&amp;" "&amp;'учет продукции'!$B1319&amp;" "&amp;'учет продукции'!$C1319&amp;" "&amp;'учет продукции'!$D1319&amp;" "&amp;'учет продукции'!$E1319</f>
        <v>Поребрик полноцвет №8 Аляска гладкий 2 сорт</v>
      </c>
    </row>
    <row r="1320" spans="1:29" ht="14.25" customHeight="1" x14ac:dyDescent="0.3">
      <c r="A1320" s="65" t="s">
        <v>161</v>
      </c>
      <c r="B1320" s="8" t="str">
        <f t="shared" si="448"/>
        <v>полноцвет</v>
      </c>
      <c r="C1320" s="18" t="str">
        <f t="shared" si="441"/>
        <v>№9 Арабская ночь</v>
      </c>
      <c r="D1320" s="18" t="str">
        <f t="shared" si="446"/>
        <v>гладкий</v>
      </c>
      <c r="E1320" s="8" t="str">
        <f>'вариации продукты'!F$4</f>
        <v>2 сорт</v>
      </c>
      <c r="F1320" s="12">
        <f>'учет продукции'!$I1320+'учет продукции'!$J1320-'учет продукции'!$K1320</f>
        <v>0</v>
      </c>
      <c r="G1320" s="32">
        <f t="shared" si="449"/>
        <v>145</v>
      </c>
      <c r="H1320" s="32">
        <f>'учет продукции'!$F1320*'учет продукции'!$G1320</f>
        <v>0</v>
      </c>
      <c r="I1320" s="64"/>
      <c r="J1320" s="61"/>
      <c r="K1320" s="61"/>
      <c r="L1320" s="62"/>
      <c r="M1320" s="62">
        <f>'учет продукции'!$L1320-'учет продукции'!$N1320</f>
        <v>0</v>
      </c>
      <c r="N1320" s="62">
        <f>'учет продукции'!$L1320/4.13</f>
        <v>0</v>
      </c>
      <c r="O1320" s="62"/>
      <c r="P1320" s="62"/>
      <c r="Q1320" s="62"/>
      <c r="R1320" s="62"/>
      <c r="S1320" s="62"/>
      <c r="T1320" s="62"/>
      <c r="U1320" s="62"/>
      <c r="V1320" s="62"/>
      <c r="W1320" s="62"/>
      <c r="X1320" s="62"/>
      <c r="Y1320" s="62"/>
      <c r="Z1320" s="62"/>
      <c r="AA1320" s="62"/>
      <c r="AB1320" s="62"/>
      <c r="AC1320" s="61" t="str">
        <f>'учет продукции'!$A1320&amp;" "&amp;'учет продукции'!$B1320&amp;" "&amp;'учет продукции'!$C1320&amp;" "&amp;'учет продукции'!$D1320&amp;" "&amp;'учет продукции'!$E1320</f>
        <v>Поребрик полноцвет №9 Арабская ночь гладкий 2 сорт</v>
      </c>
    </row>
    <row r="1321" spans="1:29" ht="14.25" customHeight="1" x14ac:dyDescent="0.3">
      <c r="A1321" s="65" t="s">
        <v>161</v>
      </c>
      <c r="B1321" s="8" t="str">
        <f t="shared" si="448"/>
        <v>полноцвет</v>
      </c>
      <c r="C1321" s="18" t="str">
        <f t="shared" si="441"/>
        <v>№10 Джафар</v>
      </c>
      <c r="D1321" s="18" t="str">
        <f t="shared" si="446"/>
        <v>гладкий</v>
      </c>
      <c r="E1321" s="8" t="str">
        <f>'вариации продукты'!F$4</f>
        <v>2 сорт</v>
      </c>
      <c r="F1321" s="12">
        <f>'учет продукции'!$I1321+'учет продукции'!$J1321-'учет продукции'!$K1321</f>
        <v>0</v>
      </c>
      <c r="G1321" s="32">
        <f t="shared" si="449"/>
        <v>145</v>
      </c>
      <c r="H1321" s="32">
        <f>'учет продукции'!$F1321*'учет продукции'!$G1321</f>
        <v>0</v>
      </c>
      <c r="I1321" s="64"/>
      <c r="J1321" s="61"/>
      <c r="K1321" s="61"/>
      <c r="L1321" s="62"/>
      <c r="M1321" s="62">
        <f>'учет продукции'!$L1321-'учет продукции'!$N1321</f>
        <v>0</v>
      </c>
      <c r="N1321" s="62">
        <f>'учет продукции'!$L1321/4.13</f>
        <v>0</v>
      </c>
      <c r="O1321" s="62"/>
      <c r="P1321" s="62"/>
      <c r="Q1321" s="62"/>
      <c r="R1321" s="62"/>
      <c r="S1321" s="62"/>
      <c r="T1321" s="62"/>
      <c r="U1321" s="62"/>
      <c r="V1321" s="62"/>
      <c r="W1321" s="62"/>
      <c r="X1321" s="62"/>
      <c r="Y1321" s="62"/>
      <c r="Z1321" s="62"/>
      <c r="AA1321" s="62"/>
      <c r="AB1321" s="62"/>
      <c r="AC1321" s="61" t="str">
        <f>'учет продукции'!$A1321&amp;" "&amp;'учет продукции'!$B1321&amp;" "&amp;'учет продукции'!$C1321&amp;" "&amp;'учет продукции'!$D1321&amp;" "&amp;'учет продукции'!$E1321</f>
        <v>Поребрик полноцвет №10 Джафар гладкий 2 сорт</v>
      </c>
    </row>
    <row r="1322" spans="1:29" ht="14.25" customHeight="1" x14ac:dyDescent="0.3">
      <c r="A1322" s="65" t="s">
        <v>161</v>
      </c>
      <c r="B1322" s="8" t="str">
        <f t="shared" si="448"/>
        <v>полноцвет</v>
      </c>
      <c r="C1322" s="18" t="str">
        <f t="shared" si="441"/>
        <v>№11 Джамбулани</v>
      </c>
      <c r="D1322" s="18" t="str">
        <f t="shared" si="446"/>
        <v>гладкий</v>
      </c>
      <c r="E1322" s="8" t="str">
        <f>'вариации продукты'!F$4</f>
        <v>2 сорт</v>
      </c>
      <c r="F1322" s="12">
        <f>'учет продукции'!$I1322+'учет продукции'!$J1322-'учет продукции'!$K1322</f>
        <v>0</v>
      </c>
      <c r="G1322" s="32">
        <f t="shared" si="449"/>
        <v>145</v>
      </c>
      <c r="H1322" s="32">
        <f>'учет продукции'!$F1322*'учет продукции'!$G1322</f>
        <v>0</v>
      </c>
      <c r="I1322" s="64"/>
      <c r="J1322" s="61"/>
      <c r="K1322" s="61"/>
      <c r="L1322" s="62"/>
      <c r="M1322" s="62">
        <f>'учет продукции'!$L1322-'учет продукции'!$N1322</f>
        <v>0</v>
      </c>
      <c r="N1322" s="62">
        <f>'учет продукции'!$L1322/4.13</f>
        <v>0</v>
      </c>
      <c r="O1322" s="62"/>
      <c r="P1322" s="62"/>
      <c r="Q1322" s="62"/>
      <c r="R1322" s="62"/>
      <c r="S1322" s="62"/>
      <c r="T1322" s="62"/>
      <c r="U1322" s="62"/>
      <c r="V1322" s="62"/>
      <c r="W1322" s="62"/>
      <c r="X1322" s="62"/>
      <c r="Y1322" s="62"/>
      <c r="Z1322" s="62"/>
      <c r="AA1322" s="62"/>
      <c r="AB1322" s="62"/>
      <c r="AC1322" s="61" t="str">
        <f>'учет продукции'!$A1322&amp;" "&amp;'учет продукции'!$B1322&amp;" "&amp;'учет продукции'!$C1322&amp;" "&amp;'учет продукции'!$D1322&amp;" "&amp;'учет продукции'!$E1322</f>
        <v>Поребрик полноцвет №11 Джамбулани гладкий 2 сорт</v>
      </c>
    </row>
    <row r="1323" spans="1:29" ht="14.25" customHeight="1" x14ac:dyDescent="0.3">
      <c r="A1323" s="65" t="s">
        <v>161</v>
      </c>
      <c r="B1323" s="8" t="str">
        <f t="shared" si="448"/>
        <v>полноцвет</v>
      </c>
      <c r="C1323" s="18" t="str">
        <f t="shared" si="441"/>
        <v>№12 Яшма</v>
      </c>
      <c r="D1323" s="18" t="str">
        <f t="shared" si="446"/>
        <v>гладкий</v>
      </c>
      <c r="E1323" s="8" t="str">
        <f>'вариации продукты'!F$4</f>
        <v>2 сорт</v>
      </c>
      <c r="F1323" s="12">
        <f>'учет продукции'!$I1323+'учет продукции'!$J1323-'учет продукции'!$K1323</f>
        <v>0</v>
      </c>
      <c r="G1323" s="32">
        <f t="shared" si="449"/>
        <v>145</v>
      </c>
      <c r="H1323" s="32">
        <f>'учет продукции'!$F1323*'учет продукции'!$G1323</f>
        <v>0</v>
      </c>
      <c r="I1323" s="64"/>
      <c r="J1323" s="61"/>
      <c r="K1323" s="61"/>
      <c r="L1323" s="62"/>
      <c r="M1323" s="62">
        <f>'учет продукции'!$L1323-'учет продукции'!$N1323</f>
        <v>0</v>
      </c>
      <c r="N1323" s="62">
        <f>'учет продукции'!$L1323/4.13</f>
        <v>0</v>
      </c>
      <c r="O1323" s="62"/>
      <c r="P1323" s="62"/>
      <c r="Q1323" s="62"/>
      <c r="R1323" s="62"/>
      <c r="S1323" s="62"/>
      <c r="T1323" s="62"/>
      <c r="U1323" s="62"/>
      <c r="V1323" s="62"/>
      <c r="W1323" s="62"/>
      <c r="X1323" s="62"/>
      <c r="Y1323" s="62"/>
      <c r="Z1323" s="62"/>
      <c r="AA1323" s="62"/>
      <c r="AB1323" s="62"/>
      <c r="AC1323" s="61" t="str">
        <f>'учет продукции'!$A1323&amp;" "&amp;'учет продукции'!$B1323&amp;" "&amp;'учет продукции'!$C1323&amp;" "&amp;'учет продукции'!$D1323&amp;" "&amp;'учет продукции'!$E1323</f>
        <v>Поребрик полноцвет №12 Яшма гладкий 2 сорт</v>
      </c>
    </row>
    <row r="1324" spans="1:29" ht="14.25" customHeight="1" x14ac:dyDescent="0.3">
      <c r="A1324" s="65" t="s">
        <v>161</v>
      </c>
      <c r="B1324" s="8" t="str">
        <f t="shared" si="448"/>
        <v>полноцвет</v>
      </c>
      <c r="C1324" s="18" t="str">
        <f t="shared" si="441"/>
        <v>№13 Сорренто</v>
      </c>
      <c r="D1324" s="18" t="str">
        <f t="shared" si="446"/>
        <v>гладкий</v>
      </c>
      <c r="E1324" s="8" t="str">
        <f>'вариации продукты'!F$4</f>
        <v>2 сорт</v>
      </c>
      <c r="F1324" s="12">
        <f>'учет продукции'!$I1324+'учет продукции'!$J1324-'учет продукции'!$K1324</f>
        <v>0</v>
      </c>
      <c r="G1324" s="32">
        <f t="shared" si="449"/>
        <v>145</v>
      </c>
      <c r="H1324" s="32">
        <f>'учет продукции'!$F1324*'учет продукции'!$G1324</f>
        <v>0</v>
      </c>
      <c r="I1324" s="64"/>
      <c r="J1324" s="61"/>
      <c r="K1324" s="61"/>
      <c r="L1324" s="62"/>
      <c r="M1324" s="62">
        <f>'учет продукции'!$L1324-'учет продукции'!$N1324</f>
        <v>0</v>
      </c>
      <c r="N1324" s="62">
        <f>'учет продукции'!$L1324/4.13</f>
        <v>0</v>
      </c>
      <c r="O1324" s="62"/>
      <c r="P1324" s="62"/>
      <c r="Q1324" s="62"/>
      <c r="R1324" s="62"/>
      <c r="S1324" s="62"/>
      <c r="T1324" s="62"/>
      <c r="U1324" s="62"/>
      <c r="V1324" s="62"/>
      <c r="W1324" s="62"/>
      <c r="X1324" s="62"/>
      <c r="Y1324" s="62"/>
      <c r="Z1324" s="62"/>
      <c r="AA1324" s="62"/>
      <c r="AB1324" s="62"/>
      <c r="AC1324" s="61" t="str">
        <f>'учет продукции'!$A1324&amp;" "&amp;'учет продукции'!$B1324&amp;" "&amp;'учет продукции'!$C1324&amp;" "&amp;'учет продукции'!$D1324&amp;" "&amp;'учет продукции'!$E1324</f>
        <v>Поребрик полноцвет №13 Сорренто гладкий 2 сорт</v>
      </c>
    </row>
    <row r="1325" spans="1:29" ht="14.25" customHeight="1" x14ac:dyDescent="0.3">
      <c r="A1325" s="65" t="s">
        <v>161</v>
      </c>
      <c r="B1325" s="8" t="str">
        <f t="shared" si="448"/>
        <v>полноцвет</v>
      </c>
      <c r="C1325" s="18" t="str">
        <f t="shared" si="441"/>
        <v>№14 Красный агат</v>
      </c>
      <c r="D1325" s="18" t="str">
        <f t="shared" si="446"/>
        <v>гладкий</v>
      </c>
      <c r="E1325" s="8" t="str">
        <f>'вариации продукты'!F$4</f>
        <v>2 сорт</v>
      </c>
      <c r="F1325" s="12">
        <f>'учет продукции'!$I1325+'учет продукции'!$J1325-'учет продукции'!$K1325</f>
        <v>0</v>
      </c>
      <c r="G1325" s="32">
        <f t="shared" si="449"/>
        <v>145</v>
      </c>
      <c r="H1325" s="32">
        <f>'учет продукции'!$F1325*'учет продукции'!$G1325</f>
        <v>0</v>
      </c>
      <c r="I1325" s="64"/>
      <c r="J1325" s="61"/>
      <c r="K1325" s="61"/>
      <c r="L1325" s="62"/>
      <c r="M1325" s="62">
        <f>'учет продукции'!$L1325-'учет продукции'!$N1325</f>
        <v>0</v>
      </c>
      <c r="N1325" s="62">
        <f>'учет продукции'!$L1325/4.13</f>
        <v>0</v>
      </c>
      <c r="O1325" s="62"/>
      <c r="P1325" s="62"/>
      <c r="Q1325" s="62"/>
      <c r="R1325" s="62"/>
      <c r="S1325" s="62"/>
      <c r="T1325" s="62"/>
      <c r="U1325" s="62"/>
      <c r="V1325" s="62"/>
      <c r="W1325" s="62"/>
      <c r="X1325" s="62"/>
      <c r="Y1325" s="62"/>
      <c r="Z1325" s="62"/>
      <c r="AA1325" s="62"/>
      <c r="AB1325" s="62"/>
      <c r="AC1325" s="61" t="str">
        <f>'учет продукции'!$A1325&amp;" "&amp;'учет продукции'!$B1325&amp;" "&amp;'учет продукции'!$C1325&amp;" "&amp;'учет продукции'!$D1325&amp;" "&amp;'учет продукции'!$E1325</f>
        <v>Поребрик полноцвет №14 Красный агат гладкий 2 сорт</v>
      </c>
    </row>
    <row r="1326" spans="1:29" ht="14.25" customHeight="1" x14ac:dyDescent="0.3">
      <c r="A1326" s="65" t="s">
        <v>161</v>
      </c>
      <c r="B1326" s="8" t="str">
        <f t="shared" si="448"/>
        <v>полноцвет</v>
      </c>
      <c r="C1326" s="18" t="str">
        <f t="shared" si="441"/>
        <v>№15 Антрацит</v>
      </c>
      <c r="D1326" s="18" t="str">
        <f t="shared" si="446"/>
        <v>гладкий</v>
      </c>
      <c r="E1326" s="8" t="str">
        <f>'вариации продукты'!F$4</f>
        <v>2 сорт</v>
      </c>
      <c r="F1326" s="12">
        <f>'учет продукции'!$I1326+'учет продукции'!$J1326-'учет продукции'!$K1326</f>
        <v>0</v>
      </c>
      <c r="G1326" s="32">
        <f t="shared" si="449"/>
        <v>145</v>
      </c>
      <c r="H1326" s="32">
        <f>'учет продукции'!$F1326*'учет продукции'!$G1326</f>
        <v>0</v>
      </c>
      <c r="I1326" s="64"/>
      <c r="J1326" s="61"/>
      <c r="K1326" s="61"/>
      <c r="L1326" s="62"/>
      <c r="M1326" s="62">
        <f>'учет продукции'!$L1326-'учет продукции'!$N1326</f>
        <v>0</v>
      </c>
      <c r="N1326" s="62">
        <f>'учет продукции'!$L1326/4.13</f>
        <v>0</v>
      </c>
      <c r="O1326" s="62"/>
      <c r="P1326" s="62"/>
      <c r="Q1326" s="62"/>
      <c r="R1326" s="62"/>
      <c r="S1326" s="62"/>
      <c r="T1326" s="62"/>
      <c r="U1326" s="62"/>
      <c r="V1326" s="62"/>
      <c r="W1326" s="62"/>
      <c r="X1326" s="62"/>
      <c r="Y1326" s="62"/>
      <c r="Z1326" s="62"/>
      <c r="AA1326" s="62"/>
      <c r="AB1326" s="62"/>
      <c r="AC1326" s="61" t="str">
        <f>'учет продукции'!$A1326&amp;" "&amp;'учет продукции'!$B1326&amp;" "&amp;'учет продукции'!$C1326&amp;" "&amp;'учет продукции'!$D1326&amp;" "&amp;'учет продукции'!$E1326</f>
        <v>Поребрик полноцвет №15 Антрацит гладкий 2 сорт</v>
      </c>
    </row>
    <row r="1327" spans="1:29" ht="14.25" customHeight="1" x14ac:dyDescent="0.3">
      <c r="A1327" s="65" t="s">
        <v>161</v>
      </c>
      <c r="B1327" s="8" t="str">
        <f t="shared" si="448"/>
        <v>полноцвет</v>
      </c>
      <c r="C1327" s="18" t="str">
        <f t="shared" si="441"/>
        <v>№16 Хаски</v>
      </c>
      <c r="D1327" s="18" t="str">
        <f t="shared" si="446"/>
        <v>гладкий</v>
      </c>
      <c r="E1327" s="8" t="str">
        <f>'вариации продукты'!F$4</f>
        <v>2 сорт</v>
      </c>
      <c r="F1327" s="12">
        <f>'учет продукции'!$I1327+'учет продукции'!$J1327-'учет продукции'!$K1327</f>
        <v>0</v>
      </c>
      <c r="G1327" s="32">
        <f t="shared" si="449"/>
        <v>145</v>
      </c>
      <c r="H1327" s="32">
        <f>'учет продукции'!$F1327*'учет продукции'!$G1327</f>
        <v>0</v>
      </c>
      <c r="I1327" s="64"/>
      <c r="J1327" s="61"/>
      <c r="K1327" s="61"/>
      <c r="L1327" s="62"/>
      <c r="M1327" s="62">
        <f>'учет продукции'!$L1327-'учет продукции'!$N1327</f>
        <v>0</v>
      </c>
      <c r="N1327" s="62">
        <f>'учет продукции'!$L1327/4.13</f>
        <v>0</v>
      </c>
      <c r="O1327" s="62"/>
      <c r="P1327" s="62"/>
      <c r="Q1327" s="62"/>
      <c r="R1327" s="62"/>
      <c r="S1327" s="62"/>
      <c r="T1327" s="62"/>
      <c r="U1327" s="62"/>
      <c r="V1327" s="62"/>
      <c r="W1327" s="62"/>
      <c r="X1327" s="62"/>
      <c r="Y1327" s="62"/>
      <c r="Z1327" s="62"/>
      <c r="AA1327" s="62"/>
      <c r="AB1327" s="62"/>
      <c r="AC1327" s="61" t="str">
        <f>'учет продукции'!$A1327&amp;" "&amp;'учет продукции'!$B1327&amp;" "&amp;'учет продукции'!$C1327&amp;" "&amp;'учет продукции'!$D1327&amp;" "&amp;'учет продукции'!$E1327</f>
        <v>Поребрик полноцвет №16 Хаски гладкий 2 сорт</v>
      </c>
    </row>
    <row r="1328" spans="1:29" ht="14.25" customHeight="1" x14ac:dyDescent="0.3">
      <c r="A1328" s="65" t="s">
        <v>161</v>
      </c>
      <c r="B1328" s="8" t="str">
        <f t="shared" si="448"/>
        <v>полноцвет</v>
      </c>
      <c r="C1328" s="18" t="str">
        <f t="shared" si="441"/>
        <v>№17 Черная ночь</v>
      </c>
      <c r="D1328" s="18" t="str">
        <f t="shared" si="446"/>
        <v>гладкий</v>
      </c>
      <c r="E1328" s="8" t="str">
        <f>'вариации продукты'!F$4</f>
        <v>2 сорт</v>
      </c>
      <c r="F1328" s="12">
        <f>'учет продукции'!$I1328+'учет продукции'!$J1328-'учет продукции'!$K1328</f>
        <v>0</v>
      </c>
      <c r="G1328" s="32">
        <f t="shared" si="449"/>
        <v>145</v>
      </c>
      <c r="H1328" s="32">
        <f>'учет продукции'!$F1328*'учет продукции'!$G1328</f>
        <v>0</v>
      </c>
      <c r="I1328" s="64"/>
      <c r="J1328" s="61"/>
      <c r="K1328" s="61"/>
      <c r="L1328" s="62"/>
      <c r="M1328" s="62">
        <f>'учет продукции'!$L1328-'учет продукции'!$N1328</f>
        <v>0</v>
      </c>
      <c r="N1328" s="62">
        <f>'учет продукции'!$L1328/4.13</f>
        <v>0</v>
      </c>
      <c r="O1328" s="62"/>
      <c r="P1328" s="62"/>
      <c r="Q1328" s="62"/>
      <c r="R1328" s="62"/>
      <c r="S1328" s="62"/>
      <c r="T1328" s="62"/>
      <c r="U1328" s="62"/>
      <c r="V1328" s="62"/>
      <c r="W1328" s="62"/>
      <c r="X1328" s="62"/>
      <c r="Y1328" s="62"/>
      <c r="Z1328" s="62"/>
      <c r="AA1328" s="62"/>
      <c r="AB1328" s="62"/>
      <c r="AC1328" s="61" t="str">
        <f>'учет продукции'!$A1328&amp;" "&amp;'учет продукции'!$B1328&amp;" "&amp;'учет продукции'!$C1328&amp;" "&amp;'учет продукции'!$D1328&amp;" "&amp;'учет продукции'!$E1328</f>
        <v>Поребрик полноцвет №17 Черная ночь гладкий 2 сорт</v>
      </c>
    </row>
    <row r="1329" spans="1:29" ht="14.25" customHeight="1" x14ac:dyDescent="0.3">
      <c r="A1329" s="65" t="s">
        <v>161</v>
      </c>
      <c r="B1329" s="8" t="str">
        <f t="shared" si="448"/>
        <v>полноцвет</v>
      </c>
      <c r="C1329" s="18" t="str">
        <f t="shared" si="441"/>
        <v>№18 Мустанг</v>
      </c>
      <c r="D1329" s="18" t="str">
        <f t="shared" si="446"/>
        <v>гладкий</v>
      </c>
      <c r="E1329" s="8" t="str">
        <f>'вариации продукты'!F$4</f>
        <v>2 сорт</v>
      </c>
      <c r="F1329" s="12">
        <f>'учет продукции'!$I1329+'учет продукции'!$J1329-'учет продукции'!$K1329</f>
        <v>0</v>
      </c>
      <c r="G1329" s="32">
        <f t="shared" si="449"/>
        <v>145</v>
      </c>
      <c r="H1329" s="32">
        <f>'учет продукции'!$F1329*'учет продукции'!$G1329</f>
        <v>0</v>
      </c>
      <c r="I1329" s="64"/>
      <c r="J1329" s="61"/>
      <c r="K1329" s="61"/>
      <c r="L1329" s="62"/>
      <c r="M1329" s="62">
        <f>'учет продукции'!$L1329-'учет продукции'!$N1329</f>
        <v>0</v>
      </c>
      <c r="N1329" s="62">
        <f>'учет продукции'!$L1329/4.13</f>
        <v>0</v>
      </c>
      <c r="O1329" s="62"/>
      <c r="P1329" s="62"/>
      <c r="Q1329" s="62"/>
      <c r="R1329" s="62"/>
      <c r="S1329" s="62"/>
      <c r="T1329" s="62"/>
      <c r="U1329" s="62"/>
      <c r="V1329" s="62"/>
      <c r="W1329" s="62"/>
      <c r="X1329" s="62"/>
      <c r="Y1329" s="62"/>
      <c r="Z1329" s="62"/>
      <c r="AA1329" s="62"/>
      <c r="AB1329" s="62"/>
      <c r="AC1329" s="61" t="str">
        <f>'учет продукции'!$A1329&amp;" "&amp;'учет продукции'!$B1329&amp;" "&amp;'учет продукции'!$C1329&amp;" "&amp;'учет продукции'!$D1329&amp;" "&amp;'учет продукции'!$E1329</f>
        <v>Поребрик полноцвет №18 Мустанг гладкий 2 сорт</v>
      </c>
    </row>
    <row r="1330" spans="1:29" ht="14.25" customHeight="1" x14ac:dyDescent="0.3">
      <c r="A1330" s="65" t="s">
        <v>161</v>
      </c>
      <c r="B1330" s="8" t="str">
        <f t="shared" si="448"/>
        <v>полноцвет</v>
      </c>
      <c r="C1330" s="18" t="str">
        <f t="shared" si="441"/>
        <v>№19 Гончар</v>
      </c>
      <c r="D1330" s="18" t="str">
        <f t="shared" si="446"/>
        <v>гладкий</v>
      </c>
      <c r="E1330" s="8" t="str">
        <f>'вариации продукты'!F$4</f>
        <v>2 сорт</v>
      </c>
      <c r="F1330" s="12">
        <f>'учет продукции'!$I1330+'учет продукции'!$J1330-'учет продукции'!$K1330</f>
        <v>0</v>
      </c>
      <c r="G1330" s="32">
        <f t="shared" si="449"/>
        <v>145</v>
      </c>
      <c r="H1330" s="32">
        <f>'учет продукции'!$F1330*'учет продукции'!$G1330</f>
        <v>0</v>
      </c>
      <c r="I1330" s="64"/>
      <c r="J1330" s="61"/>
      <c r="K1330" s="61"/>
      <c r="L1330" s="62"/>
      <c r="M1330" s="62">
        <f>'учет продукции'!$L1330-'учет продукции'!$N1330</f>
        <v>0</v>
      </c>
      <c r="N1330" s="62">
        <f>'учет продукции'!$L1330/4.13</f>
        <v>0</v>
      </c>
      <c r="O1330" s="62"/>
      <c r="P1330" s="62"/>
      <c r="Q1330" s="62"/>
      <c r="R1330" s="62"/>
      <c r="S1330" s="62"/>
      <c r="T1330" s="62"/>
      <c r="U1330" s="62"/>
      <c r="V1330" s="62"/>
      <c r="W1330" s="62"/>
      <c r="X1330" s="62"/>
      <c r="Y1330" s="62"/>
      <c r="Z1330" s="62"/>
      <c r="AA1330" s="62"/>
      <c r="AB1330" s="62"/>
      <c r="AC1330" s="61" t="str">
        <f>'учет продукции'!$A1330&amp;" "&amp;'учет продукции'!$B1330&amp;" "&amp;'учет продукции'!$C1330&amp;" "&amp;'учет продукции'!$D1330&amp;" "&amp;'учет продукции'!$E1330</f>
        <v>Поребрик полноцвет №19 Гончар гладкий 2 сорт</v>
      </c>
    </row>
    <row r="1331" spans="1:29" ht="14.25" customHeight="1" x14ac:dyDescent="0.3">
      <c r="A1331" s="65" t="s">
        <v>161</v>
      </c>
      <c r="B1331" s="8" t="str">
        <f t="shared" si="448"/>
        <v>полноцвет</v>
      </c>
      <c r="C1331" s="18" t="str">
        <f t="shared" si="441"/>
        <v>№20 Кармен</v>
      </c>
      <c r="D1331" s="18" t="str">
        <f t="shared" si="446"/>
        <v>гладкий</v>
      </c>
      <c r="E1331" s="8" t="str">
        <f>'вариации продукты'!F$4</f>
        <v>2 сорт</v>
      </c>
      <c r="F1331" s="12">
        <f>'учет продукции'!$I1331+'учет продукции'!$J1331-'учет продукции'!$K1331</f>
        <v>0</v>
      </c>
      <c r="G1331" s="32">
        <f t="shared" si="449"/>
        <v>145</v>
      </c>
      <c r="H1331" s="32">
        <f>'учет продукции'!$F1331*'учет продукции'!$G1331</f>
        <v>0</v>
      </c>
      <c r="I1331" s="64"/>
      <c r="J1331" s="61"/>
      <c r="K1331" s="61"/>
      <c r="L1331" s="62"/>
      <c r="M1331" s="62">
        <f>'учет продукции'!$L1331-'учет продукции'!$N1331</f>
        <v>0</v>
      </c>
      <c r="N1331" s="62">
        <f>'учет продукции'!$L1331/4.13</f>
        <v>0</v>
      </c>
      <c r="O1331" s="62"/>
      <c r="P1331" s="62"/>
      <c r="Q1331" s="62"/>
      <c r="R1331" s="62"/>
      <c r="S1331" s="62"/>
      <c r="T1331" s="62"/>
      <c r="U1331" s="62"/>
      <c r="V1331" s="62"/>
      <c r="W1331" s="62"/>
      <c r="X1331" s="62"/>
      <c r="Y1331" s="62"/>
      <c r="Z1331" s="62"/>
      <c r="AA1331" s="62"/>
      <c r="AB1331" s="62"/>
      <c r="AC1331" s="61" t="str">
        <f>'учет продукции'!$A1331&amp;" "&amp;'учет продукции'!$B1331&amp;" "&amp;'учет продукции'!$C1331&amp;" "&amp;'учет продукции'!$D1331&amp;" "&amp;'учет продукции'!$E1331</f>
        <v>Поребрик полноцвет №20 Кармен гладкий 2 сорт</v>
      </c>
    </row>
    <row r="1332" spans="1:29" ht="14.25" customHeight="1" x14ac:dyDescent="0.3">
      <c r="A1332" s="65" t="s">
        <v>161</v>
      </c>
      <c r="B1332" s="8" t="str">
        <f t="shared" si="448"/>
        <v>полноцвет</v>
      </c>
      <c r="C1332" s="18" t="str">
        <f t="shared" si="441"/>
        <v>№21 Агат коричневый</v>
      </c>
      <c r="D1332" s="18" t="str">
        <f t="shared" si="446"/>
        <v>гладкий</v>
      </c>
      <c r="E1332" s="8" t="str">
        <f>'вариации продукты'!F$4</f>
        <v>2 сорт</v>
      </c>
      <c r="F1332" s="12">
        <f>'учет продукции'!$I1332+'учет продукции'!$J1332-'учет продукции'!$K1332</f>
        <v>0</v>
      </c>
      <c r="G1332" s="32">
        <f t="shared" si="449"/>
        <v>145</v>
      </c>
      <c r="H1332" s="32">
        <f>'учет продукции'!$F1332*'учет продукции'!$G1332</f>
        <v>0</v>
      </c>
      <c r="I1332" s="64"/>
      <c r="J1332" s="61"/>
      <c r="K1332" s="61"/>
      <c r="L1332" s="62"/>
      <c r="M1332" s="62">
        <f>'учет продукции'!$L1332-'учет продукции'!$N1332</f>
        <v>0</v>
      </c>
      <c r="N1332" s="62">
        <f>'учет продукции'!$L1332/4.13</f>
        <v>0</v>
      </c>
      <c r="O1332" s="62"/>
      <c r="P1332" s="62"/>
      <c r="Q1332" s="62"/>
      <c r="R1332" s="62"/>
      <c r="S1332" s="62"/>
      <c r="T1332" s="62"/>
      <c r="U1332" s="62"/>
      <c r="V1332" s="62"/>
      <c r="W1332" s="62"/>
      <c r="X1332" s="62"/>
      <c r="Y1332" s="62"/>
      <c r="Z1332" s="62"/>
      <c r="AA1332" s="62"/>
      <c r="AB1332" s="62"/>
      <c r="AC1332" s="61" t="str">
        <f>'учет продукции'!$A1332&amp;" "&amp;'учет продукции'!$B1332&amp;" "&amp;'учет продукции'!$C1332&amp;" "&amp;'учет продукции'!$D1332&amp;" "&amp;'учет продукции'!$E1332</f>
        <v>Поребрик полноцвет №21 Агат коричневый гладкий 2 сорт</v>
      </c>
    </row>
    <row r="1333" spans="1:29" ht="14.25" customHeight="1" x14ac:dyDescent="0.3">
      <c r="A1333" s="65" t="s">
        <v>161</v>
      </c>
      <c r="B1333" s="8" t="str">
        <f t="shared" si="448"/>
        <v>полноцвет</v>
      </c>
      <c r="C1333" s="18" t="str">
        <f t="shared" si="441"/>
        <v>№22 Агат оранжевый</v>
      </c>
      <c r="D1333" s="18" t="str">
        <f t="shared" si="446"/>
        <v>гладкий</v>
      </c>
      <c r="E1333" s="8" t="str">
        <f>'вариации продукты'!F$4</f>
        <v>2 сорт</v>
      </c>
      <c r="F1333" s="12">
        <f>'учет продукции'!$I1333+'учет продукции'!$J1333-'учет продукции'!$K1333</f>
        <v>0</v>
      </c>
      <c r="G1333" s="32">
        <f t="shared" si="449"/>
        <v>145</v>
      </c>
      <c r="H1333" s="32">
        <f>'учет продукции'!$F1333*'учет продукции'!$G1333</f>
        <v>0</v>
      </c>
      <c r="I1333" s="64"/>
      <c r="J1333" s="61"/>
      <c r="K1333" s="61"/>
      <c r="L1333" s="62"/>
      <c r="M1333" s="62">
        <f>'учет продукции'!$L1333-'учет продукции'!$N1333</f>
        <v>0</v>
      </c>
      <c r="N1333" s="62">
        <f>'учет продукции'!$L1333/4.13</f>
        <v>0</v>
      </c>
      <c r="O1333" s="62"/>
      <c r="P1333" s="62"/>
      <c r="Q1333" s="62"/>
      <c r="R1333" s="62"/>
      <c r="S1333" s="62"/>
      <c r="T1333" s="62"/>
      <c r="U1333" s="62"/>
      <c r="V1333" s="62"/>
      <c r="W1333" s="62"/>
      <c r="X1333" s="62"/>
      <c r="Y1333" s="62"/>
      <c r="Z1333" s="62"/>
      <c r="AA1333" s="62"/>
      <c r="AB1333" s="62"/>
      <c r="AC1333" s="61" t="str">
        <f>'учет продукции'!$A1333&amp;" "&amp;'учет продукции'!$B1333&amp;" "&amp;'учет продукции'!$C1333&amp;" "&amp;'учет продукции'!$D1333&amp;" "&amp;'учет продукции'!$E1333</f>
        <v>Поребрик полноцвет №22 Агат оранжевый гладкий 2 сорт</v>
      </c>
    </row>
    <row r="1334" spans="1:29" ht="14.25" customHeight="1" x14ac:dyDescent="0.3">
      <c r="A1334" s="65" t="s">
        <v>161</v>
      </c>
      <c r="B1334" s="8" t="str">
        <f t="shared" si="448"/>
        <v>полноцвет</v>
      </c>
      <c r="C1334" s="18" t="str">
        <f t="shared" si="441"/>
        <v>№23 Жёлтый агат</v>
      </c>
      <c r="D1334" s="18" t="str">
        <f t="shared" si="446"/>
        <v>гладкий</v>
      </c>
      <c r="E1334" s="8" t="str">
        <f>'вариации продукты'!F$4</f>
        <v>2 сорт</v>
      </c>
      <c r="F1334" s="12">
        <f>'учет продукции'!$I1334+'учет продукции'!$J1334-'учет продукции'!$K1334</f>
        <v>0</v>
      </c>
      <c r="G1334" s="32">
        <f t="shared" si="449"/>
        <v>145</v>
      </c>
      <c r="H1334" s="32">
        <f>'учет продукции'!$F1334*'учет продукции'!$G1334</f>
        <v>0</v>
      </c>
      <c r="I1334" s="64"/>
      <c r="J1334" s="61"/>
      <c r="K1334" s="61"/>
      <c r="L1334" s="62"/>
      <c r="M1334" s="62">
        <f>'учет продукции'!$L1334-'учет продукции'!$N1334</f>
        <v>0</v>
      </c>
      <c r="N1334" s="62">
        <f>'учет продукции'!$L1334/4.13</f>
        <v>0</v>
      </c>
      <c r="O1334" s="62"/>
      <c r="P1334" s="62"/>
      <c r="Q1334" s="62"/>
      <c r="R1334" s="62"/>
      <c r="S1334" s="62"/>
      <c r="T1334" s="62"/>
      <c r="U1334" s="62"/>
      <c r="V1334" s="62"/>
      <c r="W1334" s="62"/>
      <c r="X1334" s="62"/>
      <c r="Y1334" s="62"/>
      <c r="Z1334" s="62"/>
      <c r="AA1334" s="62"/>
      <c r="AB1334" s="62"/>
      <c r="AC1334" s="61" t="str">
        <f>'учет продукции'!$A1334&amp;" "&amp;'учет продукции'!$B1334&amp;" "&amp;'учет продукции'!$C1334&amp;" "&amp;'учет продукции'!$D1334&amp;" "&amp;'учет продукции'!$E1334</f>
        <v>Поребрик полноцвет №23 Жёлтый агат гладкий 2 сорт</v>
      </c>
    </row>
    <row r="1335" spans="1:29" ht="14.25" customHeight="1" x14ac:dyDescent="0.3">
      <c r="A1335" s="65" t="s">
        <v>161</v>
      </c>
      <c r="B1335" s="8" t="str">
        <f t="shared" si="448"/>
        <v>полноцвет</v>
      </c>
      <c r="C1335" s="18" t="str">
        <f t="shared" si="441"/>
        <v>№24 Танго</v>
      </c>
      <c r="D1335" s="18" t="str">
        <f t="shared" si="446"/>
        <v>гладкий</v>
      </c>
      <c r="E1335" s="8" t="str">
        <f>'вариации продукты'!F$4</f>
        <v>2 сорт</v>
      </c>
      <c r="F1335" s="12">
        <f>'учет продукции'!$I1335+'учет продукции'!$J1335-'учет продукции'!$K1335</f>
        <v>0</v>
      </c>
      <c r="G1335" s="32">
        <f t="shared" si="449"/>
        <v>145</v>
      </c>
      <c r="H1335" s="32">
        <f>'учет продукции'!$F1335*'учет продукции'!$G1335</f>
        <v>0</v>
      </c>
      <c r="I1335" s="64"/>
      <c r="J1335" s="61"/>
      <c r="K1335" s="61"/>
      <c r="L1335" s="62"/>
      <c r="M1335" s="62">
        <f>'учет продукции'!$L1335-'учет продукции'!$N1335</f>
        <v>0</v>
      </c>
      <c r="N1335" s="62">
        <f>'учет продукции'!$L1335/4.13</f>
        <v>0</v>
      </c>
      <c r="O1335" s="62"/>
      <c r="P1335" s="62"/>
      <c r="Q1335" s="62"/>
      <c r="R1335" s="62"/>
      <c r="S1335" s="62"/>
      <c r="T1335" s="62"/>
      <c r="U1335" s="62"/>
      <c r="V1335" s="62"/>
      <c r="W1335" s="62"/>
      <c r="X1335" s="62"/>
      <c r="Y1335" s="62"/>
      <c r="Z1335" s="62"/>
      <c r="AA1335" s="62"/>
      <c r="AB1335" s="62"/>
      <c r="AC1335" s="61" t="str">
        <f>'учет продукции'!$A1335&amp;" "&amp;'учет продукции'!$B1335&amp;" "&amp;'учет продукции'!$C1335&amp;" "&amp;'учет продукции'!$D1335&amp;" "&amp;'учет продукции'!$E1335</f>
        <v>Поребрик полноцвет №24 Танго гладкий 2 сорт</v>
      </c>
    </row>
    <row r="1336" spans="1:29" ht="14.25" customHeight="1" x14ac:dyDescent="0.3">
      <c r="A1336" s="65" t="s">
        <v>161</v>
      </c>
      <c r="B1336" s="8" t="str">
        <f t="shared" si="448"/>
        <v>полноцвет</v>
      </c>
      <c r="C1336" s="18" t="str">
        <f t="shared" si="441"/>
        <v>серый</v>
      </c>
      <c r="D1336" s="18" t="str">
        <f t="shared" si="446"/>
        <v>Фактура 0-3</v>
      </c>
      <c r="E1336" s="8" t="str">
        <f>'вариации продукты'!F$4</f>
        <v>2 сорт</v>
      </c>
      <c r="F1336" s="12">
        <f>'учет продукции'!$I1336+'учет продукции'!$J1336-'учет продукции'!$K1336</f>
        <v>0</v>
      </c>
      <c r="G1336" s="32">
        <f t="shared" si="449"/>
        <v>85</v>
      </c>
      <c r="H1336" s="32">
        <f>'учет продукции'!$F1336*'учет продукции'!$G1336</f>
        <v>0</v>
      </c>
      <c r="I1336" s="64"/>
      <c r="J1336" s="61"/>
      <c r="K1336" s="61"/>
      <c r="L1336" s="62"/>
      <c r="M1336" s="62">
        <f>'учет продукции'!$L1336-'учет продукции'!$N1336</f>
        <v>0</v>
      </c>
      <c r="N1336" s="62">
        <f>'учет продукции'!$L1336/4.13</f>
        <v>0</v>
      </c>
      <c r="O1336" s="62"/>
      <c r="P1336" s="62"/>
      <c r="Q1336" s="62"/>
      <c r="R1336" s="62"/>
      <c r="S1336" s="62"/>
      <c r="T1336" s="62"/>
      <c r="U1336" s="62"/>
      <c r="V1336" s="62"/>
      <c r="W1336" s="62"/>
      <c r="X1336" s="62"/>
      <c r="Y1336" s="62"/>
      <c r="Z1336" s="62"/>
      <c r="AA1336" s="62"/>
      <c r="AB1336" s="62"/>
      <c r="AC1336" s="61" t="str">
        <f>'учет продукции'!$A1336&amp;" "&amp;'учет продукции'!$B1336&amp;" "&amp;'учет продукции'!$C1336&amp;" "&amp;'учет продукции'!$D1336&amp;" "&amp;'учет продукции'!$E1336</f>
        <v>Поребрик полноцвет серый Фактура 0-3 2 сорт</v>
      </c>
    </row>
    <row r="1337" spans="1:29" ht="14.25" customHeight="1" x14ac:dyDescent="0.3">
      <c r="A1337" s="65" t="s">
        <v>161</v>
      </c>
      <c r="B1337" s="8" t="str">
        <f t="shared" si="448"/>
        <v>полноцвет</v>
      </c>
      <c r="C1337" s="18" t="str">
        <f t="shared" si="441"/>
        <v>красный</v>
      </c>
      <c r="D1337" s="18" t="str">
        <f t="shared" si="446"/>
        <v>Фактура 0-3</v>
      </c>
      <c r="E1337" s="8" t="str">
        <f>'вариации продукты'!F$4</f>
        <v>2 сорт</v>
      </c>
      <c r="F1337" s="12">
        <f>'учет продукции'!$I1337+'учет продукции'!$J1337-'учет продукции'!$K1337</f>
        <v>0</v>
      </c>
      <c r="G1337" s="32">
        <f t="shared" si="449"/>
        <v>125</v>
      </c>
      <c r="H1337" s="32">
        <f>'учет продукции'!$F1337*'учет продукции'!$G1337</f>
        <v>0</v>
      </c>
      <c r="I1337" s="64"/>
      <c r="J1337" s="61"/>
      <c r="K1337" s="61"/>
      <c r="L1337" s="62"/>
      <c r="M1337" s="62">
        <f>'учет продукции'!$L1337-'учет продукции'!$N1337</f>
        <v>0</v>
      </c>
      <c r="N1337" s="62">
        <f>'учет продукции'!$L1337/4.13</f>
        <v>0</v>
      </c>
      <c r="O1337" s="62"/>
      <c r="P1337" s="62"/>
      <c r="Q1337" s="62"/>
      <c r="R1337" s="62"/>
      <c r="S1337" s="62"/>
      <c r="T1337" s="62"/>
      <c r="U1337" s="62"/>
      <c r="V1337" s="62"/>
      <c r="W1337" s="62"/>
      <c r="X1337" s="62"/>
      <c r="Y1337" s="62"/>
      <c r="Z1337" s="62"/>
      <c r="AA1337" s="62"/>
      <c r="AB1337" s="62"/>
      <c r="AC1337" s="61" t="str">
        <f>'учет продукции'!$A1337&amp;" "&amp;'учет продукции'!$B1337&amp;" "&amp;'учет продукции'!$C1337&amp;" "&amp;'учет продукции'!$D1337&amp;" "&amp;'учет продукции'!$E1337</f>
        <v>Поребрик полноцвет красный Фактура 0-3 2 сорт</v>
      </c>
    </row>
    <row r="1338" spans="1:29" ht="14.25" customHeight="1" x14ac:dyDescent="0.3">
      <c r="A1338" s="65" t="s">
        <v>161</v>
      </c>
      <c r="B1338" s="8" t="str">
        <f t="shared" si="448"/>
        <v>полноцвет</v>
      </c>
      <c r="C1338" s="18" t="str">
        <f t="shared" si="441"/>
        <v>коричневый</v>
      </c>
      <c r="D1338" s="18" t="str">
        <f t="shared" si="446"/>
        <v>Фактура 0-3</v>
      </c>
      <c r="E1338" s="8" t="str">
        <f>'вариации продукты'!F$4</f>
        <v>2 сорт</v>
      </c>
      <c r="F1338" s="12">
        <f>'учет продукции'!$I1338+'учет продукции'!$J1338-'учет продукции'!$K1338</f>
        <v>0</v>
      </c>
      <c r="G1338" s="32">
        <f t="shared" si="449"/>
        <v>125</v>
      </c>
      <c r="H1338" s="32">
        <f>'учет продукции'!$F1338*'учет продукции'!$G1338</f>
        <v>0</v>
      </c>
      <c r="I1338" s="64"/>
      <c r="J1338" s="61"/>
      <c r="K1338" s="61"/>
      <c r="L1338" s="62"/>
      <c r="M1338" s="62">
        <f>'учет продукции'!$L1338-'учет продукции'!$N1338</f>
        <v>0</v>
      </c>
      <c r="N1338" s="62">
        <f>'учет продукции'!$L1338/4.13</f>
        <v>0</v>
      </c>
      <c r="O1338" s="62"/>
      <c r="P1338" s="62"/>
      <c r="Q1338" s="62"/>
      <c r="R1338" s="62"/>
      <c r="S1338" s="62"/>
      <c r="T1338" s="62"/>
      <c r="U1338" s="62"/>
      <c r="V1338" s="62"/>
      <c r="W1338" s="62"/>
      <c r="X1338" s="62"/>
      <c r="Y1338" s="62"/>
      <c r="Z1338" s="62"/>
      <c r="AA1338" s="62"/>
      <c r="AB1338" s="62"/>
      <c r="AC1338" s="61" t="str">
        <f>'учет продукции'!$A1338&amp;" "&amp;'учет продукции'!$B1338&amp;" "&amp;'учет продукции'!$C1338&amp;" "&amp;'учет продукции'!$D1338&amp;" "&amp;'учет продукции'!$E1338</f>
        <v>Поребрик полноцвет коричневый Фактура 0-3 2 сорт</v>
      </c>
    </row>
    <row r="1339" spans="1:29" ht="14.25" customHeight="1" x14ac:dyDescent="0.3">
      <c r="A1339" s="65" t="s">
        <v>161</v>
      </c>
      <c r="B1339" s="8" t="str">
        <f t="shared" si="448"/>
        <v>полноцвет</v>
      </c>
      <c r="C1339" s="18" t="str">
        <f t="shared" si="441"/>
        <v>черный</v>
      </c>
      <c r="D1339" s="18" t="str">
        <f t="shared" si="446"/>
        <v>Фактура 0-3</v>
      </c>
      <c r="E1339" s="8" t="str">
        <f>'вариации продукты'!F$4</f>
        <v>2 сорт</v>
      </c>
      <c r="F1339" s="12">
        <f>'учет продукции'!$I1339+'учет продукции'!$J1339-'учет продукции'!$K1339</f>
        <v>0</v>
      </c>
      <c r="G1339" s="32">
        <f t="shared" si="449"/>
        <v>125</v>
      </c>
      <c r="H1339" s="32">
        <f>'учет продукции'!$F1339*'учет продукции'!$G1339</f>
        <v>0</v>
      </c>
      <c r="I1339" s="64"/>
      <c r="J1339" s="61"/>
      <c r="K1339" s="61"/>
      <c r="L1339" s="62"/>
      <c r="M1339" s="62">
        <f>'учет продукции'!$L1339-'учет продукции'!$N1339</f>
        <v>0</v>
      </c>
      <c r="N1339" s="62">
        <f>'учет продукции'!$L1339/4.13</f>
        <v>0</v>
      </c>
      <c r="O1339" s="62"/>
      <c r="P1339" s="62"/>
      <c r="Q1339" s="62"/>
      <c r="R1339" s="62"/>
      <c r="S1339" s="62"/>
      <c r="T1339" s="62"/>
      <c r="U1339" s="62"/>
      <c r="V1339" s="62"/>
      <c r="W1339" s="62"/>
      <c r="X1339" s="62"/>
      <c r="Y1339" s="62"/>
      <c r="Z1339" s="62"/>
      <c r="AA1339" s="62"/>
      <c r="AB1339" s="62"/>
      <c r="AC1339" s="61" t="str">
        <f>'учет продукции'!$A1339&amp;" "&amp;'учет продукции'!$B1339&amp;" "&amp;'учет продукции'!$C1339&amp;" "&amp;'учет продукции'!$D1339&amp;" "&amp;'учет продукции'!$E1339</f>
        <v>Поребрик полноцвет черный Фактура 0-3 2 сорт</v>
      </c>
    </row>
    <row r="1340" spans="1:29" ht="14.25" customHeight="1" x14ac:dyDescent="0.3">
      <c r="A1340" s="65" t="s">
        <v>161</v>
      </c>
      <c r="B1340" s="8" t="str">
        <f t="shared" si="448"/>
        <v>полноцвет</v>
      </c>
      <c r="C1340" s="18" t="str">
        <f t="shared" si="441"/>
        <v>белый</v>
      </c>
      <c r="D1340" s="18" t="str">
        <f t="shared" si="446"/>
        <v>Фактура 0-3</v>
      </c>
      <c r="E1340" s="8" t="str">
        <f>'вариации продукты'!F$4</f>
        <v>2 сорт</v>
      </c>
      <c r="F1340" s="12">
        <f>'учет продукции'!$I1340+'учет продукции'!$J1340-'учет продукции'!$K1340</f>
        <v>0</v>
      </c>
      <c r="G1340" s="32">
        <f t="shared" si="449"/>
        <v>145</v>
      </c>
      <c r="H1340" s="32">
        <f>'учет продукции'!$F1340*'учет продукции'!$G1340</f>
        <v>0</v>
      </c>
      <c r="I1340" s="64"/>
      <c r="J1340" s="61"/>
      <c r="K1340" s="61"/>
      <c r="L1340" s="62"/>
      <c r="M1340" s="62">
        <f>'учет продукции'!$L1340-'учет продукции'!$N1340</f>
        <v>0</v>
      </c>
      <c r="N1340" s="62">
        <f>'учет продукции'!$L1340/4.13</f>
        <v>0</v>
      </c>
      <c r="O1340" s="62"/>
      <c r="P1340" s="62"/>
      <c r="Q1340" s="62"/>
      <c r="R1340" s="62"/>
      <c r="S1340" s="62"/>
      <c r="T1340" s="62"/>
      <c r="U1340" s="62"/>
      <c r="V1340" s="62"/>
      <c r="W1340" s="62"/>
      <c r="X1340" s="62"/>
      <c r="Y1340" s="62"/>
      <c r="Z1340" s="62"/>
      <c r="AA1340" s="62"/>
      <c r="AB1340" s="62"/>
      <c r="AC1340" s="61" t="str">
        <f>'учет продукции'!$A1340&amp;" "&amp;'учет продукции'!$B1340&amp;" "&amp;'учет продукции'!$C1340&amp;" "&amp;'учет продукции'!$D1340&amp;" "&amp;'учет продукции'!$E1340</f>
        <v>Поребрик полноцвет белый Фактура 0-3 2 сорт</v>
      </c>
    </row>
    <row r="1341" spans="1:29" ht="14.25" customHeight="1" x14ac:dyDescent="0.3">
      <c r="A1341" s="65" t="s">
        <v>161</v>
      </c>
      <c r="B1341" s="8" t="str">
        <f t="shared" si="448"/>
        <v>полноцвет</v>
      </c>
      <c r="C1341" s="18" t="str">
        <f t="shared" si="441"/>
        <v>желтый</v>
      </c>
      <c r="D1341" s="18" t="str">
        <f t="shared" si="446"/>
        <v>Фактура 0-3</v>
      </c>
      <c r="E1341" s="8" t="str">
        <f>'вариации продукты'!F$4</f>
        <v>2 сорт</v>
      </c>
      <c r="F1341" s="12">
        <f>'учет продукции'!$I1341+'учет продукции'!$J1341-'учет продукции'!$K1341</f>
        <v>0</v>
      </c>
      <c r="G1341" s="32">
        <f t="shared" si="449"/>
        <v>145</v>
      </c>
      <c r="H1341" s="32">
        <f>'учет продукции'!$F1341*'учет продукции'!$G1341</f>
        <v>0</v>
      </c>
      <c r="I1341" s="64"/>
      <c r="J1341" s="61"/>
      <c r="K1341" s="61"/>
      <c r="L1341" s="62"/>
      <c r="M1341" s="62">
        <f>'учет продукции'!$L1341-'учет продукции'!$N1341</f>
        <v>0</v>
      </c>
      <c r="N1341" s="62">
        <f>'учет продукции'!$L1341/4.13</f>
        <v>0</v>
      </c>
      <c r="O1341" s="62"/>
      <c r="P1341" s="62"/>
      <c r="Q1341" s="62"/>
      <c r="R1341" s="62"/>
      <c r="S1341" s="62"/>
      <c r="T1341" s="62"/>
      <c r="U1341" s="62"/>
      <c r="V1341" s="62"/>
      <c r="W1341" s="62"/>
      <c r="X1341" s="62"/>
      <c r="Y1341" s="62"/>
      <c r="Z1341" s="62"/>
      <c r="AA1341" s="62"/>
      <c r="AB1341" s="62"/>
      <c r="AC1341" s="61" t="str">
        <f>'учет продукции'!$A1341&amp;" "&amp;'учет продукции'!$B1341&amp;" "&amp;'учет продукции'!$C1341&amp;" "&amp;'учет продукции'!$D1341&amp;" "&amp;'учет продукции'!$E1341</f>
        <v>Поребрик полноцвет желтый Фактура 0-3 2 сорт</v>
      </c>
    </row>
    <row r="1342" spans="1:29" ht="14.25" customHeight="1" x14ac:dyDescent="0.3">
      <c r="A1342" s="65" t="s">
        <v>161</v>
      </c>
      <c r="B1342" s="8" t="str">
        <f t="shared" si="448"/>
        <v>полноцвет</v>
      </c>
      <c r="C1342" s="18" t="str">
        <f t="shared" si="441"/>
        <v>оранжевый</v>
      </c>
      <c r="D1342" s="18" t="str">
        <f t="shared" si="446"/>
        <v>Фактура 0-3</v>
      </c>
      <c r="E1342" s="8" t="str">
        <f>'вариации продукты'!F$4</f>
        <v>2 сорт</v>
      </c>
      <c r="F1342" s="12">
        <f>'учет продукции'!$I1342+'учет продукции'!$J1342-'учет продукции'!$K1342</f>
        <v>0</v>
      </c>
      <c r="G1342" s="32">
        <f t="shared" si="449"/>
        <v>145</v>
      </c>
      <c r="H1342" s="32">
        <f>'учет продукции'!$F1342*'учет продукции'!$G1342</f>
        <v>0</v>
      </c>
      <c r="I1342" s="64"/>
      <c r="J1342" s="61"/>
      <c r="K1342" s="61"/>
      <c r="L1342" s="62"/>
      <c r="M1342" s="62">
        <f>'учет продукции'!$L1342-'учет продукции'!$N1342</f>
        <v>0</v>
      </c>
      <c r="N1342" s="62">
        <f>'учет продукции'!$L1342/4.13</f>
        <v>0</v>
      </c>
      <c r="O1342" s="62"/>
      <c r="P1342" s="62"/>
      <c r="Q1342" s="62"/>
      <c r="R1342" s="62"/>
      <c r="S1342" s="62"/>
      <c r="T1342" s="62"/>
      <c r="U1342" s="62"/>
      <c r="V1342" s="62"/>
      <c r="W1342" s="62"/>
      <c r="X1342" s="62"/>
      <c r="Y1342" s="62"/>
      <c r="Z1342" s="62"/>
      <c r="AA1342" s="62"/>
      <c r="AB1342" s="62"/>
      <c r="AC1342" s="61" t="str">
        <f>'учет продукции'!$A1342&amp;" "&amp;'учет продукции'!$B1342&amp;" "&amp;'учет продукции'!$C1342&amp;" "&amp;'учет продукции'!$D1342&amp;" "&amp;'учет продукции'!$E1342</f>
        <v>Поребрик полноцвет оранжевый Фактура 0-3 2 сорт</v>
      </c>
    </row>
    <row r="1343" spans="1:29" ht="14.25" customHeight="1" x14ac:dyDescent="0.3">
      <c r="A1343" s="65" t="s">
        <v>161</v>
      </c>
      <c r="B1343" s="8" t="str">
        <f t="shared" si="448"/>
        <v>полноцвет</v>
      </c>
      <c r="C1343" s="18" t="str">
        <f t="shared" si="441"/>
        <v>№1 Каир</v>
      </c>
      <c r="D1343" s="18" t="str">
        <f t="shared" si="446"/>
        <v>Фактура 0-3</v>
      </c>
      <c r="E1343" s="8" t="str">
        <f>'вариации продукты'!F$4</f>
        <v>2 сорт</v>
      </c>
      <c r="F1343" s="12">
        <f>'учет продукции'!$I1343+'учет продукции'!$J1343-'учет продукции'!$K1343</f>
        <v>0</v>
      </c>
      <c r="G1343" s="32">
        <f t="shared" si="449"/>
        <v>145</v>
      </c>
      <c r="H1343" s="32">
        <f>'учет продукции'!$F1343*'учет продукции'!$G1343</f>
        <v>0</v>
      </c>
      <c r="I1343" s="64"/>
      <c r="J1343" s="61"/>
      <c r="K1343" s="61"/>
      <c r="L1343" s="62"/>
      <c r="M1343" s="62">
        <f>'учет продукции'!$L1343-'учет продукции'!$N1343</f>
        <v>0</v>
      </c>
      <c r="N1343" s="62">
        <f>'учет продукции'!$L1343/4.13</f>
        <v>0</v>
      </c>
      <c r="O1343" s="62"/>
      <c r="P1343" s="62"/>
      <c r="Q1343" s="62"/>
      <c r="R1343" s="62"/>
      <c r="S1343" s="62"/>
      <c r="T1343" s="62"/>
      <c r="U1343" s="62"/>
      <c r="V1343" s="62"/>
      <c r="W1343" s="62"/>
      <c r="X1343" s="62"/>
      <c r="Y1343" s="62"/>
      <c r="Z1343" s="62"/>
      <c r="AA1343" s="62"/>
      <c r="AB1343" s="62"/>
      <c r="AC1343" s="61" t="str">
        <f>'учет продукции'!$A1343&amp;" "&amp;'учет продукции'!$B1343&amp;" "&amp;'учет продукции'!$C1343&amp;" "&amp;'учет продукции'!$D1343&amp;" "&amp;'учет продукции'!$E1343</f>
        <v>Поребрик полноцвет №1 Каир Фактура 0-3 2 сорт</v>
      </c>
    </row>
    <row r="1344" spans="1:29" ht="14.25" customHeight="1" x14ac:dyDescent="0.3">
      <c r="A1344" s="65" t="s">
        <v>161</v>
      </c>
      <c r="B1344" s="8" t="str">
        <f t="shared" si="448"/>
        <v>полноцвет</v>
      </c>
      <c r="C1344" s="18" t="str">
        <f t="shared" si="441"/>
        <v>№2 Янтарь</v>
      </c>
      <c r="D1344" s="18" t="str">
        <f t="shared" si="446"/>
        <v>Фактура 0-3</v>
      </c>
      <c r="E1344" s="8" t="str">
        <f>'вариации продукты'!F$4</f>
        <v>2 сорт</v>
      </c>
      <c r="F1344" s="12">
        <f>'учет продукции'!$I1344+'учет продукции'!$J1344-'учет продукции'!$K1344</f>
        <v>0</v>
      </c>
      <c r="G1344" s="32">
        <f t="shared" si="449"/>
        <v>145</v>
      </c>
      <c r="H1344" s="32">
        <f>'учет продукции'!$F1344*'учет продукции'!$G1344</f>
        <v>0</v>
      </c>
      <c r="I1344" s="64"/>
      <c r="J1344" s="61"/>
      <c r="K1344" s="61"/>
      <c r="L1344" s="62"/>
      <c r="M1344" s="62">
        <f>'учет продукции'!$L1344-'учет продукции'!$N1344</f>
        <v>0</v>
      </c>
      <c r="N1344" s="62">
        <f>'учет продукции'!$L1344/4.13</f>
        <v>0</v>
      </c>
      <c r="O1344" s="62"/>
      <c r="P1344" s="62"/>
      <c r="Q1344" s="62"/>
      <c r="R1344" s="62"/>
      <c r="S1344" s="62"/>
      <c r="T1344" s="62"/>
      <c r="U1344" s="62"/>
      <c r="V1344" s="62"/>
      <c r="W1344" s="62"/>
      <c r="X1344" s="62"/>
      <c r="Y1344" s="62"/>
      <c r="Z1344" s="62"/>
      <c r="AA1344" s="62"/>
      <c r="AB1344" s="62"/>
      <c r="AC1344" s="61" t="str">
        <f>'учет продукции'!$A1344&amp;" "&amp;'учет продукции'!$B1344&amp;" "&amp;'учет продукции'!$C1344&amp;" "&amp;'учет продукции'!$D1344&amp;" "&amp;'учет продукции'!$E1344</f>
        <v>Поребрик полноцвет №2 Янтарь Фактура 0-3 2 сорт</v>
      </c>
    </row>
    <row r="1345" spans="1:29" ht="14.25" customHeight="1" x14ac:dyDescent="0.3">
      <c r="A1345" s="65" t="s">
        <v>161</v>
      </c>
      <c r="B1345" s="8" t="str">
        <f t="shared" si="448"/>
        <v>полноцвет</v>
      </c>
      <c r="C1345" s="18" t="str">
        <f t="shared" si="441"/>
        <v>№3 Серо-белый</v>
      </c>
      <c r="D1345" s="18" t="str">
        <f t="shared" si="446"/>
        <v>Фактура 0-3</v>
      </c>
      <c r="E1345" s="8" t="str">
        <f>'вариации продукты'!F$4</f>
        <v>2 сорт</v>
      </c>
      <c r="F1345" s="12">
        <f>'учет продукции'!$I1345+'учет продукции'!$J1345-'учет продукции'!$K1345</f>
        <v>0</v>
      </c>
      <c r="G1345" s="32">
        <f t="shared" si="449"/>
        <v>145</v>
      </c>
      <c r="H1345" s="32">
        <f>'учет продукции'!$F1345*'учет продукции'!$G1345</f>
        <v>0</v>
      </c>
      <c r="I1345" s="64"/>
      <c r="J1345" s="61"/>
      <c r="K1345" s="61"/>
      <c r="L1345" s="62"/>
      <c r="M1345" s="62">
        <f>'учет продукции'!$L1345-'учет продукции'!$N1345</f>
        <v>0</v>
      </c>
      <c r="N1345" s="62">
        <f>'учет продукции'!$L1345/4.13</f>
        <v>0</v>
      </c>
      <c r="O1345" s="62"/>
      <c r="P1345" s="62"/>
      <c r="Q1345" s="62"/>
      <c r="R1345" s="62"/>
      <c r="S1345" s="62"/>
      <c r="T1345" s="62"/>
      <c r="U1345" s="62"/>
      <c r="V1345" s="62"/>
      <c r="W1345" s="62"/>
      <c r="X1345" s="62"/>
      <c r="Y1345" s="62"/>
      <c r="Z1345" s="62"/>
      <c r="AA1345" s="62"/>
      <c r="AB1345" s="62"/>
      <c r="AC1345" s="61" t="str">
        <f>'учет продукции'!$A1345&amp;" "&amp;'учет продукции'!$B1345&amp;" "&amp;'учет продукции'!$C1345&amp;" "&amp;'учет продукции'!$D1345&amp;" "&amp;'учет продукции'!$E1345</f>
        <v>Поребрик полноцвет №3 Серо-белый Фактура 0-3 2 сорт</v>
      </c>
    </row>
    <row r="1346" spans="1:29" ht="14.25" customHeight="1" x14ac:dyDescent="0.3">
      <c r="A1346" s="65" t="s">
        <v>161</v>
      </c>
      <c r="B1346" s="8" t="str">
        <f t="shared" si="448"/>
        <v>полноцвет</v>
      </c>
      <c r="C1346" s="18" t="str">
        <f t="shared" si="441"/>
        <v>№4 Степь</v>
      </c>
      <c r="D1346" s="18" t="str">
        <f t="shared" si="446"/>
        <v>Фактура 0-3</v>
      </c>
      <c r="E1346" s="8" t="str">
        <f>'вариации продукты'!F$4</f>
        <v>2 сорт</v>
      </c>
      <c r="F1346" s="12">
        <f>'учет продукции'!$I1346+'учет продукции'!$J1346-'учет продукции'!$K1346</f>
        <v>0</v>
      </c>
      <c r="G1346" s="32">
        <f t="shared" si="449"/>
        <v>145</v>
      </c>
      <c r="H1346" s="32">
        <f>'учет продукции'!$F1346*'учет продукции'!$G1346</f>
        <v>0</v>
      </c>
      <c r="I1346" s="64"/>
      <c r="J1346" s="61"/>
      <c r="K1346" s="61"/>
      <c r="L1346" s="62"/>
      <c r="M1346" s="62">
        <f>'учет продукции'!$L1346-'учет продукции'!$N1346</f>
        <v>0</v>
      </c>
      <c r="N1346" s="62">
        <f>'учет продукции'!$L1346/4.13</f>
        <v>0</v>
      </c>
      <c r="O1346" s="62"/>
      <c r="P1346" s="62"/>
      <c r="Q1346" s="62"/>
      <c r="R1346" s="62"/>
      <c r="S1346" s="62"/>
      <c r="T1346" s="62"/>
      <c r="U1346" s="62"/>
      <c r="V1346" s="62"/>
      <c r="W1346" s="62"/>
      <c r="X1346" s="62"/>
      <c r="Y1346" s="62"/>
      <c r="Z1346" s="62"/>
      <c r="AA1346" s="62"/>
      <c r="AB1346" s="62"/>
      <c r="AC1346" s="61" t="str">
        <f>'учет продукции'!$A1346&amp;" "&amp;'учет продукции'!$B1346&amp;" "&amp;'учет продукции'!$C1346&amp;" "&amp;'учет продукции'!$D1346&amp;" "&amp;'учет продукции'!$E1346</f>
        <v>Поребрик полноцвет №4 Степь Фактура 0-3 2 сорт</v>
      </c>
    </row>
    <row r="1347" spans="1:29" ht="14.25" customHeight="1" x14ac:dyDescent="0.3">
      <c r="A1347" s="65" t="s">
        <v>161</v>
      </c>
      <c r="B1347" s="8" t="str">
        <f t="shared" si="448"/>
        <v>полноцвет</v>
      </c>
      <c r="C1347" s="18" t="str">
        <f t="shared" si="441"/>
        <v>№5 Клинкер</v>
      </c>
      <c r="D1347" s="18" t="str">
        <f t="shared" si="446"/>
        <v>Фактура 0-3</v>
      </c>
      <c r="E1347" s="8" t="str">
        <f>'вариации продукты'!F$4</f>
        <v>2 сорт</v>
      </c>
      <c r="F1347" s="12">
        <f>'учет продукции'!$I1347+'учет продукции'!$J1347-'учет продукции'!$K1347</f>
        <v>0</v>
      </c>
      <c r="G1347" s="32">
        <f t="shared" si="449"/>
        <v>145</v>
      </c>
      <c r="H1347" s="32">
        <f>'учет продукции'!$F1347*'учет продукции'!$G1347</f>
        <v>0</v>
      </c>
      <c r="I1347" s="64"/>
      <c r="J1347" s="61"/>
      <c r="K1347" s="61"/>
      <c r="L1347" s="62"/>
      <c r="M1347" s="62">
        <f>'учет продукции'!$L1347-'учет продукции'!$N1347</f>
        <v>0</v>
      </c>
      <c r="N1347" s="62">
        <f>'учет продукции'!$L1347/4.13</f>
        <v>0</v>
      </c>
      <c r="O1347" s="62"/>
      <c r="P1347" s="62"/>
      <c r="Q1347" s="62"/>
      <c r="R1347" s="62"/>
      <c r="S1347" s="62"/>
      <c r="T1347" s="62"/>
      <c r="U1347" s="62"/>
      <c r="V1347" s="62"/>
      <c r="W1347" s="62"/>
      <c r="X1347" s="62"/>
      <c r="Y1347" s="62"/>
      <c r="Z1347" s="62"/>
      <c r="AA1347" s="62"/>
      <c r="AB1347" s="62"/>
      <c r="AC1347" s="61" t="str">
        <f>'учет продукции'!$A1347&amp;" "&amp;'учет продукции'!$B1347&amp;" "&amp;'учет продукции'!$C1347&amp;" "&amp;'учет продукции'!$D1347&amp;" "&amp;'учет продукции'!$E1347</f>
        <v>Поребрик полноцвет №5 Клинкер Фактура 0-3 2 сорт</v>
      </c>
    </row>
    <row r="1348" spans="1:29" ht="14.25" customHeight="1" x14ac:dyDescent="0.3">
      <c r="A1348" s="65" t="s">
        <v>161</v>
      </c>
      <c r="B1348" s="8" t="str">
        <f t="shared" si="448"/>
        <v>полноцвет</v>
      </c>
      <c r="C1348" s="18" t="str">
        <f t="shared" si="441"/>
        <v>№6 Осень</v>
      </c>
      <c r="D1348" s="18" t="str">
        <f t="shared" si="446"/>
        <v>Фактура 0-3</v>
      </c>
      <c r="E1348" s="8" t="str">
        <f>'вариации продукты'!F$4</f>
        <v>2 сорт</v>
      </c>
      <c r="F1348" s="12">
        <f>'учет продукции'!$I1348+'учет продукции'!$J1348-'учет продукции'!$K1348</f>
        <v>0</v>
      </c>
      <c r="G1348" s="32">
        <f t="shared" si="449"/>
        <v>145</v>
      </c>
      <c r="H1348" s="32">
        <f>'учет продукции'!$F1348*'учет продукции'!$G1348</f>
        <v>0</v>
      </c>
      <c r="I1348" s="64"/>
      <c r="J1348" s="61"/>
      <c r="K1348" s="61"/>
      <c r="L1348" s="62"/>
      <c r="M1348" s="62">
        <f>'учет продукции'!$L1348-'учет продукции'!$N1348</f>
        <v>0</v>
      </c>
      <c r="N1348" s="62">
        <f>'учет продукции'!$L1348/4.13</f>
        <v>0</v>
      </c>
      <c r="O1348" s="62"/>
      <c r="P1348" s="62"/>
      <c r="Q1348" s="62"/>
      <c r="R1348" s="62"/>
      <c r="S1348" s="62"/>
      <c r="T1348" s="62"/>
      <c r="U1348" s="62"/>
      <c r="V1348" s="62"/>
      <c r="W1348" s="62"/>
      <c r="X1348" s="62"/>
      <c r="Y1348" s="62"/>
      <c r="Z1348" s="62"/>
      <c r="AA1348" s="62"/>
      <c r="AB1348" s="62"/>
      <c r="AC1348" s="61" t="str">
        <f>'учет продукции'!$A1348&amp;" "&amp;'учет продукции'!$B1348&amp;" "&amp;'учет продукции'!$C1348&amp;" "&amp;'учет продукции'!$D1348&amp;" "&amp;'учет продукции'!$E1348</f>
        <v>Поребрик полноцвет №6 Осень Фактура 0-3 2 сорт</v>
      </c>
    </row>
    <row r="1349" spans="1:29" ht="14.25" customHeight="1" x14ac:dyDescent="0.3">
      <c r="A1349" s="65" t="s">
        <v>161</v>
      </c>
      <c r="B1349" s="8" t="str">
        <f t="shared" si="448"/>
        <v>полноцвет</v>
      </c>
      <c r="C1349" s="18" t="str">
        <f t="shared" si="441"/>
        <v>№7 Меланж</v>
      </c>
      <c r="D1349" s="18" t="str">
        <f t="shared" si="446"/>
        <v>Фактура 0-3</v>
      </c>
      <c r="E1349" s="8" t="str">
        <f>'вариации продукты'!F$4</f>
        <v>2 сорт</v>
      </c>
      <c r="F1349" s="12">
        <f>'учет продукции'!$I1349+'учет продукции'!$J1349-'учет продукции'!$K1349</f>
        <v>0</v>
      </c>
      <c r="G1349" s="32">
        <f t="shared" si="449"/>
        <v>145</v>
      </c>
      <c r="H1349" s="32">
        <f>'учет продукции'!$F1349*'учет продукции'!$G1349</f>
        <v>0</v>
      </c>
      <c r="I1349" s="64"/>
      <c r="J1349" s="61"/>
      <c r="K1349" s="61"/>
      <c r="L1349" s="62"/>
      <c r="M1349" s="62">
        <f>'учет продукции'!$L1349-'учет продукции'!$N1349</f>
        <v>0</v>
      </c>
      <c r="N1349" s="62">
        <f>'учет продукции'!$L1349/4.13</f>
        <v>0</v>
      </c>
      <c r="O1349" s="62"/>
      <c r="P1349" s="62"/>
      <c r="Q1349" s="62"/>
      <c r="R1349" s="62"/>
      <c r="S1349" s="62"/>
      <c r="T1349" s="62"/>
      <c r="U1349" s="62"/>
      <c r="V1349" s="62"/>
      <c r="W1349" s="62"/>
      <c r="X1349" s="62"/>
      <c r="Y1349" s="62"/>
      <c r="Z1349" s="62"/>
      <c r="AA1349" s="62"/>
      <c r="AB1349" s="62"/>
      <c r="AC1349" s="61" t="str">
        <f>'учет продукции'!$A1349&amp;" "&amp;'учет продукции'!$B1349&amp;" "&amp;'учет продукции'!$C1349&amp;" "&amp;'учет продукции'!$D1349&amp;" "&amp;'учет продукции'!$E1349</f>
        <v>Поребрик полноцвет №7 Меланж Фактура 0-3 2 сорт</v>
      </c>
    </row>
    <row r="1350" spans="1:29" ht="14.25" customHeight="1" x14ac:dyDescent="0.3">
      <c r="A1350" s="65" t="s">
        <v>161</v>
      </c>
      <c r="B1350" s="8" t="str">
        <f t="shared" si="448"/>
        <v>полноцвет</v>
      </c>
      <c r="C1350" s="18" t="str">
        <f t="shared" si="441"/>
        <v>№8 Аляска</v>
      </c>
      <c r="D1350" s="18" t="str">
        <f t="shared" si="446"/>
        <v>Фактура 0-3</v>
      </c>
      <c r="E1350" s="8" t="str">
        <f>'вариации продукты'!F$4</f>
        <v>2 сорт</v>
      </c>
      <c r="F1350" s="12">
        <f>'учет продукции'!$I1350+'учет продукции'!$J1350-'учет продукции'!$K1350</f>
        <v>0</v>
      </c>
      <c r="G1350" s="32">
        <f t="shared" si="449"/>
        <v>145</v>
      </c>
      <c r="H1350" s="32">
        <f>'учет продукции'!$F1350*'учет продукции'!$G1350</f>
        <v>0</v>
      </c>
      <c r="I1350" s="64"/>
      <c r="J1350" s="61"/>
      <c r="K1350" s="61"/>
      <c r="L1350" s="62"/>
      <c r="M1350" s="62">
        <f>'учет продукции'!$L1350-'учет продукции'!$N1350</f>
        <v>0</v>
      </c>
      <c r="N1350" s="62">
        <f>'учет продукции'!$L1350/4.13</f>
        <v>0</v>
      </c>
      <c r="O1350" s="62"/>
      <c r="P1350" s="62"/>
      <c r="Q1350" s="62"/>
      <c r="R1350" s="62"/>
      <c r="S1350" s="62"/>
      <c r="T1350" s="62"/>
      <c r="U1350" s="62"/>
      <c r="V1350" s="62"/>
      <c r="W1350" s="62"/>
      <c r="X1350" s="62"/>
      <c r="Y1350" s="62"/>
      <c r="Z1350" s="62"/>
      <c r="AA1350" s="62"/>
      <c r="AB1350" s="62"/>
      <c r="AC1350" s="61" t="str">
        <f>'учет продукции'!$A1350&amp;" "&amp;'учет продукции'!$B1350&amp;" "&amp;'учет продукции'!$C1350&amp;" "&amp;'учет продукции'!$D1350&amp;" "&amp;'учет продукции'!$E1350</f>
        <v>Поребрик полноцвет №8 Аляска Фактура 0-3 2 сорт</v>
      </c>
    </row>
    <row r="1351" spans="1:29" ht="14.25" customHeight="1" x14ac:dyDescent="0.3">
      <c r="A1351" s="65" t="s">
        <v>161</v>
      </c>
      <c r="B1351" s="8" t="str">
        <f t="shared" si="448"/>
        <v>полноцвет</v>
      </c>
      <c r="C1351" s="18" t="str">
        <f t="shared" si="441"/>
        <v>№9 Арабская ночь</v>
      </c>
      <c r="D1351" s="18" t="str">
        <f t="shared" si="446"/>
        <v>Фактура 0-3</v>
      </c>
      <c r="E1351" s="8" t="str">
        <f>'вариации продукты'!F$4</f>
        <v>2 сорт</v>
      </c>
      <c r="F1351" s="12">
        <f>'учет продукции'!$I1351+'учет продукции'!$J1351-'учет продукции'!$K1351</f>
        <v>0</v>
      </c>
      <c r="G1351" s="32">
        <f t="shared" si="449"/>
        <v>145</v>
      </c>
      <c r="H1351" s="32">
        <f>'учет продукции'!$F1351*'учет продукции'!$G1351</f>
        <v>0</v>
      </c>
      <c r="I1351" s="64"/>
      <c r="J1351" s="61"/>
      <c r="K1351" s="61"/>
      <c r="L1351" s="62"/>
      <c r="M1351" s="62">
        <f>'учет продукции'!$L1351-'учет продукции'!$N1351</f>
        <v>0</v>
      </c>
      <c r="N1351" s="62">
        <f>'учет продукции'!$L1351/4.13</f>
        <v>0</v>
      </c>
      <c r="O1351" s="62"/>
      <c r="P1351" s="62"/>
      <c r="Q1351" s="62"/>
      <c r="R1351" s="62"/>
      <c r="S1351" s="62"/>
      <c r="T1351" s="62"/>
      <c r="U1351" s="62"/>
      <c r="V1351" s="62"/>
      <c r="W1351" s="62"/>
      <c r="X1351" s="62"/>
      <c r="Y1351" s="62"/>
      <c r="Z1351" s="62"/>
      <c r="AA1351" s="62"/>
      <c r="AB1351" s="62"/>
      <c r="AC1351" s="61" t="str">
        <f>'учет продукции'!$A1351&amp;" "&amp;'учет продукции'!$B1351&amp;" "&amp;'учет продукции'!$C1351&amp;" "&amp;'учет продукции'!$D1351&amp;" "&amp;'учет продукции'!$E1351</f>
        <v>Поребрик полноцвет №9 Арабская ночь Фактура 0-3 2 сорт</v>
      </c>
    </row>
    <row r="1352" spans="1:29" ht="14.25" customHeight="1" x14ac:dyDescent="0.3">
      <c r="A1352" s="65" t="s">
        <v>161</v>
      </c>
      <c r="B1352" s="8" t="str">
        <f t="shared" si="448"/>
        <v>полноцвет</v>
      </c>
      <c r="C1352" s="18" t="str">
        <f t="shared" si="441"/>
        <v>№10 Джафар</v>
      </c>
      <c r="D1352" s="18" t="str">
        <f t="shared" si="446"/>
        <v>Фактура 0-3</v>
      </c>
      <c r="E1352" s="8" t="str">
        <f>'вариации продукты'!F$4</f>
        <v>2 сорт</v>
      </c>
      <c r="F1352" s="12">
        <f>'учет продукции'!$I1352+'учет продукции'!$J1352-'учет продукции'!$K1352</f>
        <v>0</v>
      </c>
      <c r="G1352" s="32">
        <f t="shared" si="449"/>
        <v>145</v>
      </c>
      <c r="H1352" s="32">
        <f>'учет продукции'!$F1352*'учет продукции'!$G1352</f>
        <v>0</v>
      </c>
      <c r="I1352" s="64"/>
      <c r="J1352" s="61"/>
      <c r="K1352" s="61"/>
      <c r="L1352" s="62"/>
      <c r="M1352" s="62">
        <f>'учет продукции'!$L1352-'учет продукции'!$N1352</f>
        <v>0</v>
      </c>
      <c r="N1352" s="62">
        <f>'учет продукции'!$L1352/4.13</f>
        <v>0</v>
      </c>
      <c r="O1352" s="62"/>
      <c r="P1352" s="62"/>
      <c r="Q1352" s="62"/>
      <c r="R1352" s="62"/>
      <c r="S1352" s="62"/>
      <c r="T1352" s="62"/>
      <c r="U1352" s="62"/>
      <c r="V1352" s="62"/>
      <c r="W1352" s="62"/>
      <c r="X1352" s="62"/>
      <c r="Y1352" s="62"/>
      <c r="Z1352" s="62"/>
      <c r="AA1352" s="62"/>
      <c r="AB1352" s="62"/>
      <c r="AC1352" s="61" t="str">
        <f>'учет продукции'!$A1352&amp;" "&amp;'учет продукции'!$B1352&amp;" "&amp;'учет продукции'!$C1352&amp;" "&amp;'учет продукции'!$D1352&amp;" "&amp;'учет продукции'!$E1352</f>
        <v>Поребрик полноцвет №10 Джафар Фактура 0-3 2 сорт</v>
      </c>
    </row>
    <row r="1353" spans="1:29" ht="14.25" customHeight="1" x14ac:dyDescent="0.3">
      <c r="A1353" s="65" t="s">
        <v>161</v>
      </c>
      <c r="B1353" s="8" t="str">
        <f t="shared" si="448"/>
        <v>полноцвет</v>
      </c>
      <c r="C1353" s="18" t="str">
        <f t="shared" si="441"/>
        <v>№11 Джамбулани</v>
      </c>
      <c r="D1353" s="18" t="str">
        <f t="shared" si="446"/>
        <v>Фактура 0-3</v>
      </c>
      <c r="E1353" s="8" t="str">
        <f>'вариации продукты'!F$4</f>
        <v>2 сорт</v>
      </c>
      <c r="F1353" s="12">
        <f>'учет продукции'!$I1353+'учет продукции'!$J1353-'учет продукции'!$K1353</f>
        <v>0</v>
      </c>
      <c r="G1353" s="32">
        <f t="shared" si="449"/>
        <v>145</v>
      </c>
      <c r="H1353" s="32">
        <f>'учет продукции'!$F1353*'учет продукции'!$G1353</f>
        <v>0</v>
      </c>
      <c r="I1353" s="64"/>
      <c r="J1353" s="61"/>
      <c r="K1353" s="61"/>
      <c r="L1353" s="62"/>
      <c r="M1353" s="62">
        <f>'учет продукции'!$L1353-'учет продукции'!$N1353</f>
        <v>0</v>
      </c>
      <c r="N1353" s="62">
        <f>'учет продукции'!$L1353/4.13</f>
        <v>0</v>
      </c>
      <c r="O1353" s="62"/>
      <c r="P1353" s="62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2"/>
      <c r="AB1353" s="62"/>
      <c r="AC1353" s="61" t="str">
        <f>'учет продукции'!$A1353&amp;" "&amp;'учет продукции'!$B1353&amp;" "&amp;'учет продукции'!$C1353&amp;" "&amp;'учет продукции'!$D1353&amp;" "&amp;'учет продукции'!$E1353</f>
        <v>Поребрик полноцвет №11 Джамбулани Фактура 0-3 2 сорт</v>
      </c>
    </row>
    <row r="1354" spans="1:29" ht="14.25" customHeight="1" x14ac:dyDescent="0.3">
      <c r="A1354" s="65" t="s">
        <v>161</v>
      </c>
      <c r="B1354" s="8" t="str">
        <f t="shared" si="448"/>
        <v>полноцвет</v>
      </c>
      <c r="C1354" s="18" t="str">
        <f t="shared" si="441"/>
        <v>№12 Яшма</v>
      </c>
      <c r="D1354" s="18" t="str">
        <f t="shared" si="446"/>
        <v>Фактура 0-3</v>
      </c>
      <c r="E1354" s="8" t="str">
        <f>'вариации продукты'!F$4</f>
        <v>2 сорт</v>
      </c>
      <c r="F1354" s="12">
        <f>'учет продукции'!$I1354+'учет продукции'!$J1354-'учет продукции'!$K1354</f>
        <v>0</v>
      </c>
      <c r="G1354" s="32">
        <f t="shared" si="449"/>
        <v>145</v>
      </c>
      <c r="H1354" s="32">
        <f>'учет продукции'!$F1354*'учет продукции'!$G1354</f>
        <v>0</v>
      </c>
      <c r="I1354" s="64"/>
      <c r="J1354" s="61"/>
      <c r="K1354" s="61"/>
      <c r="L1354" s="62"/>
      <c r="M1354" s="62">
        <f>'учет продукции'!$L1354-'учет продукции'!$N1354</f>
        <v>0</v>
      </c>
      <c r="N1354" s="62">
        <f>'учет продукции'!$L1354/4.13</f>
        <v>0</v>
      </c>
      <c r="O1354" s="62"/>
      <c r="P1354" s="62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2"/>
      <c r="AB1354" s="62"/>
      <c r="AC1354" s="61" t="str">
        <f>'учет продукции'!$A1354&amp;" "&amp;'учет продукции'!$B1354&amp;" "&amp;'учет продукции'!$C1354&amp;" "&amp;'учет продукции'!$D1354&amp;" "&amp;'учет продукции'!$E1354</f>
        <v>Поребрик полноцвет №12 Яшма Фактура 0-3 2 сорт</v>
      </c>
    </row>
    <row r="1355" spans="1:29" ht="14.25" customHeight="1" x14ac:dyDescent="0.3">
      <c r="A1355" s="65" t="s">
        <v>161</v>
      </c>
      <c r="B1355" s="8" t="str">
        <f t="shared" si="448"/>
        <v>полноцвет</v>
      </c>
      <c r="C1355" s="18" t="str">
        <f t="shared" si="441"/>
        <v>№13 Сорренто</v>
      </c>
      <c r="D1355" s="18" t="str">
        <f t="shared" si="446"/>
        <v>Фактура 0-3</v>
      </c>
      <c r="E1355" s="8" t="str">
        <f>'вариации продукты'!F$4</f>
        <v>2 сорт</v>
      </c>
      <c r="F1355" s="12">
        <f>'учет продукции'!$I1355+'учет продукции'!$J1355-'учет продукции'!$K1355</f>
        <v>0</v>
      </c>
      <c r="G1355" s="32">
        <f t="shared" si="449"/>
        <v>145</v>
      </c>
      <c r="H1355" s="32">
        <f>'учет продукции'!$F1355*'учет продукции'!$G1355</f>
        <v>0</v>
      </c>
      <c r="I1355" s="64"/>
      <c r="J1355" s="61"/>
      <c r="K1355" s="61"/>
      <c r="L1355" s="62"/>
      <c r="M1355" s="62">
        <f>'учет продукции'!$L1355-'учет продукции'!$N1355</f>
        <v>0</v>
      </c>
      <c r="N1355" s="62">
        <f>'учет продукции'!$L1355/4.13</f>
        <v>0</v>
      </c>
      <c r="O1355" s="62"/>
      <c r="P1355" s="62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2"/>
      <c r="AB1355" s="62"/>
      <c r="AC1355" s="61" t="str">
        <f>'учет продукции'!$A1355&amp;" "&amp;'учет продукции'!$B1355&amp;" "&amp;'учет продукции'!$C1355&amp;" "&amp;'учет продукции'!$D1355&amp;" "&amp;'учет продукции'!$E1355</f>
        <v>Поребрик полноцвет №13 Сорренто Фактура 0-3 2 сорт</v>
      </c>
    </row>
    <row r="1356" spans="1:29" ht="14.25" customHeight="1" x14ac:dyDescent="0.3">
      <c r="A1356" s="65" t="s">
        <v>161</v>
      </c>
      <c r="B1356" s="8" t="str">
        <f t="shared" si="448"/>
        <v>полноцвет</v>
      </c>
      <c r="C1356" s="18" t="str">
        <f t="shared" si="441"/>
        <v>№14 Красный агат</v>
      </c>
      <c r="D1356" s="18" t="str">
        <f t="shared" si="446"/>
        <v>Фактура 0-3</v>
      </c>
      <c r="E1356" s="8" t="str">
        <f>'вариации продукты'!F$4</f>
        <v>2 сорт</v>
      </c>
      <c r="F1356" s="12">
        <f>'учет продукции'!$I1356+'учет продукции'!$J1356-'учет продукции'!$K1356</f>
        <v>0</v>
      </c>
      <c r="G1356" s="32">
        <f t="shared" si="449"/>
        <v>145</v>
      </c>
      <c r="H1356" s="32">
        <f>'учет продукции'!$F1356*'учет продукции'!$G1356</f>
        <v>0</v>
      </c>
      <c r="I1356" s="64"/>
      <c r="J1356" s="61"/>
      <c r="K1356" s="61"/>
      <c r="L1356" s="62"/>
      <c r="M1356" s="62">
        <f>'учет продукции'!$L1356-'учет продукции'!$N1356</f>
        <v>0</v>
      </c>
      <c r="N1356" s="62">
        <f>'учет продукции'!$L1356/4.13</f>
        <v>0</v>
      </c>
      <c r="O1356" s="62"/>
      <c r="P1356" s="62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2"/>
      <c r="AB1356" s="62"/>
      <c r="AC1356" s="61" t="str">
        <f>'учет продукции'!$A1356&amp;" "&amp;'учет продукции'!$B1356&amp;" "&amp;'учет продукции'!$C1356&amp;" "&amp;'учет продукции'!$D1356&amp;" "&amp;'учет продукции'!$E1356</f>
        <v>Поребрик полноцвет №14 Красный агат Фактура 0-3 2 сорт</v>
      </c>
    </row>
    <row r="1357" spans="1:29" ht="14.25" customHeight="1" x14ac:dyDescent="0.3">
      <c r="A1357" s="65" t="s">
        <v>161</v>
      </c>
      <c r="B1357" s="8" t="str">
        <f t="shared" si="448"/>
        <v>полноцвет</v>
      </c>
      <c r="C1357" s="18" t="str">
        <f t="shared" si="441"/>
        <v>№15 Антрацит</v>
      </c>
      <c r="D1357" s="18" t="str">
        <f t="shared" si="446"/>
        <v>Фактура 0-3</v>
      </c>
      <c r="E1357" s="8" t="str">
        <f>'вариации продукты'!F$4</f>
        <v>2 сорт</v>
      </c>
      <c r="F1357" s="12">
        <f>'учет продукции'!$I1357+'учет продукции'!$J1357-'учет продукции'!$K1357</f>
        <v>0</v>
      </c>
      <c r="G1357" s="32">
        <f t="shared" si="449"/>
        <v>145</v>
      </c>
      <c r="H1357" s="32">
        <f>'учет продукции'!$F1357*'учет продукции'!$G1357</f>
        <v>0</v>
      </c>
      <c r="I1357" s="64"/>
      <c r="J1357" s="61"/>
      <c r="K1357" s="61"/>
      <c r="L1357" s="62"/>
      <c r="M1357" s="62">
        <f>'учет продукции'!$L1357-'учет продукции'!$N1357</f>
        <v>0</v>
      </c>
      <c r="N1357" s="62">
        <f>'учет продукции'!$L1357/4.13</f>
        <v>0</v>
      </c>
      <c r="O1357" s="62"/>
      <c r="P1357" s="62"/>
      <c r="Q1357" s="62"/>
      <c r="R1357" s="62"/>
      <c r="S1357" s="62"/>
      <c r="T1357" s="62"/>
      <c r="U1357" s="62"/>
      <c r="V1357" s="62"/>
      <c r="W1357" s="62"/>
      <c r="X1357" s="62"/>
      <c r="Y1357" s="62"/>
      <c r="Z1357" s="62"/>
      <c r="AA1357" s="62"/>
      <c r="AB1357" s="62"/>
      <c r="AC1357" s="61" t="str">
        <f>'учет продукции'!$A1357&amp;" "&amp;'учет продукции'!$B1357&amp;" "&amp;'учет продукции'!$C1357&amp;" "&amp;'учет продукции'!$D1357&amp;" "&amp;'учет продукции'!$E1357</f>
        <v>Поребрик полноцвет №15 Антрацит Фактура 0-3 2 сорт</v>
      </c>
    </row>
    <row r="1358" spans="1:29" ht="14.25" customHeight="1" x14ac:dyDescent="0.3">
      <c r="A1358" s="65" t="s">
        <v>161</v>
      </c>
      <c r="B1358" s="8" t="str">
        <f t="shared" si="448"/>
        <v>полноцвет</v>
      </c>
      <c r="C1358" s="18" t="str">
        <f t="shared" si="441"/>
        <v>№16 Хаски</v>
      </c>
      <c r="D1358" s="18" t="str">
        <f t="shared" si="446"/>
        <v>Фактура 0-3</v>
      </c>
      <c r="E1358" s="8" t="str">
        <f>'вариации продукты'!F$4</f>
        <v>2 сорт</v>
      </c>
      <c r="F1358" s="12">
        <f>'учет продукции'!$I1358+'учет продукции'!$J1358-'учет продукции'!$K1358</f>
        <v>0</v>
      </c>
      <c r="G1358" s="32">
        <f t="shared" si="449"/>
        <v>145</v>
      </c>
      <c r="H1358" s="32">
        <f>'учет продукции'!$F1358*'учет продукции'!$G1358</f>
        <v>0</v>
      </c>
      <c r="I1358" s="64"/>
      <c r="J1358" s="61"/>
      <c r="K1358" s="61"/>
      <c r="L1358" s="62"/>
      <c r="M1358" s="62">
        <f>'учет продукции'!$L1358-'учет продукции'!$N1358</f>
        <v>0</v>
      </c>
      <c r="N1358" s="62">
        <f>'учет продукции'!$L1358/4.13</f>
        <v>0</v>
      </c>
      <c r="O1358" s="62"/>
      <c r="P1358" s="62"/>
      <c r="Q1358" s="62"/>
      <c r="R1358" s="62"/>
      <c r="S1358" s="62"/>
      <c r="T1358" s="62"/>
      <c r="U1358" s="62"/>
      <c r="V1358" s="62"/>
      <c r="W1358" s="62"/>
      <c r="X1358" s="62"/>
      <c r="Y1358" s="62"/>
      <c r="Z1358" s="62"/>
      <c r="AA1358" s="62"/>
      <c r="AB1358" s="62"/>
      <c r="AC1358" s="61" t="str">
        <f>'учет продукции'!$A1358&amp;" "&amp;'учет продукции'!$B1358&amp;" "&amp;'учет продукции'!$C1358&amp;" "&amp;'учет продукции'!$D1358&amp;" "&amp;'учет продукции'!$E1358</f>
        <v>Поребрик полноцвет №16 Хаски Фактура 0-3 2 сорт</v>
      </c>
    </row>
    <row r="1359" spans="1:29" ht="14.25" customHeight="1" x14ac:dyDescent="0.3">
      <c r="A1359" s="65" t="s">
        <v>161</v>
      </c>
      <c r="B1359" s="8" t="str">
        <f t="shared" si="448"/>
        <v>полноцвет</v>
      </c>
      <c r="C1359" s="18" t="str">
        <f t="shared" si="441"/>
        <v>№17 Черная ночь</v>
      </c>
      <c r="D1359" s="18" t="str">
        <f t="shared" si="446"/>
        <v>Фактура 0-3</v>
      </c>
      <c r="E1359" s="8" t="str">
        <f>'вариации продукты'!F$4</f>
        <v>2 сорт</v>
      </c>
      <c r="F1359" s="12">
        <f>'учет продукции'!$I1359+'учет продукции'!$J1359-'учет продукции'!$K1359</f>
        <v>0</v>
      </c>
      <c r="G1359" s="32">
        <f t="shared" si="449"/>
        <v>145</v>
      </c>
      <c r="H1359" s="32">
        <f>'учет продукции'!$F1359*'учет продукции'!$G1359</f>
        <v>0</v>
      </c>
      <c r="I1359" s="64"/>
      <c r="J1359" s="61"/>
      <c r="K1359" s="61"/>
      <c r="L1359" s="62"/>
      <c r="M1359" s="62">
        <f>'учет продукции'!$L1359-'учет продукции'!$N1359</f>
        <v>0</v>
      </c>
      <c r="N1359" s="62">
        <f>'учет продукции'!$L1359/4.13</f>
        <v>0</v>
      </c>
      <c r="O1359" s="62"/>
      <c r="P1359" s="62"/>
      <c r="Q1359" s="62"/>
      <c r="R1359" s="62"/>
      <c r="S1359" s="62"/>
      <c r="T1359" s="62"/>
      <c r="U1359" s="62"/>
      <c r="V1359" s="62"/>
      <c r="W1359" s="62"/>
      <c r="X1359" s="62"/>
      <c r="Y1359" s="62"/>
      <c r="Z1359" s="62"/>
      <c r="AA1359" s="62"/>
      <c r="AB1359" s="62"/>
      <c r="AC1359" s="61" t="str">
        <f>'учет продукции'!$A1359&amp;" "&amp;'учет продукции'!$B1359&amp;" "&amp;'учет продукции'!$C1359&amp;" "&amp;'учет продукции'!$D1359&amp;" "&amp;'учет продукции'!$E1359</f>
        <v>Поребрик полноцвет №17 Черная ночь Фактура 0-3 2 сорт</v>
      </c>
    </row>
    <row r="1360" spans="1:29" ht="14.25" customHeight="1" x14ac:dyDescent="0.3">
      <c r="A1360" s="65" t="s">
        <v>161</v>
      </c>
      <c r="B1360" s="8" t="str">
        <f t="shared" si="448"/>
        <v>полноцвет</v>
      </c>
      <c r="C1360" s="18" t="str">
        <f t="shared" si="441"/>
        <v>№18 Мустанг</v>
      </c>
      <c r="D1360" s="18" t="str">
        <f t="shared" si="446"/>
        <v>Фактура 0-3</v>
      </c>
      <c r="E1360" s="8" t="str">
        <f>'вариации продукты'!F$4</f>
        <v>2 сорт</v>
      </c>
      <c r="F1360" s="12">
        <f>'учет продукции'!$I1360+'учет продукции'!$J1360-'учет продукции'!$K1360</f>
        <v>0</v>
      </c>
      <c r="G1360" s="32">
        <f t="shared" si="449"/>
        <v>145</v>
      </c>
      <c r="H1360" s="32">
        <f>'учет продукции'!$F1360*'учет продукции'!$G1360</f>
        <v>0</v>
      </c>
      <c r="I1360" s="64"/>
      <c r="J1360" s="61"/>
      <c r="K1360" s="61"/>
      <c r="L1360" s="62"/>
      <c r="M1360" s="62">
        <f>'учет продукции'!$L1360-'учет продукции'!$N1360</f>
        <v>0</v>
      </c>
      <c r="N1360" s="62">
        <f>'учет продукции'!$L1360/4.13</f>
        <v>0</v>
      </c>
      <c r="O1360" s="62"/>
      <c r="P1360" s="62"/>
      <c r="Q1360" s="62"/>
      <c r="R1360" s="62"/>
      <c r="S1360" s="62"/>
      <c r="T1360" s="62"/>
      <c r="U1360" s="62"/>
      <c r="V1360" s="62"/>
      <c r="W1360" s="62"/>
      <c r="X1360" s="62"/>
      <c r="Y1360" s="62"/>
      <c r="Z1360" s="62"/>
      <c r="AA1360" s="62"/>
      <c r="AB1360" s="62"/>
      <c r="AC1360" s="61" t="str">
        <f>'учет продукции'!$A1360&amp;" "&amp;'учет продукции'!$B1360&amp;" "&amp;'учет продукции'!$C1360&amp;" "&amp;'учет продукции'!$D1360&amp;" "&amp;'учет продукции'!$E1360</f>
        <v>Поребрик полноцвет №18 Мустанг Фактура 0-3 2 сорт</v>
      </c>
    </row>
    <row r="1361" spans="1:29" ht="14.25" customHeight="1" x14ac:dyDescent="0.3">
      <c r="A1361" s="65" t="s">
        <v>161</v>
      </c>
      <c r="B1361" s="8" t="str">
        <f t="shared" si="448"/>
        <v>полноцвет</v>
      </c>
      <c r="C1361" s="18" t="str">
        <f t="shared" si="441"/>
        <v>№19 Гончар</v>
      </c>
      <c r="D1361" s="18" t="str">
        <f t="shared" si="446"/>
        <v>Фактура 0-3</v>
      </c>
      <c r="E1361" s="8" t="str">
        <f>'вариации продукты'!F$4</f>
        <v>2 сорт</v>
      </c>
      <c r="F1361" s="12">
        <f>'учет продукции'!$I1361+'учет продукции'!$J1361-'учет продукции'!$K1361</f>
        <v>0</v>
      </c>
      <c r="G1361" s="32">
        <f t="shared" si="449"/>
        <v>145</v>
      </c>
      <c r="H1361" s="32">
        <f>'учет продукции'!$F1361*'учет продукции'!$G1361</f>
        <v>0</v>
      </c>
      <c r="I1361" s="64"/>
      <c r="J1361" s="61"/>
      <c r="K1361" s="61"/>
      <c r="L1361" s="62"/>
      <c r="M1361" s="62">
        <f>'учет продукции'!$L1361-'учет продукции'!$N1361</f>
        <v>0</v>
      </c>
      <c r="N1361" s="62">
        <f>'учет продукции'!$L1361/4.13</f>
        <v>0</v>
      </c>
      <c r="O1361" s="62"/>
      <c r="P1361" s="62"/>
      <c r="Q1361" s="62"/>
      <c r="R1361" s="62"/>
      <c r="S1361" s="62"/>
      <c r="T1361" s="62"/>
      <c r="U1361" s="62"/>
      <c r="V1361" s="62"/>
      <c r="W1361" s="62"/>
      <c r="X1361" s="62"/>
      <c r="Y1361" s="62"/>
      <c r="Z1361" s="62"/>
      <c r="AA1361" s="62"/>
      <c r="AB1361" s="62"/>
      <c r="AC1361" s="61" t="str">
        <f>'учет продукции'!$A1361&amp;" "&amp;'учет продукции'!$B1361&amp;" "&amp;'учет продукции'!$C1361&amp;" "&amp;'учет продукции'!$D1361&amp;" "&amp;'учет продукции'!$E1361</f>
        <v>Поребрик полноцвет №19 Гончар Фактура 0-3 2 сорт</v>
      </c>
    </row>
    <row r="1362" spans="1:29" ht="14.25" customHeight="1" x14ac:dyDescent="0.3">
      <c r="A1362" s="65" t="s">
        <v>161</v>
      </c>
      <c r="B1362" s="8" t="str">
        <f t="shared" si="448"/>
        <v>полноцвет</v>
      </c>
      <c r="C1362" s="18" t="str">
        <f t="shared" si="441"/>
        <v>№20 Кармен</v>
      </c>
      <c r="D1362" s="18" t="str">
        <f t="shared" si="446"/>
        <v>Фактура 0-3</v>
      </c>
      <c r="E1362" s="8" t="str">
        <f>'вариации продукты'!F$4</f>
        <v>2 сорт</v>
      </c>
      <c r="F1362" s="12">
        <f>'учет продукции'!$I1362+'учет продукции'!$J1362-'учет продукции'!$K1362</f>
        <v>0</v>
      </c>
      <c r="G1362" s="32">
        <f t="shared" si="449"/>
        <v>145</v>
      </c>
      <c r="H1362" s="32">
        <f>'учет продукции'!$F1362*'учет продукции'!$G1362</f>
        <v>0</v>
      </c>
      <c r="I1362" s="64"/>
      <c r="J1362" s="61"/>
      <c r="K1362" s="61"/>
      <c r="L1362" s="62"/>
      <c r="M1362" s="62">
        <f>'учет продукции'!$L1362-'учет продукции'!$N1362</f>
        <v>0</v>
      </c>
      <c r="N1362" s="62">
        <f>'учет продукции'!$L1362/4.13</f>
        <v>0</v>
      </c>
      <c r="O1362" s="62"/>
      <c r="P1362" s="62"/>
      <c r="Q1362" s="62"/>
      <c r="R1362" s="62"/>
      <c r="S1362" s="62"/>
      <c r="T1362" s="62"/>
      <c r="U1362" s="62"/>
      <c r="V1362" s="62"/>
      <c r="W1362" s="62"/>
      <c r="X1362" s="62"/>
      <c r="Y1362" s="62"/>
      <c r="Z1362" s="62"/>
      <c r="AA1362" s="62"/>
      <c r="AB1362" s="62"/>
      <c r="AC1362" s="61" t="str">
        <f>'учет продукции'!$A1362&amp;" "&amp;'учет продукции'!$B1362&amp;" "&amp;'учет продукции'!$C1362&amp;" "&amp;'учет продукции'!$D1362&amp;" "&amp;'учет продукции'!$E1362</f>
        <v>Поребрик полноцвет №20 Кармен Фактура 0-3 2 сорт</v>
      </c>
    </row>
    <row r="1363" spans="1:29" ht="14.25" customHeight="1" x14ac:dyDescent="0.3">
      <c r="A1363" s="65" t="s">
        <v>161</v>
      </c>
      <c r="B1363" s="8" t="str">
        <f t="shared" si="448"/>
        <v>полноцвет</v>
      </c>
      <c r="C1363" s="18" t="str">
        <f t="shared" si="441"/>
        <v>№21 Агат коричневый</v>
      </c>
      <c r="D1363" s="18" t="str">
        <f t="shared" si="446"/>
        <v>Фактура 0-3</v>
      </c>
      <c r="E1363" s="8" t="str">
        <f>'вариации продукты'!F$4</f>
        <v>2 сорт</v>
      </c>
      <c r="F1363" s="12">
        <f>'учет продукции'!$I1363+'учет продукции'!$J1363-'учет продукции'!$K1363</f>
        <v>0</v>
      </c>
      <c r="G1363" s="32">
        <f t="shared" si="449"/>
        <v>145</v>
      </c>
      <c r="H1363" s="32">
        <f>'учет продукции'!$F1363*'учет продукции'!$G1363</f>
        <v>0</v>
      </c>
      <c r="I1363" s="64"/>
      <c r="J1363" s="61"/>
      <c r="K1363" s="61"/>
      <c r="L1363" s="62"/>
      <c r="M1363" s="62">
        <f>'учет продукции'!$L1363-'учет продукции'!$N1363</f>
        <v>0</v>
      </c>
      <c r="N1363" s="62">
        <f>'учет продукции'!$L1363/4.13</f>
        <v>0</v>
      </c>
      <c r="O1363" s="62"/>
      <c r="P1363" s="62"/>
      <c r="Q1363" s="62"/>
      <c r="R1363" s="62"/>
      <c r="S1363" s="62"/>
      <c r="T1363" s="62"/>
      <c r="U1363" s="62"/>
      <c r="V1363" s="62"/>
      <c r="W1363" s="62"/>
      <c r="X1363" s="62"/>
      <c r="Y1363" s="62"/>
      <c r="Z1363" s="62"/>
      <c r="AA1363" s="62"/>
      <c r="AB1363" s="62"/>
      <c r="AC1363" s="61" t="str">
        <f>'учет продукции'!$A1363&amp;" "&amp;'учет продукции'!$B1363&amp;" "&amp;'учет продукции'!$C1363&amp;" "&amp;'учет продукции'!$D1363&amp;" "&amp;'учет продукции'!$E1363</f>
        <v>Поребрик полноцвет №21 Агат коричневый Фактура 0-3 2 сорт</v>
      </c>
    </row>
    <row r="1364" spans="1:29" ht="14.25" customHeight="1" x14ac:dyDescent="0.3">
      <c r="A1364" s="65" t="s">
        <v>161</v>
      </c>
      <c r="B1364" s="8" t="str">
        <f t="shared" si="448"/>
        <v>полноцвет</v>
      </c>
      <c r="C1364" s="18" t="str">
        <f t="shared" si="441"/>
        <v>№22 Агат оранжевый</v>
      </c>
      <c r="D1364" s="18" t="str">
        <f t="shared" si="446"/>
        <v>Фактура 0-3</v>
      </c>
      <c r="E1364" s="8" t="str">
        <f>'вариации продукты'!F$4</f>
        <v>2 сорт</v>
      </c>
      <c r="F1364" s="12">
        <f>'учет продукции'!$I1364+'учет продукции'!$J1364-'учет продукции'!$K1364</f>
        <v>0</v>
      </c>
      <c r="G1364" s="32">
        <f t="shared" si="449"/>
        <v>145</v>
      </c>
      <c r="H1364" s="32">
        <f>'учет продукции'!$F1364*'учет продукции'!$G1364</f>
        <v>0</v>
      </c>
      <c r="I1364" s="64"/>
      <c r="J1364" s="61"/>
      <c r="K1364" s="61"/>
      <c r="L1364" s="62"/>
      <c r="M1364" s="62">
        <f>'учет продукции'!$L1364-'учет продукции'!$N1364</f>
        <v>0</v>
      </c>
      <c r="N1364" s="62">
        <f>'учет продукции'!$L1364/4.13</f>
        <v>0</v>
      </c>
      <c r="O1364" s="62"/>
      <c r="P1364" s="62"/>
      <c r="Q1364" s="62"/>
      <c r="R1364" s="62"/>
      <c r="S1364" s="62"/>
      <c r="T1364" s="62"/>
      <c r="U1364" s="62"/>
      <c r="V1364" s="62"/>
      <c r="W1364" s="62"/>
      <c r="X1364" s="62"/>
      <c r="Y1364" s="62"/>
      <c r="Z1364" s="62"/>
      <c r="AA1364" s="62"/>
      <c r="AB1364" s="62"/>
      <c r="AC1364" s="61" t="str">
        <f>'учет продукции'!$A1364&amp;" "&amp;'учет продукции'!$B1364&amp;" "&amp;'учет продукции'!$C1364&amp;" "&amp;'учет продукции'!$D1364&amp;" "&amp;'учет продукции'!$E1364</f>
        <v>Поребрик полноцвет №22 Агат оранжевый Фактура 0-3 2 сорт</v>
      </c>
    </row>
    <row r="1365" spans="1:29" ht="14.25" customHeight="1" x14ac:dyDescent="0.3">
      <c r="A1365" s="65" t="s">
        <v>161</v>
      </c>
      <c r="B1365" s="8" t="str">
        <f t="shared" si="448"/>
        <v>полноцвет</v>
      </c>
      <c r="C1365" s="18" t="str">
        <f t="shared" si="441"/>
        <v>№23 Жёлтый агат</v>
      </c>
      <c r="D1365" s="18" t="str">
        <f t="shared" si="446"/>
        <v>Фактура 0-3</v>
      </c>
      <c r="E1365" s="8" t="str">
        <f>'вариации продукты'!F$4</f>
        <v>2 сорт</v>
      </c>
      <c r="F1365" s="12">
        <f>'учет продукции'!$I1365+'учет продукции'!$J1365-'учет продукции'!$K1365</f>
        <v>0</v>
      </c>
      <c r="G1365" s="32">
        <f t="shared" si="449"/>
        <v>145</v>
      </c>
      <c r="H1365" s="32">
        <f>'учет продукции'!$F1365*'учет продукции'!$G1365</f>
        <v>0</v>
      </c>
      <c r="I1365" s="64"/>
      <c r="J1365" s="61"/>
      <c r="K1365" s="61"/>
      <c r="L1365" s="62"/>
      <c r="M1365" s="62">
        <f>'учет продукции'!$L1365-'учет продукции'!$N1365</f>
        <v>0</v>
      </c>
      <c r="N1365" s="62">
        <f>'учет продукции'!$L1365/4.13</f>
        <v>0</v>
      </c>
      <c r="O1365" s="62"/>
      <c r="P1365" s="62"/>
      <c r="Q1365" s="62"/>
      <c r="R1365" s="62"/>
      <c r="S1365" s="62"/>
      <c r="T1365" s="62"/>
      <c r="U1365" s="62"/>
      <c r="V1365" s="62"/>
      <c r="W1365" s="62"/>
      <c r="X1365" s="62"/>
      <c r="Y1365" s="62"/>
      <c r="Z1365" s="62"/>
      <c r="AA1365" s="62"/>
      <c r="AB1365" s="62"/>
      <c r="AC1365" s="61" t="str">
        <f>'учет продукции'!$A1365&amp;" "&amp;'учет продукции'!$B1365&amp;" "&amp;'учет продукции'!$C1365&amp;" "&amp;'учет продукции'!$D1365&amp;" "&amp;'учет продукции'!$E1365</f>
        <v>Поребрик полноцвет №23 Жёлтый агат Фактура 0-3 2 сорт</v>
      </c>
    </row>
    <row r="1366" spans="1:29" ht="14.25" customHeight="1" x14ac:dyDescent="0.3">
      <c r="A1366" s="65" t="s">
        <v>161</v>
      </c>
      <c r="B1366" s="8" t="str">
        <f t="shared" si="448"/>
        <v>полноцвет</v>
      </c>
      <c r="C1366" s="18" t="str">
        <f t="shared" si="441"/>
        <v>№24 Танго</v>
      </c>
      <c r="D1366" s="18" t="str">
        <f t="shared" si="446"/>
        <v>Фактура 0-3</v>
      </c>
      <c r="E1366" s="8" t="str">
        <f>'вариации продукты'!F$4</f>
        <v>2 сорт</v>
      </c>
      <c r="F1366" s="12">
        <f>'учет продукции'!$I1366+'учет продукции'!$J1366-'учет продукции'!$K1366</f>
        <v>0</v>
      </c>
      <c r="G1366" s="32">
        <f t="shared" si="449"/>
        <v>145</v>
      </c>
      <c r="H1366" s="32">
        <f>'учет продукции'!$F1366*'учет продукции'!$G1366</f>
        <v>0</v>
      </c>
      <c r="I1366" s="64"/>
      <c r="J1366" s="61"/>
      <c r="K1366" s="61"/>
      <c r="L1366" s="62"/>
      <c r="M1366" s="62">
        <f>'учет продукции'!$L1366-'учет продукции'!$N1366</f>
        <v>0</v>
      </c>
      <c r="N1366" s="62">
        <f>'учет продукции'!$L1366/4.13</f>
        <v>0</v>
      </c>
      <c r="O1366" s="62"/>
      <c r="P1366" s="62"/>
      <c r="Q1366" s="62"/>
      <c r="R1366" s="62"/>
      <c r="S1366" s="62"/>
      <c r="T1366" s="62"/>
      <c r="U1366" s="62"/>
      <c r="V1366" s="62"/>
      <c r="W1366" s="62"/>
      <c r="X1366" s="62"/>
      <c r="Y1366" s="62"/>
      <c r="Z1366" s="62"/>
      <c r="AA1366" s="62"/>
      <c r="AB1366" s="62"/>
      <c r="AC1366" s="61" t="str">
        <f>'учет продукции'!$A1366&amp;" "&amp;'учет продукции'!$B1366&amp;" "&amp;'учет продукции'!$C1366&amp;" "&amp;'учет продукции'!$D1366&amp;" "&amp;'учет продукции'!$E1366</f>
        <v>Поребрик полноцвет №24 Танго Фактура 0-3 2 сорт</v>
      </c>
    </row>
    <row r="1367" spans="1:29" ht="14.25" customHeight="1" x14ac:dyDescent="0.3">
      <c r="A1367" s="65" t="s">
        <v>161</v>
      </c>
      <c r="B1367" s="8" t="str">
        <f t="shared" si="448"/>
        <v>полноцвет</v>
      </c>
      <c r="C1367" s="18" t="str">
        <f t="shared" si="441"/>
        <v>серый</v>
      </c>
      <c r="D1367" s="18" t="str">
        <f t="shared" si="446"/>
        <v>Мрамор</v>
      </c>
      <c r="E1367" s="8" t="str">
        <f>'вариации продукты'!F$4</f>
        <v>2 сорт</v>
      </c>
      <c r="F1367" s="12">
        <f>'учет продукции'!$I1367+'учет продукции'!$J1367-'учет продукции'!$K1367</f>
        <v>0</v>
      </c>
      <c r="G1367" s="32">
        <f t="shared" si="449"/>
        <v>175</v>
      </c>
      <c r="H1367" s="32">
        <f>'учет продукции'!$F1367*'учет продукции'!$G1367</f>
        <v>0</v>
      </c>
      <c r="I1367" s="64"/>
      <c r="J1367" s="61"/>
      <c r="K1367" s="61"/>
      <c r="L1367" s="62"/>
      <c r="M1367" s="62">
        <f>'учет продукции'!$L1367-'учет продукции'!$N1367</f>
        <v>0</v>
      </c>
      <c r="N1367" s="62">
        <f>'учет продукции'!$L1367/4.13</f>
        <v>0</v>
      </c>
      <c r="O1367" s="62"/>
      <c r="P1367" s="62"/>
      <c r="Q1367" s="62"/>
      <c r="R1367" s="62"/>
      <c r="S1367" s="62"/>
      <c r="T1367" s="62"/>
      <c r="U1367" s="62"/>
      <c r="V1367" s="62"/>
      <c r="W1367" s="62"/>
      <c r="X1367" s="62"/>
      <c r="Y1367" s="62"/>
      <c r="Z1367" s="62"/>
      <c r="AA1367" s="62"/>
      <c r="AB1367" s="62"/>
      <c r="AC1367" s="61" t="str">
        <f>'учет продукции'!$A1367&amp;" "&amp;'учет продукции'!$B1367&amp;" "&amp;'учет продукции'!$C1367&amp;" "&amp;'учет продукции'!$D1367&amp;" "&amp;'учет продукции'!$E1367</f>
        <v>Поребрик полноцвет серый Мрамор 2 сорт</v>
      </c>
    </row>
    <row r="1368" spans="1:29" ht="14.25" customHeight="1" x14ac:dyDescent="0.3">
      <c r="A1368" s="65" t="s">
        <v>161</v>
      </c>
      <c r="B1368" s="8" t="str">
        <f t="shared" si="448"/>
        <v>полноцвет</v>
      </c>
      <c r="C1368" s="18" t="str">
        <f t="shared" si="441"/>
        <v>красный</v>
      </c>
      <c r="D1368" s="18" t="str">
        <f t="shared" si="446"/>
        <v>Мрамор</v>
      </c>
      <c r="E1368" s="8" t="str">
        <f>'вариации продукты'!F$4</f>
        <v>2 сорт</v>
      </c>
      <c r="F1368" s="12">
        <f>'учет продукции'!$I1368+'учет продукции'!$J1368-'учет продукции'!$K1368</f>
        <v>0</v>
      </c>
      <c r="G1368" s="32">
        <f t="shared" si="449"/>
        <v>175</v>
      </c>
      <c r="H1368" s="32">
        <f>'учет продукции'!$F1368*'учет продукции'!$G1368</f>
        <v>0</v>
      </c>
      <c r="I1368" s="64"/>
      <c r="J1368" s="61"/>
      <c r="K1368" s="61"/>
      <c r="L1368" s="62"/>
      <c r="M1368" s="62">
        <f>'учет продукции'!$L1368-'учет продукции'!$N1368</f>
        <v>0</v>
      </c>
      <c r="N1368" s="62">
        <f>'учет продукции'!$L1368/4.13</f>
        <v>0</v>
      </c>
      <c r="O1368" s="62"/>
      <c r="P1368" s="62"/>
      <c r="Q1368" s="62"/>
      <c r="R1368" s="62"/>
      <c r="S1368" s="62"/>
      <c r="T1368" s="62"/>
      <c r="U1368" s="62"/>
      <c r="V1368" s="62"/>
      <c r="W1368" s="62"/>
      <c r="X1368" s="62"/>
      <c r="Y1368" s="62"/>
      <c r="Z1368" s="62"/>
      <c r="AA1368" s="62"/>
      <c r="AB1368" s="62"/>
      <c r="AC1368" s="61" t="str">
        <f>'учет продукции'!$A1368&amp;" "&amp;'учет продукции'!$B1368&amp;" "&amp;'учет продукции'!$C1368&amp;" "&amp;'учет продукции'!$D1368&amp;" "&amp;'учет продукции'!$E1368</f>
        <v>Поребрик полноцвет красный Мрамор 2 сорт</v>
      </c>
    </row>
    <row r="1369" spans="1:29" ht="14.25" customHeight="1" x14ac:dyDescent="0.3">
      <c r="A1369" s="65" t="s">
        <v>161</v>
      </c>
      <c r="B1369" s="8" t="str">
        <f t="shared" si="448"/>
        <v>полноцвет</v>
      </c>
      <c r="C1369" s="18" t="str">
        <f t="shared" si="441"/>
        <v>коричневый</v>
      </c>
      <c r="D1369" s="18" t="str">
        <f t="shared" si="446"/>
        <v>Мрамор</v>
      </c>
      <c r="E1369" s="8" t="str">
        <f>'вариации продукты'!F$4</f>
        <v>2 сорт</v>
      </c>
      <c r="F1369" s="12">
        <f>'учет продукции'!$I1369+'учет продукции'!$J1369-'учет продукции'!$K1369</f>
        <v>0</v>
      </c>
      <c r="G1369" s="32">
        <f t="shared" si="449"/>
        <v>175</v>
      </c>
      <c r="H1369" s="32">
        <f>'учет продукции'!$F1369*'учет продукции'!$G1369</f>
        <v>0</v>
      </c>
      <c r="I1369" s="64"/>
      <c r="J1369" s="61"/>
      <c r="K1369" s="61"/>
      <c r="L1369" s="62"/>
      <c r="M1369" s="62">
        <f>'учет продукции'!$L1369-'учет продукции'!$N1369</f>
        <v>0</v>
      </c>
      <c r="N1369" s="62">
        <f>'учет продукции'!$L1369/4.13</f>
        <v>0</v>
      </c>
      <c r="O1369" s="62"/>
      <c r="P1369" s="62"/>
      <c r="Q1369" s="62"/>
      <c r="R1369" s="62"/>
      <c r="S1369" s="62"/>
      <c r="T1369" s="62"/>
      <c r="U1369" s="62"/>
      <c r="V1369" s="62"/>
      <c r="W1369" s="62"/>
      <c r="X1369" s="62"/>
      <c r="Y1369" s="62"/>
      <c r="Z1369" s="62"/>
      <c r="AA1369" s="62"/>
      <c r="AB1369" s="62"/>
      <c r="AC1369" s="61" t="str">
        <f>'учет продукции'!$A1369&amp;" "&amp;'учет продукции'!$B1369&amp;" "&amp;'учет продукции'!$C1369&amp;" "&amp;'учет продукции'!$D1369&amp;" "&amp;'учет продукции'!$E1369</f>
        <v>Поребрик полноцвет коричневый Мрамор 2 сорт</v>
      </c>
    </row>
    <row r="1370" spans="1:29" ht="14.25" customHeight="1" x14ac:dyDescent="0.3">
      <c r="A1370" s="65" t="s">
        <v>161</v>
      </c>
      <c r="B1370" s="8" t="str">
        <f t="shared" si="448"/>
        <v>полноцвет</v>
      </c>
      <c r="C1370" s="18" t="str">
        <f t="shared" si="441"/>
        <v>черный</v>
      </c>
      <c r="D1370" s="18" t="str">
        <f t="shared" si="446"/>
        <v>Мрамор</v>
      </c>
      <c r="E1370" s="8" t="str">
        <f>'вариации продукты'!F$4</f>
        <v>2 сорт</v>
      </c>
      <c r="F1370" s="12">
        <f>'учет продукции'!$I1370+'учет продукции'!$J1370-'учет продукции'!$K1370</f>
        <v>0</v>
      </c>
      <c r="G1370" s="32">
        <f t="shared" si="449"/>
        <v>175</v>
      </c>
      <c r="H1370" s="32">
        <f>'учет продукции'!$F1370*'учет продукции'!$G1370</f>
        <v>0</v>
      </c>
      <c r="I1370" s="64"/>
      <c r="J1370" s="61"/>
      <c r="K1370" s="61"/>
      <c r="L1370" s="62"/>
      <c r="M1370" s="62">
        <f>'учет продукции'!$L1370-'учет продукции'!$N1370</f>
        <v>0</v>
      </c>
      <c r="N1370" s="62">
        <f>'учет продукции'!$L1370/4.13</f>
        <v>0</v>
      </c>
      <c r="O1370" s="62"/>
      <c r="P1370" s="62"/>
      <c r="Q1370" s="62"/>
      <c r="R1370" s="62"/>
      <c r="S1370" s="62"/>
      <c r="T1370" s="62"/>
      <c r="U1370" s="62"/>
      <c r="V1370" s="62"/>
      <c r="W1370" s="62"/>
      <c r="X1370" s="62"/>
      <c r="Y1370" s="62"/>
      <c r="Z1370" s="62"/>
      <c r="AA1370" s="62"/>
      <c r="AB1370" s="62"/>
      <c r="AC1370" s="61" t="str">
        <f>'учет продукции'!$A1370&amp;" "&amp;'учет продукции'!$B1370&amp;" "&amp;'учет продукции'!$C1370&amp;" "&amp;'учет продукции'!$D1370&amp;" "&amp;'учет продукции'!$E1370</f>
        <v>Поребрик полноцвет черный Мрамор 2 сорт</v>
      </c>
    </row>
    <row r="1371" spans="1:29" ht="14.25" customHeight="1" x14ac:dyDescent="0.3">
      <c r="A1371" s="65" t="s">
        <v>161</v>
      </c>
      <c r="B1371" s="8" t="str">
        <f t="shared" si="448"/>
        <v>полноцвет</v>
      </c>
      <c r="C1371" s="18" t="str">
        <f t="shared" si="441"/>
        <v>белый</v>
      </c>
      <c r="D1371" s="18" t="str">
        <f t="shared" si="446"/>
        <v>Мрамор</v>
      </c>
      <c r="E1371" s="8" t="str">
        <f>'вариации продукты'!F$4</f>
        <v>2 сорт</v>
      </c>
      <c r="F1371" s="12">
        <f>'учет продукции'!$I1371+'учет продукции'!$J1371-'учет продукции'!$K1371</f>
        <v>0</v>
      </c>
      <c r="G1371" s="32">
        <f t="shared" si="449"/>
        <v>175</v>
      </c>
      <c r="H1371" s="32">
        <f>'учет продукции'!$F1371*'учет продукции'!$G1371</f>
        <v>0</v>
      </c>
      <c r="I1371" s="64"/>
      <c r="J1371" s="61"/>
      <c r="K1371" s="61"/>
      <c r="L1371" s="62"/>
      <c r="M1371" s="62">
        <f>'учет продукции'!$L1371-'учет продукции'!$N1371</f>
        <v>0</v>
      </c>
      <c r="N1371" s="62">
        <f>'учет продукции'!$L1371/4.13</f>
        <v>0</v>
      </c>
      <c r="O1371" s="62"/>
      <c r="P1371" s="62"/>
      <c r="Q1371" s="62"/>
      <c r="R1371" s="62"/>
      <c r="S1371" s="62"/>
      <c r="T1371" s="62"/>
      <c r="U1371" s="62"/>
      <c r="V1371" s="62"/>
      <c r="W1371" s="62"/>
      <c r="X1371" s="62"/>
      <c r="Y1371" s="62"/>
      <c r="Z1371" s="62"/>
      <c r="AA1371" s="62"/>
      <c r="AB1371" s="62"/>
      <c r="AC1371" s="61" t="str">
        <f>'учет продукции'!$A1371&amp;" "&amp;'учет продукции'!$B1371&amp;" "&amp;'учет продукции'!$C1371&amp;" "&amp;'учет продукции'!$D1371&amp;" "&amp;'учет продукции'!$E1371</f>
        <v>Поребрик полноцвет белый Мрамор 2 сорт</v>
      </c>
    </row>
    <row r="1372" spans="1:29" ht="14.25" customHeight="1" x14ac:dyDescent="0.3">
      <c r="A1372" s="65" t="s">
        <v>161</v>
      </c>
      <c r="B1372" s="8" t="str">
        <f t="shared" si="448"/>
        <v>полноцвет</v>
      </c>
      <c r="C1372" s="18" t="str">
        <f t="shared" si="441"/>
        <v>желтый</v>
      </c>
      <c r="D1372" s="18" t="str">
        <f t="shared" si="446"/>
        <v>Мрамор</v>
      </c>
      <c r="E1372" s="8" t="str">
        <f>'вариации продукты'!F$4</f>
        <v>2 сорт</v>
      </c>
      <c r="F1372" s="12">
        <f>'учет продукции'!$I1372+'учет продукции'!$J1372-'учет продукции'!$K1372</f>
        <v>0</v>
      </c>
      <c r="G1372" s="32">
        <f t="shared" si="449"/>
        <v>175</v>
      </c>
      <c r="H1372" s="32">
        <f>'учет продукции'!$F1372*'учет продукции'!$G1372</f>
        <v>0</v>
      </c>
      <c r="I1372" s="64"/>
      <c r="J1372" s="61"/>
      <c r="K1372" s="61"/>
      <c r="L1372" s="62"/>
      <c r="M1372" s="62">
        <f>'учет продукции'!$L1372-'учет продукции'!$N1372</f>
        <v>0</v>
      </c>
      <c r="N1372" s="62">
        <f>'учет продукции'!$L1372/4.13</f>
        <v>0</v>
      </c>
      <c r="O1372" s="62"/>
      <c r="P1372" s="62"/>
      <c r="Q1372" s="62"/>
      <c r="R1372" s="62"/>
      <c r="S1372" s="62"/>
      <c r="T1372" s="62"/>
      <c r="U1372" s="62"/>
      <c r="V1372" s="62"/>
      <c r="W1372" s="62"/>
      <c r="X1372" s="62"/>
      <c r="Y1372" s="62"/>
      <c r="Z1372" s="62"/>
      <c r="AA1372" s="62"/>
      <c r="AB1372" s="62"/>
      <c r="AC1372" s="61" t="str">
        <f>'учет продукции'!$A1372&amp;" "&amp;'учет продукции'!$B1372&amp;" "&amp;'учет продукции'!$C1372&amp;" "&amp;'учет продукции'!$D1372&amp;" "&amp;'учет продукции'!$E1372</f>
        <v>Поребрик полноцвет желтый Мрамор 2 сорт</v>
      </c>
    </row>
    <row r="1373" spans="1:29" ht="14.25" customHeight="1" x14ac:dyDescent="0.3">
      <c r="A1373" s="65" t="s">
        <v>161</v>
      </c>
      <c r="B1373" s="8" t="str">
        <f t="shared" si="448"/>
        <v>полноцвет</v>
      </c>
      <c r="C1373" s="18" t="str">
        <f t="shared" si="441"/>
        <v>оранжевый</v>
      </c>
      <c r="D1373" s="18" t="str">
        <f t="shared" si="446"/>
        <v>Мрамор</v>
      </c>
      <c r="E1373" s="8" t="str">
        <f>'вариации продукты'!F$4</f>
        <v>2 сорт</v>
      </c>
      <c r="F1373" s="12">
        <f>'учет продукции'!$I1373+'учет продукции'!$J1373-'учет продукции'!$K1373</f>
        <v>0</v>
      </c>
      <c r="G1373" s="32">
        <f t="shared" si="449"/>
        <v>175</v>
      </c>
      <c r="H1373" s="32">
        <f>'учет продукции'!$F1373*'учет продукции'!$G1373</f>
        <v>0</v>
      </c>
      <c r="I1373" s="64"/>
      <c r="J1373" s="61"/>
      <c r="K1373" s="61"/>
      <c r="L1373" s="62"/>
      <c r="M1373" s="62">
        <f>'учет продукции'!$L1373-'учет продукции'!$N1373</f>
        <v>0</v>
      </c>
      <c r="N1373" s="62">
        <f>'учет продукции'!$L1373/4.13</f>
        <v>0</v>
      </c>
      <c r="O1373" s="62"/>
      <c r="P1373" s="62"/>
      <c r="Q1373" s="62"/>
      <c r="R1373" s="62"/>
      <c r="S1373" s="62"/>
      <c r="T1373" s="62"/>
      <c r="U1373" s="62"/>
      <c r="V1373" s="62"/>
      <c r="W1373" s="62"/>
      <c r="X1373" s="62"/>
      <c r="Y1373" s="62"/>
      <c r="Z1373" s="62"/>
      <c r="AA1373" s="62"/>
      <c r="AB1373" s="62"/>
      <c r="AC1373" s="61" t="str">
        <f>'учет продукции'!$A1373&amp;" "&amp;'учет продукции'!$B1373&amp;" "&amp;'учет продукции'!$C1373&amp;" "&amp;'учет продукции'!$D1373&amp;" "&amp;'учет продукции'!$E1373</f>
        <v>Поребрик полноцвет оранжевый Мрамор 2 сорт</v>
      </c>
    </row>
    <row r="1374" spans="1:29" ht="14.25" customHeight="1" x14ac:dyDescent="0.3">
      <c r="A1374" s="65" t="s">
        <v>161</v>
      </c>
      <c r="B1374" s="8" t="str">
        <f t="shared" si="448"/>
        <v>полноцвет</v>
      </c>
      <c r="C1374" s="18" t="str">
        <f t="shared" si="441"/>
        <v>№1 Каир</v>
      </c>
      <c r="D1374" s="18" t="str">
        <f t="shared" si="446"/>
        <v>Мрамор</v>
      </c>
      <c r="E1374" s="8" t="str">
        <f>'вариации продукты'!F$4</f>
        <v>2 сорт</v>
      </c>
      <c r="F1374" s="12">
        <f>'учет продукции'!$I1374+'учет продукции'!$J1374-'учет продукции'!$K1374</f>
        <v>0</v>
      </c>
      <c r="G1374" s="32">
        <f t="shared" si="449"/>
        <v>185</v>
      </c>
      <c r="H1374" s="32">
        <f>'учет продукции'!$F1374*'учет продукции'!$G1374</f>
        <v>0</v>
      </c>
      <c r="I1374" s="64"/>
      <c r="J1374" s="61"/>
      <c r="K1374" s="61"/>
      <c r="L1374" s="62"/>
      <c r="M1374" s="62">
        <f>'учет продукции'!$L1374-'учет продукции'!$N1374</f>
        <v>0</v>
      </c>
      <c r="N1374" s="62">
        <f>'учет продукции'!$L1374/4.13</f>
        <v>0</v>
      </c>
      <c r="O1374" s="62"/>
      <c r="P1374" s="62"/>
      <c r="Q1374" s="62"/>
      <c r="R1374" s="62"/>
      <c r="S1374" s="62"/>
      <c r="T1374" s="62"/>
      <c r="U1374" s="62"/>
      <c r="V1374" s="62"/>
      <c r="W1374" s="62"/>
      <c r="X1374" s="62"/>
      <c r="Y1374" s="62"/>
      <c r="Z1374" s="62"/>
      <c r="AA1374" s="62"/>
      <c r="AB1374" s="62"/>
      <c r="AC1374" s="61" t="str">
        <f>'учет продукции'!$A1374&amp;" "&amp;'учет продукции'!$B1374&amp;" "&amp;'учет продукции'!$C1374&amp;" "&amp;'учет продукции'!$D1374&amp;" "&amp;'учет продукции'!$E1374</f>
        <v>Поребрик полноцвет №1 Каир Мрамор 2 сорт</v>
      </c>
    </row>
    <row r="1375" spans="1:29" ht="14.25" customHeight="1" x14ac:dyDescent="0.3">
      <c r="A1375" s="65" t="s">
        <v>161</v>
      </c>
      <c r="B1375" s="8" t="str">
        <f t="shared" si="448"/>
        <v>полноцвет</v>
      </c>
      <c r="C1375" s="18" t="str">
        <f t="shared" si="441"/>
        <v>№2 Янтарь</v>
      </c>
      <c r="D1375" s="18" t="str">
        <f t="shared" si="446"/>
        <v>Мрамор</v>
      </c>
      <c r="E1375" s="8" t="str">
        <f>'вариации продукты'!F$4</f>
        <v>2 сорт</v>
      </c>
      <c r="F1375" s="12">
        <f>'учет продукции'!$I1375+'учет продукции'!$J1375-'учет продукции'!$K1375</f>
        <v>0</v>
      </c>
      <c r="G1375" s="32">
        <f t="shared" si="449"/>
        <v>185</v>
      </c>
      <c r="H1375" s="32">
        <f>'учет продукции'!$F1375*'учет продукции'!$G1375</f>
        <v>0</v>
      </c>
      <c r="I1375" s="64"/>
      <c r="J1375" s="61"/>
      <c r="K1375" s="61"/>
      <c r="L1375" s="62"/>
      <c r="M1375" s="62">
        <f>'учет продукции'!$L1375-'учет продукции'!$N1375</f>
        <v>0</v>
      </c>
      <c r="N1375" s="62">
        <f>'учет продукции'!$L1375/4.13</f>
        <v>0</v>
      </c>
      <c r="O1375" s="62"/>
      <c r="P1375" s="62"/>
      <c r="Q1375" s="62"/>
      <c r="R1375" s="62"/>
      <c r="S1375" s="62"/>
      <c r="T1375" s="62"/>
      <c r="U1375" s="62"/>
      <c r="V1375" s="62"/>
      <c r="W1375" s="62"/>
      <c r="X1375" s="62"/>
      <c r="Y1375" s="62"/>
      <c r="Z1375" s="62"/>
      <c r="AA1375" s="62"/>
      <c r="AB1375" s="62"/>
      <c r="AC1375" s="61" t="str">
        <f>'учет продукции'!$A1375&amp;" "&amp;'учет продукции'!$B1375&amp;" "&amp;'учет продукции'!$C1375&amp;" "&amp;'учет продукции'!$D1375&amp;" "&amp;'учет продукции'!$E1375</f>
        <v>Поребрик полноцвет №2 Янтарь Мрамор 2 сорт</v>
      </c>
    </row>
    <row r="1376" spans="1:29" ht="14.25" customHeight="1" x14ac:dyDescent="0.3">
      <c r="A1376" s="65" t="s">
        <v>161</v>
      </c>
      <c r="B1376" s="8" t="str">
        <f t="shared" si="448"/>
        <v>полноцвет</v>
      </c>
      <c r="C1376" s="18" t="str">
        <f t="shared" si="441"/>
        <v>№3 Серо-белый</v>
      </c>
      <c r="D1376" s="18" t="str">
        <f t="shared" si="446"/>
        <v>Мрамор</v>
      </c>
      <c r="E1376" s="8" t="str">
        <f>'вариации продукты'!F$4</f>
        <v>2 сорт</v>
      </c>
      <c r="F1376" s="12">
        <f>'учет продукции'!$I1376+'учет продукции'!$J1376-'учет продукции'!$K1376</f>
        <v>0</v>
      </c>
      <c r="G1376" s="32">
        <f t="shared" si="449"/>
        <v>185</v>
      </c>
      <c r="H1376" s="32">
        <f>'учет продукции'!$F1376*'учет продукции'!$G1376</f>
        <v>0</v>
      </c>
      <c r="I1376" s="64"/>
      <c r="J1376" s="61"/>
      <c r="K1376" s="61"/>
      <c r="L1376" s="62"/>
      <c r="M1376" s="62">
        <f>'учет продукции'!$L1376-'учет продукции'!$N1376</f>
        <v>0</v>
      </c>
      <c r="N1376" s="62">
        <f>'учет продукции'!$L1376/4.13</f>
        <v>0</v>
      </c>
      <c r="O1376" s="62"/>
      <c r="P1376" s="62"/>
      <c r="Q1376" s="62"/>
      <c r="R1376" s="62"/>
      <c r="S1376" s="62"/>
      <c r="T1376" s="62"/>
      <c r="U1376" s="62"/>
      <c r="V1376" s="62"/>
      <c r="W1376" s="62"/>
      <c r="X1376" s="62"/>
      <c r="Y1376" s="62"/>
      <c r="Z1376" s="62"/>
      <c r="AA1376" s="62"/>
      <c r="AB1376" s="62"/>
      <c r="AC1376" s="61" t="str">
        <f>'учет продукции'!$A1376&amp;" "&amp;'учет продукции'!$B1376&amp;" "&amp;'учет продукции'!$C1376&amp;" "&amp;'учет продукции'!$D1376&amp;" "&amp;'учет продукции'!$E1376</f>
        <v>Поребрик полноцвет №3 Серо-белый Мрамор 2 сорт</v>
      </c>
    </row>
    <row r="1377" spans="1:29" ht="14.25" customHeight="1" x14ac:dyDescent="0.3">
      <c r="A1377" s="65" t="s">
        <v>161</v>
      </c>
      <c r="B1377" s="8" t="str">
        <f t="shared" si="448"/>
        <v>полноцвет</v>
      </c>
      <c r="C1377" s="18" t="str">
        <f t="shared" si="441"/>
        <v>№4 Степь</v>
      </c>
      <c r="D1377" s="18" t="str">
        <f t="shared" si="446"/>
        <v>Мрамор</v>
      </c>
      <c r="E1377" s="8" t="str">
        <f>'вариации продукты'!F$4</f>
        <v>2 сорт</v>
      </c>
      <c r="F1377" s="12">
        <f>'учет продукции'!$I1377+'учет продукции'!$J1377-'учет продукции'!$K1377</f>
        <v>0</v>
      </c>
      <c r="G1377" s="32">
        <f t="shared" si="449"/>
        <v>185</v>
      </c>
      <c r="H1377" s="32">
        <f>'учет продукции'!$F1377*'учет продукции'!$G1377</f>
        <v>0</v>
      </c>
      <c r="I1377" s="64"/>
      <c r="J1377" s="61"/>
      <c r="K1377" s="61"/>
      <c r="L1377" s="62"/>
      <c r="M1377" s="62">
        <f>'учет продукции'!$L1377-'учет продукции'!$N1377</f>
        <v>0</v>
      </c>
      <c r="N1377" s="62">
        <f>'учет продукции'!$L1377/4.13</f>
        <v>0</v>
      </c>
      <c r="O1377" s="62"/>
      <c r="P1377" s="62"/>
      <c r="Q1377" s="62"/>
      <c r="R1377" s="62"/>
      <c r="S1377" s="62"/>
      <c r="T1377" s="62"/>
      <c r="U1377" s="62"/>
      <c r="V1377" s="62"/>
      <c r="W1377" s="62"/>
      <c r="X1377" s="62"/>
      <c r="Y1377" s="62"/>
      <c r="Z1377" s="62"/>
      <c r="AA1377" s="62"/>
      <c r="AB1377" s="62"/>
      <c r="AC1377" s="61" t="str">
        <f>'учет продукции'!$A1377&amp;" "&amp;'учет продукции'!$B1377&amp;" "&amp;'учет продукции'!$C1377&amp;" "&amp;'учет продукции'!$D1377&amp;" "&amp;'учет продукции'!$E1377</f>
        <v>Поребрик полноцвет №4 Степь Мрамор 2 сорт</v>
      </c>
    </row>
    <row r="1378" spans="1:29" ht="14.25" customHeight="1" x14ac:dyDescent="0.3">
      <c r="A1378" s="65" t="s">
        <v>161</v>
      </c>
      <c r="B1378" s="8" t="str">
        <f t="shared" si="448"/>
        <v>полноцвет</v>
      </c>
      <c r="C1378" s="18" t="str">
        <f t="shared" si="441"/>
        <v>№5 Клинкер</v>
      </c>
      <c r="D1378" s="18" t="str">
        <f t="shared" si="446"/>
        <v>Мрамор</v>
      </c>
      <c r="E1378" s="8" t="str">
        <f>'вариации продукты'!F$4</f>
        <v>2 сорт</v>
      </c>
      <c r="F1378" s="12">
        <f>'учет продукции'!$I1378+'учет продукции'!$J1378-'учет продукции'!$K1378</f>
        <v>0</v>
      </c>
      <c r="G1378" s="32">
        <f t="shared" si="449"/>
        <v>185</v>
      </c>
      <c r="H1378" s="32">
        <f>'учет продукции'!$F1378*'учет продукции'!$G1378</f>
        <v>0</v>
      </c>
      <c r="I1378" s="64"/>
      <c r="J1378" s="61"/>
      <c r="K1378" s="61"/>
      <c r="L1378" s="62"/>
      <c r="M1378" s="62">
        <f>'учет продукции'!$L1378-'учет продукции'!$N1378</f>
        <v>0</v>
      </c>
      <c r="N1378" s="62">
        <f>'учет продукции'!$L1378/4.13</f>
        <v>0</v>
      </c>
      <c r="O1378" s="62"/>
      <c r="P1378" s="62"/>
      <c r="Q1378" s="62"/>
      <c r="R1378" s="62"/>
      <c r="S1378" s="62"/>
      <c r="T1378" s="62"/>
      <c r="U1378" s="62"/>
      <c r="V1378" s="62"/>
      <c r="W1378" s="62"/>
      <c r="X1378" s="62"/>
      <c r="Y1378" s="62"/>
      <c r="Z1378" s="62"/>
      <c r="AA1378" s="62"/>
      <c r="AB1378" s="62"/>
      <c r="AC1378" s="61" t="str">
        <f>'учет продукции'!$A1378&amp;" "&amp;'учет продукции'!$B1378&amp;" "&amp;'учет продукции'!$C1378&amp;" "&amp;'учет продукции'!$D1378&amp;" "&amp;'учет продукции'!$E1378</f>
        <v>Поребрик полноцвет №5 Клинкер Мрамор 2 сорт</v>
      </c>
    </row>
    <row r="1379" spans="1:29" ht="14.25" customHeight="1" x14ac:dyDescent="0.3">
      <c r="A1379" s="65" t="s">
        <v>161</v>
      </c>
      <c r="B1379" s="8" t="str">
        <f t="shared" si="448"/>
        <v>полноцвет</v>
      </c>
      <c r="C1379" s="18" t="str">
        <f t="shared" si="441"/>
        <v>№6 Осень</v>
      </c>
      <c r="D1379" s="18" t="str">
        <f t="shared" si="446"/>
        <v>Мрамор</v>
      </c>
      <c r="E1379" s="8" t="str">
        <f>'вариации продукты'!F$4</f>
        <v>2 сорт</v>
      </c>
      <c r="F1379" s="12">
        <f>'учет продукции'!$I1379+'учет продукции'!$J1379-'учет продукции'!$K1379</f>
        <v>0</v>
      </c>
      <c r="G1379" s="32">
        <f t="shared" si="449"/>
        <v>185</v>
      </c>
      <c r="H1379" s="32">
        <f>'учет продукции'!$F1379*'учет продукции'!$G1379</f>
        <v>0</v>
      </c>
      <c r="I1379" s="64"/>
      <c r="J1379" s="61"/>
      <c r="K1379" s="61"/>
      <c r="L1379" s="62"/>
      <c r="M1379" s="62">
        <f>'учет продукции'!$L1379-'учет продукции'!$N1379</f>
        <v>0</v>
      </c>
      <c r="N1379" s="62">
        <f>'учет продукции'!$L1379/4.13</f>
        <v>0</v>
      </c>
      <c r="O1379" s="62"/>
      <c r="P1379" s="62"/>
      <c r="Q1379" s="62"/>
      <c r="R1379" s="62"/>
      <c r="S1379" s="62"/>
      <c r="T1379" s="62"/>
      <c r="U1379" s="62"/>
      <c r="V1379" s="62"/>
      <c r="W1379" s="62"/>
      <c r="X1379" s="62"/>
      <c r="Y1379" s="62"/>
      <c r="Z1379" s="62"/>
      <c r="AA1379" s="62"/>
      <c r="AB1379" s="62"/>
      <c r="AC1379" s="61" t="str">
        <f>'учет продукции'!$A1379&amp;" "&amp;'учет продукции'!$B1379&amp;" "&amp;'учет продукции'!$C1379&amp;" "&amp;'учет продукции'!$D1379&amp;" "&amp;'учет продукции'!$E1379</f>
        <v>Поребрик полноцвет №6 Осень Мрамор 2 сорт</v>
      </c>
    </row>
    <row r="1380" spans="1:29" ht="14.25" customHeight="1" x14ac:dyDescent="0.3">
      <c r="A1380" s="65" t="s">
        <v>161</v>
      </c>
      <c r="B1380" s="8" t="str">
        <f t="shared" si="448"/>
        <v>полноцвет</v>
      </c>
      <c r="C1380" s="18" t="str">
        <f t="shared" si="441"/>
        <v>№7 Меланж</v>
      </c>
      <c r="D1380" s="18" t="str">
        <f t="shared" si="446"/>
        <v>Мрамор</v>
      </c>
      <c r="E1380" s="8" t="str">
        <f>'вариации продукты'!F$4</f>
        <v>2 сорт</v>
      </c>
      <c r="F1380" s="12">
        <f>'учет продукции'!$I1380+'учет продукции'!$J1380-'учет продукции'!$K1380</f>
        <v>0</v>
      </c>
      <c r="G1380" s="32">
        <f t="shared" si="449"/>
        <v>185</v>
      </c>
      <c r="H1380" s="32">
        <f>'учет продукции'!$F1380*'учет продукции'!$G1380</f>
        <v>0</v>
      </c>
      <c r="I1380" s="64"/>
      <c r="J1380" s="61"/>
      <c r="K1380" s="61"/>
      <c r="L1380" s="62"/>
      <c r="M1380" s="62">
        <f>'учет продукции'!$L1380-'учет продукции'!$N1380</f>
        <v>0</v>
      </c>
      <c r="N1380" s="62">
        <f>'учет продукции'!$L1380/4.13</f>
        <v>0</v>
      </c>
      <c r="O1380" s="62"/>
      <c r="P1380" s="62"/>
      <c r="Q1380" s="62"/>
      <c r="R1380" s="62"/>
      <c r="S1380" s="62"/>
      <c r="T1380" s="62"/>
      <c r="U1380" s="62"/>
      <c r="V1380" s="62"/>
      <c r="W1380" s="62"/>
      <c r="X1380" s="62"/>
      <c r="Y1380" s="62"/>
      <c r="Z1380" s="62"/>
      <c r="AA1380" s="62"/>
      <c r="AB1380" s="62"/>
      <c r="AC1380" s="61" t="str">
        <f>'учет продукции'!$A1380&amp;" "&amp;'учет продукции'!$B1380&amp;" "&amp;'учет продукции'!$C1380&amp;" "&amp;'учет продукции'!$D1380&amp;" "&amp;'учет продукции'!$E1380</f>
        <v>Поребрик полноцвет №7 Меланж Мрамор 2 сорт</v>
      </c>
    </row>
    <row r="1381" spans="1:29" ht="14.25" customHeight="1" x14ac:dyDescent="0.3">
      <c r="A1381" s="65" t="s">
        <v>161</v>
      </c>
      <c r="B1381" s="8" t="str">
        <f t="shared" si="448"/>
        <v>полноцвет</v>
      </c>
      <c r="C1381" s="18" t="str">
        <f t="shared" si="441"/>
        <v>№8 Аляска</v>
      </c>
      <c r="D1381" s="18" t="str">
        <f t="shared" si="446"/>
        <v>Мрамор</v>
      </c>
      <c r="E1381" s="8" t="str">
        <f>'вариации продукты'!F$4</f>
        <v>2 сорт</v>
      </c>
      <c r="F1381" s="12">
        <f>'учет продукции'!$I1381+'учет продукции'!$J1381-'учет продукции'!$K1381</f>
        <v>0</v>
      </c>
      <c r="G1381" s="32">
        <f t="shared" si="449"/>
        <v>185</v>
      </c>
      <c r="H1381" s="32">
        <f>'учет продукции'!$F1381*'учет продукции'!$G1381</f>
        <v>0</v>
      </c>
      <c r="I1381" s="64"/>
      <c r="J1381" s="61"/>
      <c r="K1381" s="61"/>
      <c r="L1381" s="62"/>
      <c r="M1381" s="62">
        <f>'учет продукции'!$L1381-'учет продукции'!$N1381</f>
        <v>0</v>
      </c>
      <c r="N1381" s="62">
        <f>'учет продукции'!$L1381/4.13</f>
        <v>0</v>
      </c>
      <c r="O1381" s="62"/>
      <c r="P1381" s="62"/>
      <c r="Q1381" s="62"/>
      <c r="R1381" s="62"/>
      <c r="S1381" s="62"/>
      <c r="T1381" s="62"/>
      <c r="U1381" s="62"/>
      <c r="V1381" s="62"/>
      <c r="W1381" s="62"/>
      <c r="X1381" s="62"/>
      <c r="Y1381" s="62"/>
      <c r="Z1381" s="62"/>
      <c r="AA1381" s="62"/>
      <c r="AB1381" s="62"/>
      <c r="AC1381" s="61" t="str">
        <f>'учет продукции'!$A1381&amp;" "&amp;'учет продукции'!$B1381&amp;" "&amp;'учет продукции'!$C1381&amp;" "&amp;'учет продукции'!$D1381&amp;" "&amp;'учет продукции'!$E1381</f>
        <v>Поребрик полноцвет №8 Аляска Мрамор 2 сорт</v>
      </c>
    </row>
    <row r="1382" spans="1:29" ht="14.25" customHeight="1" x14ac:dyDescent="0.3">
      <c r="A1382" s="65" t="s">
        <v>161</v>
      </c>
      <c r="B1382" s="8" t="str">
        <f t="shared" si="448"/>
        <v>полноцвет</v>
      </c>
      <c r="C1382" s="18" t="str">
        <f t="shared" si="441"/>
        <v>№9 Арабская ночь</v>
      </c>
      <c r="D1382" s="18" t="str">
        <f t="shared" si="446"/>
        <v>Мрамор</v>
      </c>
      <c r="E1382" s="8" t="str">
        <f>'вариации продукты'!F$4</f>
        <v>2 сорт</v>
      </c>
      <c r="F1382" s="12">
        <f>'учет продукции'!$I1382+'учет продукции'!$J1382-'учет продукции'!$K1382</f>
        <v>0</v>
      </c>
      <c r="G1382" s="32">
        <f t="shared" si="449"/>
        <v>185</v>
      </c>
      <c r="H1382" s="32">
        <f>'учет продукции'!$F1382*'учет продукции'!$G1382</f>
        <v>0</v>
      </c>
      <c r="I1382" s="64"/>
      <c r="J1382" s="61"/>
      <c r="K1382" s="61"/>
      <c r="L1382" s="62"/>
      <c r="M1382" s="62">
        <f>'учет продукции'!$L1382-'учет продукции'!$N1382</f>
        <v>0</v>
      </c>
      <c r="N1382" s="62">
        <f>'учет продукции'!$L1382/4.13</f>
        <v>0</v>
      </c>
      <c r="O1382" s="62"/>
      <c r="P1382" s="62"/>
      <c r="Q1382" s="62"/>
      <c r="R1382" s="62"/>
      <c r="S1382" s="62"/>
      <c r="T1382" s="62"/>
      <c r="U1382" s="62"/>
      <c r="V1382" s="62"/>
      <c r="W1382" s="62"/>
      <c r="X1382" s="62"/>
      <c r="Y1382" s="62"/>
      <c r="Z1382" s="62"/>
      <c r="AA1382" s="62"/>
      <c r="AB1382" s="62"/>
      <c r="AC1382" s="61" t="str">
        <f>'учет продукции'!$A1382&amp;" "&amp;'учет продукции'!$B1382&amp;" "&amp;'учет продукции'!$C1382&amp;" "&amp;'учет продукции'!$D1382&amp;" "&amp;'учет продукции'!$E1382</f>
        <v>Поребрик полноцвет №9 Арабская ночь Мрамор 2 сорт</v>
      </c>
    </row>
    <row r="1383" spans="1:29" ht="14.25" customHeight="1" x14ac:dyDescent="0.3">
      <c r="A1383" s="65" t="s">
        <v>161</v>
      </c>
      <c r="B1383" s="8" t="str">
        <f t="shared" si="448"/>
        <v>полноцвет</v>
      </c>
      <c r="C1383" s="18" t="str">
        <f t="shared" si="441"/>
        <v>№10 Джафар</v>
      </c>
      <c r="D1383" s="18" t="str">
        <f t="shared" si="446"/>
        <v>Мрамор</v>
      </c>
      <c r="E1383" s="8" t="str">
        <f>'вариации продукты'!F$4</f>
        <v>2 сорт</v>
      </c>
      <c r="F1383" s="12">
        <f>'учет продукции'!$I1383+'учет продукции'!$J1383-'учет продукции'!$K1383</f>
        <v>0</v>
      </c>
      <c r="G1383" s="32">
        <f t="shared" si="449"/>
        <v>185</v>
      </c>
      <c r="H1383" s="32">
        <f>'учет продукции'!$F1383*'учет продукции'!$G1383</f>
        <v>0</v>
      </c>
      <c r="I1383" s="64"/>
      <c r="J1383" s="61"/>
      <c r="K1383" s="61"/>
      <c r="L1383" s="62"/>
      <c r="M1383" s="62">
        <f>'учет продукции'!$L1383-'учет продукции'!$N1383</f>
        <v>0</v>
      </c>
      <c r="N1383" s="62">
        <f>'учет продукции'!$L1383/4.13</f>
        <v>0</v>
      </c>
      <c r="O1383" s="62"/>
      <c r="P1383" s="62"/>
      <c r="Q1383" s="62"/>
      <c r="R1383" s="62"/>
      <c r="S1383" s="62"/>
      <c r="T1383" s="62"/>
      <c r="U1383" s="62"/>
      <c r="V1383" s="62"/>
      <c r="W1383" s="62"/>
      <c r="X1383" s="62"/>
      <c r="Y1383" s="62"/>
      <c r="Z1383" s="62"/>
      <c r="AA1383" s="62"/>
      <c r="AB1383" s="62"/>
      <c r="AC1383" s="61" t="str">
        <f>'учет продукции'!$A1383&amp;" "&amp;'учет продукции'!$B1383&amp;" "&amp;'учет продукции'!$C1383&amp;" "&amp;'учет продукции'!$D1383&amp;" "&amp;'учет продукции'!$E1383</f>
        <v>Поребрик полноцвет №10 Джафар Мрамор 2 сорт</v>
      </c>
    </row>
    <row r="1384" spans="1:29" ht="14.25" customHeight="1" x14ac:dyDescent="0.3">
      <c r="A1384" s="65" t="s">
        <v>161</v>
      </c>
      <c r="B1384" s="8" t="str">
        <f t="shared" si="448"/>
        <v>полноцвет</v>
      </c>
      <c r="C1384" s="18" t="str">
        <f t="shared" si="441"/>
        <v>№11 Джамбулани</v>
      </c>
      <c r="D1384" s="18" t="str">
        <f t="shared" si="446"/>
        <v>Мрамор</v>
      </c>
      <c r="E1384" s="8" t="str">
        <f>'вариации продукты'!F$4</f>
        <v>2 сорт</v>
      </c>
      <c r="F1384" s="12">
        <f>'учет продукции'!$I1384+'учет продукции'!$J1384-'учет продукции'!$K1384</f>
        <v>0</v>
      </c>
      <c r="G1384" s="32">
        <f t="shared" si="449"/>
        <v>185</v>
      </c>
      <c r="H1384" s="32">
        <f>'учет продукции'!$F1384*'учет продукции'!$G1384</f>
        <v>0</v>
      </c>
      <c r="I1384" s="64"/>
      <c r="J1384" s="61"/>
      <c r="K1384" s="61"/>
      <c r="L1384" s="62"/>
      <c r="M1384" s="62">
        <f>'учет продукции'!$L1384-'учет продукции'!$N1384</f>
        <v>0</v>
      </c>
      <c r="N1384" s="62">
        <f>'учет продукции'!$L1384/4.13</f>
        <v>0</v>
      </c>
      <c r="O1384" s="62"/>
      <c r="P1384" s="62"/>
      <c r="Q1384" s="62"/>
      <c r="R1384" s="62"/>
      <c r="S1384" s="62"/>
      <c r="T1384" s="62"/>
      <c r="U1384" s="62"/>
      <c r="V1384" s="62"/>
      <c r="W1384" s="62"/>
      <c r="X1384" s="62"/>
      <c r="Y1384" s="62"/>
      <c r="Z1384" s="62"/>
      <c r="AA1384" s="62"/>
      <c r="AB1384" s="62"/>
      <c r="AC1384" s="61" t="str">
        <f>'учет продукции'!$A1384&amp;" "&amp;'учет продукции'!$B1384&amp;" "&amp;'учет продукции'!$C1384&amp;" "&amp;'учет продукции'!$D1384&amp;" "&amp;'учет продукции'!$E1384</f>
        <v>Поребрик полноцвет №11 Джамбулани Мрамор 2 сорт</v>
      </c>
    </row>
    <row r="1385" spans="1:29" ht="14.25" customHeight="1" x14ac:dyDescent="0.3">
      <c r="A1385" s="65" t="s">
        <v>161</v>
      </c>
      <c r="B1385" s="8" t="str">
        <f t="shared" si="448"/>
        <v>полноцвет</v>
      </c>
      <c r="C1385" s="18" t="str">
        <f t="shared" si="441"/>
        <v>№12 Яшма</v>
      </c>
      <c r="D1385" s="18" t="str">
        <f t="shared" si="446"/>
        <v>Мрамор</v>
      </c>
      <c r="E1385" s="8" t="str">
        <f>'вариации продукты'!F$4</f>
        <v>2 сорт</v>
      </c>
      <c r="F1385" s="12">
        <f>'учет продукции'!$I1385+'учет продукции'!$J1385-'учет продукции'!$K1385</f>
        <v>0</v>
      </c>
      <c r="G1385" s="32">
        <f t="shared" si="449"/>
        <v>185</v>
      </c>
      <c r="H1385" s="32">
        <f>'учет продукции'!$F1385*'учет продукции'!$G1385</f>
        <v>0</v>
      </c>
      <c r="I1385" s="64"/>
      <c r="J1385" s="61"/>
      <c r="K1385" s="61"/>
      <c r="L1385" s="62"/>
      <c r="M1385" s="62">
        <f>'учет продукции'!$L1385-'учет продукции'!$N1385</f>
        <v>0</v>
      </c>
      <c r="N1385" s="62">
        <f>'учет продукции'!$L1385/4.13</f>
        <v>0</v>
      </c>
      <c r="O1385" s="62"/>
      <c r="P1385" s="62"/>
      <c r="Q1385" s="62"/>
      <c r="R1385" s="62"/>
      <c r="S1385" s="62"/>
      <c r="T1385" s="62"/>
      <c r="U1385" s="62"/>
      <c r="V1385" s="62"/>
      <c r="W1385" s="62"/>
      <c r="X1385" s="62"/>
      <c r="Y1385" s="62"/>
      <c r="Z1385" s="62"/>
      <c r="AA1385" s="62"/>
      <c r="AB1385" s="62"/>
      <c r="AC1385" s="61" t="str">
        <f>'учет продукции'!$A1385&amp;" "&amp;'учет продукции'!$B1385&amp;" "&amp;'учет продукции'!$C1385&amp;" "&amp;'учет продукции'!$D1385&amp;" "&amp;'учет продукции'!$E1385</f>
        <v>Поребрик полноцвет №12 Яшма Мрамор 2 сорт</v>
      </c>
    </row>
    <row r="1386" spans="1:29" ht="14.25" customHeight="1" x14ac:dyDescent="0.3">
      <c r="A1386" s="65" t="s">
        <v>161</v>
      </c>
      <c r="B1386" s="8" t="str">
        <f t="shared" si="448"/>
        <v>полноцвет</v>
      </c>
      <c r="C1386" s="18" t="str">
        <f t="shared" si="441"/>
        <v>№13 Сорренто</v>
      </c>
      <c r="D1386" s="18" t="str">
        <f t="shared" si="446"/>
        <v>Мрамор</v>
      </c>
      <c r="E1386" s="8" t="str">
        <f>'вариации продукты'!F$4</f>
        <v>2 сорт</v>
      </c>
      <c r="F1386" s="12">
        <f>'учет продукции'!$I1386+'учет продукции'!$J1386-'учет продукции'!$K1386</f>
        <v>0</v>
      </c>
      <c r="G1386" s="32">
        <f t="shared" si="449"/>
        <v>185</v>
      </c>
      <c r="H1386" s="32">
        <f>'учет продукции'!$F1386*'учет продукции'!$G1386</f>
        <v>0</v>
      </c>
      <c r="I1386" s="64"/>
      <c r="J1386" s="61"/>
      <c r="K1386" s="61"/>
      <c r="L1386" s="62"/>
      <c r="M1386" s="62">
        <f>'учет продукции'!$L1386-'учет продукции'!$N1386</f>
        <v>0</v>
      </c>
      <c r="N1386" s="62">
        <f>'учет продукции'!$L1386/4.13</f>
        <v>0</v>
      </c>
      <c r="O1386" s="62"/>
      <c r="P1386" s="62"/>
      <c r="Q1386" s="62"/>
      <c r="R1386" s="62"/>
      <c r="S1386" s="62"/>
      <c r="T1386" s="62"/>
      <c r="U1386" s="62"/>
      <c r="V1386" s="62"/>
      <c r="W1386" s="62"/>
      <c r="X1386" s="62"/>
      <c r="Y1386" s="62"/>
      <c r="Z1386" s="62"/>
      <c r="AA1386" s="62"/>
      <c r="AB1386" s="62"/>
      <c r="AC1386" s="61" t="str">
        <f>'учет продукции'!$A1386&amp;" "&amp;'учет продукции'!$B1386&amp;" "&amp;'учет продукции'!$C1386&amp;" "&amp;'учет продукции'!$D1386&amp;" "&amp;'учет продукции'!$E1386</f>
        <v>Поребрик полноцвет №13 Сорренто Мрамор 2 сорт</v>
      </c>
    </row>
    <row r="1387" spans="1:29" ht="14.25" customHeight="1" x14ac:dyDescent="0.3">
      <c r="A1387" s="65" t="s">
        <v>161</v>
      </c>
      <c r="B1387" s="8" t="str">
        <f t="shared" si="448"/>
        <v>полноцвет</v>
      </c>
      <c r="C1387" s="18" t="str">
        <f t="shared" si="441"/>
        <v>№14 Красный агат</v>
      </c>
      <c r="D1387" s="18" t="str">
        <f t="shared" si="446"/>
        <v>Мрамор</v>
      </c>
      <c r="E1387" s="8" t="str">
        <f>'вариации продукты'!F$4</f>
        <v>2 сорт</v>
      </c>
      <c r="F1387" s="12">
        <f>'учет продукции'!$I1387+'учет продукции'!$J1387-'учет продукции'!$K1387</f>
        <v>0</v>
      </c>
      <c r="G1387" s="32">
        <f t="shared" si="449"/>
        <v>185</v>
      </c>
      <c r="H1387" s="32">
        <f>'учет продукции'!$F1387*'учет продукции'!$G1387</f>
        <v>0</v>
      </c>
      <c r="I1387" s="64"/>
      <c r="J1387" s="61"/>
      <c r="K1387" s="61"/>
      <c r="L1387" s="62"/>
      <c r="M1387" s="62">
        <f>'учет продукции'!$L1387-'учет продукции'!$N1387</f>
        <v>0</v>
      </c>
      <c r="N1387" s="62">
        <f>'учет продукции'!$L1387/4.13</f>
        <v>0</v>
      </c>
      <c r="O1387" s="62"/>
      <c r="P1387" s="62"/>
      <c r="Q1387" s="62"/>
      <c r="R1387" s="62"/>
      <c r="S1387" s="62"/>
      <c r="T1387" s="62"/>
      <c r="U1387" s="62"/>
      <c r="V1387" s="62"/>
      <c r="W1387" s="62"/>
      <c r="X1387" s="62"/>
      <c r="Y1387" s="62"/>
      <c r="Z1387" s="62"/>
      <c r="AA1387" s="62"/>
      <c r="AB1387" s="62"/>
      <c r="AC1387" s="61" t="str">
        <f>'учет продукции'!$A1387&amp;" "&amp;'учет продукции'!$B1387&amp;" "&amp;'учет продукции'!$C1387&amp;" "&amp;'учет продукции'!$D1387&amp;" "&amp;'учет продукции'!$E1387</f>
        <v>Поребрик полноцвет №14 Красный агат Мрамор 2 сорт</v>
      </c>
    </row>
    <row r="1388" spans="1:29" ht="14.25" customHeight="1" x14ac:dyDescent="0.3">
      <c r="A1388" s="65" t="s">
        <v>161</v>
      </c>
      <c r="B1388" s="8" t="str">
        <f t="shared" si="448"/>
        <v>полноцвет</v>
      </c>
      <c r="C1388" s="18" t="str">
        <f t="shared" si="441"/>
        <v>№15 Антрацит</v>
      </c>
      <c r="D1388" s="18" t="str">
        <f t="shared" si="446"/>
        <v>Мрамор</v>
      </c>
      <c r="E1388" s="8" t="str">
        <f>'вариации продукты'!F$4</f>
        <v>2 сорт</v>
      </c>
      <c r="F1388" s="12">
        <f>'учет продукции'!$I1388+'учет продукции'!$J1388-'учет продукции'!$K1388</f>
        <v>0</v>
      </c>
      <c r="G1388" s="32">
        <f t="shared" si="449"/>
        <v>185</v>
      </c>
      <c r="H1388" s="32">
        <f>'учет продукции'!$F1388*'учет продукции'!$G1388</f>
        <v>0</v>
      </c>
      <c r="I1388" s="64"/>
      <c r="J1388" s="61"/>
      <c r="K1388" s="61"/>
      <c r="L1388" s="62"/>
      <c r="M1388" s="62">
        <f>'учет продукции'!$L1388-'учет продукции'!$N1388</f>
        <v>0</v>
      </c>
      <c r="N1388" s="62">
        <f>'учет продукции'!$L1388/4.13</f>
        <v>0</v>
      </c>
      <c r="O1388" s="62"/>
      <c r="P1388" s="62"/>
      <c r="Q1388" s="62"/>
      <c r="R1388" s="62"/>
      <c r="S1388" s="62"/>
      <c r="T1388" s="62"/>
      <c r="U1388" s="62"/>
      <c r="V1388" s="62"/>
      <c r="W1388" s="62"/>
      <c r="X1388" s="62"/>
      <c r="Y1388" s="62"/>
      <c r="Z1388" s="62"/>
      <c r="AA1388" s="62"/>
      <c r="AB1388" s="62"/>
      <c r="AC1388" s="61" t="str">
        <f>'учет продукции'!$A1388&amp;" "&amp;'учет продукции'!$B1388&amp;" "&amp;'учет продукции'!$C1388&amp;" "&amp;'учет продукции'!$D1388&amp;" "&amp;'учет продукции'!$E1388</f>
        <v>Поребрик полноцвет №15 Антрацит Мрамор 2 сорт</v>
      </c>
    </row>
    <row r="1389" spans="1:29" ht="14.25" customHeight="1" x14ac:dyDescent="0.3">
      <c r="A1389" s="65" t="s">
        <v>161</v>
      </c>
      <c r="B1389" s="8" t="str">
        <f t="shared" si="448"/>
        <v>полноцвет</v>
      </c>
      <c r="C1389" s="18" t="str">
        <f t="shared" si="441"/>
        <v>№16 Хаски</v>
      </c>
      <c r="D1389" s="18" t="str">
        <f t="shared" si="446"/>
        <v>Мрамор</v>
      </c>
      <c r="E1389" s="8" t="str">
        <f>'вариации продукты'!F$4</f>
        <v>2 сорт</v>
      </c>
      <c r="F1389" s="12">
        <f>'учет продукции'!$I1389+'учет продукции'!$J1389-'учет продукции'!$K1389</f>
        <v>0</v>
      </c>
      <c r="G1389" s="32">
        <f t="shared" si="449"/>
        <v>185</v>
      </c>
      <c r="H1389" s="32">
        <f>'учет продукции'!$F1389*'учет продукции'!$G1389</f>
        <v>0</v>
      </c>
      <c r="I1389" s="64"/>
      <c r="J1389" s="61"/>
      <c r="K1389" s="61"/>
      <c r="L1389" s="62"/>
      <c r="M1389" s="62">
        <f>'учет продукции'!$L1389-'учет продукции'!$N1389</f>
        <v>0</v>
      </c>
      <c r="N1389" s="62">
        <f>'учет продукции'!$L1389/4.13</f>
        <v>0</v>
      </c>
      <c r="O1389" s="62"/>
      <c r="P1389" s="62"/>
      <c r="Q1389" s="62"/>
      <c r="R1389" s="62"/>
      <c r="S1389" s="62"/>
      <c r="T1389" s="62"/>
      <c r="U1389" s="62"/>
      <c r="V1389" s="62"/>
      <c r="W1389" s="62"/>
      <c r="X1389" s="62"/>
      <c r="Y1389" s="62"/>
      <c r="Z1389" s="62"/>
      <c r="AA1389" s="62"/>
      <c r="AB1389" s="62"/>
      <c r="AC1389" s="61" t="str">
        <f>'учет продукции'!$A1389&amp;" "&amp;'учет продукции'!$B1389&amp;" "&amp;'учет продукции'!$C1389&amp;" "&amp;'учет продукции'!$D1389&amp;" "&amp;'учет продукции'!$E1389</f>
        <v>Поребрик полноцвет №16 Хаски Мрамор 2 сорт</v>
      </c>
    </row>
    <row r="1390" spans="1:29" ht="14.25" customHeight="1" x14ac:dyDescent="0.3">
      <c r="A1390" s="65" t="s">
        <v>161</v>
      </c>
      <c r="B1390" s="8" t="str">
        <f t="shared" si="448"/>
        <v>полноцвет</v>
      </c>
      <c r="C1390" s="18" t="str">
        <f t="shared" si="441"/>
        <v>№17 Черная ночь</v>
      </c>
      <c r="D1390" s="18" t="str">
        <f t="shared" si="446"/>
        <v>Мрамор</v>
      </c>
      <c r="E1390" s="8" t="str">
        <f>'вариации продукты'!F$4</f>
        <v>2 сорт</v>
      </c>
      <c r="F1390" s="12">
        <f>'учет продукции'!$I1390+'учет продукции'!$J1390-'учет продукции'!$K1390</f>
        <v>0</v>
      </c>
      <c r="G1390" s="32">
        <f t="shared" si="449"/>
        <v>185</v>
      </c>
      <c r="H1390" s="32">
        <f>'учет продукции'!$F1390*'учет продукции'!$G1390</f>
        <v>0</v>
      </c>
      <c r="I1390" s="64"/>
      <c r="J1390" s="61"/>
      <c r="K1390" s="61"/>
      <c r="L1390" s="62"/>
      <c r="M1390" s="62">
        <f>'учет продукции'!$L1390-'учет продукции'!$N1390</f>
        <v>0</v>
      </c>
      <c r="N1390" s="62">
        <f>'учет продукции'!$L1390/4.13</f>
        <v>0</v>
      </c>
      <c r="O1390" s="62"/>
      <c r="P1390" s="62"/>
      <c r="Q1390" s="62"/>
      <c r="R1390" s="62"/>
      <c r="S1390" s="62"/>
      <c r="T1390" s="62"/>
      <c r="U1390" s="62"/>
      <c r="V1390" s="62"/>
      <c r="W1390" s="62"/>
      <c r="X1390" s="62"/>
      <c r="Y1390" s="62"/>
      <c r="Z1390" s="62"/>
      <c r="AA1390" s="62"/>
      <c r="AB1390" s="62"/>
      <c r="AC1390" s="61" t="str">
        <f>'учет продукции'!$A1390&amp;" "&amp;'учет продукции'!$B1390&amp;" "&amp;'учет продукции'!$C1390&amp;" "&amp;'учет продукции'!$D1390&amp;" "&amp;'учет продукции'!$E1390</f>
        <v>Поребрик полноцвет №17 Черная ночь Мрамор 2 сорт</v>
      </c>
    </row>
    <row r="1391" spans="1:29" ht="14.25" customHeight="1" x14ac:dyDescent="0.3">
      <c r="A1391" s="65" t="s">
        <v>161</v>
      </c>
      <c r="B1391" s="8" t="str">
        <f t="shared" si="448"/>
        <v>полноцвет</v>
      </c>
      <c r="C1391" s="18" t="str">
        <f t="shared" si="441"/>
        <v>№18 Мустанг</v>
      </c>
      <c r="D1391" s="18" t="str">
        <f t="shared" si="446"/>
        <v>Мрамор</v>
      </c>
      <c r="E1391" s="8" t="str">
        <f>'вариации продукты'!F$4</f>
        <v>2 сорт</v>
      </c>
      <c r="F1391" s="12">
        <f>'учет продукции'!$I1391+'учет продукции'!$J1391-'учет продукции'!$K1391</f>
        <v>0</v>
      </c>
      <c r="G1391" s="32">
        <f t="shared" si="449"/>
        <v>185</v>
      </c>
      <c r="H1391" s="32">
        <f>'учет продукции'!$F1391*'учет продукции'!$G1391</f>
        <v>0</v>
      </c>
      <c r="I1391" s="64"/>
      <c r="J1391" s="61"/>
      <c r="K1391" s="61"/>
      <c r="L1391" s="62"/>
      <c r="M1391" s="62">
        <f>'учет продукции'!$L1391-'учет продукции'!$N1391</f>
        <v>0</v>
      </c>
      <c r="N1391" s="62">
        <f>'учет продукции'!$L1391/4.13</f>
        <v>0</v>
      </c>
      <c r="O1391" s="62"/>
      <c r="P1391" s="62"/>
      <c r="Q1391" s="62"/>
      <c r="R1391" s="62"/>
      <c r="S1391" s="62"/>
      <c r="T1391" s="62"/>
      <c r="U1391" s="62"/>
      <c r="V1391" s="62"/>
      <c r="W1391" s="62"/>
      <c r="X1391" s="62"/>
      <c r="Y1391" s="62"/>
      <c r="Z1391" s="62"/>
      <c r="AA1391" s="62"/>
      <c r="AB1391" s="62"/>
      <c r="AC1391" s="61" t="str">
        <f>'учет продукции'!$A1391&amp;" "&amp;'учет продукции'!$B1391&amp;" "&amp;'учет продукции'!$C1391&amp;" "&amp;'учет продукции'!$D1391&amp;" "&amp;'учет продукции'!$E1391</f>
        <v>Поребрик полноцвет №18 Мустанг Мрамор 2 сорт</v>
      </c>
    </row>
    <row r="1392" spans="1:29" ht="14.25" customHeight="1" x14ac:dyDescent="0.3">
      <c r="A1392" s="65" t="s">
        <v>161</v>
      </c>
      <c r="B1392" s="8" t="str">
        <f t="shared" si="448"/>
        <v>полноцвет</v>
      </c>
      <c r="C1392" s="18" t="str">
        <f t="shared" si="441"/>
        <v>№19 Гончар</v>
      </c>
      <c r="D1392" s="18" t="str">
        <f t="shared" si="446"/>
        <v>Мрамор</v>
      </c>
      <c r="E1392" s="8" t="str">
        <f>'вариации продукты'!F$4</f>
        <v>2 сорт</v>
      </c>
      <c r="F1392" s="12">
        <f>'учет продукции'!$I1392+'учет продукции'!$J1392-'учет продукции'!$K1392</f>
        <v>0</v>
      </c>
      <c r="G1392" s="32">
        <f t="shared" si="449"/>
        <v>185</v>
      </c>
      <c r="H1392" s="32">
        <f>'учет продукции'!$F1392*'учет продукции'!$G1392</f>
        <v>0</v>
      </c>
      <c r="I1392" s="64"/>
      <c r="J1392" s="61"/>
      <c r="K1392" s="61"/>
      <c r="L1392" s="62"/>
      <c r="M1392" s="62">
        <f>'учет продукции'!$L1392-'учет продукции'!$N1392</f>
        <v>0</v>
      </c>
      <c r="N1392" s="62">
        <f>'учет продукции'!$L1392/4.13</f>
        <v>0</v>
      </c>
      <c r="O1392" s="62"/>
      <c r="P1392" s="62"/>
      <c r="Q1392" s="62"/>
      <c r="R1392" s="62"/>
      <c r="S1392" s="62"/>
      <c r="T1392" s="62"/>
      <c r="U1392" s="62"/>
      <c r="V1392" s="62"/>
      <c r="W1392" s="62"/>
      <c r="X1392" s="62"/>
      <c r="Y1392" s="62"/>
      <c r="Z1392" s="62"/>
      <c r="AA1392" s="62"/>
      <c r="AB1392" s="62"/>
      <c r="AC1392" s="61" t="str">
        <f>'учет продукции'!$A1392&amp;" "&amp;'учет продукции'!$B1392&amp;" "&amp;'учет продукции'!$C1392&amp;" "&amp;'учет продукции'!$D1392&amp;" "&amp;'учет продукции'!$E1392</f>
        <v>Поребрик полноцвет №19 Гончар Мрамор 2 сорт</v>
      </c>
    </row>
    <row r="1393" spans="1:29" ht="14.25" customHeight="1" x14ac:dyDescent="0.3">
      <c r="A1393" s="65" t="s">
        <v>161</v>
      </c>
      <c r="B1393" s="8" t="str">
        <f t="shared" si="448"/>
        <v>полноцвет</v>
      </c>
      <c r="C1393" s="18" t="str">
        <f t="shared" si="441"/>
        <v>№20 Кармен</v>
      </c>
      <c r="D1393" s="18" t="str">
        <f t="shared" si="446"/>
        <v>Мрамор</v>
      </c>
      <c r="E1393" s="8" t="str">
        <f>'вариации продукты'!F$4</f>
        <v>2 сорт</v>
      </c>
      <c r="F1393" s="12">
        <f>'учет продукции'!$I1393+'учет продукции'!$J1393-'учет продукции'!$K1393</f>
        <v>0</v>
      </c>
      <c r="G1393" s="32">
        <f t="shared" si="449"/>
        <v>185</v>
      </c>
      <c r="H1393" s="32">
        <f>'учет продукции'!$F1393*'учет продукции'!$G1393</f>
        <v>0</v>
      </c>
      <c r="I1393" s="64"/>
      <c r="J1393" s="61"/>
      <c r="K1393" s="61"/>
      <c r="L1393" s="62"/>
      <c r="M1393" s="62">
        <f>'учет продукции'!$L1393-'учет продукции'!$N1393</f>
        <v>0</v>
      </c>
      <c r="N1393" s="62">
        <f>'учет продукции'!$L1393/4.13</f>
        <v>0</v>
      </c>
      <c r="O1393" s="62"/>
      <c r="P1393" s="62"/>
      <c r="Q1393" s="62"/>
      <c r="R1393" s="62"/>
      <c r="S1393" s="62"/>
      <c r="T1393" s="62"/>
      <c r="U1393" s="62"/>
      <c r="V1393" s="62"/>
      <c r="W1393" s="62"/>
      <c r="X1393" s="62"/>
      <c r="Y1393" s="62"/>
      <c r="Z1393" s="62"/>
      <c r="AA1393" s="62"/>
      <c r="AB1393" s="62"/>
      <c r="AC1393" s="61" t="str">
        <f>'учет продукции'!$A1393&amp;" "&amp;'учет продукции'!$B1393&amp;" "&amp;'учет продукции'!$C1393&amp;" "&amp;'учет продукции'!$D1393&amp;" "&amp;'учет продукции'!$E1393</f>
        <v>Поребрик полноцвет №20 Кармен Мрамор 2 сорт</v>
      </c>
    </row>
    <row r="1394" spans="1:29" ht="14.25" customHeight="1" x14ac:dyDescent="0.3">
      <c r="A1394" s="65" t="s">
        <v>161</v>
      </c>
      <c r="B1394" s="8" t="str">
        <f t="shared" si="448"/>
        <v>полноцвет</v>
      </c>
      <c r="C1394" s="18" t="str">
        <f t="shared" si="441"/>
        <v>№21 Агат коричневый</v>
      </c>
      <c r="D1394" s="18" t="str">
        <f t="shared" si="446"/>
        <v>Мрамор</v>
      </c>
      <c r="E1394" s="8" t="str">
        <f>'вариации продукты'!F$4</f>
        <v>2 сорт</v>
      </c>
      <c r="F1394" s="12">
        <f>'учет продукции'!$I1394+'учет продукции'!$J1394-'учет продукции'!$K1394</f>
        <v>0</v>
      </c>
      <c r="G1394" s="32">
        <f t="shared" si="449"/>
        <v>185</v>
      </c>
      <c r="H1394" s="32">
        <f>'учет продукции'!$F1394*'учет продукции'!$G1394</f>
        <v>0</v>
      </c>
      <c r="I1394" s="64"/>
      <c r="J1394" s="61"/>
      <c r="K1394" s="61"/>
      <c r="L1394" s="62"/>
      <c r="M1394" s="62">
        <f>'учет продукции'!$L1394-'учет продукции'!$N1394</f>
        <v>0</v>
      </c>
      <c r="N1394" s="62">
        <f>'учет продукции'!$L1394/4.13</f>
        <v>0</v>
      </c>
      <c r="O1394" s="62"/>
      <c r="P1394" s="62"/>
      <c r="Q1394" s="62"/>
      <c r="R1394" s="62"/>
      <c r="S1394" s="62"/>
      <c r="T1394" s="62"/>
      <c r="U1394" s="62"/>
      <c r="V1394" s="62"/>
      <c r="W1394" s="62"/>
      <c r="X1394" s="62"/>
      <c r="Y1394" s="62"/>
      <c r="Z1394" s="62"/>
      <c r="AA1394" s="62"/>
      <c r="AB1394" s="62"/>
      <c r="AC1394" s="61" t="str">
        <f>'учет продукции'!$A1394&amp;" "&amp;'учет продукции'!$B1394&amp;" "&amp;'учет продукции'!$C1394&amp;" "&amp;'учет продукции'!$D1394&amp;" "&amp;'учет продукции'!$E1394</f>
        <v>Поребрик полноцвет №21 Агат коричневый Мрамор 2 сорт</v>
      </c>
    </row>
    <row r="1395" spans="1:29" ht="14.25" customHeight="1" x14ac:dyDescent="0.3">
      <c r="A1395" s="65" t="s">
        <v>161</v>
      </c>
      <c r="B1395" s="8" t="str">
        <f t="shared" si="448"/>
        <v>полноцвет</v>
      </c>
      <c r="C1395" s="18" t="str">
        <f t="shared" si="441"/>
        <v>№22 Агат оранжевый</v>
      </c>
      <c r="D1395" s="18" t="str">
        <f t="shared" si="446"/>
        <v>Мрамор</v>
      </c>
      <c r="E1395" s="8" t="str">
        <f>'вариации продукты'!F$4</f>
        <v>2 сорт</v>
      </c>
      <c r="F1395" s="12">
        <f>'учет продукции'!$I1395+'учет продукции'!$J1395-'учет продукции'!$K1395</f>
        <v>0</v>
      </c>
      <c r="G1395" s="32">
        <f t="shared" si="449"/>
        <v>185</v>
      </c>
      <c r="H1395" s="32">
        <f>'учет продукции'!$F1395*'учет продукции'!$G1395</f>
        <v>0</v>
      </c>
      <c r="I1395" s="64"/>
      <c r="J1395" s="61"/>
      <c r="K1395" s="61"/>
      <c r="L1395" s="62"/>
      <c r="M1395" s="62">
        <f>'учет продукции'!$L1395-'учет продукции'!$N1395</f>
        <v>0</v>
      </c>
      <c r="N1395" s="62">
        <f>'учет продукции'!$L1395/4.13</f>
        <v>0</v>
      </c>
      <c r="O1395" s="62"/>
      <c r="P1395" s="62"/>
      <c r="Q1395" s="62"/>
      <c r="R1395" s="62"/>
      <c r="S1395" s="62"/>
      <c r="T1395" s="62"/>
      <c r="U1395" s="62"/>
      <c r="V1395" s="62"/>
      <c r="W1395" s="62"/>
      <c r="X1395" s="62"/>
      <c r="Y1395" s="62"/>
      <c r="Z1395" s="62"/>
      <c r="AA1395" s="62"/>
      <c r="AB1395" s="62"/>
      <c r="AC1395" s="61" t="str">
        <f>'учет продукции'!$A1395&amp;" "&amp;'учет продукции'!$B1395&amp;" "&amp;'учет продукции'!$C1395&amp;" "&amp;'учет продукции'!$D1395&amp;" "&amp;'учет продукции'!$E1395</f>
        <v>Поребрик полноцвет №22 Агат оранжевый Мрамор 2 сорт</v>
      </c>
    </row>
    <row r="1396" spans="1:29" ht="14.25" customHeight="1" x14ac:dyDescent="0.3">
      <c r="A1396" s="65" t="s">
        <v>161</v>
      </c>
      <c r="B1396" s="8" t="str">
        <f t="shared" si="448"/>
        <v>полноцвет</v>
      </c>
      <c r="C1396" s="18" t="str">
        <f t="shared" si="441"/>
        <v>№23 Жёлтый агат</v>
      </c>
      <c r="D1396" s="18" t="str">
        <f t="shared" si="446"/>
        <v>Мрамор</v>
      </c>
      <c r="E1396" s="8" t="str">
        <f>'вариации продукты'!F$4</f>
        <v>2 сорт</v>
      </c>
      <c r="F1396" s="12">
        <f>'учет продукции'!$I1396+'учет продукции'!$J1396-'учет продукции'!$K1396</f>
        <v>0</v>
      </c>
      <c r="G1396" s="32">
        <f t="shared" si="449"/>
        <v>185</v>
      </c>
      <c r="H1396" s="32">
        <f>'учет продукции'!$F1396*'учет продукции'!$G1396</f>
        <v>0</v>
      </c>
      <c r="I1396" s="64"/>
      <c r="J1396" s="61"/>
      <c r="K1396" s="61"/>
      <c r="L1396" s="62"/>
      <c r="M1396" s="62">
        <f>'учет продукции'!$L1396-'учет продукции'!$N1396</f>
        <v>0</v>
      </c>
      <c r="N1396" s="62">
        <f>'учет продукции'!$L1396/4.13</f>
        <v>0</v>
      </c>
      <c r="O1396" s="62"/>
      <c r="P1396" s="62"/>
      <c r="Q1396" s="62"/>
      <c r="R1396" s="62"/>
      <c r="S1396" s="62"/>
      <c r="T1396" s="62"/>
      <c r="U1396" s="62"/>
      <c r="V1396" s="62"/>
      <c r="W1396" s="62"/>
      <c r="X1396" s="62"/>
      <c r="Y1396" s="62"/>
      <c r="Z1396" s="62"/>
      <c r="AA1396" s="62"/>
      <c r="AB1396" s="62"/>
      <c r="AC1396" s="61" t="str">
        <f>'учет продукции'!$A1396&amp;" "&amp;'учет продукции'!$B1396&amp;" "&amp;'учет продукции'!$C1396&amp;" "&amp;'учет продукции'!$D1396&amp;" "&amp;'учет продукции'!$E1396</f>
        <v>Поребрик полноцвет №23 Жёлтый агат Мрамор 2 сорт</v>
      </c>
    </row>
    <row r="1397" spans="1:29" ht="14.25" customHeight="1" x14ac:dyDescent="0.3">
      <c r="A1397" s="65" t="s">
        <v>161</v>
      </c>
      <c r="B1397" s="8" t="str">
        <f t="shared" si="448"/>
        <v>полноцвет</v>
      </c>
      <c r="C1397" s="18" t="str">
        <f t="shared" si="441"/>
        <v>№24 Танго</v>
      </c>
      <c r="D1397" s="18" t="str">
        <f t="shared" si="446"/>
        <v>Мрамор</v>
      </c>
      <c r="E1397" s="8" t="str">
        <f>'вариации продукты'!F$4</f>
        <v>2 сорт</v>
      </c>
      <c r="F1397" s="12">
        <f>'учет продукции'!$I1397+'учет продукции'!$J1397-'учет продукции'!$K1397</f>
        <v>0</v>
      </c>
      <c r="G1397" s="32">
        <f t="shared" si="449"/>
        <v>185</v>
      </c>
      <c r="H1397" s="32">
        <f>'учет продукции'!$F1397*'учет продукции'!$G1397</f>
        <v>0</v>
      </c>
      <c r="I1397" s="64"/>
      <c r="J1397" s="61"/>
      <c r="K1397" s="61"/>
      <c r="L1397" s="62"/>
      <c r="M1397" s="62">
        <f>'учет продукции'!$L1397-'учет продукции'!$N1397</f>
        <v>0</v>
      </c>
      <c r="N1397" s="62">
        <f>'учет продукции'!$L1397/4.13</f>
        <v>0</v>
      </c>
      <c r="O1397" s="62"/>
      <c r="P1397" s="62"/>
      <c r="Q1397" s="62"/>
      <c r="R1397" s="62"/>
      <c r="S1397" s="62"/>
      <c r="T1397" s="62"/>
      <c r="U1397" s="62"/>
      <c r="V1397" s="62"/>
      <c r="W1397" s="62"/>
      <c r="X1397" s="62"/>
      <c r="Y1397" s="62"/>
      <c r="Z1397" s="62"/>
      <c r="AA1397" s="62"/>
      <c r="AB1397" s="62"/>
      <c r="AC1397" s="61" t="str">
        <f>'учет продукции'!$A1397&amp;" "&amp;'учет продукции'!$B1397&amp;" "&amp;'учет продукции'!$C1397&amp;" "&amp;'учет продукции'!$D1397&amp;" "&amp;'учет продукции'!$E1397</f>
        <v>Поребрик полноцвет №24 Танго Мрамор 2 сорт</v>
      </c>
    </row>
    <row r="1398" spans="1:29" ht="14.25" customHeight="1" x14ac:dyDescent="0.3">
      <c r="A1398" s="65" t="s">
        <v>163</v>
      </c>
      <c r="B1398" s="8" t="str">
        <f t="shared" si="448"/>
        <v>верх</v>
      </c>
      <c r="C1398" s="18" t="s">
        <v>129</v>
      </c>
      <c r="D1398" s="18" t="s">
        <v>127</v>
      </c>
      <c r="E1398" s="18" t="s">
        <v>123</v>
      </c>
      <c r="F1398" s="66">
        <f>'учет продукции'!$I1398+'учет продукции'!$J1398-'учет продукции'!$K1398</f>
        <v>129</v>
      </c>
      <c r="G1398" s="36">
        <v>260</v>
      </c>
      <c r="H1398" s="36">
        <f>'учет продукции'!$F1398*'учет продукции'!$G1398</f>
        <v>33540</v>
      </c>
      <c r="I1398" s="67">
        <f>78+96+21</f>
        <v>195</v>
      </c>
      <c r="J1398" s="61"/>
      <c r="K1398" s="61">
        <f>49+17</f>
        <v>66</v>
      </c>
      <c r="L1398" s="62"/>
      <c r="M1398" s="62">
        <f>'учет продукции'!$L1398-'учет продукции'!$N1398</f>
        <v>0</v>
      </c>
      <c r="N1398" s="62">
        <f>'учет продукции'!$L1398/4.13</f>
        <v>0</v>
      </c>
      <c r="O1398" s="62"/>
      <c r="P1398" s="62"/>
      <c r="Q1398" s="62"/>
      <c r="R1398" s="62"/>
      <c r="S1398" s="62"/>
      <c r="T1398" s="62"/>
      <c r="U1398" s="62"/>
      <c r="V1398" s="62"/>
      <c r="W1398" s="62"/>
      <c r="X1398" s="62"/>
      <c r="Y1398" s="62"/>
      <c r="Z1398" s="62"/>
      <c r="AA1398" s="62"/>
      <c r="AB1398" s="62"/>
      <c r="AC1398" s="61" t="str">
        <f>'учет продукции'!$A1398&amp;" "&amp;'учет продукции'!$B1398&amp;" "&amp;'учет продукции'!$C1398&amp;" "&amp;'учет продукции'!$D1398&amp;" "&amp;'учет продукции'!$E1398</f>
        <v>Дорождный верх серый гладкий 1 сорт</v>
      </c>
    </row>
    <row r="1399" spans="1:29" ht="14.25" customHeight="1" x14ac:dyDescent="0.3">
      <c r="A1399" s="65" t="s">
        <v>164</v>
      </c>
      <c r="B1399" s="18"/>
      <c r="C1399" s="18" t="s">
        <v>129</v>
      </c>
      <c r="D1399" s="18" t="s">
        <v>127</v>
      </c>
      <c r="E1399" s="18" t="str">
        <f>'вариации продукты'!F$4</f>
        <v>2 сорт</v>
      </c>
      <c r="F1399" s="66">
        <f>'учет продукции'!$I1399+'учет продукции'!$J1399-'учет продукции'!$K1399</f>
        <v>114.5</v>
      </c>
      <c r="G1399" s="36">
        <v>55</v>
      </c>
      <c r="H1399" s="36">
        <f>'учет продукции'!$F1399*'учет продукции'!$G1399</f>
        <v>6297.5</v>
      </c>
      <c r="I1399" s="67">
        <v>144</v>
      </c>
      <c r="J1399" s="61"/>
      <c r="K1399" s="61">
        <f>24+5.5</f>
        <v>29.5</v>
      </c>
      <c r="L1399" s="62"/>
      <c r="M1399" s="62">
        <f>'учет продукции'!$L1399-'учет продукции'!$N1399</f>
        <v>0</v>
      </c>
      <c r="N1399" s="62">
        <f>'учет продукции'!$L1399/4.13</f>
        <v>0</v>
      </c>
      <c r="O1399" s="62"/>
      <c r="P1399" s="62"/>
      <c r="Q1399" s="62"/>
      <c r="R1399" s="62"/>
      <c r="S1399" s="62"/>
      <c r="T1399" s="62"/>
      <c r="U1399" s="62"/>
      <c r="V1399" s="62"/>
      <c r="W1399" s="62"/>
      <c r="X1399" s="62"/>
      <c r="Y1399" s="62"/>
      <c r="Z1399" s="62"/>
      <c r="AA1399" s="62"/>
      <c r="AB1399" s="62"/>
      <c r="AC1399" s="61" t="str">
        <f>'учет продукции'!$A1399&amp;" "&amp;'учет продукции'!$B1399&amp;" "&amp;'учет продукции'!$C1399&amp;" "&amp;'учет продукции'!$D1399&amp;" "&amp;'учет продукции'!$E1399</f>
        <v>Лоток  серый гладкий 2 сорт</v>
      </c>
    </row>
    <row r="1400" spans="1:29" ht="14.25" customHeight="1" x14ac:dyDescent="0.3">
      <c r="A1400" s="65" t="s">
        <v>165</v>
      </c>
      <c r="B1400" s="18"/>
      <c r="C1400" s="18"/>
      <c r="D1400" s="18"/>
      <c r="E1400" s="18" t="str">
        <f>'вариации продукты'!F$4</f>
        <v>2 сорт</v>
      </c>
      <c r="F1400" s="66">
        <f>'учет продукции'!$I1400+'учет продукции'!$J1400-'учет продукции'!$K1400</f>
        <v>-60</v>
      </c>
      <c r="G1400" s="36"/>
      <c r="H1400" s="36">
        <f>'учет продукции'!$F1400*'учет продукции'!$G1400</f>
        <v>0</v>
      </c>
      <c r="I1400" s="67"/>
      <c r="J1400" s="61"/>
      <c r="K1400" s="61">
        <v>60</v>
      </c>
      <c r="L1400" s="62"/>
      <c r="M1400" s="62">
        <f>'учет продукции'!$L1400-'учет продукции'!$N1400</f>
        <v>0</v>
      </c>
      <c r="N1400" s="62">
        <f>'учет продукции'!$L1400/4.13</f>
        <v>0</v>
      </c>
      <c r="O1400" s="62"/>
      <c r="P1400" s="62"/>
      <c r="Q1400" s="62"/>
      <c r="R1400" s="62"/>
      <c r="S1400" s="62"/>
      <c r="T1400" s="62"/>
      <c r="U1400" s="62"/>
      <c r="V1400" s="62"/>
      <c r="W1400" s="62"/>
      <c r="X1400" s="62"/>
      <c r="Y1400" s="62"/>
      <c r="Z1400" s="62"/>
      <c r="AA1400" s="62"/>
      <c r="AB1400" s="62"/>
      <c r="AC1400" s="61" t="str">
        <f>'учет продукции'!$A1400&amp;" "&amp;'учет продукции'!$B1400&amp;" "&amp;'учет продукции'!$C1400&amp;" "&amp;'учет продукции'!$D1400&amp;" "&amp;'учет продукции'!$E1400</f>
        <v>маленький бордюр    2 сорт</v>
      </c>
    </row>
  </sheetData>
  <pageMargins left="0.7" right="0.7" top="0.75" bottom="0.75" header="0" footer="0"/>
  <pageSetup orientation="landscape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00"/>
  <sheetViews>
    <sheetView workbookViewId="0"/>
  </sheetViews>
  <sheetFormatPr defaultColWidth="12.59765625" defaultRowHeight="15" customHeight="1" x14ac:dyDescent="0.25"/>
  <cols>
    <col min="1" max="1" width="8.3984375" customWidth="1"/>
    <col min="2" max="2" width="6.5" customWidth="1"/>
    <col min="3" max="3" width="14.69921875" customWidth="1"/>
    <col min="4" max="4" width="6" customWidth="1"/>
    <col min="5" max="5" width="47.5" customWidth="1"/>
    <col min="6" max="6" width="10.3984375" customWidth="1"/>
    <col min="7" max="26" width="7.59765625" customWidth="1"/>
  </cols>
  <sheetData>
    <row r="1" spans="1:6" ht="14.25" customHeight="1" x14ac:dyDescent="0.3">
      <c r="A1" s="68" t="s">
        <v>81</v>
      </c>
      <c r="B1" s="68" t="s">
        <v>82</v>
      </c>
      <c r="C1" s="68" t="s">
        <v>166</v>
      </c>
      <c r="D1" s="14" t="s">
        <v>114</v>
      </c>
      <c r="E1" s="14" t="s">
        <v>115</v>
      </c>
      <c r="F1" s="14" t="s">
        <v>85</v>
      </c>
    </row>
    <row r="2" spans="1:6" ht="14.25" customHeight="1" x14ac:dyDescent="0.3">
      <c r="A2" s="14"/>
      <c r="B2" s="14"/>
      <c r="C2" s="14"/>
      <c r="D2" s="14"/>
      <c r="E2" s="14"/>
      <c r="F2" s="14"/>
    </row>
    <row r="3" spans="1:6" ht="14.25" customHeight="1" x14ac:dyDescent="0.3">
      <c r="A3" s="14" t="s">
        <v>124</v>
      </c>
      <c r="B3" s="14" t="s">
        <v>125</v>
      </c>
      <c r="C3" s="14" t="s">
        <v>160</v>
      </c>
      <c r="D3" s="14" t="s">
        <v>129</v>
      </c>
      <c r="E3" s="14" t="s">
        <v>127</v>
      </c>
      <c r="F3" s="14" t="s">
        <v>123</v>
      </c>
    </row>
    <row r="4" spans="1:6" ht="14.25" customHeight="1" x14ac:dyDescent="0.3">
      <c r="A4" s="14" t="s">
        <v>156</v>
      </c>
      <c r="B4" s="14" t="s">
        <v>158</v>
      </c>
      <c r="C4" s="14" t="s">
        <v>162</v>
      </c>
      <c r="D4" s="14" t="s">
        <v>71</v>
      </c>
      <c r="E4" s="14" t="s">
        <v>128</v>
      </c>
      <c r="F4" s="14" t="s">
        <v>159</v>
      </c>
    </row>
    <row r="5" spans="1:6" ht="14.25" customHeight="1" x14ac:dyDescent="0.3">
      <c r="A5" s="14" t="s">
        <v>167</v>
      </c>
      <c r="B5" s="14"/>
      <c r="C5" s="14"/>
      <c r="D5" s="14" t="s">
        <v>72</v>
      </c>
      <c r="E5" s="14" t="s">
        <v>155</v>
      </c>
      <c r="F5" s="14"/>
    </row>
    <row r="6" spans="1:6" ht="14.25" customHeight="1" x14ac:dyDescent="0.3">
      <c r="A6" s="14" t="s">
        <v>161</v>
      </c>
      <c r="D6" s="14" t="s">
        <v>73</v>
      </c>
      <c r="E6" s="14"/>
    </row>
    <row r="7" spans="1:6" ht="14.25" customHeight="1" x14ac:dyDescent="0.3">
      <c r="A7" s="14" t="s">
        <v>168</v>
      </c>
      <c r="D7" s="14" t="s">
        <v>74</v>
      </c>
    </row>
    <row r="8" spans="1:6" ht="14.25" customHeight="1" x14ac:dyDescent="0.3">
      <c r="A8" s="14" t="s">
        <v>164</v>
      </c>
      <c r="D8" s="14" t="s">
        <v>75</v>
      </c>
    </row>
    <row r="9" spans="1:6" ht="14.25" customHeight="1" x14ac:dyDescent="0.3">
      <c r="A9" s="14"/>
      <c r="D9" s="14" t="s">
        <v>76</v>
      </c>
    </row>
    <row r="10" spans="1:6" ht="14.25" customHeight="1" x14ac:dyDescent="0.3">
      <c r="D10" s="14" t="s">
        <v>131</v>
      </c>
    </row>
    <row r="11" spans="1:6" ht="14.25" customHeight="1" x14ac:dyDescent="0.3">
      <c r="D11" s="14" t="s">
        <v>132</v>
      </c>
    </row>
    <row r="12" spans="1:6" ht="14.25" customHeight="1" x14ac:dyDescent="0.3">
      <c r="D12" s="14" t="s">
        <v>133</v>
      </c>
    </row>
    <row r="13" spans="1:6" ht="14.25" customHeight="1" x14ac:dyDescent="0.3">
      <c r="D13" s="14" t="s">
        <v>134</v>
      </c>
    </row>
    <row r="14" spans="1:6" ht="14.25" customHeight="1" x14ac:dyDescent="0.3">
      <c r="D14" s="14" t="s">
        <v>135</v>
      </c>
    </row>
    <row r="15" spans="1:6" ht="14.25" customHeight="1" x14ac:dyDescent="0.3">
      <c r="D15" s="14" t="s">
        <v>136</v>
      </c>
    </row>
    <row r="16" spans="1:6" ht="14.25" customHeight="1" x14ac:dyDescent="0.3">
      <c r="D16" s="14" t="s">
        <v>137</v>
      </c>
    </row>
    <row r="17" spans="4:4" ht="14.25" customHeight="1" x14ac:dyDescent="0.3">
      <c r="D17" s="14" t="s">
        <v>138</v>
      </c>
    </row>
    <row r="18" spans="4:4" ht="14.25" customHeight="1" x14ac:dyDescent="0.3">
      <c r="D18" s="14" t="s">
        <v>139</v>
      </c>
    </row>
    <row r="19" spans="4:4" ht="14.25" customHeight="1" x14ac:dyDescent="0.3">
      <c r="D19" s="14" t="s">
        <v>140</v>
      </c>
    </row>
    <row r="20" spans="4:4" ht="14.25" customHeight="1" x14ac:dyDescent="0.3">
      <c r="D20" s="14" t="s">
        <v>141</v>
      </c>
    </row>
    <row r="21" spans="4:4" ht="14.25" customHeight="1" x14ac:dyDescent="0.3">
      <c r="D21" s="14" t="s">
        <v>142</v>
      </c>
    </row>
    <row r="22" spans="4:4" ht="14.25" customHeight="1" x14ac:dyDescent="0.3">
      <c r="D22" s="14" t="s">
        <v>143</v>
      </c>
    </row>
    <row r="23" spans="4:4" ht="14.25" customHeight="1" x14ac:dyDescent="0.3">
      <c r="D23" s="14" t="s">
        <v>144</v>
      </c>
    </row>
    <row r="24" spans="4:4" ht="14.25" customHeight="1" x14ac:dyDescent="0.3">
      <c r="D24" s="14" t="s">
        <v>145</v>
      </c>
    </row>
    <row r="25" spans="4:4" ht="14.25" customHeight="1" x14ac:dyDescent="0.3">
      <c r="D25" s="14" t="s">
        <v>146</v>
      </c>
    </row>
    <row r="26" spans="4:4" ht="14.25" customHeight="1" x14ac:dyDescent="0.3">
      <c r="D26" s="14" t="s">
        <v>147</v>
      </c>
    </row>
    <row r="27" spans="4:4" ht="14.25" customHeight="1" x14ac:dyDescent="0.3">
      <c r="D27" s="14" t="s">
        <v>148</v>
      </c>
    </row>
    <row r="28" spans="4:4" ht="14.25" customHeight="1" x14ac:dyDescent="0.3">
      <c r="D28" s="14" t="s">
        <v>149</v>
      </c>
    </row>
    <row r="29" spans="4:4" ht="14.25" customHeight="1" x14ac:dyDescent="0.3">
      <c r="D29" s="14" t="s">
        <v>150</v>
      </c>
    </row>
    <row r="30" spans="4:4" ht="14.25" customHeight="1" x14ac:dyDescent="0.3">
      <c r="D30" s="14" t="s">
        <v>151</v>
      </c>
    </row>
    <row r="31" spans="4:4" ht="14.25" customHeight="1" x14ac:dyDescent="0.3">
      <c r="D31" s="14" t="s">
        <v>152</v>
      </c>
    </row>
    <row r="32" spans="4:4" ht="14.25" customHeight="1" x14ac:dyDescent="0.3">
      <c r="D32" s="14" t="s">
        <v>153</v>
      </c>
    </row>
    <row r="33" spans="4:4" ht="14.25" customHeight="1" x14ac:dyDescent="0.3">
      <c r="D33" s="14" t="s">
        <v>154</v>
      </c>
    </row>
    <row r="34" spans="4:4" ht="14.25" customHeight="1" x14ac:dyDescent="0.3">
      <c r="D34" s="14"/>
    </row>
    <row r="35" spans="4:4" ht="14.25" customHeight="1" x14ac:dyDescent="0.25"/>
    <row r="36" spans="4:4" ht="14.25" customHeight="1" x14ac:dyDescent="0.25"/>
    <row r="37" spans="4:4" ht="14.25" customHeight="1" x14ac:dyDescent="0.25"/>
    <row r="38" spans="4:4" ht="14.25" customHeight="1" x14ac:dyDescent="0.25"/>
    <row r="39" spans="4:4" ht="14.25" customHeight="1" x14ac:dyDescent="0.25"/>
    <row r="40" spans="4:4" ht="14.25" customHeight="1" x14ac:dyDescent="0.25"/>
    <row r="41" spans="4:4" ht="14.25" customHeight="1" x14ac:dyDescent="0.25"/>
    <row r="42" spans="4:4" ht="14.25" customHeight="1" x14ac:dyDescent="0.25"/>
    <row r="43" spans="4:4" ht="14.25" customHeight="1" x14ac:dyDescent="0.25"/>
    <row r="44" spans="4:4" ht="14.25" customHeight="1" x14ac:dyDescent="0.25"/>
    <row r="45" spans="4:4" ht="14.25" customHeight="1" x14ac:dyDescent="0.25"/>
    <row r="46" spans="4:4" ht="14.25" customHeight="1" x14ac:dyDescent="0.25"/>
    <row r="47" spans="4:4" ht="14.25" customHeight="1" x14ac:dyDescent="0.25"/>
    <row r="48" spans="4:4" ht="14.25" customHeight="1" x14ac:dyDescent="0.25"/>
    <row r="49" spans="1:4" ht="14.25" customHeight="1" x14ac:dyDescent="0.3">
      <c r="A49" s="69"/>
      <c r="B49" s="69"/>
      <c r="C49" s="69"/>
      <c r="D49" s="1"/>
    </row>
    <row r="50" spans="1:4" ht="14.25" customHeight="1" x14ac:dyDescent="0.3">
      <c r="A50" s="69"/>
      <c r="B50" s="69"/>
      <c r="C50" s="69"/>
      <c r="D50" s="1"/>
    </row>
    <row r="51" spans="1:4" ht="14.25" customHeight="1" x14ac:dyDescent="0.3">
      <c r="A51" s="69"/>
      <c r="B51" s="69"/>
      <c r="C51" s="69"/>
      <c r="D51" s="1"/>
    </row>
    <row r="52" spans="1:4" ht="14.25" customHeight="1" x14ac:dyDescent="0.3">
      <c r="A52" s="69"/>
      <c r="B52" s="69"/>
      <c r="C52" s="69"/>
      <c r="D52" s="1"/>
    </row>
    <row r="53" spans="1:4" ht="14.25" customHeight="1" x14ac:dyDescent="0.3">
      <c r="A53" s="69"/>
      <c r="B53" s="69"/>
      <c r="C53" s="69"/>
      <c r="D53" s="1"/>
    </row>
    <row r="54" spans="1:4" ht="14.25" customHeight="1" x14ac:dyDescent="0.3">
      <c r="A54" s="69"/>
      <c r="B54" s="69"/>
      <c r="C54" s="69"/>
      <c r="D54" s="1"/>
    </row>
    <row r="55" spans="1:4" ht="14.25" customHeight="1" x14ac:dyDescent="0.3">
      <c r="A55" s="69"/>
      <c r="B55" s="69"/>
      <c r="C55" s="69"/>
      <c r="D55" s="1"/>
    </row>
    <row r="56" spans="1:4" ht="14.25" customHeight="1" x14ac:dyDescent="0.3">
      <c r="A56" s="69"/>
      <c r="B56" s="69"/>
      <c r="C56" s="69"/>
      <c r="D56" s="1"/>
    </row>
    <row r="57" spans="1:4" ht="14.25" customHeight="1" x14ac:dyDescent="0.3">
      <c r="A57" s="69"/>
      <c r="B57" s="69"/>
      <c r="C57" s="69"/>
      <c r="D57" s="1"/>
    </row>
    <row r="58" spans="1:4" ht="14.25" customHeight="1" x14ac:dyDescent="0.3">
      <c r="A58" s="69"/>
      <c r="B58" s="69"/>
      <c r="C58" s="69"/>
      <c r="D58" s="1"/>
    </row>
    <row r="59" spans="1:4" ht="14.25" customHeight="1" x14ac:dyDescent="0.3">
      <c r="A59" s="69"/>
      <c r="B59" s="69"/>
      <c r="C59" s="69"/>
      <c r="D59" s="1"/>
    </row>
    <row r="60" spans="1:4" ht="14.25" customHeight="1" x14ac:dyDescent="0.3">
      <c r="A60" s="69"/>
      <c r="B60" s="69"/>
      <c r="C60" s="69"/>
      <c r="D60" s="1"/>
    </row>
    <row r="61" spans="1:4" ht="14.25" customHeight="1" x14ac:dyDescent="0.3">
      <c r="A61" s="69"/>
      <c r="B61" s="69"/>
      <c r="C61" s="69"/>
      <c r="D61" s="1"/>
    </row>
    <row r="62" spans="1:4" ht="14.25" customHeight="1" x14ac:dyDescent="0.3">
      <c r="A62" s="69"/>
      <c r="B62" s="69"/>
      <c r="C62" s="69"/>
      <c r="D62" s="1"/>
    </row>
    <row r="63" spans="1:4" ht="14.25" customHeight="1" x14ac:dyDescent="0.3">
      <c r="A63" s="69"/>
      <c r="B63" s="69"/>
      <c r="C63" s="69"/>
      <c r="D63" s="1"/>
    </row>
    <row r="64" spans="1:4" ht="14.25" customHeight="1" x14ac:dyDescent="0.3">
      <c r="A64" s="69"/>
      <c r="B64" s="69"/>
      <c r="C64" s="69"/>
      <c r="D64" s="1"/>
    </row>
    <row r="65" spans="1:4" ht="14.25" customHeight="1" x14ac:dyDescent="0.3">
      <c r="A65" s="69"/>
      <c r="B65" s="69"/>
      <c r="C65" s="69"/>
      <c r="D65" s="1"/>
    </row>
    <row r="66" spans="1:4" ht="14.25" customHeight="1" x14ac:dyDescent="0.3">
      <c r="A66" s="69"/>
      <c r="B66" s="69"/>
      <c r="C66" s="69"/>
      <c r="D66" s="1"/>
    </row>
    <row r="67" spans="1:4" ht="14.25" customHeight="1" x14ac:dyDescent="0.3">
      <c r="A67" s="69"/>
      <c r="B67" s="69"/>
      <c r="C67" s="69"/>
      <c r="D67" s="1"/>
    </row>
    <row r="68" spans="1:4" ht="14.25" customHeight="1" x14ac:dyDescent="0.3">
      <c r="A68" s="69"/>
      <c r="B68" s="69"/>
      <c r="C68" s="69"/>
      <c r="D68" s="1"/>
    </row>
    <row r="69" spans="1:4" ht="14.25" customHeight="1" x14ac:dyDescent="0.3">
      <c r="A69" s="69"/>
      <c r="B69" s="69"/>
      <c r="C69" s="69"/>
      <c r="D69" s="1"/>
    </row>
    <row r="70" spans="1:4" ht="14.25" customHeight="1" x14ac:dyDescent="0.3">
      <c r="A70" s="69"/>
      <c r="B70" s="69"/>
      <c r="C70" s="69"/>
      <c r="D70" s="1"/>
    </row>
    <row r="71" spans="1:4" ht="14.25" customHeight="1" x14ac:dyDescent="0.3">
      <c r="A71" s="69"/>
      <c r="B71" s="69"/>
      <c r="C71" s="69"/>
      <c r="D71" s="1"/>
    </row>
    <row r="72" spans="1:4" ht="14.25" customHeight="1" x14ac:dyDescent="0.3">
      <c r="A72" s="69"/>
      <c r="B72" s="69"/>
      <c r="C72" s="69"/>
      <c r="D72" s="1"/>
    </row>
    <row r="73" spans="1:4" ht="14.25" customHeight="1" x14ac:dyDescent="0.3">
      <c r="A73" s="69"/>
      <c r="B73" s="69"/>
      <c r="C73" s="69"/>
      <c r="D73" s="1"/>
    </row>
    <row r="74" spans="1:4" ht="14.25" customHeight="1" x14ac:dyDescent="0.3">
      <c r="A74" s="69"/>
      <c r="B74" s="69"/>
      <c r="C74" s="69"/>
      <c r="D74" s="1"/>
    </row>
    <row r="75" spans="1:4" ht="14.25" customHeight="1" x14ac:dyDescent="0.3">
      <c r="A75" s="69"/>
      <c r="B75" s="69"/>
      <c r="C75" s="69"/>
      <c r="D75" s="1"/>
    </row>
    <row r="76" spans="1:4" ht="14.25" customHeight="1" x14ac:dyDescent="0.3">
      <c r="A76" s="69"/>
      <c r="B76" s="69"/>
      <c r="C76" s="69"/>
      <c r="D76" s="1"/>
    </row>
    <row r="77" spans="1:4" ht="14.25" customHeight="1" x14ac:dyDescent="0.3">
      <c r="A77" s="69"/>
      <c r="B77" s="69"/>
      <c r="C77" s="69"/>
      <c r="D77" s="1"/>
    </row>
    <row r="78" spans="1:4" ht="14.25" customHeight="1" x14ac:dyDescent="0.3">
      <c r="A78" s="69"/>
      <c r="B78" s="69"/>
      <c r="C78" s="69"/>
      <c r="D78" s="1"/>
    </row>
    <row r="79" spans="1:4" ht="14.25" customHeight="1" x14ac:dyDescent="0.3">
      <c r="A79" s="69"/>
      <c r="B79" s="69"/>
      <c r="C79" s="69"/>
      <c r="D79" s="1"/>
    </row>
    <row r="80" spans="1:4" ht="14.25" customHeight="1" x14ac:dyDescent="0.3">
      <c r="A80" s="69"/>
      <c r="B80" s="69"/>
      <c r="C80" s="69"/>
      <c r="D80" s="1"/>
    </row>
    <row r="81" spans="1:4" ht="14.25" customHeight="1" x14ac:dyDescent="0.3">
      <c r="A81" s="69"/>
      <c r="B81" s="69"/>
      <c r="C81" s="69"/>
      <c r="D81" s="1"/>
    </row>
    <row r="82" spans="1:4" ht="14.25" customHeight="1" x14ac:dyDescent="0.3">
      <c r="A82" s="69"/>
      <c r="B82" s="69"/>
      <c r="C82" s="69"/>
      <c r="D82" s="1"/>
    </row>
    <row r="83" spans="1:4" ht="14.25" customHeight="1" x14ac:dyDescent="0.3">
      <c r="A83" s="69"/>
      <c r="B83" s="69"/>
      <c r="C83" s="69"/>
      <c r="D83" s="1"/>
    </row>
    <row r="84" spans="1:4" ht="14.25" customHeight="1" x14ac:dyDescent="0.3">
      <c r="A84" s="69"/>
      <c r="B84" s="69"/>
      <c r="C84" s="69"/>
      <c r="D84" s="1"/>
    </row>
    <row r="85" spans="1:4" ht="14.25" customHeight="1" x14ac:dyDescent="0.3">
      <c r="A85" s="69"/>
      <c r="B85" s="69"/>
      <c r="C85" s="69"/>
      <c r="D85" s="1"/>
    </row>
    <row r="86" spans="1:4" ht="14.25" customHeight="1" x14ac:dyDescent="0.3">
      <c r="A86" s="69"/>
      <c r="B86" s="69"/>
      <c r="C86" s="69"/>
      <c r="D86" s="1"/>
    </row>
    <row r="87" spans="1:4" ht="14.25" customHeight="1" x14ac:dyDescent="0.3">
      <c r="A87" s="69"/>
      <c r="B87" s="69"/>
      <c r="C87" s="69"/>
      <c r="D87" s="1"/>
    </row>
    <row r="88" spans="1:4" ht="14.25" customHeight="1" x14ac:dyDescent="0.3">
      <c r="A88" s="69"/>
      <c r="B88" s="69"/>
      <c r="C88" s="69"/>
      <c r="D88" s="1"/>
    </row>
    <row r="89" spans="1:4" ht="14.25" customHeight="1" x14ac:dyDescent="0.3">
      <c r="A89" s="69"/>
      <c r="B89" s="69"/>
      <c r="C89" s="69"/>
      <c r="D89" s="1"/>
    </row>
    <row r="90" spans="1:4" ht="14.25" customHeight="1" x14ac:dyDescent="0.3">
      <c r="A90" s="69"/>
      <c r="B90" s="69"/>
      <c r="C90" s="69"/>
      <c r="D90" s="1"/>
    </row>
    <row r="91" spans="1:4" ht="14.25" customHeight="1" x14ac:dyDescent="0.3">
      <c r="A91" s="69"/>
      <c r="B91" s="69"/>
      <c r="C91" s="69"/>
      <c r="D91" s="1"/>
    </row>
    <row r="92" spans="1:4" ht="14.25" customHeight="1" x14ac:dyDescent="0.3">
      <c r="A92" s="69"/>
      <c r="B92" s="69"/>
      <c r="C92" s="69"/>
      <c r="D92" s="1"/>
    </row>
    <row r="93" spans="1:4" ht="14.25" customHeight="1" x14ac:dyDescent="0.3">
      <c r="A93" s="69"/>
      <c r="B93" s="69"/>
      <c r="C93" s="69"/>
      <c r="D93" s="1"/>
    </row>
    <row r="94" spans="1:4" ht="14.25" customHeight="1" x14ac:dyDescent="0.3">
      <c r="A94" s="69"/>
      <c r="B94" s="69"/>
      <c r="C94" s="69"/>
      <c r="D94" s="1"/>
    </row>
    <row r="95" spans="1:4" ht="14.25" customHeight="1" x14ac:dyDescent="0.3">
      <c r="A95" s="69"/>
      <c r="B95" s="69"/>
      <c r="C95" s="69"/>
      <c r="D95" s="1"/>
    </row>
    <row r="96" spans="1:4" ht="14.25" customHeight="1" x14ac:dyDescent="0.3">
      <c r="A96" s="69"/>
      <c r="B96" s="69"/>
      <c r="C96" s="69"/>
      <c r="D96" s="1"/>
    </row>
    <row r="97" spans="1:4" ht="14.25" customHeight="1" x14ac:dyDescent="0.3">
      <c r="A97" s="69"/>
      <c r="B97" s="69"/>
      <c r="C97" s="69"/>
      <c r="D97" s="1"/>
    </row>
    <row r="98" spans="1:4" ht="14.25" customHeight="1" x14ac:dyDescent="0.3">
      <c r="A98" s="69"/>
      <c r="B98" s="69"/>
      <c r="C98" s="69"/>
      <c r="D98" s="1"/>
    </row>
    <row r="99" spans="1:4" ht="14.25" customHeight="1" x14ac:dyDescent="0.3">
      <c r="A99" s="69"/>
      <c r="B99" s="69"/>
      <c r="C99" s="69"/>
      <c r="D99" s="1"/>
    </row>
    <row r="100" spans="1:4" ht="14.25" customHeight="1" x14ac:dyDescent="0.3">
      <c r="A100" s="69"/>
      <c r="B100" s="69"/>
      <c r="C100" s="69"/>
      <c r="D100" s="1"/>
    </row>
    <row r="101" spans="1:4" ht="14.25" customHeight="1" x14ac:dyDescent="0.3">
      <c r="A101" s="69"/>
      <c r="B101" s="69"/>
      <c r="C101" s="69"/>
      <c r="D101" s="1"/>
    </row>
    <row r="102" spans="1:4" ht="14.25" customHeight="1" x14ac:dyDescent="0.3">
      <c r="A102" s="69"/>
      <c r="B102" s="69"/>
      <c r="C102" s="69"/>
      <c r="D102" s="1"/>
    </row>
    <row r="103" spans="1:4" ht="14.25" customHeight="1" x14ac:dyDescent="0.3">
      <c r="A103" s="69"/>
      <c r="B103" s="69"/>
      <c r="C103" s="69"/>
      <c r="D103" s="1"/>
    </row>
    <row r="104" spans="1:4" ht="14.25" customHeight="1" x14ac:dyDescent="0.3">
      <c r="A104" s="69"/>
      <c r="B104" s="69"/>
      <c r="C104" s="69"/>
      <c r="D104" s="1"/>
    </row>
    <row r="105" spans="1:4" ht="14.25" customHeight="1" x14ac:dyDescent="0.3">
      <c r="A105" s="69"/>
      <c r="B105" s="69"/>
      <c r="C105" s="69"/>
      <c r="D105" s="1"/>
    </row>
    <row r="106" spans="1:4" ht="14.25" customHeight="1" x14ac:dyDescent="0.3">
      <c r="A106" s="69"/>
      <c r="B106" s="69"/>
      <c r="C106" s="69"/>
      <c r="D106" s="1"/>
    </row>
    <row r="107" spans="1:4" ht="14.25" customHeight="1" x14ac:dyDescent="0.3">
      <c r="A107" s="69"/>
      <c r="B107" s="69"/>
      <c r="C107" s="69"/>
      <c r="D107" s="1"/>
    </row>
    <row r="108" spans="1:4" ht="14.25" customHeight="1" x14ac:dyDescent="0.3">
      <c r="A108" s="69"/>
      <c r="B108" s="69"/>
      <c r="C108" s="69"/>
      <c r="D108" s="1"/>
    </row>
    <row r="109" spans="1:4" ht="14.25" customHeight="1" x14ac:dyDescent="0.3">
      <c r="A109" s="69"/>
      <c r="B109" s="69"/>
      <c r="C109" s="69"/>
      <c r="D109" s="1"/>
    </row>
    <row r="110" spans="1:4" ht="14.25" customHeight="1" x14ac:dyDescent="0.3">
      <c r="A110" s="69"/>
      <c r="B110" s="69"/>
      <c r="C110" s="69"/>
      <c r="D110" s="1"/>
    </row>
    <row r="111" spans="1:4" ht="14.25" customHeight="1" x14ac:dyDescent="0.3">
      <c r="A111" s="69"/>
      <c r="B111" s="69"/>
      <c r="C111" s="69"/>
      <c r="D111" s="1"/>
    </row>
    <row r="112" spans="1:4" ht="14.25" customHeight="1" x14ac:dyDescent="0.3">
      <c r="A112" s="69"/>
      <c r="B112" s="69"/>
      <c r="C112" s="69"/>
      <c r="D112" s="1"/>
    </row>
    <row r="113" spans="1:4" ht="14.25" customHeight="1" x14ac:dyDescent="0.3">
      <c r="A113" s="69"/>
      <c r="B113" s="69"/>
      <c r="C113" s="69"/>
      <c r="D113" s="1"/>
    </row>
    <row r="114" spans="1:4" ht="14.25" customHeight="1" x14ac:dyDescent="0.3">
      <c r="A114" s="69"/>
      <c r="B114" s="69"/>
      <c r="C114" s="69"/>
      <c r="D114" s="1"/>
    </row>
    <row r="115" spans="1:4" ht="14.25" customHeight="1" x14ac:dyDescent="0.3">
      <c r="A115" s="69"/>
      <c r="B115" s="69"/>
      <c r="C115" s="69"/>
      <c r="D115" s="1"/>
    </row>
    <row r="116" spans="1:4" ht="14.25" customHeight="1" x14ac:dyDescent="0.3">
      <c r="A116" s="69"/>
      <c r="B116" s="69"/>
      <c r="C116" s="69"/>
      <c r="D116" s="1"/>
    </row>
    <row r="117" spans="1:4" ht="14.25" customHeight="1" x14ac:dyDescent="0.3">
      <c r="A117" s="69"/>
      <c r="B117" s="69"/>
      <c r="C117" s="69"/>
      <c r="D117" s="1"/>
    </row>
    <row r="118" spans="1:4" ht="14.25" customHeight="1" x14ac:dyDescent="0.3">
      <c r="A118" s="69"/>
      <c r="B118" s="69"/>
      <c r="C118" s="69"/>
      <c r="D118" s="1"/>
    </row>
    <row r="119" spans="1:4" ht="14.25" customHeight="1" x14ac:dyDescent="0.3">
      <c r="A119" s="69"/>
      <c r="B119" s="69"/>
      <c r="C119" s="69"/>
      <c r="D119" s="1"/>
    </row>
    <row r="120" spans="1:4" ht="14.25" customHeight="1" x14ac:dyDescent="0.3">
      <c r="A120" s="69"/>
      <c r="B120" s="69"/>
      <c r="C120" s="69"/>
      <c r="D120" s="1"/>
    </row>
    <row r="121" spans="1:4" ht="14.25" customHeight="1" x14ac:dyDescent="0.3">
      <c r="A121" s="69"/>
      <c r="B121" s="69"/>
      <c r="C121" s="69"/>
      <c r="D121" s="1"/>
    </row>
    <row r="122" spans="1:4" ht="14.25" customHeight="1" x14ac:dyDescent="0.3">
      <c r="A122" s="69"/>
      <c r="B122" s="69"/>
      <c r="C122" s="69"/>
      <c r="D122" s="1"/>
    </row>
    <row r="123" spans="1:4" ht="14.25" customHeight="1" x14ac:dyDescent="0.3">
      <c r="A123" s="69"/>
      <c r="B123" s="69"/>
      <c r="C123" s="69"/>
      <c r="D123" s="1"/>
    </row>
    <row r="124" spans="1:4" ht="14.25" customHeight="1" x14ac:dyDescent="0.3">
      <c r="A124" s="69"/>
      <c r="B124" s="69"/>
      <c r="C124" s="69"/>
      <c r="D124" s="1"/>
    </row>
    <row r="125" spans="1:4" ht="14.25" customHeight="1" x14ac:dyDescent="0.3">
      <c r="A125" s="69"/>
      <c r="B125" s="69"/>
      <c r="C125" s="69"/>
      <c r="D125" s="1"/>
    </row>
    <row r="126" spans="1:4" ht="14.25" customHeight="1" x14ac:dyDescent="0.3">
      <c r="A126" s="69"/>
      <c r="B126" s="69"/>
      <c r="C126" s="69"/>
      <c r="D126" s="1"/>
    </row>
    <row r="127" spans="1:4" ht="14.25" customHeight="1" x14ac:dyDescent="0.3">
      <c r="A127" s="69"/>
      <c r="B127" s="69"/>
      <c r="C127" s="69"/>
      <c r="D127" s="1"/>
    </row>
    <row r="128" spans="1:4" ht="14.25" customHeight="1" x14ac:dyDescent="0.3">
      <c r="A128" s="69"/>
      <c r="B128" s="69"/>
      <c r="C128" s="69"/>
      <c r="D128" s="1"/>
    </row>
    <row r="129" spans="1:4" ht="14.25" customHeight="1" x14ac:dyDescent="0.3">
      <c r="A129" s="69"/>
      <c r="B129" s="69"/>
      <c r="C129" s="69"/>
      <c r="D129" s="1"/>
    </row>
    <row r="130" spans="1:4" ht="14.25" customHeight="1" x14ac:dyDescent="0.3">
      <c r="A130" s="69"/>
      <c r="B130" s="69"/>
      <c r="C130" s="69"/>
      <c r="D130" s="1"/>
    </row>
    <row r="131" spans="1:4" ht="14.25" customHeight="1" x14ac:dyDescent="0.3">
      <c r="A131" s="69"/>
      <c r="B131" s="69"/>
      <c r="C131" s="69"/>
      <c r="D131" s="1"/>
    </row>
    <row r="132" spans="1:4" ht="14.25" customHeight="1" x14ac:dyDescent="0.3">
      <c r="A132" s="69"/>
      <c r="B132" s="69"/>
      <c r="C132" s="69"/>
      <c r="D132" s="1"/>
    </row>
    <row r="133" spans="1:4" ht="14.25" customHeight="1" x14ac:dyDescent="0.3">
      <c r="A133" s="69"/>
      <c r="B133" s="69"/>
      <c r="C133" s="69"/>
      <c r="D133" s="1"/>
    </row>
    <row r="134" spans="1:4" ht="14.25" customHeight="1" x14ac:dyDescent="0.3">
      <c r="A134" s="69"/>
      <c r="B134" s="69"/>
      <c r="C134" s="69"/>
      <c r="D134" s="1"/>
    </row>
    <row r="135" spans="1:4" ht="14.25" customHeight="1" x14ac:dyDescent="0.3">
      <c r="A135" s="69"/>
      <c r="B135" s="69"/>
      <c r="C135" s="69"/>
      <c r="D135" s="1"/>
    </row>
    <row r="136" spans="1:4" ht="14.25" customHeight="1" x14ac:dyDescent="0.3">
      <c r="A136" s="69"/>
      <c r="B136" s="69"/>
      <c r="C136" s="69"/>
      <c r="D136" s="1"/>
    </row>
    <row r="137" spans="1:4" ht="14.25" customHeight="1" x14ac:dyDescent="0.3">
      <c r="A137" s="69"/>
      <c r="B137" s="69"/>
      <c r="C137" s="69"/>
      <c r="D137" s="1"/>
    </row>
    <row r="138" spans="1:4" ht="14.25" customHeight="1" x14ac:dyDescent="0.3">
      <c r="A138" s="69"/>
      <c r="B138" s="69"/>
      <c r="C138" s="69"/>
      <c r="D138" s="1"/>
    </row>
    <row r="139" spans="1:4" ht="14.25" customHeight="1" x14ac:dyDescent="0.3">
      <c r="A139" s="69"/>
      <c r="B139" s="69"/>
      <c r="C139" s="69"/>
      <c r="D139" s="1"/>
    </row>
    <row r="140" spans="1:4" ht="14.25" customHeight="1" x14ac:dyDescent="0.3">
      <c r="A140" s="69"/>
      <c r="B140" s="69"/>
      <c r="C140" s="69"/>
      <c r="D140" s="1"/>
    </row>
    <row r="141" spans="1:4" ht="14.25" customHeight="1" x14ac:dyDescent="0.3">
      <c r="A141" s="69"/>
      <c r="B141" s="69"/>
      <c r="C141" s="69"/>
      <c r="D141" s="1"/>
    </row>
    <row r="142" spans="1:4" ht="14.25" customHeight="1" x14ac:dyDescent="0.3">
      <c r="A142" s="69"/>
      <c r="B142" s="69"/>
      <c r="C142" s="69"/>
      <c r="D142" s="1"/>
    </row>
    <row r="143" spans="1:4" ht="14.25" customHeight="1" x14ac:dyDescent="0.3">
      <c r="A143" s="69"/>
      <c r="B143" s="69"/>
      <c r="C143" s="69"/>
      <c r="D143" s="1"/>
    </row>
    <row r="144" spans="1:4" ht="14.25" customHeight="1" x14ac:dyDescent="0.3">
      <c r="A144" s="69"/>
      <c r="B144" s="69"/>
      <c r="C144" s="69"/>
      <c r="D144" s="1"/>
    </row>
    <row r="145" spans="1:4" ht="14.25" customHeight="1" x14ac:dyDescent="0.3">
      <c r="A145" s="69"/>
      <c r="B145" s="69"/>
      <c r="C145" s="69"/>
      <c r="D145" s="1"/>
    </row>
    <row r="146" spans="1:4" ht="14.25" customHeight="1" x14ac:dyDescent="0.3">
      <c r="A146" s="69"/>
      <c r="B146" s="69"/>
      <c r="C146" s="69"/>
      <c r="D146" s="1"/>
    </row>
    <row r="147" spans="1:4" ht="14.25" customHeight="1" x14ac:dyDescent="0.3">
      <c r="A147" s="69"/>
      <c r="B147" s="69"/>
      <c r="C147" s="69"/>
      <c r="D147" s="1"/>
    </row>
    <row r="148" spans="1:4" ht="14.25" customHeight="1" x14ac:dyDescent="0.3">
      <c r="A148" s="69"/>
      <c r="B148" s="69"/>
      <c r="C148" s="69"/>
      <c r="D148" s="1"/>
    </row>
    <row r="149" spans="1:4" ht="14.25" customHeight="1" x14ac:dyDescent="0.3">
      <c r="A149" s="69"/>
      <c r="B149" s="69"/>
      <c r="C149" s="69"/>
      <c r="D149" s="1"/>
    </row>
    <row r="150" spans="1:4" ht="14.25" customHeight="1" x14ac:dyDescent="0.3">
      <c r="A150" s="69"/>
      <c r="B150" s="69"/>
      <c r="C150" s="69"/>
      <c r="D150" s="1"/>
    </row>
    <row r="151" spans="1:4" ht="14.25" customHeight="1" x14ac:dyDescent="0.3">
      <c r="A151" s="69"/>
      <c r="B151" s="69"/>
      <c r="C151" s="69"/>
      <c r="D151" s="1"/>
    </row>
    <row r="152" spans="1:4" ht="14.25" customHeight="1" x14ac:dyDescent="0.3">
      <c r="A152" s="69"/>
      <c r="B152" s="69"/>
      <c r="C152" s="69"/>
      <c r="D152" s="1"/>
    </row>
    <row r="153" spans="1:4" ht="14.25" customHeight="1" x14ac:dyDescent="0.3">
      <c r="A153" s="69"/>
      <c r="B153" s="69"/>
      <c r="C153" s="69"/>
      <c r="D153" s="1"/>
    </row>
    <row r="154" spans="1:4" ht="14.25" customHeight="1" x14ac:dyDescent="0.3">
      <c r="A154" s="69"/>
      <c r="B154" s="69"/>
      <c r="C154" s="69"/>
      <c r="D154" s="1"/>
    </row>
    <row r="155" spans="1:4" ht="14.25" customHeight="1" x14ac:dyDescent="0.3">
      <c r="A155" s="69"/>
      <c r="B155" s="69"/>
      <c r="C155" s="69"/>
      <c r="D155" s="1"/>
    </row>
    <row r="156" spans="1:4" ht="14.25" customHeight="1" x14ac:dyDescent="0.3">
      <c r="A156" s="69"/>
      <c r="B156" s="69"/>
      <c r="C156" s="69"/>
      <c r="D156" s="1"/>
    </row>
    <row r="157" spans="1:4" ht="14.25" customHeight="1" x14ac:dyDescent="0.3">
      <c r="A157" s="69"/>
      <c r="B157" s="69"/>
      <c r="C157" s="69"/>
      <c r="D157" s="1"/>
    </row>
    <row r="158" spans="1:4" ht="14.25" customHeight="1" x14ac:dyDescent="0.3">
      <c r="A158" s="69"/>
      <c r="B158" s="69"/>
      <c r="C158" s="69"/>
      <c r="D158" s="1"/>
    </row>
    <row r="159" spans="1:4" ht="14.25" customHeight="1" x14ac:dyDescent="0.3">
      <c r="A159" s="69"/>
      <c r="B159" s="69"/>
      <c r="C159" s="69"/>
      <c r="D159" s="1"/>
    </row>
    <row r="160" spans="1:4" ht="14.25" customHeight="1" x14ac:dyDescent="0.3">
      <c r="A160" s="69"/>
      <c r="B160" s="69"/>
      <c r="C160" s="69"/>
      <c r="D160" s="1"/>
    </row>
    <row r="161" spans="1:4" ht="14.25" customHeight="1" x14ac:dyDescent="0.3">
      <c r="A161" s="69"/>
      <c r="B161" s="69"/>
      <c r="C161" s="69"/>
      <c r="D161" s="1"/>
    </row>
    <row r="162" spans="1:4" ht="14.25" customHeight="1" x14ac:dyDescent="0.3">
      <c r="A162" s="69"/>
      <c r="B162" s="69"/>
      <c r="C162" s="69"/>
      <c r="D162" s="1"/>
    </row>
    <row r="163" spans="1:4" ht="14.25" customHeight="1" x14ac:dyDescent="0.3">
      <c r="A163" s="69"/>
      <c r="B163" s="69"/>
      <c r="C163" s="69"/>
      <c r="D163" s="1"/>
    </row>
    <row r="164" spans="1:4" ht="14.25" customHeight="1" x14ac:dyDescent="0.3">
      <c r="A164" s="69"/>
      <c r="B164" s="69"/>
      <c r="C164" s="69"/>
      <c r="D164" s="1"/>
    </row>
    <row r="165" spans="1:4" ht="14.25" customHeight="1" x14ac:dyDescent="0.3">
      <c r="A165" s="69"/>
      <c r="B165" s="69"/>
      <c r="C165" s="69"/>
      <c r="D165" s="1"/>
    </row>
    <row r="166" spans="1:4" ht="14.25" customHeight="1" x14ac:dyDescent="0.3">
      <c r="A166" s="69"/>
      <c r="B166" s="69"/>
      <c r="C166" s="69"/>
      <c r="D166" s="1"/>
    </row>
    <row r="167" spans="1:4" ht="14.25" customHeight="1" x14ac:dyDescent="0.3">
      <c r="A167" s="69"/>
      <c r="B167" s="69"/>
      <c r="C167" s="69"/>
      <c r="D167" s="1"/>
    </row>
    <row r="168" spans="1:4" ht="14.25" customHeight="1" x14ac:dyDescent="0.3">
      <c r="A168" s="69"/>
      <c r="B168" s="69"/>
      <c r="C168" s="69"/>
      <c r="D168" s="1"/>
    </row>
    <row r="169" spans="1:4" ht="14.25" customHeight="1" x14ac:dyDescent="0.3">
      <c r="A169" s="69"/>
      <c r="B169" s="69"/>
      <c r="C169" s="69"/>
      <c r="D169" s="1"/>
    </row>
    <row r="170" spans="1:4" ht="14.25" customHeight="1" x14ac:dyDescent="0.3">
      <c r="A170" s="69"/>
      <c r="B170" s="69"/>
      <c r="C170" s="69"/>
      <c r="D170" s="1"/>
    </row>
    <row r="171" spans="1:4" ht="14.25" customHeight="1" x14ac:dyDescent="0.3">
      <c r="A171" s="69"/>
      <c r="B171" s="69"/>
      <c r="C171" s="69"/>
      <c r="D171" s="1"/>
    </row>
    <row r="172" spans="1:4" ht="14.25" customHeight="1" x14ac:dyDescent="0.3">
      <c r="A172" s="69"/>
      <c r="B172" s="69"/>
      <c r="C172" s="69"/>
      <c r="D172" s="1"/>
    </row>
    <row r="173" spans="1:4" ht="14.25" customHeight="1" x14ac:dyDescent="0.3">
      <c r="A173" s="69"/>
      <c r="B173" s="69"/>
      <c r="C173" s="69"/>
      <c r="D173" s="1"/>
    </row>
    <row r="174" spans="1:4" ht="14.25" customHeight="1" x14ac:dyDescent="0.3">
      <c r="A174" s="69"/>
      <c r="B174" s="69"/>
      <c r="C174" s="69"/>
      <c r="D174" s="1"/>
    </row>
    <row r="175" spans="1:4" ht="14.25" customHeight="1" x14ac:dyDescent="0.3">
      <c r="A175" s="69"/>
      <c r="B175" s="69"/>
      <c r="C175" s="69"/>
      <c r="D175" s="1"/>
    </row>
    <row r="176" spans="1:4" ht="14.25" customHeight="1" x14ac:dyDescent="0.3">
      <c r="A176" s="69"/>
      <c r="B176" s="69"/>
      <c r="C176" s="69"/>
      <c r="D176" s="1"/>
    </row>
    <row r="177" spans="1:4" ht="14.25" customHeight="1" x14ac:dyDescent="0.3">
      <c r="A177" s="69"/>
      <c r="B177" s="69"/>
      <c r="C177" s="69"/>
      <c r="D177" s="1"/>
    </row>
    <row r="178" spans="1:4" ht="14.25" customHeight="1" x14ac:dyDescent="0.3">
      <c r="A178" s="69"/>
      <c r="B178" s="69"/>
      <c r="C178" s="69"/>
      <c r="D178" s="1"/>
    </row>
    <row r="179" spans="1:4" ht="14.25" customHeight="1" x14ac:dyDescent="0.3">
      <c r="A179" s="69"/>
      <c r="B179" s="69"/>
      <c r="C179" s="69"/>
      <c r="D179" s="1"/>
    </row>
    <row r="180" spans="1:4" ht="14.25" customHeight="1" x14ac:dyDescent="0.3">
      <c r="A180" s="69"/>
      <c r="B180" s="69"/>
      <c r="C180" s="69"/>
      <c r="D180" s="1"/>
    </row>
    <row r="181" spans="1:4" ht="14.25" customHeight="1" x14ac:dyDescent="0.3">
      <c r="A181" s="69"/>
      <c r="B181" s="69"/>
      <c r="C181" s="69"/>
      <c r="D181" s="1"/>
    </row>
    <row r="182" spans="1:4" ht="14.25" customHeight="1" x14ac:dyDescent="0.3">
      <c r="A182" s="69"/>
      <c r="B182" s="69"/>
      <c r="C182" s="69"/>
      <c r="D182" s="1"/>
    </row>
    <row r="183" spans="1:4" ht="14.25" customHeight="1" x14ac:dyDescent="0.3">
      <c r="A183" s="69"/>
      <c r="B183" s="69"/>
      <c r="C183" s="69"/>
      <c r="D183" s="1"/>
    </row>
    <row r="184" spans="1:4" ht="14.25" customHeight="1" x14ac:dyDescent="0.3">
      <c r="A184" s="69"/>
      <c r="B184" s="69"/>
      <c r="C184" s="69"/>
      <c r="D184" s="1"/>
    </row>
    <row r="185" spans="1:4" ht="14.25" customHeight="1" x14ac:dyDescent="0.3">
      <c r="A185" s="69"/>
      <c r="B185" s="69"/>
      <c r="C185" s="69"/>
      <c r="D185" s="1"/>
    </row>
    <row r="186" spans="1:4" ht="14.25" customHeight="1" x14ac:dyDescent="0.3">
      <c r="A186" s="69"/>
      <c r="B186" s="69"/>
      <c r="C186" s="69"/>
      <c r="D186" s="1"/>
    </row>
    <row r="187" spans="1:4" ht="14.25" customHeight="1" x14ac:dyDescent="0.3">
      <c r="A187" s="69"/>
      <c r="B187" s="69"/>
      <c r="C187" s="69"/>
      <c r="D187" s="1"/>
    </row>
    <row r="188" spans="1:4" ht="14.25" customHeight="1" x14ac:dyDescent="0.3">
      <c r="A188" s="69"/>
      <c r="B188" s="69"/>
      <c r="C188" s="69"/>
      <c r="D188" s="1"/>
    </row>
    <row r="189" spans="1:4" ht="14.25" customHeight="1" x14ac:dyDescent="0.3">
      <c r="A189" s="69"/>
      <c r="B189" s="69"/>
      <c r="C189" s="69"/>
      <c r="D189" s="1"/>
    </row>
    <row r="190" spans="1:4" ht="14.25" customHeight="1" x14ac:dyDescent="0.3">
      <c r="A190" s="69"/>
      <c r="B190" s="69"/>
      <c r="C190" s="69"/>
      <c r="D190" s="1"/>
    </row>
    <row r="191" spans="1:4" ht="14.25" customHeight="1" x14ac:dyDescent="0.3">
      <c r="A191" s="69"/>
      <c r="B191" s="69"/>
      <c r="C191" s="69"/>
      <c r="D191" s="1"/>
    </row>
    <row r="192" spans="1:4" ht="14.25" customHeight="1" x14ac:dyDescent="0.3">
      <c r="A192" s="69"/>
      <c r="B192" s="69"/>
      <c r="C192" s="69"/>
      <c r="D192" s="1"/>
    </row>
    <row r="193" spans="1:4" ht="14.25" customHeight="1" x14ac:dyDescent="0.3">
      <c r="A193" s="69"/>
      <c r="B193" s="69"/>
      <c r="C193" s="69"/>
      <c r="D193" s="1"/>
    </row>
    <row r="194" spans="1:4" ht="14.25" customHeight="1" x14ac:dyDescent="0.3">
      <c r="A194" s="69"/>
      <c r="B194" s="69"/>
      <c r="C194" s="69"/>
      <c r="D194" s="1"/>
    </row>
    <row r="195" spans="1:4" ht="14.25" customHeight="1" x14ac:dyDescent="0.3">
      <c r="A195" s="69"/>
      <c r="B195" s="69"/>
      <c r="C195" s="69"/>
      <c r="D195" s="1"/>
    </row>
    <row r="196" spans="1:4" ht="14.25" customHeight="1" x14ac:dyDescent="0.3">
      <c r="A196" s="69"/>
      <c r="B196" s="69"/>
      <c r="C196" s="69"/>
      <c r="D196" s="1"/>
    </row>
    <row r="197" spans="1:4" ht="14.25" customHeight="1" x14ac:dyDescent="0.3">
      <c r="A197" s="69"/>
      <c r="B197" s="69"/>
      <c r="C197" s="69"/>
      <c r="D197" s="1"/>
    </row>
    <row r="198" spans="1:4" ht="14.25" customHeight="1" x14ac:dyDescent="0.3">
      <c r="A198" s="69"/>
      <c r="B198" s="69"/>
      <c r="C198" s="69"/>
      <c r="D198" s="1"/>
    </row>
    <row r="199" spans="1:4" ht="14.25" customHeight="1" x14ac:dyDescent="0.3">
      <c r="A199" s="69"/>
      <c r="B199" s="69"/>
      <c r="C199" s="69"/>
      <c r="D199" s="1"/>
    </row>
    <row r="200" spans="1:4" ht="14.25" customHeight="1" x14ac:dyDescent="0.3">
      <c r="A200" s="69"/>
      <c r="B200" s="69"/>
      <c r="C200" s="69"/>
      <c r="D200" s="1"/>
    </row>
    <row r="201" spans="1:4" ht="14.25" customHeight="1" x14ac:dyDescent="0.3">
      <c r="A201" s="69"/>
      <c r="B201" s="69"/>
      <c r="C201" s="69"/>
      <c r="D201" s="1"/>
    </row>
    <row r="202" spans="1:4" ht="14.25" customHeight="1" x14ac:dyDescent="0.3">
      <c r="A202" s="69"/>
      <c r="B202" s="69"/>
      <c r="C202" s="69"/>
      <c r="D202" s="1"/>
    </row>
    <row r="203" spans="1:4" ht="14.25" customHeight="1" x14ac:dyDescent="0.3">
      <c r="A203" s="69"/>
      <c r="B203" s="69"/>
      <c r="C203" s="69"/>
      <c r="D203" s="1"/>
    </row>
    <row r="204" spans="1:4" ht="14.25" customHeight="1" x14ac:dyDescent="0.3">
      <c r="A204" s="69"/>
      <c r="B204" s="69"/>
      <c r="C204" s="69"/>
      <c r="D204" s="1"/>
    </row>
    <row r="205" spans="1:4" ht="14.25" customHeight="1" x14ac:dyDescent="0.3">
      <c r="A205" s="69"/>
      <c r="B205" s="69"/>
      <c r="C205" s="69"/>
      <c r="D205" s="1"/>
    </row>
    <row r="206" spans="1:4" ht="14.25" customHeight="1" x14ac:dyDescent="0.3">
      <c r="A206" s="69"/>
      <c r="B206" s="69"/>
      <c r="C206" s="69"/>
      <c r="D206" s="1"/>
    </row>
    <row r="207" spans="1:4" ht="14.25" customHeight="1" x14ac:dyDescent="0.3">
      <c r="A207" s="69"/>
      <c r="B207" s="69"/>
      <c r="C207" s="69"/>
      <c r="D207" s="1"/>
    </row>
    <row r="208" spans="1:4" ht="14.25" customHeight="1" x14ac:dyDescent="0.3">
      <c r="A208" s="69"/>
      <c r="B208" s="69"/>
      <c r="C208" s="69"/>
      <c r="D208" s="1"/>
    </row>
    <row r="209" spans="1:4" ht="14.25" customHeight="1" x14ac:dyDescent="0.3">
      <c r="A209" s="69"/>
      <c r="B209" s="69"/>
      <c r="C209" s="69"/>
      <c r="D209" s="1"/>
    </row>
    <row r="210" spans="1:4" ht="14.25" customHeight="1" x14ac:dyDescent="0.3">
      <c r="A210" s="69"/>
      <c r="B210" s="69"/>
      <c r="C210" s="69"/>
      <c r="D210" s="1"/>
    </row>
    <row r="211" spans="1:4" ht="14.25" customHeight="1" x14ac:dyDescent="0.3">
      <c r="A211" s="69"/>
      <c r="B211" s="69"/>
      <c r="C211" s="69"/>
      <c r="D211" s="1"/>
    </row>
    <row r="212" spans="1:4" ht="14.25" customHeight="1" x14ac:dyDescent="0.3">
      <c r="A212" s="69"/>
      <c r="B212" s="69"/>
      <c r="C212" s="69"/>
      <c r="D212" s="1"/>
    </row>
    <row r="213" spans="1:4" ht="14.25" customHeight="1" x14ac:dyDescent="0.3">
      <c r="A213" s="69"/>
      <c r="B213" s="69"/>
      <c r="C213" s="69"/>
      <c r="D213" s="1"/>
    </row>
    <row r="214" spans="1:4" ht="14.25" customHeight="1" x14ac:dyDescent="0.3">
      <c r="A214" s="69"/>
      <c r="B214" s="69"/>
      <c r="C214" s="69"/>
      <c r="D214" s="1"/>
    </row>
    <row r="215" spans="1:4" ht="14.25" customHeight="1" x14ac:dyDescent="0.3">
      <c r="A215" s="69"/>
      <c r="B215" s="69"/>
      <c r="C215" s="69"/>
      <c r="D215" s="1"/>
    </row>
    <row r="216" spans="1:4" ht="14.25" customHeight="1" x14ac:dyDescent="0.3">
      <c r="A216" s="69"/>
      <c r="B216" s="69"/>
      <c r="C216" s="69"/>
      <c r="D216" s="1"/>
    </row>
    <row r="217" spans="1:4" ht="14.25" customHeight="1" x14ac:dyDescent="0.3">
      <c r="A217" s="69"/>
      <c r="B217" s="69"/>
      <c r="C217" s="69"/>
      <c r="D217" s="1"/>
    </row>
    <row r="218" spans="1:4" ht="14.25" customHeight="1" x14ac:dyDescent="0.3">
      <c r="A218" s="69"/>
      <c r="B218" s="69"/>
      <c r="C218" s="69"/>
      <c r="D218" s="1"/>
    </row>
    <row r="219" spans="1:4" ht="14.25" customHeight="1" x14ac:dyDescent="0.3">
      <c r="A219" s="69"/>
      <c r="B219" s="69"/>
      <c r="C219" s="69"/>
      <c r="D219" s="1"/>
    </row>
    <row r="220" spans="1:4" ht="14.25" customHeight="1" x14ac:dyDescent="0.3">
      <c r="A220" s="69"/>
      <c r="B220" s="69"/>
      <c r="C220" s="69"/>
      <c r="D220" s="1"/>
    </row>
    <row r="221" spans="1:4" ht="14.25" customHeight="1" x14ac:dyDescent="0.3">
      <c r="A221" s="69"/>
      <c r="B221" s="69"/>
      <c r="C221" s="69"/>
      <c r="D221" s="1"/>
    </row>
    <row r="222" spans="1:4" ht="14.25" customHeight="1" x14ac:dyDescent="0.3">
      <c r="A222" s="69"/>
      <c r="B222" s="69"/>
      <c r="C222" s="69"/>
      <c r="D222" s="1"/>
    </row>
    <row r="223" spans="1:4" ht="14.25" customHeight="1" x14ac:dyDescent="0.3">
      <c r="A223" s="69"/>
      <c r="B223" s="69"/>
      <c r="C223" s="69"/>
      <c r="D223" s="1"/>
    </row>
    <row r="224" spans="1:4" ht="14.25" customHeight="1" x14ac:dyDescent="0.3">
      <c r="A224" s="69"/>
      <c r="B224" s="69"/>
      <c r="C224" s="69"/>
      <c r="D224" s="1"/>
    </row>
    <row r="225" spans="1:4" ht="14.25" customHeight="1" x14ac:dyDescent="0.3">
      <c r="A225" s="69"/>
      <c r="B225" s="69"/>
      <c r="C225" s="69"/>
      <c r="D225" s="1"/>
    </row>
    <row r="226" spans="1:4" ht="14.25" customHeight="1" x14ac:dyDescent="0.3">
      <c r="A226" s="69"/>
      <c r="B226" s="69"/>
      <c r="C226" s="69"/>
      <c r="D226" s="1"/>
    </row>
    <row r="227" spans="1:4" ht="14.25" customHeight="1" x14ac:dyDescent="0.3">
      <c r="A227" s="69"/>
      <c r="B227" s="69"/>
      <c r="C227" s="69"/>
      <c r="D227" s="1"/>
    </row>
    <row r="228" spans="1:4" ht="14.25" customHeight="1" x14ac:dyDescent="0.3">
      <c r="A228" s="69"/>
      <c r="B228" s="69"/>
      <c r="C228" s="69"/>
      <c r="D228" s="1"/>
    </row>
    <row r="229" spans="1:4" ht="14.25" customHeight="1" x14ac:dyDescent="0.3">
      <c r="A229" s="69"/>
      <c r="B229" s="69"/>
      <c r="C229" s="69"/>
      <c r="D229" s="1"/>
    </row>
    <row r="230" spans="1:4" ht="14.25" customHeight="1" x14ac:dyDescent="0.3">
      <c r="A230" s="69"/>
      <c r="B230" s="69"/>
      <c r="C230" s="69"/>
      <c r="D230" s="1"/>
    </row>
    <row r="231" spans="1:4" ht="14.25" customHeight="1" x14ac:dyDescent="0.3">
      <c r="A231" s="69"/>
      <c r="B231" s="69"/>
      <c r="C231" s="69"/>
      <c r="D231" s="1"/>
    </row>
    <row r="232" spans="1:4" ht="14.25" customHeight="1" x14ac:dyDescent="0.3">
      <c r="A232" s="69"/>
      <c r="B232" s="69"/>
      <c r="C232" s="69"/>
      <c r="D232" s="1"/>
    </row>
    <row r="233" spans="1:4" ht="14.25" customHeight="1" x14ac:dyDescent="0.3">
      <c r="A233" s="69"/>
      <c r="B233" s="69"/>
      <c r="C233" s="69"/>
      <c r="D233" s="1"/>
    </row>
    <row r="234" spans="1:4" ht="14.25" customHeight="1" x14ac:dyDescent="0.3">
      <c r="A234" s="69"/>
      <c r="B234" s="69"/>
      <c r="C234" s="69"/>
      <c r="D234" s="1"/>
    </row>
    <row r="235" spans="1:4" ht="14.25" customHeight="1" x14ac:dyDescent="0.3">
      <c r="A235" s="69"/>
      <c r="B235" s="69"/>
      <c r="C235" s="69"/>
      <c r="D235" s="1"/>
    </row>
    <row r="236" spans="1:4" ht="14.25" customHeight="1" x14ac:dyDescent="0.3">
      <c r="A236" s="69"/>
      <c r="B236" s="69"/>
      <c r="C236" s="69"/>
      <c r="D236" s="1"/>
    </row>
    <row r="237" spans="1:4" ht="14.25" customHeight="1" x14ac:dyDescent="0.3">
      <c r="A237" s="69"/>
      <c r="B237" s="69"/>
      <c r="C237" s="69"/>
      <c r="D237" s="1"/>
    </row>
    <row r="238" spans="1:4" ht="14.25" customHeight="1" x14ac:dyDescent="0.3">
      <c r="A238" s="69"/>
      <c r="B238" s="69"/>
      <c r="C238" s="69"/>
      <c r="D238" s="1"/>
    </row>
    <row r="239" spans="1:4" ht="14.25" customHeight="1" x14ac:dyDescent="0.3">
      <c r="A239" s="69"/>
      <c r="B239" s="69"/>
      <c r="C239" s="69"/>
      <c r="D239" s="1"/>
    </row>
    <row r="240" spans="1:4" ht="14.25" customHeight="1" x14ac:dyDescent="0.3">
      <c r="A240" s="69"/>
      <c r="B240" s="69"/>
      <c r="C240" s="69"/>
      <c r="D240" s="1"/>
    </row>
    <row r="241" spans="1:4" ht="14.25" customHeight="1" x14ac:dyDescent="0.3">
      <c r="A241" s="69"/>
      <c r="B241" s="69"/>
      <c r="C241" s="69"/>
      <c r="D241" s="1"/>
    </row>
    <row r="242" spans="1:4" ht="14.25" customHeight="1" x14ac:dyDescent="0.3">
      <c r="A242" s="69"/>
      <c r="B242" s="69"/>
      <c r="C242" s="69"/>
      <c r="D242" s="1"/>
    </row>
    <row r="243" spans="1:4" ht="14.25" customHeight="1" x14ac:dyDescent="0.3">
      <c r="A243" s="69"/>
      <c r="B243" s="69"/>
      <c r="C243" s="69"/>
      <c r="D243" s="1"/>
    </row>
    <row r="244" spans="1:4" ht="14.25" customHeight="1" x14ac:dyDescent="0.3">
      <c r="A244" s="69"/>
      <c r="B244" s="69"/>
      <c r="C244" s="69"/>
      <c r="D244" s="1"/>
    </row>
    <row r="245" spans="1:4" ht="14.25" customHeight="1" x14ac:dyDescent="0.3">
      <c r="A245" s="69"/>
      <c r="B245" s="69"/>
      <c r="C245" s="69"/>
      <c r="D245" s="1"/>
    </row>
    <row r="246" spans="1:4" ht="14.25" customHeight="1" x14ac:dyDescent="0.3">
      <c r="A246" s="69"/>
      <c r="B246" s="69"/>
      <c r="C246" s="69"/>
      <c r="D246" s="1"/>
    </row>
    <row r="247" spans="1:4" ht="14.25" customHeight="1" x14ac:dyDescent="0.3">
      <c r="A247" s="69"/>
      <c r="B247" s="69"/>
      <c r="C247" s="69"/>
      <c r="D247" s="1"/>
    </row>
    <row r="248" spans="1:4" ht="14.25" customHeight="1" x14ac:dyDescent="0.3">
      <c r="A248" s="69"/>
      <c r="B248" s="69"/>
      <c r="C248" s="69"/>
      <c r="D248" s="1"/>
    </row>
    <row r="249" spans="1:4" ht="14.25" customHeight="1" x14ac:dyDescent="0.3">
      <c r="A249" s="69"/>
      <c r="B249" s="69"/>
      <c r="C249" s="69"/>
      <c r="D249" s="1"/>
    </row>
    <row r="250" spans="1:4" ht="14.25" customHeight="1" x14ac:dyDescent="0.3">
      <c r="A250" s="69"/>
      <c r="B250" s="69"/>
      <c r="C250" s="69"/>
      <c r="D250" s="1"/>
    </row>
    <row r="251" spans="1:4" ht="14.25" customHeight="1" x14ac:dyDescent="0.3">
      <c r="A251" s="69"/>
      <c r="B251" s="69"/>
      <c r="C251" s="69"/>
      <c r="D251" s="1"/>
    </row>
    <row r="252" spans="1:4" ht="14.25" customHeight="1" x14ac:dyDescent="0.3">
      <c r="A252" s="69"/>
      <c r="B252" s="69"/>
      <c r="C252" s="69"/>
      <c r="D252" s="1"/>
    </row>
    <row r="253" spans="1:4" ht="14.25" customHeight="1" x14ac:dyDescent="0.3">
      <c r="A253" s="69"/>
      <c r="B253" s="69"/>
      <c r="C253" s="69"/>
      <c r="D253" s="1"/>
    </row>
    <row r="254" spans="1:4" ht="14.25" customHeight="1" x14ac:dyDescent="0.3">
      <c r="A254" s="69"/>
      <c r="B254" s="69"/>
      <c r="C254" s="69"/>
      <c r="D254" s="1"/>
    </row>
    <row r="255" spans="1:4" ht="14.25" customHeight="1" x14ac:dyDescent="0.3">
      <c r="A255" s="69"/>
      <c r="B255" s="69"/>
      <c r="C255" s="69"/>
      <c r="D255" s="1"/>
    </row>
    <row r="256" spans="1:4" ht="14.25" customHeight="1" x14ac:dyDescent="0.3">
      <c r="A256" s="69"/>
      <c r="B256" s="69"/>
      <c r="C256" s="69"/>
      <c r="D256" s="1"/>
    </row>
    <row r="257" spans="1:4" ht="14.25" customHeight="1" x14ac:dyDescent="0.3">
      <c r="A257" s="69"/>
      <c r="B257" s="69"/>
      <c r="C257" s="69"/>
      <c r="D257" s="1"/>
    </row>
    <row r="258" spans="1:4" ht="14.25" customHeight="1" x14ac:dyDescent="0.3">
      <c r="A258" s="69"/>
      <c r="B258" s="69"/>
      <c r="C258" s="69"/>
      <c r="D258" s="1"/>
    </row>
    <row r="259" spans="1:4" ht="14.25" customHeight="1" x14ac:dyDescent="0.3">
      <c r="A259" s="69"/>
      <c r="B259" s="69"/>
      <c r="C259" s="69"/>
      <c r="D259" s="1"/>
    </row>
    <row r="260" spans="1:4" ht="14.25" customHeight="1" x14ac:dyDescent="0.3">
      <c r="A260" s="69"/>
      <c r="B260" s="69"/>
      <c r="C260" s="69"/>
      <c r="D260" s="1"/>
    </row>
    <row r="261" spans="1:4" ht="14.25" customHeight="1" x14ac:dyDescent="0.3">
      <c r="A261" s="69"/>
      <c r="B261" s="69"/>
      <c r="C261" s="69"/>
      <c r="D261" s="1"/>
    </row>
    <row r="262" spans="1:4" ht="14.25" customHeight="1" x14ac:dyDescent="0.3">
      <c r="A262" s="69"/>
      <c r="B262" s="69"/>
      <c r="C262" s="69"/>
      <c r="D262" s="1"/>
    </row>
    <row r="263" spans="1:4" ht="14.25" customHeight="1" x14ac:dyDescent="0.3">
      <c r="A263" s="69"/>
      <c r="B263" s="69"/>
      <c r="C263" s="69"/>
      <c r="D263" s="1"/>
    </row>
    <row r="264" spans="1:4" ht="14.25" customHeight="1" x14ac:dyDescent="0.3">
      <c r="A264" s="69"/>
      <c r="B264" s="69"/>
      <c r="C264" s="69"/>
      <c r="D264" s="1"/>
    </row>
    <row r="265" spans="1:4" ht="14.25" customHeight="1" x14ac:dyDescent="0.3">
      <c r="A265" s="69"/>
      <c r="B265" s="69"/>
      <c r="C265" s="69"/>
      <c r="D265" s="1"/>
    </row>
    <row r="266" spans="1:4" ht="14.25" customHeight="1" x14ac:dyDescent="0.3">
      <c r="A266" s="69"/>
      <c r="B266" s="69"/>
      <c r="C266" s="69"/>
      <c r="D266" s="1"/>
    </row>
    <row r="267" spans="1:4" ht="14.25" customHeight="1" x14ac:dyDescent="0.3">
      <c r="A267" s="69"/>
      <c r="B267" s="69"/>
      <c r="C267" s="69"/>
      <c r="D267" s="1"/>
    </row>
    <row r="268" spans="1:4" ht="14.25" customHeight="1" x14ac:dyDescent="0.3">
      <c r="A268" s="69"/>
      <c r="B268" s="69"/>
      <c r="C268" s="69"/>
      <c r="D268" s="1"/>
    </row>
    <row r="269" spans="1:4" ht="14.25" customHeight="1" x14ac:dyDescent="0.3">
      <c r="A269" s="69"/>
      <c r="B269" s="69"/>
      <c r="C269" s="69"/>
      <c r="D269" s="1"/>
    </row>
    <row r="270" spans="1:4" ht="14.25" customHeight="1" x14ac:dyDescent="0.3">
      <c r="A270" s="69"/>
      <c r="B270" s="69"/>
      <c r="C270" s="69"/>
      <c r="D270" s="1"/>
    </row>
    <row r="271" spans="1:4" ht="14.25" customHeight="1" x14ac:dyDescent="0.3">
      <c r="A271" s="69"/>
      <c r="B271" s="69"/>
      <c r="C271" s="69"/>
      <c r="D271" s="1"/>
    </row>
    <row r="272" spans="1:4" ht="14.25" customHeight="1" x14ac:dyDescent="0.3">
      <c r="A272" s="69"/>
      <c r="B272" s="69"/>
      <c r="C272" s="69"/>
      <c r="D272" s="1"/>
    </row>
    <row r="273" spans="1:4" ht="14.25" customHeight="1" x14ac:dyDescent="0.3">
      <c r="A273" s="69"/>
      <c r="B273" s="69"/>
      <c r="C273" s="69"/>
      <c r="D273" s="1"/>
    </row>
    <row r="274" spans="1:4" ht="14.25" customHeight="1" x14ac:dyDescent="0.3">
      <c r="A274" s="69"/>
      <c r="B274" s="69"/>
      <c r="C274" s="69"/>
      <c r="D274" s="1"/>
    </row>
    <row r="275" spans="1:4" ht="14.25" customHeight="1" x14ac:dyDescent="0.3">
      <c r="A275" s="69"/>
      <c r="B275" s="69"/>
      <c r="C275" s="69"/>
      <c r="D275" s="1"/>
    </row>
    <row r="276" spans="1:4" ht="14.25" customHeight="1" x14ac:dyDescent="0.3">
      <c r="A276" s="69"/>
      <c r="B276" s="69"/>
      <c r="C276" s="69"/>
      <c r="D276" s="1"/>
    </row>
    <row r="277" spans="1:4" ht="14.25" customHeight="1" x14ac:dyDescent="0.3">
      <c r="A277" s="69"/>
      <c r="B277" s="69"/>
      <c r="C277" s="69"/>
      <c r="D277" s="1"/>
    </row>
    <row r="278" spans="1:4" ht="14.25" customHeight="1" x14ac:dyDescent="0.3">
      <c r="A278" s="69"/>
      <c r="B278" s="69"/>
      <c r="C278" s="69"/>
      <c r="D278" s="1"/>
    </row>
    <row r="279" spans="1:4" ht="14.25" customHeight="1" x14ac:dyDescent="0.3">
      <c r="A279" s="69"/>
      <c r="B279" s="69"/>
      <c r="C279" s="69"/>
      <c r="D279" s="1"/>
    </row>
    <row r="280" spans="1:4" ht="14.25" customHeight="1" x14ac:dyDescent="0.3">
      <c r="A280" s="69"/>
      <c r="B280" s="69"/>
      <c r="C280" s="69"/>
      <c r="D280" s="1"/>
    </row>
    <row r="281" spans="1:4" ht="14.25" customHeight="1" x14ac:dyDescent="0.3">
      <c r="A281" s="69"/>
      <c r="B281" s="69"/>
      <c r="C281" s="69"/>
      <c r="D281" s="1"/>
    </row>
    <row r="282" spans="1:4" ht="14.25" customHeight="1" x14ac:dyDescent="0.3">
      <c r="A282" s="69"/>
      <c r="B282" s="69"/>
      <c r="C282" s="69"/>
      <c r="D282" s="1"/>
    </row>
    <row r="283" spans="1:4" ht="14.25" customHeight="1" x14ac:dyDescent="0.3">
      <c r="A283" s="69"/>
      <c r="B283" s="69"/>
      <c r="C283" s="69"/>
      <c r="D283" s="1"/>
    </row>
    <row r="284" spans="1:4" ht="14.25" customHeight="1" x14ac:dyDescent="0.3">
      <c r="A284" s="69"/>
      <c r="B284" s="69"/>
      <c r="C284" s="69"/>
      <c r="D284" s="1"/>
    </row>
    <row r="285" spans="1:4" ht="14.25" customHeight="1" x14ac:dyDescent="0.3">
      <c r="A285" s="69"/>
      <c r="B285" s="69"/>
      <c r="C285" s="69"/>
      <c r="D285" s="1"/>
    </row>
    <row r="286" spans="1:4" ht="14.25" customHeight="1" x14ac:dyDescent="0.3">
      <c r="A286" s="69"/>
      <c r="B286" s="69"/>
      <c r="C286" s="69"/>
      <c r="D286" s="1"/>
    </row>
    <row r="287" spans="1:4" ht="14.25" customHeight="1" x14ac:dyDescent="0.3">
      <c r="A287" s="69"/>
      <c r="B287" s="69"/>
      <c r="C287" s="69"/>
      <c r="D287" s="1"/>
    </row>
    <row r="288" spans="1:4" ht="14.25" customHeight="1" x14ac:dyDescent="0.3">
      <c r="A288" s="69"/>
      <c r="B288" s="69"/>
      <c r="C288" s="69"/>
      <c r="D288" s="1"/>
    </row>
    <row r="289" spans="1:4" ht="14.25" customHeight="1" x14ac:dyDescent="0.3">
      <c r="A289" s="69"/>
      <c r="B289" s="69"/>
      <c r="C289" s="69"/>
      <c r="D289" s="1"/>
    </row>
    <row r="290" spans="1:4" ht="14.25" customHeight="1" x14ac:dyDescent="0.3">
      <c r="A290" s="69"/>
      <c r="B290" s="69"/>
      <c r="C290" s="69"/>
      <c r="D290" s="1"/>
    </row>
    <row r="291" spans="1:4" ht="14.25" customHeight="1" x14ac:dyDescent="0.3">
      <c r="A291" s="69"/>
      <c r="B291" s="69"/>
      <c r="C291" s="69"/>
      <c r="D291" s="1"/>
    </row>
    <row r="292" spans="1:4" ht="14.25" customHeight="1" x14ac:dyDescent="0.3">
      <c r="A292" s="69"/>
      <c r="B292" s="69"/>
      <c r="C292" s="69"/>
      <c r="D292" s="1"/>
    </row>
    <row r="293" spans="1:4" ht="14.25" customHeight="1" x14ac:dyDescent="0.3">
      <c r="A293" s="69"/>
      <c r="B293" s="69"/>
      <c r="C293" s="69"/>
      <c r="D293" s="1"/>
    </row>
    <row r="294" spans="1:4" ht="14.25" customHeight="1" x14ac:dyDescent="0.3">
      <c r="A294" s="69"/>
      <c r="B294" s="69"/>
      <c r="C294" s="69"/>
      <c r="D294" s="1"/>
    </row>
    <row r="295" spans="1:4" ht="14.25" customHeight="1" x14ac:dyDescent="0.3">
      <c r="A295" s="69"/>
      <c r="B295" s="69"/>
      <c r="C295" s="69"/>
      <c r="D295" s="1"/>
    </row>
    <row r="296" spans="1:4" ht="14.25" customHeight="1" x14ac:dyDescent="0.3">
      <c r="A296" s="69"/>
      <c r="B296" s="69"/>
      <c r="C296" s="69"/>
      <c r="D296" s="1"/>
    </row>
    <row r="297" spans="1:4" ht="14.25" customHeight="1" x14ac:dyDescent="0.3">
      <c r="A297" s="69"/>
      <c r="B297" s="69"/>
      <c r="C297" s="69"/>
      <c r="D297" s="1"/>
    </row>
    <row r="298" spans="1:4" ht="14.25" customHeight="1" x14ac:dyDescent="0.3">
      <c r="A298" s="69"/>
      <c r="B298" s="69"/>
      <c r="C298" s="69"/>
      <c r="D298" s="1"/>
    </row>
    <row r="299" spans="1:4" ht="14.25" customHeight="1" x14ac:dyDescent="0.3">
      <c r="A299" s="69"/>
      <c r="B299" s="69"/>
      <c r="C299" s="69"/>
      <c r="D299" s="1"/>
    </row>
    <row r="300" spans="1:4" ht="14.25" customHeight="1" x14ac:dyDescent="0.3">
      <c r="A300" s="69"/>
      <c r="B300" s="69"/>
      <c r="C300" s="69"/>
      <c r="D300" s="1"/>
    </row>
    <row r="301" spans="1:4" ht="14.25" customHeight="1" x14ac:dyDescent="0.3">
      <c r="A301" s="69"/>
      <c r="B301" s="69"/>
      <c r="C301" s="69"/>
      <c r="D301" s="1"/>
    </row>
    <row r="302" spans="1:4" ht="14.25" customHeight="1" x14ac:dyDescent="0.3">
      <c r="A302" s="69"/>
      <c r="B302" s="69"/>
      <c r="C302" s="69"/>
      <c r="D302" s="1"/>
    </row>
    <row r="303" spans="1:4" ht="14.25" customHeight="1" x14ac:dyDescent="0.3">
      <c r="A303" s="69"/>
      <c r="B303" s="69"/>
      <c r="C303" s="69"/>
      <c r="D303" s="1"/>
    </row>
    <row r="304" spans="1:4" ht="14.25" customHeight="1" x14ac:dyDescent="0.3">
      <c r="A304" s="69"/>
      <c r="B304" s="69"/>
      <c r="C304" s="69"/>
      <c r="D304" s="1"/>
    </row>
    <row r="305" spans="1:4" ht="14.25" customHeight="1" x14ac:dyDescent="0.3">
      <c r="A305" s="69"/>
      <c r="B305" s="69"/>
      <c r="C305" s="69"/>
      <c r="D305" s="1"/>
    </row>
    <row r="306" spans="1:4" ht="14.25" customHeight="1" x14ac:dyDescent="0.3">
      <c r="A306" s="69"/>
      <c r="B306" s="69"/>
      <c r="C306" s="69"/>
      <c r="D306" s="1"/>
    </row>
    <row r="307" spans="1:4" ht="14.25" customHeight="1" x14ac:dyDescent="0.3">
      <c r="A307" s="69"/>
      <c r="B307" s="69"/>
      <c r="C307" s="69"/>
      <c r="D307" s="1"/>
    </row>
    <row r="308" spans="1:4" ht="14.25" customHeight="1" x14ac:dyDescent="0.3">
      <c r="A308" s="69"/>
      <c r="B308" s="69"/>
      <c r="C308" s="69"/>
      <c r="D308" s="1"/>
    </row>
    <row r="309" spans="1:4" ht="14.25" customHeight="1" x14ac:dyDescent="0.3">
      <c r="A309" s="69"/>
      <c r="B309" s="69"/>
      <c r="C309" s="69"/>
      <c r="D309" s="1"/>
    </row>
    <row r="310" spans="1:4" ht="14.25" customHeight="1" x14ac:dyDescent="0.3">
      <c r="A310" s="69"/>
      <c r="B310" s="69"/>
      <c r="C310" s="69"/>
      <c r="D310" s="1"/>
    </row>
    <row r="311" spans="1:4" ht="14.25" customHeight="1" x14ac:dyDescent="0.3">
      <c r="A311" s="69"/>
      <c r="B311" s="69"/>
      <c r="C311" s="69"/>
      <c r="D311" s="1"/>
    </row>
    <row r="312" spans="1:4" ht="14.25" customHeight="1" x14ac:dyDescent="0.3">
      <c r="A312" s="69"/>
      <c r="B312" s="69"/>
      <c r="C312" s="69"/>
      <c r="D312" s="1"/>
    </row>
    <row r="313" spans="1:4" ht="14.25" customHeight="1" x14ac:dyDescent="0.3">
      <c r="A313" s="69"/>
      <c r="B313" s="69"/>
      <c r="C313" s="69"/>
      <c r="D313" s="1"/>
    </row>
    <row r="314" spans="1:4" ht="14.25" customHeight="1" x14ac:dyDescent="0.3">
      <c r="A314" s="69"/>
      <c r="B314" s="69"/>
      <c r="C314" s="69"/>
      <c r="D314" s="1"/>
    </row>
    <row r="315" spans="1:4" ht="14.25" customHeight="1" x14ac:dyDescent="0.3">
      <c r="A315" s="69"/>
      <c r="B315" s="69"/>
      <c r="C315" s="69"/>
      <c r="D315" s="1"/>
    </row>
    <row r="316" spans="1:4" ht="14.25" customHeight="1" x14ac:dyDescent="0.3">
      <c r="A316" s="69"/>
      <c r="B316" s="69"/>
      <c r="C316" s="69"/>
      <c r="D316" s="1"/>
    </row>
    <row r="317" spans="1:4" ht="14.25" customHeight="1" x14ac:dyDescent="0.3">
      <c r="A317" s="69"/>
      <c r="B317" s="69"/>
      <c r="C317" s="69"/>
      <c r="D317" s="1"/>
    </row>
    <row r="318" spans="1:4" ht="14.25" customHeight="1" x14ac:dyDescent="0.3">
      <c r="A318" s="69"/>
      <c r="B318" s="69"/>
      <c r="C318" s="69"/>
      <c r="D318" s="1"/>
    </row>
    <row r="319" spans="1:4" ht="14.25" customHeight="1" x14ac:dyDescent="0.3">
      <c r="A319" s="69"/>
      <c r="B319" s="69"/>
      <c r="C319" s="69"/>
      <c r="D319" s="1"/>
    </row>
    <row r="320" spans="1:4" ht="14.25" customHeight="1" x14ac:dyDescent="0.3">
      <c r="A320" s="69"/>
      <c r="B320" s="69"/>
      <c r="C320" s="69"/>
      <c r="D320" s="1"/>
    </row>
    <row r="321" spans="1:4" ht="14.25" customHeight="1" x14ac:dyDescent="0.3">
      <c r="A321" s="69"/>
      <c r="B321" s="69"/>
      <c r="C321" s="69"/>
      <c r="D321" s="1"/>
    </row>
    <row r="322" spans="1:4" ht="14.25" customHeight="1" x14ac:dyDescent="0.3">
      <c r="A322" s="69"/>
      <c r="B322" s="69"/>
      <c r="C322" s="69"/>
      <c r="D322" s="1"/>
    </row>
    <row r="323" spans="1:4" ht="14.25" customHeight="1" x14ac:dyDescent="0.3">
      <c r="A323" s="69"/>
      <c r="B323" s="69"/>
      <c r="C323" s="69"/>
      <c r="D323" s="1"/>
    </row>
    <row r="324" spans="1:4" ht="14.25" customHeight="1" x14ac:dyDescent="0.3">
      <c r="A324" s="69"/>
      <c r="B324" s="69"/>
      <c r="C324" s="69"/>
      <c r="D324" s="1"/>
    </row>
    <row r="325" spans="1:4" ht="14.25" customHeight="1" x14ac:dyDescent="0.3">
      <c r="A325" s="69"/>
      <c r="B325" s="69"/>
      <c r="C325" s="69"/>
      <c r="D325" s="1"/>
    </row>
    <row r="326" spans="1:4" ht="14.25" customHeight="1" x14ac:dyDescent="0.3">
      <c r="A326" s="69"/>
      <c r="B326" s="69"/>
      <c r="C326" s="69"/>
      <c r="D326" s="1"/>
    </row>
    <row r="327" spans="1:4" ht="14.25" customHeight="1" x14ac:dyDescent="0.3">
      <c r="A327" s="69"/>
      <c r="B327" s="69"/>
      <c r="C327" s="69"/>
      <c r="D327" s="1"/>
    </row>
    <row r="328" spans="1:4" ht="14.25" customHeight="1" x14ac:dyDescent="0.3">
      <c r="A328" s="69"/>
      <c r="B328" s="69"/>
      <c r="C328" s="69"/>
      <c r="D328" s="1"/>
    </row>
    <row r="329" spans="1:4" ht="14.25" customHeight="1" x14ac:dyDescent="0.3">
      <c r="A329" s="69"/>
      <c r="B329" s="69"/>
      <c r="C329" s="69"/>
      <c r="D329" s="1"/>
    </row>
    <row r="330" spans="1:4" ht="14.25" customHeight="1" x14ac:dyDescent="0.3">
      <c r="A330" s="69"/>
      <c r="B330" s="69"/>
      <c r="C330" s="69"/>
      <c r="D330" s="1"/>
    </row>
    <row r="331" spans="1:4" ht="14.25" customHeight="1" x14ac:dyDescent="0.3">
      <c r="A331" s="69"/>
      <c r="B331" s="69"/>
      <c r="C331" s="69"/>
      <c r="D331" s="1"/>
    </row>
    <row r="332" spans="1:4" ht="14.25" customHeight="1" x14ac:dyDescent="0.3">
      <c r="A332" s="69"/>
      <c r="B332" s="69"/>
      <c r="C332" s="69"/>
      <c r="D332" s="1"/>
    </row>
    <row r="333" spans="1:4" ht="14.25" customHeight="1" x14ac:dyDescent="0.3">
      <c r="A333" s="69"/>
      <c r="B333" s="69"/>
      <c r="C333" s="69"/>
      <c r="D333" s="1"/>
    </row>
    <row r="334" spans="1:4" ht="14.25" customHeight="1" x14ac:dyDescent="0.3">
      <c r="A334" s="69"/>
      <c r="B334" s="69"/>
      <c r="C334" s="69"/>
      <c r="D334" s="1"/>
    </row>
    <row r="335" spans="1:4" ht="14.25" customHeight="1" x14ac:dyDescent="0.3">
      <c r="A335" s="69"/>
      <c r="B335" s="69"/>
      <c r="C335" s="69"/>
      <c r="D335" s="1"/>
    </row>
    <row r="336" spans="1:4" ht="14.25" customHeight="1" x14ac:dyDescent="0.3">
      <c r="A336" s="69"/>
      <c r="B336" s="69"/>
      <c r="C336" s="69"/>
      <c r="D336" s="1"/>
    </row>
    <row r="337" spans="1:4" ht="14.25" customHeight="1" x14ac:dyDescent="0.3">
      <c r="A337" s="69"/>
      <c r="B337" s="69"/>
      <c r="C337" s="69"/>
      <c r="D337" s="1"/>
    </row>
    <row r="338" spans="1:4" ht="14.25" customHeight="1" x14ac:dyDescent="0.3">
      <c r="A338" s="69"/>
      <c r="B338" s="69"/>
      <c r="C338" s="69"/>
      <c r="D338" s="1"/>
    </row>
    <row r="339" spans="1:4" ht="14.25" customHeight="1" x14ac:dyDescent="0.3">
      <c r="A339" s="69"/>
      <c r="B339" s="69"/>
      <c r="C339" s="69"/>
      <c r="D339" s="1"/>
    </row>
    <row r="340" spans="1:4" ht="14.25" customHeight="1" x14ac:dyDescent="0.3">
      <c r="A340" s="69"/>
      <c r="B340" s="69"/>
      <c r="C340" s="69"/>
      <c r="D340" s="1"/>
    </row>
    <row r="341" spans="1:4" ht="14.25" customHeight="1" x14ac:dyDescent="0.3">
      <c r="A341" s="69"/>
      <c r="B341" s="69"/>
      <c r="C341" s="69"/>
      <c r="D341" s="1"/>
    </row>
    <row r="342" spans="1:4" ht="14.25" customHeight="1" x14ac:dyDescent="0.3">
      <c r="A342" s="69"/>
      <c r="B342" s="69"/>
      <c r="C342" s="69"/>
      <c r="D342" s="1"/>
    </row>
    <row r="343" spans="1:4" ht="14.25" customHeight="1" x14ac:dyDescent="0.3">
      <c r="A343" s="69"/>
      <c r="B343" s="69"/>
      <c r="C343" s="69"/>
      <c r="D343" s="1"/>
    </row>
    <row r="344" spans="1:4" ht="14.25" customHeight="1" x14ac:dyDescent="0.3">
      <c r="A344" s="69"/>
      <c r="B344" s="69"/>
      <c r="C344" s="69"/>
      <c r="D344" s="1"/>
    </row>
    <row r="345" spans="1:4" ht="14.25" customHeight="1" x14ac:dyDescent="0.3">
      <c r="A345" s="69"/>
      <c r="B345" s="69"/>
      <c r="C345" s="69"/>
      <c r="D345" s="1"/>
    </row>
    <row r="346" spans="1:4" ht="14.25" customHeight="1" x14ac:dyDescent="0.3">
      <c r="A346" s="69"/>
      <c r="B346" s="69"/>
      <c r="C346" s="69"/>
      <c r="D346" s="1"/>
    </row>
    <row r="347" spans="1:4" ht="14.25" customHeight="1" x14ac:dyDescent="0.3">
      <c r="A347" s="69"/>
      <c r="B347" s="69"/>
      <c r="C347" s="69"/>
      <c r="D347" s="1"/>
    </row>
    <row r="348" spans="1:4" ht="14.25" customHeight="1" x14ac:dyDescent="0.3">
      <c r="A348" s="69"/>
      <c r="B348" s="69"/>
      <c r="C348" s="69"/>
      <c r="D348" s="1"/>
    </row>
    <row r="349" spans="1:4" ht="14.25" customHeight="1" x14ac:dyDescent="0.3">
      <c r="A349" s="69"/>
      <c r="B349" s="69"/>
      <c r="C349" s="69"/>
      <c r="D349" s="1"/>
    </row>
    <row r="350" spans="1:4" ht="14.25" customHeight="1" x14ac:dyDescent="0.3">
      <c r="A350" s="69"/>
      <c r="B350" s="69"/>
      <c r="C350" s="69"/>
      <c r="D350" s="1"/>
    </row>
    <row r="351" spans="1:4" ht="14.25" customHeight="1" x14ac:dyDescent="0.3">
      <c r="A351" s="69"/>
      <c r="B351" s="69"/>
      <c r="C351" s="69"/>
      <c r="D351" s="1"/>
    </row>
    <row r="352" spans="1:4" ht="14.25" customHeight="1" x14ac:dyDescent="0.3">
      <c r="A352" s="69"/>
      <c r="B352" s="69"/>
      <c r="C352" s="69"/>
      <c r="D352" s="1"/>
    </row>
    <row r="353" spans="1:4" ht="14.25" customHeight="1" x14ac:dyDescent="0.3">
      <c r="A353" s="69"/>
      <c r="B353" s="69"/>
      <c r="C353" s="69"/>
      <c r="D353" s="1"/>
    </row>
    <row r="354" spans="1:4" ht="14.25" customHeight="1" x14ac:dyDescent="0.3">
      <c r="A354" s="69"/>
      <c r="B354" s="69"/>
      <c r="C354" s="69"/>
      <c r="D354" s="1"/>
    </row>
    <row r="355" spans="1:4" ht="14.25" customHeight="1" x14ac:dyDescent="0.3">
      <c r="A355" s="69"/>
      <c r="B355" s="69"/>
      <c r="C355" s="69"/>
      <c r="D355" s="1"/>
    </row>
    <row r="356" spans="1:4" ht="14.25" customHeight="1" x14ac:dyDescent="0.3">
      <c r="A356" s="69"/>
      <c r="B356" s="69"/>
      <c r="C356" s="69"/>
      <c r="D356" s="1"/>
    </row>
    <row r="357" spans="1:4" ht="14.25" customHeight="1" x14ac:dyDescent="0.3">
      <c r="A357" s="69"/>
      <c r="B357" s="69"/>
      <c r="C357" s="69"/>
      <c r="D357" s="1"/>
    </row>
    <row r="358" spans="1:4" ht="14.25" customHeight="1" x14ac:dyDescent="0.3">
      <c r="A358" s="69"/>
      <c r="B358" s="69"/>
      <c r="C358" s="69"/>
      <c r="D358" s="1"/>
    </row>
    <row r="359" spans="1:4" ht="14.25" customHeight="1" x14ac:dyDescent="0.3">
      <c r="A359" s="69"/>
      <c r="B359" s="69"/>
      <c r="C359" s="69"/>
      <c r="D359" s="1"/>
    </row>
    <row r="360" spans="1:4" ht="14.25" customHeight="1" x14ac:dyDescent="0.3">
      <c r="A360" s="69"/>
      <c r="B360" s="69"/>
      <c r="C360" s="69"/>
      <c r="D360" s="1"/>
    </row>
    <row r="361" spans="1:4" ht="14.25" customHeight="1" x14ac:dyDescent="0.3">
      <c r="A361" s="69"/>
      <c r="B361" s="69"/>
      <c r="C361" s="69"/>
      <c r="D361" s="1"/>
    </row>
    <row r="362" spans="1:4" ht="14.25" customHeight="1" x14ac:dyDescent="0.3">
      <c r="A362" s="69"/>
      <c r="B362" s="69"/>
      <c r="C362" s="69"/>
      <c r="D362" s="1"/>
    </row>
    <row r="363" spans="1:4" ht="14.25" customHeight="1" x14ac:dyDescent="0.3">
      <c r="A363" s="69"/>
      <c r="B363" s="69"/>
      <c r="C363" s="69"/>
      <c r="D363" s="1"/>
    </row>
    <row r="364" spans="1:4" ht="14.25" customHeight="1" x14ac:dyDescent="0.3">
      <c r="A364" s="69"/>
      <c r="B364" s="69"/>
      <c r="C364" s="69"/>
      <c r="D364" s="1"/>
    </row>
    <row r="365" spans="1:4" ht="14.25" customHeight="1" x14ac:dyDescent="0.3">
      <c r="A365" s="69"/>
      <c r="B365" s="69"/>
      <c r="C365" s="69"/>
      <c r="D365" s="1"/>
    </row>
    <row r="366" spans="1:4" ht="14.25" customHeight="1" x14ac:dyDescent="0.3">
      <c r="A366" s="69"/>
      <c r="B366" s="69"/>
      <c r="C366" s="69"/>
      <c r="D366" s="1"/>
    </row>
    <row r="367" spans="1:4" ht="14.25" customHeight="1" x14ac:dyDescent="0.3">
      <c r="A367" s="69"/>
      <c r="B367" s="69"/>
      <c r="C367" s="69"/>
      <c r="D367" s="1"/>
    </row>
    <row r="368" spans="1:4" ht="14.25" customHeight="1" x14ac:dyDescent="0.3">
      <c r="A368" s="69"/>
      <c r="B368" s="69"/>
      <c r="C368" s="69"/>
      <c r="D368" s="1"/>
    </row>
    <row r="369" spans="1:4" ht="14.25" customHeight="1" x14ac:dyDescent="0.3">
      <c r="A369" s="69"/>
      <c r="B369" s="69"/>
      <c r="C369" s="69"/>
      <c r="D369" s="1"/>
    </row>
    <row r="370" spans="1:4" ht="14.25" customHeight="1" x14ac:dyDescent="0.3">
      <c r="A370" s="69"/>
      <c r="B370" s="69"/>
      <c r="C370" s="69"/>
      <c r="D370" s="1"/>
    </row>
    <row r="371" spans="1:4" ht="14.25" customHeight="1" x14ac:dyDescent="0.3">
      <c r="A371" s="69"/>
      <c r="B371" s="69"/>
      <c r="C371" s="69"/>
      <c r="D371" s="1"/>
    </row>
    <row r="372" spans="1:4" ht="14.25" customHeight="1" x14ac:dyDescent="0.3">
      <c r="A372" s="69"/>
      <c r="B372" s="69"/>
      <c r="C372" s="69"/>
      <c r="D372" s="1"/>
    </row>
    <row r="373" spans="1:4" ht="14.25" customHeight="1" x14ac:dyDescent="0.3">
      <c r="A373" s="69"/>
      <c r="B373" s="69"/>
      <c r="C373" s="69"/>
      <c r="D373" s="1"/>
    </row>
    <row r="374" spans="1:4" ht="14.25" customHeight="1" x14ac:dyDescent="0.3">
      <c r="A374" s="69"/>
      <c r="B374" s="69"/>
      <c r="C374" s="69"/>
      <c r="D374" s="1"/>
    </row>
    <row r="375" spans="1:4" ht="14.25" customHeight="1" x14ac:dyDescent="0.3">
      <c r="A375" s="69"/>
      <c r="B375" s="69"/>
      <c r="C375" s="69"/>
      <c r="D375" s="1"/>
    </row>
    <row r="376" spans="1:4" ht="14.25" customHeight="1" x14ac:dyDescent="0.3">
      <c r="A376" s="69"/>
      <c r="B376" s="69"/>
      <c r="C376" s="69"/>
      <c r="D376" s="1"/>
    </row>
    <row r="377" spans="1:4" ht="14.25" customHeight="1" x14ac:dyDescent="0.3">
      <c r="A377" s="69"/>
      <c r="B377" s="69"/>
      <c r="C377" s="69"/>
      <c r="D377" s="1"/>
    </row>
    <row r="378" spans="1:4" ht="14.25" customHeight="1" x14ac:dyDescent="0.3">
      <c r="A378" s="69"/>
      <c r="B378" s="69"/>
      <c r="C378" s="69"/>
      <c r="D378" s="1"/>
    </row>
    <row r="379" spans="1:4" ht="14.25" customHeight="1" x14ac:dyDescent="0.3">
      <c r="A379" s="69"/>
      <c r="B379" s="69"/>
      <c r="C379" s="69"/>
      <c r="D379" s="1"/>
    </row>
    <row r="380" spans="1:4" ht="14.25" customHeight="1" x14ac:dyDescent="0.3">
      <c r="A380" s="69"/>
      <c r="B380" s="69"/>
      <c r="C380" s="69"/>
      <c r="D380" s="1"/>
    </row>
    <row r="381" spans="1:4" ht="14.25" customHeight="1" x14ac:dyDescent="0.3">
      <c r="A381" s="69"/>
      <c r="B381" s="69"/>
      <c r="C381" s="69"/>
      <c r="D381" s="1"/>
    </row>
    <row r="382" spans="1:4" ht="14.25" customHeight="1" x14ac:dyDescent="0.3">
      <c r="A382" s="69"/>
      <c r="B382" s="69"/>
      <c r="C382" s="69"/>
      <c r="D382" s="1"/>
    </row>
    <row r="383" spans="1:4" ht="14.25" customHeight="1" x14ac:dyDescent="0.3">
      <c r="A383" s="69"/>
      <c r="B383" s="69"/>
      <c r="C383" s="69"/>
      <c r="D383" s="1"/>
    </row>
    <row r="384" spans="1:4" ht="14.25" customHeight="1" x14ac:dyDescent="0.3">
      <c r="A384" s="69"/>
      <c r="B384" s="69"/>
      <c r="C384" s="69"/>
      <c r="D384" s="1"/>
    </row>
    <row r="385" spans="1:4" ht="14.25" customHeight="1" x14ac:dyDescent="0.3">
      <c r="A385" s="69"/>
      <c r="B385" s="69"/>
      <c r="C385" s="69"/>
      <c r="D385" s="1"/>
    </row>
    <row r="386" spans="1:4" ht="14.25" customHeight="1" x14ac:dyDescent="0.3">
      <c r="A386" s="69"/>
      <c r="B386" s="69"/>
      <c r="C386" s="69"/>
      <c r="D386" s="1"/>
    </row>
    <row r="387" spans="1:4" ht="14.25" customHeight="1" x14ac:dyDescent="0.3">
      <c r="A387" s="69"/>
      <c r="B387" s="69"/>
      <c r="C387" s="69"/>
      <c r="D387" s="1"/>
    </row>
    <row r="388" spans="1:4" ht="14.25" customHeight="1" x14ac:dyDescent="0.3">
      <c r="A388" s="69"/>
      <c r="B388" s="69"/>
      <c r="C388" s="69"/>
      <c r="D388" s="1"/>
    </row>
    <row r="389" spans="1:4" ht="14.25" customHeight="1" x14ac:dyDescent="0.3">
      <c r="A389" s="69"/>
      <c r="B389" s="69"/>
      <c r="C389" s="69"/>
      <c r="D389" s="1"/>
    </row>
    <row r="390" spans="1:4" ht="14.25" customHeight="1" x14ac:dyDescent="0.3">
      <c r="A390" s="69"/>
      <c r="B390" s="69"/>
      <c r="C390" s="69"/>
      <c r="D390" s="1"/>
    </row>
    <row r="391" spans="1:4" ht="14.25" customHeight="1" x14ac:dyDescent="0.3">
      <c r="A391" s="69"/>
      <c r="B391" s="69"/>
      <c r="C391" s="69"/>
      <c r="D391" s="1"/>
    </row>
    <row r="392" spans="1:4" ht="14.25" customHeight="1" x14ac:dyDescent="0.3">
      <c r="A392" s="69"/>
      <c r="B392" s="69"/>
      <c r="C392" s="69"/>
      <c r="D392" s="1"/>
    </row>
    <row r="393" spans="1:4" ht="14.25" customHeight="1" x14ac:dyDescent="0.3">
      <c r="A393" s="69"/>
      <c r="B393" s="69"/>
      <c r="C393" s="69"/>
      <c r="D393" s="1"/>
    </row>
    <row r="394" spans="1:4" ht="14.25" customHeight="1" x14ac:dyDescent="0.3">
      <c r="A394" s="69"/>
      <c r="B394" s="69"/>
      <c r="C394" s="69"/>
      <c r="D394" s="1"/>
    </row>
    <row r="395" spans="1:4" ht="14.25" customHeight="1" x14ac:dyDescent="0.3">
      <c r="A395" s="69"/>
      <c r="B395" s="69"/>
      <c r="C395" s="69"/>
      <c r="D395" s="1"/>
    </row>
    <row r="396" spans="1:4" ht="14.25" customHeight="1" x14ac:dyDescent="0.3">
      <c r="A396" s="69"/>
      <c r="B396" s="69"/>
      <c r="C396" s="69"/>
      <c r="D396" s="1"/>
    </row>
    <row r="397" spans="1:4" ht="14.25" customHeight="1" x14ac:dyDescent="0.3">
      <c r="A397" s="69"/>
      <c r="B397" s="69"/>
      <c r="C397" s="69"/>
      <c r="D397" s="1"/>
    </row>
    <row r="398" spans="1:4" ht="14.25" customHeight="1" x14ac:dyDescent="0.3">
      <c r="A398" s="69"/>
      <c r="B398" s="69"/>
      <c r="C398" s="69"/>
      <c r="D398" s="1"/>
    </row>
    <row r="399" spans="1:4" ht="14.25" customHeight="1" x14ac:dyDescent="0.3">
      <c r="A399" s="69"/>
      <c r="B399" s="69"/>
      <c r="C399" s="69"/>
      <c r="D399" s="1"/>
    </row>
    <row r="400" spans="1:4" ht="14.25" customHeight="1" x14ac:dyDescent="0.3">
      <c r="A400" s="69"/>
      <c r="B400" s="69"/>
      <c r="C400" s="69"/>
      <c r="D400" s="1"/>
    </row>
    <row r="401" spans="1:4" ht="14.25" customHeight="1" x14ac:dyDescent="0.3">
      <c r="A401" s="69"/>
      <c r="B401" s="69"/>
      <c r="C401" s="69"/>
      <c r="D401" s="1"/>
    </row>
    <row r="402" spans="1:4" ht="14.25" customHeight="1" x14ac:dyDescent="0.3">
      <c r="A402" s="69"/>
      <c r="B402" s="69"/>
      <c r="C402" s="69"/>
      <c r="D402" s="1"/>
    </row>
    <row r="403" spans="1:4" ht="14.25" customHeight="1" x14ac:dyDescent="0.3">
      <c r="A403" s="69"/>
      <c r="B403" s="69"/>
      <c r="C403" s="69"/>
      <c r="D403" s="1"/>
    </row>
    <row r="404" spans="1:4" ht="14.25" customHeight="1" x14ac:dyDescent="0.3">
      <c r="A404" s="69"/>
      <c r="B404" s="69"/>
      <c r="C404" s="69"/>
      <c r="D404" s="1"/>
    </row>
    <row r="405" spans="1:4" ht="14.25" customHeight="1" x14ac:dyDescent="0.3">
      <c r="A405" s="69"/>
      <c r="B405" s="69"/>
      <c r="C405" s="69"/>
      <c r="D405" s="1"/>
    </row>
    <row r="406" spans="1:4" ht="14.25" customHeight="1" x14ac:dyDescent="0.3">
      <c r="A406" s="69"/>
      <c r="B406" s="69"/>
      <c r="C406" s="69"/>
      <c r="D406" s="1"/>
    </row>
    <row r="407" spans="1:4" ht="14.25" customHeight="1" x14ac:dyDescent="0.3">
      <c r="A407" s="69"/>
      <c r="B407" s="69"/>
      <c r="C407" s="69"/>
      <c r="D407" s="1"/>
    </row>
    <row r="408" spans="1:4" ht="14.25" customHeight="1" x14ac:dyDescent="0.3">
      <c r="A408" s="69"/>
      <c r="B408" s="69"/>
      <c r="C408" s="69"/>
      <c r="D408" s="1"/>
    </row>
    <row r="409" spans="1:4" ht="14.25" customHeight="1" x14ac:dyDescent="0.3">
      <c r="A409" s="69"/>
      <c r="B409" s="69"/>
      <c r="C409" s="69"/>
      <c r="D409" s="1"/>
    </row>
    <row r="410" spans="1:4" ht="14.25" customHeight="1" x14ac:dyDescent="0.3">
      <c r="A410" s="69"/>
      <c r="B410" s="69"/>
      <c r="C410" s="69"/>
      <c r="D410" s="1"/>
    </row>
    <row r="411" spans="1:4" ht="14.25" customHeight="1" x14ac:dyDescent="0.3">
      <c r="A411" s="69"/>
      <c r="B411" s="69"/>
      <c r="C411" s="69"/>
      <c r="D411" s="1"/>
    </row>
    <row r="412" spans="1:4" ht="14.25" customHeight="1" x14ac:dyDescent="0.3">
      <c r="A412" s="69"/>
      <c r="B412" s="69"/>
      <c r="C412" s="69"/>
      <c r="D412" s="1"/>
    </row>
    <row r="413" spans="1:4" ht="14.25" customHeight="1" x14ac:dyDescent="0.3">
      <c r="A413" s="69"/>
      <c r="B413" s="69"/>
      <c r="C413" s="69"/>
      <c r="D413" s="1"/>
    </row>
    <row r="414" spans="1:4" ht="14.25" customHeight="1" x14ac:dyDescent="0.3">
      <c r="A414" s="69"/>
      <c r="B414" s="69"/>
      <c r="C414" s="69"/>
      <c r="D414" s="1"/>
    </row>
    <row r="415" spans="1:4" ht="14.25" customHeight="1" x14ac:dyDescent="0.3">
      <c r="A415" s="69"/>
      <c r="B415" s="69"/>
      <c r="C415" s="69"/>
      <c r="D415" s="1"/>
    </row>
    <row r="416" spans="1:4" ht="14.25" customHeight="1" x14ac:dyDescent="0.3">
      <c r="A416" s="69"/>
      <c r="B416" s="69"/>
      <c r="C416" s="69"/>
      <c r="D416" s="1"/>
    </row>
    <row r="417" spans="1:4" ht="14.25" customHeight="1" x14ac:dyDescent="0.3">
      <c r="A417" s="69"/>
      <c r="B417" s="69"/>
      <c r="C417" s="69"/>
      <c r="D417" s="1"/>
    </row>
    <row r="418" spans="1:4" ht="14.25" customHeight="1" x14ac:dyDescent="0.3">
      <c r="A418" s="69"/>
      <c r="B418" s="69"/>
      <c r="C418" s="69"/>
      <c r="D418" s="1"/>
    </row>
    <row r="419" spans="1:4" ht="14.25" customHeight="1" x14ac:dyDescent="0.3">
      <c r="A419" s="69"/>
      <c r="B419" s="69"/>
      <c r="C419" s="69"/>
      <c r="D419" s="1"/>
    </row>
    <row r="420" spans="1:4" ht="14.25" customHeight="1" x14ac:dyDescent="0.3">
      <c r="A420" s="69"/>
      <c r="B420" s="69"/>
      <c r="C420" s="69"/>
      <c r="D420" s="1"/>
    </row>
    <row r="421" spans="1:4" ht="14.25" customHeight="1" x14ac:dyDescent="0.3">
      <c r="A421" s="69"/>
      <c r="B421" s="69"/>
      <c r="C421" s="69"/>
      <c r="D421" s="1"/>
    </row>
    <row r="422" spans="1:4" ht="14.25" customHeight="1" x14ac:dyDescent="0.3">
      <c r="A422" s="69"/>
      <c r="B422" s="69"/>
      <c r="C422" s="69"/>
      <c r="D422" s="1"/>
    </row>
    <row r="423" spans="1:4" ht="14.25" customHeight="1" x14ac:dyDescent="0.3">
      <c r="A423" s="69"/>
      <c r="B423" s="69"/>
      <c r="C423" s="69"/>
      <c r="D423" s="1"/>
    </row>
    <row r="424" spans="1:4" ht="14.25" customHeight="1" x14ac:dyDescent="0.3">
      <c r="A424" s="69"/>
      <c r="B424" s="69"/>
      <c r="C424" s="69"/>
      <c r="D424" s="1"/>
    </row>
    <row r="425" spans="1:4" ht="14.25" customHeight="1" x14ac:dyDescent="0.3">
      <c r="A425" s="69"/>
      <c r="B425" s="69"/>
      <c r="C425" s="69"/>
      <c r="D425" s="1"/>
    </row>
    <row r="426" spans="1:4" ht="14.25" customHeight="1" x14ac:dyDescent="0.3">
      <c r="A426" s="69"/>
      <c r="B426" s="69"/>
      <c r="C426" s="69"/>
      <c r="D426" s="1"/>
    </row>
    <row r="427" spans="1:4" ht="14.25" customHeight="1" x14ac:dyDescent="0.3">
      <c r="A427" s="69"/>
      <c r="B427" s="69"/>
      <c r="C427" s="69"/>
      <c r="D427" s="1"/>
    </row>
    <row r="428" spans="1:4" ht="14.25" customHeight="1" x14ac:dyDescent="0.3">
      <c r="A428" s="69"/>
      <c r="B428" s="69"/>
      <c r="C428" s="69"/>
      <c r="D428" s="1"/>
    </row>
    <row r="429" spans="1:4" ht="14.25" customHeight="1" x14ac:dyDescent="0.3">
      <c r="A429" s="69"/>
      <c r="B429" s="69"/>
      <c r="C429" s="69"/>
      <c r="D429" s="1"/>
    </row>
    <row r="430" spans="1:4" ht="14.25" customHeight="1" x14ac:dyDescent="0.3">
      <c r="A430" s="69"/>
      <c r="B430" s="69"/>
      <c r="C430" s="69"/>
      <c r="D430" s="1"/>
    </row>
    <row r="431" spans="1:4" ht="14.25" customHeight="1" x14ac:dyDescent="0.3">
      <c r="A431" s="69"/>
      <c r="B431" s="69"/>
      <c r="C431" s="69"/>
      <c r="D431" s="1"/>
    </row>
    <row r="432" spans="1:4" ht="14.25" customHeight="1" x14ac:dyDescent="0.3">
      <c r="A432" s="69"/>
      <c r="B432" s="69"/>
      <c r="C432" s="69"/>
      <c r="D432" s="1"/>
    </row>
    <row r="433" spans="1:4" ht="14.25" customHeight="1" x14ac:dyDescent="0.3">
      <c r="A433" s="69"/>
      <c r="B433" s="69"/>
      <c r="C433" s="69"/>
      <c r="D433" s="1"/>
    </row>
    <row r="434" spans="1:4" ht="14.25" customHeight="1" x14ac:dyDescent="0.3">
      <c r="A434" s="69"/>
      <c r="B434" s="69"/>
      <c r="C434" s="69"/>
      <c r="D434" s="1"/>
    </row>
    <row r="435" spans="1:4" ht="14.25" customHeight="1" x14ac:dyDescent="0.3">
      <c r="A435" s="69"/>
      <c r="B435" s="69"/>
      <c r="C435" s="69"/>
      <c r="D435" s="1"/>
    </row>
    <row r="436" spans="1:4" ht="14.25" customHeight="1" x14ac:dyDescent="0.3">
      <c r="A436" s="69"/>
      <c r="B436" s="69"/>
      <c r="C436" s="69"/>
      <c r="D436" s="1"/>
    </row>
    <row r="437" spans="1:4" ht="14.25" customHeight="1" x14ac:dyDescent="0.3">
      <c r="A437" s="69"/>
      <c r="B437" s="69"/>
      <c r="C437" s="69"/>
      <c r="D437" s="1"/>
    </row>
    <row r="438" spans="1:4" ht="14.25" customHeight="1" x14ac:dyDescent="0.3">
      <c r="A438" s="69"/>
      <c r="B438" s="69"/>
      <c r="C438" s="69"/>
      <c r="D438" s="1"/>
    </row>
    <row r="439" spans="1:4" ht="14.25" customHeight="1" x14ac:dyDescent="0.3">
      <c r="A439" s="69"/>
      <c r="B439" s="69"/>
      <c r="C439" s="69"/>
      <c r="D439" s="1"/>
    </row>
    <row r="440" spans="1:4" ht="14.25" customHeight="1" x14ac:dyDescent="0.3">
      <c r="A440" s="69"/>
      <c r="B440" s="69"/>
      <c r="C440" s="69"/>
      <c r="D440" s="1"/>
    </row>
    <row r="441" spans="1:4" ht="14.25" customHeight="1" x14ac:dyDescent="0.3">
      <c r="A441" s="69"/>
      <c r="B441" s="69"/>
      <c r="C441" s="69"/>
      <c r="D441" s="1"/>
    </row>
    <row r="442" spans="1:4" ht="14.25" customHeight="1" x14ac:dyDescent="0.3">
      <c r="A442" s="69"/>
      <c r="B442" s="69"/>
      <c r="C442" s="69"/>
      <c r="D442" s="1"/>
    </row>
    <row r="443" spans="1:4" ht="14.25" customHeight="1" x14ac:dyDescent="0.3">
      <c r="A443" s="69"/>
      <c r="B443" s="69"/>
      <c r="C443" s="69"/>
      <c r="D443" s="1"/>
    </row>
    <row r="444" spans="1:4" ht="14.25" customHeight="1" x14ac:dyDescent="0.3">
      <c r="A444" s="69"/>
      <c r="B444" s="69"/>
      <c r="C444" s="69"/>
      <c r="D444" s="1"/>
    </row>
    <row r="445" spans="1:4" ht="14.25" customHeight="1" x14ac:dyDescent="0.3">
      <c r="A445" s="69"/>
      <c r="B445" s="69"/>
      <c r="C445" s="69"/>
      <c r="D445" s="1"/>
    </row>
    <row r="446" spans="1:4" ht="14.25" customHeight="1" x14ac:dyDescent="0.3">
      <c r="A446" s="69"/>
      <c r="B446" s="69"/>
      <c r="C446" s="69"/>
      <c r="D446" s="1"/>
    </row>
    <row r="447" spans="1:4" ht="14.25" customHeight="1" x14ac:dyDescent="0.3">
      <c r="A447" s="69"/>
      <c r="B447" s="69"/>
      <c r="C447" s="69"/>
      <c r="D447" s="1"/>
    </row>
    <row r="448" spans="1:4" ht="14.25" customHeight="1" x14ac:dyDescent="0.3">
      <c r="A448" s="69"/>
      <c r="B448" s="69"/>
      <c r="C448" s="69"/>
      <c r="D448" s="1"/>
    </row>
    <row r="449" spans="1:4" ht="14.25" customHeight="1" x14ac:dyDescent="0.3">
      <c r="A449" s="69"/>
      <c r="B449" s="69"/>
      <c r="C449" s="69"/>
      <c r="D449" s="1"/>
    </row>
    <row r="450" spans="1:4" ht="14.25" customHeight="1" x14ac:dyDescent="0.3">
      <c r="A450" s="69"/>
      <c r="B450" s="69"/>
      <c r="C450" s="69"/>
      <c r="D450" s="1"/>
    </row>
    <row r="451" spans="1:4" ht="14.25" customHeight="1" x14ac:dyDescent="0.3">
      <c r="A451" s="69"/>
      <c r="B451" s="69"/>
      <c r="C451" s="69"/>
      <c r="D451" s="1"/>
    </row>
    <row r="452" spans="1:4" ht="14.25" customHeight="1" x14ac:dyDescent="0.3">
      <c r="A452" s="69"/>
      <c r="B452" s="69"/>
      <c r="C452" s="69"/>
      <c r="D452" s="1"/>
    </row>
    <row r="453" spans="1:4" ht="14.25" customHeight="1" x14ac:dyDescent="0.3">
      <c r="A453" s="69"/>
      <c r="B453" s="69"/>
      <c r="C453" s="69"/>
      <c r="D453" s="1"/>
    </row>
    <row r="454" spans="1:4" ht="14.25" customHeight="1" x14ac:dyDescent="0.3">
      <c r="A454" s="69"/>
      <c r="B454" s="69"/>
      <c r="C454" s="69"/>
      <c r="D454" s="1"/>
    </row>
    <row r="455" spans="1:4" ht="14.25" customHeight="1" x14ac:dyDescent="0.3">
      <c r="A455" s="69"/>
      <c r="B455" s="69"/>
      <c r="C455" s="69"/>
      <c r="D455" s="1"/>
    </row>
    <row r="456" spans="1:4" ht="14.25" customHeight="1" x14ac:dyDescent="0.3">
      <c r="A456" s="69"/>
      <c r="B456" s="69"/>
      <c r="C456" s="69"/>
      <c r="D456" s="1"/>
    </row>
    <row r="457" spans="1:4" ht="14.25" customHeight="1" x14ac:dyDescent="0.3">
      <c r="A457" s="69"/>
      <c r="B457" s="69"/>
      <c r="C457" s="69"/>
      <c r="D457" s="1"/>
    </row>
    <row r="458" spans="1:4" ht="14.25" customHeight="1" x14ac:dyDescent="0.3">
      <c r="A458" s="69"/>
      <c r="B458" s="69"/>
      <c r="C458" s="69"/>
      <c r="D458" s="1"/>
    </row>
    <row r="459" spans="1:4" ht="14.25" customHeight="1" x14ac:dyDescent="0.3">
      <c r="A459" s="69"/>
      <c r="B459" s="69"/>
      <c r="C459" s="69"/>
      <c r="D459" s="1"/>
    </row>
    <row r="460" spans="1:4" ht="14.25" customHeight="1" x14ac:dyDescent="0.3">
      <c r="A460" s="69"/>
      <c r="B460" s="69"/>
      <c r="C460" s="69"/>
      <c r="D460" s="1"/>
    </row>
    <row r="461" spans="1:4" ht="14.25" customHeight="1" x14ac:dyDescent="0.3">
      <c r="A461" s="69"/>
      <c r="B461" s="69"/>
      <c r="C461" s="69"/>
      <c r="D461" s="1"/>
    </row>
    <row r="462" spans="1:4" ht="14.25" customHeight="1" x14ac:dyDescent="0.3">
      <c r="A462" s="69"/>
      <c r="B462" s="69"/>
      <c r="C462" s="69"/>
      <c r="D462" s="1"/>
    </row>
    <row r="463" spans="1:4" ht="14.25" customHeight="1" x14ac:dyDescent="0.3">
      <c r="A463" s="69"/>
      <c r="B463" s="69"/>
      <c r="C463" s="69"/>
      <c r="D463" s="1"/>
    </row>
    <row r="464" spans="1:4" ht="14.25" customHeight="1" x14ac:dyDescent="0.3">
      <c r="A464" s="69"/>
      <c r="B464" s="69"/>
      <c r="C464" s="69"/>
      <c r="D464" s="1"/>
    </row>
    <row r="465" spans="1:4" ht="14.25" customHeight="1" x14ac:dyDescent="0.3">
      <c r="A465" s="69"/>
      <c r="B465" s="69"/>
      <c r="C465" s="69"/>
      <c r="D465" s="1"/>
    </row>
    <row r="466" spans="1:4" ht="14.25" customHeight="1" x14ac:dyDescent="0.3">
      <c r="A466" s="69"/>
      <c r="B466" s="69"/>
      <c r="C466" s="69"/>
      <c r="D466" s="1"/>
    </row>
    <row r="467" spans="1:4" ht="14.25" customHeight="1" x14ac:dyDescent="0.3">
      <c r="A467" s="69"/>
      <c r="B467" s="69"/>
      <c r="C467" s="69"/>
      <c r="D467" s="1"/>
    </row>
    <row r="468" spans="1:4" ht="14.25" customHeight="1" x14ac:dyDescent="0.3">
      <c r="A468" s="69"/>
      <c r="B468" s="69"/>
      <c r="C468" s="69"/>
      <c r="D468" s="1"/>
    </row>
    <row r="469" spans="1:4" ht="14.25" customHeight="1" x14ac:dyDescent="0.3">
      <c r="A469" s="69"/>
      <c r="B469" s="69"/>
      <c r="C469" s="69"/>
      <c r="D469" s="1"/>
    </row>
    <row r="470" spans="1:4" ht="14.25" customHeight="1" x14ac:dyDescent="0.3">
      <c r="A470" s="69"/>
      <c r="B470" s="69"/>
      <c r="C470" s="69"/>
      <c r="D470" s="1"/>
    </row>
    <row r="471" spans="1:4" ht="14.25" customHeight="1" x14ac:dyDescent="0.3">
      <c r="A471" s="69"/>
      <c r="B471" s="69"/>
      <c r="C471" s="69"/>
      <c r="D471" s="1"/>
    </row>
    <row r="472" spans="1:4" ht="14.25" customHeight="1" x14ac:dyDescent="0.3">
      <c r="A472" s="69"/>
      <c r="B472" s="69"/>
      <c r="C472" s="69"/>
      <c r="D472" s="1"/>
    </row>
    <row r="473" spans="1:4" ht="14.25" customHeight="1" x14ac:dyDescent="0.3">
      <c r="A473" s="69"/>
      <c r="B473" s="69"/>
      <c r="C473" s="69"/>
      <c r="D473" s="1"/>
    </row>
    <row r="474" spans="1:4" ht="14.25" customHeight="1" x14ac:dyDescent="0.3">
      <c r="A474" s="69"/>
      <c r="B474" s="69"/>
      <c r="C474" s="69"/>
      <c r="D474" s="1"/>
    </row>
    <row r="475" spans="1:4" ht="14.25" customHeight="1" x14ac:dyDescent="0.3">
      <c r="A475" s="69"/>
      <c r="B475" s="69"/>
      <c r="C475" s="69"/>
      <c r="D475" s="1"/>
    </row>
    <row r="476" spans="1:4" ht="14.25" customHeight="1" x14ac:dyDescent="0.3">
      <c r="A476" s="69"/>
      <c r="B476" s="69"/>
      <c r="C476" s="69"/>
      <c r="D476" s="1"/>
    </row>
    <row r="477" spans="1:4" ht="14.25" customHeight="1" x14ac:dyDescent="0.3">
      <c r="A477" s="69"/>
      <c r="B477" s="69"/>
      <c r="C477" s="69"/>
      <c r="D477" s="1"/>
    </row>
    <row r="478" spans="1:4" ht="14.25" customHeight="1" x14ac:dyDescent="0.3">
      <c r="A478" s="69"/>
      <c r="B478" s="69"/>
      <c r="C478" s="69"/>
      <c r="D478" s="1"/>
    </row>
    <row r="479" spans="1:4" ht="14.25" customHeight="1" x14ac:dyDescent="0.3">
      <c r="A479" s="69"/>
      <c r="B479" s="69"/>
      <c r="C479" s="69"/>
      <c r="D479" s="1"/>
    </row>
    <row r="480" spans="1:4" ht="14.25" customHeight="1" x14ac:dyDescent="0.3">
      <c r="A480" s="69"/>
      <c r="B480" s="69"/>
      <c r="C480" s="69"/>
      <c r="D480" s="1"/>
    </row>
    <row r="481" spans="1:4" ht="14.25" customHeight="1" x14ac:dyDescent="0.3">
      <c r="A481" s="69"/>
      <c r="B481" s="69"/>
      <c r="C481" s="69"/>
      <c r="D481" s="1"/>
    </row>
    <row r="482" spans="1:4" ht="14.25" customHeight="1" x14ac:dyDescent="0.3">
      <c r="A482" s="69"/>
      <c r="B482" s="69"/>
      <c r="C482" s="69"/>
      <c r="D482" s="1"/>
    </row>
    <row r="483" spans="1:4" ht="14.25" customHeight="1" x14ac:dyDescent="0.3">
      <c r="A483" s="69"/>
      <c r="B483" s="69"/>
      <c r="C483" s="69"/>
      <c r="D483" s="1"/>
    </row>
    <row r="484" spans="1:4" ht="14.25" customHeight="1" x14ac:dyDescent="0.3">
      <c r="A484" s="69"/>
      <c r="B484" s="69"/>
      <c r="C484" s="69"/>
      <c r="D484" s="1"/>
    </row>
    <row r="485" spans="1:4" ht="14.25" customHeight="1" x14ac:dyDescent="0.3">
      <c r="A485" s="69"/>
      <c r="B485" s="69"/>
      <c r="C485" s="69"/>
      <c r="D485" s="1"/>
    </row>
    <row r="486" spans="1:4" ht="14.25" customHeight="1" x14ac:dyDescent="0.3">
      <c r="A486" s="69"/>
      <c r="B486" s="69"/>
      <c r="C486" s="69"/>
      <c r="D486" s="1"/>
    </row>
    <row r="487" spans="1:4" ht="14.25" customHeight="1" x14ac:dyDescent="0.3">
      <c r="A487" s="69"/>
      <c r="B487" s="69"/>
      <c r="C487" s="69"/>
      <c r="D487" s="1"/>
    </row>
    <row r="488" spans="1:4" ht="14.25" customHeight="1" x14ac:dyDescent="0.3">
      <c r="A488" s="69"/>
      <c r="B488" s="69"/>
      <c r="C488" s="69"/>
      <c r="D488" s="1"/>
    </row>
    <row r="489" spans="1:4" ht="14.25" customHeight="1" x14ac:dyDescent="0.3">
      <c r="A489" s="69"/>
      <c r="B489" s="69"/>
      <c r="C489" s="69"/>
      <c r="D489" s="1"/>
    </row>
    <row r="490" spans="1:4" ht="14.25" customHeight="1" x14ac:dyDescent="0.3">
      <c r="A490" s="69"/>
      <c r="B490" s="69"/>
      <c r="C490" s="69"/>
      <c r="D490" s="1"/>
    </row>
    <row r="491" spans="1:4" ht="14.25" customHeight="1" x14ac:dyDescent="0.3">
      <c r="A491" s="69"/>
      <c r="B491" s="69"/>
      <c r="C491" s="69"/>
      <c r="D491" s="1"/>
    </row>
    <row r="492" spans="1:4" ht="14.25" customHeight="1" x14ac:dyDescent="0.3">
      <c r="A492" s="69"/>
      <c r="B492" s="69"/>
      <c r="C492" s="69"/>
      <c r="D492" s="1"/>
    </row>
    <row r="493" spans="1:4" ht="14.25" customHeight="1" x14ac:dyDescent="0.3">
      <c r="A493" s="69"/>
      <c r="B493" s="69"/>
      <c r="C493" s="69"/>
      <c r="D493" s="1"/>
    </row>
    <row r="494" spans="1:4" ht="14.25" customHeight="1" x14ac:dyDescent="0.3">
      <c r="A494" s="69"/>
      <c r="B494" s="69"/>
      <c r="C494" s="69"/>
      <c r="D494" s="1"/>
    </row>
    <row r="495" spans="1:4" ht="14.25" customHeight="1" x14ac:dyDescent="0.3">
      <c r="A495" s="69"/>
      <c r="B495" s="69"/>
      <c r="C495" s="69"/>
      <c r="D495" s="1"/>
    </row>
    <row r="496" spans="1:4" ht="14.25" customHeight="1" x14ac:dyDescent="0.3">
      <c r="A496" s="69"/>
      <c r="B496" s="69"/>
      <c r="C496" s="69"/>
      <c r="D496" s="1"/>
    </row>
    <row r="497" spans="1:4" ht="14.25" customHeight="1" x14ac:dyDescent="0.3">
      <c r="A497" s="69"/>
      <c r="B497" s="69"/>
      <c r="C497" s="69"/>
      <c r="D497" s="1"/>
    </row>
    <row r="498" spans="1:4" ht="14.25" customHeight="1" x14ac:dyDescent="0.3">
      <c r="A498" s="69"/>
      <c r="B498" s="69"/>
      <c r="C498" s="69"/>
      <c r="D498" s="1"/>
    </row>
    <row r="499" spans="1:4" ht="14.25" customHeight="1" x14ac:dyDescent="0.3">
      <c r="A499" s="69"/>
      <c r="B499" s="69"/>
      <c r="C499" s="69"/>
      <c r="D499" s="1"/>
    </row>
    <row r="500" spans="1:4" ht="14.25" customHeight="1" x14ac:dyDescent="0.3">
      <c r="A500" s="69"/>
      <c r="B500" s="69"/>
      <c r="C500" s="69"/>
      <c r="D500" s="1"/>
    </row>
    <row r="501" spans="1:4" ht="14.25" customHeight="1" x14ac:dyDescent="0.3">
      <c r="A501" s="69"/>
      <c r="B501" s="69"/>
      <c r="C501" s="69"/>
      <c r="D501" s="1"/>
    </row>
    <row r="502" spans="1:4" ht="14.25" customHeight="1" x14ac:dyDescent="0.3">
      <c r="A502" s="69"/>
      <c r="B502" s="69"/>
      <c r="C502" s="69"/>
      <c r="D502" s="1"/>
    </row>
    <row r="503" spans="1:4" ht="14.25" customHeight="1" x14ac:dyDescent="0.3">
      <c r="A503" s="69"/>
      <c r="B503" s="69"/>
      <c r="C503" s="69"/>
      <c r="D503" s="1"/>
    </row>
    <row r="504" spans="1:4" ht="14.25" customHeight="1" x14ac:dyDescent="0.3">
      <c r="A504" s="69"/>
      <c r="B504" s="69"/>
      <c r="C504" s="69"/>
      <c r="D504" s="1"/>
    </row>
    <row r="505" spans="1:4" ht="14.25" customHeight="1" x14ac:dyDescent="0.3">
      <c r="A505" s="69"/>
      <c r="B505" s="69"/>
      <c r="C505" s="69"/>
      <c r="D505" s="1"/>
    </row>
    <row r="506" spans="1:4" ht="14.25" customHeight="1" x14ac:dyDescent="0.3">
      <c r="A506" s="69"/>
      <c r="B506" s="69"/>
      <c r="C506" s="69"/>
      <c r="D506" s="1"/>
    </row>
    <row r="507" spans="1:4" ht="14.25" customHeight="1" x14ac:dyDescent="0.3">
      <c r="A507" s="69"/>
      <c r="B507" s="69"/>
      <c r="C507" s="69"/>
      <c r="D507" s="1"/>
    </row>
    <row r="508" spans="1:4" ht="14.25" customHeight="1" x14ac:dyDescent="0.3">
      <c r="A508" s="69"/>
      <c r="B508" s="69"/>
      <c r="C508" s="69"/>
      <c r="D508" s="1"/>
    </row>
    <row r="509" spans="1:4" ht="14.25" customHeight="1" x14ac:dyDescent="0.3">
      <c r="A509" s="69"/>
      <c r="B509" s="69"/>
      <c r="C509" s="69"/>
      <c r="D509" s="1"/>
    </row>
    <row r="510" spans="1:4" ht="14.25" customHeight="1" x14ac:dyDescent="0.3">
      <c r="A510" s="69"/>
      <c r="B510" s="69"/>
      <c r="C510" s="69"/>
      <c r="D510" s="1"/>
    </row>
    <row r="511" spans="1:4" ht="14.25" customHeight="1" x14ac:dyDescent="0.3">
      <c r="A511" s="69"/>
      <c r="B511" s="69"/>
      <c r="C511" s="69"/>
      <c r="D511" s="1"/>
    </row>
    <row r="512" spans="1:4" ht="14.25" customHeight="1" x14ac:dyDescent="0.3">
      <c r="A512" s="69"/>
      <c r="B512" s="69"/>
      <c r="C512" s="69"/>
      <c r="D512" s="1"/>
    </row>
    <row r="513" spans="1:4" ht="14.25" customHeight="1" x14ac:dyDescent="0.3">
      <c r="A513" s="69"/>
      <c r="B513" s="69"/>
      <c r="C513" s="69"/>
      <c r="D513" s="1"/>
    </row>
    <row r="514" spans="1:4" ht="14.25" customHeight="1" x14ac:dyDescent="0.3">
      <c r="A514" s="69"/>
      <c r="B514" s="69"/>
      <c r="C514" s="69"/>
      <c r="D514" s="1"/>
    </row>
    <row r="515" spans="1:4" ht="14.25" customHeight="1" x14ac:dyDescent="0.3">
      <c r="A515" s="69"/>
      <c r="B515" s="69"/>
      <c r="C515" s="69"/>
      <c r="D515" s="1"/>
    </row>
    <row r="516" spans="1:4" ht="14.25" customHeight="1" x14ac:dyDescent="0.3">
      <c r="A516" s="69"/>
      <c r="B516" s="69"/>
      <c r="C516" s="69"/>
      <c r="D516" s="1"/>
    </row>
    <row r="517" spans="1:4" ht="14.25" customHeight="1" x14ac:dyDescent="0.3">
      <c r="A517" s="69"/>
      <c r="B517" s="69"/>
      <c r="C517" s="69"/>
      <c r="D517" s="1"/>
    </row>
    <row r="518" spans="1:4" ht="14.25" customHeight="1" x14ac:dyDescent="0.3">
      <c r="A518" s="69"/>
      <c r="B518" s="69"/>
      <c r="C518" s="69"/>
      <c r="D518" s="1"/>
    </row>
    <row r="519" spans="1:4" ht="14.25" customHeight="1" x14ac:dyDescent="0.3">
      <c r="A519" s="69"/>
      <c r="B519" s="69"/>
      <c r="C519" s="69"/>
      <c r="D519" s="1"/>
    </row>
    <row r="520" spans="1:4" ht="14.25" customHeight="1" x14ac:dyDescent="0.3">
      <c r="A520" s="69"/>
      <c r="B520" s="69"/>
      <c r="C520" s="69"/>
      <c r="D520" s="1"/>
    </row>
    <row r="521" spans="1:4" ht="14.25" customHeight="1" x14ac:dyDescent="0.3">
      <c r="A521" s="69"/>
      <c r="B521" s="69"/>
      <c r="C521" s="69"/>
      <c r="D521" s="1"/>
    </row>
    <row r="522" spans="1:4" ht="14.25" customHeight="1" x14ac:dyDescent="0.3">
      <c r="A522" s="69"/>
      <c r="B522" s="69"/>
      <c r="C522" s="69"/>
      <c r="D522" s="1"/>
    </row>
    <row r="523" spans="1:4" ht="14.25" customHeight="1" x14ac:dyDescent="0.3">
      <c r="A523" s="69"/>
      <c r="B523" s="69"/>
      <c r="C523" s="69"/>
      <c r="D523" s="1"/>
    </row>
    <row r="524" spans="1:4" ht="14.25" customHeight="1" x14ac:dyDescent="0.3">
      <c r="A524" s="69"/>
      <c r="B524" s="69"/>
      <c r="C524" s="69"/>
      <c r="D524" s="1"/>
    </row>
    <row r="525" spans="1:4" ht="14.25" customHeight="1" x14ac:dyDescent="0.3">
      <c r="A525" s="69"/>
      <c r="B525" s="69"/>
      <c r="C525" s="69"/>
      <c r="D525" s="1"/>
    </row>
    <row r="526" spans="1:4" ht="14.25" customHeight="1" x14ac:dyDescent="0.3">
      <c r="A526" s="69"/>
      <c r="B526" s="69"/>
      <c r="C526" s="69"/>
      <c r="D526" s="1"/>
    </row>
    <row r="527" spans="1:4" ht="14.25" customHeight="1" x14ac:dyDescent="0.3">
      <c r="A527" s="69"/>
      <c r="B527" s="69"/>
      <c r="C527" s="69"/>
      <c r="D527" s="1"/>
    </row>
    <row r="528" spans="1:4" ht="14.25" customHeight="1" x14ac:dyDescent="0.3">
      <c r="A528" s="69"/>
      <c r="B528" s="69"/>
      <c r="C528" s="69"/>
      <c r="D528" s="1"/>
    </row>
    <row r="529" spans="1:4" ht="14.25" customHeight="1" x14ac:dyDescent="0.3">
      <c r="A529" s="69"/>
      <c r="B529" s="69"/>
      <c r="C529" s="69"/>
      <c r="D529" s="1"/>
    </row>
    <row r="530" spans="1:4" ht="14.25" customHeight="1" x14ac:dyDescent="0.3">
      <c r="A530" s="69"/>
      <c r="B530" s="69"/>
      <c r="C530" s="69"/>
      <c r="D530" s="1"/>
    </row>
    <row r="531" spans="1:4" ht="14.25" customHeight="1" x14ac:dyDescent="0.3">
      <c r="A531" s="69"/>
      <c r="B531" s="69"/>
      <c r="C531" s="69"/>
      <c r="D531" s="1"/>
    </row>
    <row r="532" spans="1:4" ht="14.25" customHeight="1" x14ac:dyDescent="0.3">
      <c r="A532" s="69"/>
      <c r="B532" s="69"/>
      <c r="C532" s="69"/>
      <c r="D532" s="1"/>
    </row>
    <row r="533" spans="1:4" ht="14.25" customHeight="1" x14ac:dyDescent="0.3">
      <c r="A533" s="69"/>
      <c r="B533" s="69"/>
      <c r="C533" s="69"/>
      <c r="D533" s="1"/>
    </row>
    <row r="534" spans="1:4" ht="14.25" customHeight="1" x14ac:dyDescent="0.3">
      <c r="A534" s="69"/>
      <c r="B534" s="69"/>
      <c r="C534" s="69"/>
      <c r="D534" s="1"/>
    </row>
    <row r="535" spans="1:4" ht="14.25" customHeight="1" x14ac:dyDescent="0.3">
      <c r="A535" s="69"/>
      <c r="B535" s="69"/>
      <c r="C535" s="69"/>
      <c r="D535" s="1"/>
    </row>
    <row r="536" spans="1:4" ht="14.25" customHeight="1" x14ac:dyDescent="0.3">
      <c r="A536" s="69"/>
      <c r="B536" s="69"/>
      <c r="C536" s="69"/>
      <c r="D536" s="1"/>
    </row>
    <row r="537" spans="1:4" ht="14.25" customHeight="1" x14ac:dyDescent="0.3">
      <c r="A537" s="69"/>
      <c r="B537" s="69"/>
      <c r="C537" s="69"/>
      <c r="D537" s="1"/>
    </row>
    <row r="538" spans="1:4" ht="14.25" customHeight="1" x14ac:dyDescent="0.3">
      <c r="A538" s="69"/>
      <c r="B538" s="69"/>
      <c r="C538" s="69"/>
      <c r="D538" s="1"/>
    </row>
    <row r="539" spans="1:4" ht="14.25" customHeight="1" x14ac:dyDescent="0.3">
      <c r="A539" s="69"/>
      <c r="B539" s="69"/>
      <c r="C539" s="69"/>
      <c r="D539" s="1"/>
    </row>
    <row r="540" spans="1:4" ht="14.25" customHeight="1" x14ac:dyDescent="0.3">
      <c r="A540" s="69"/>
      <c r="B540" s="69"/>
      <c r="C540" s="69"/>
      <c r="D540" s="1"/>
    </row>
    <row r="541" spans="1:4" ht="14.25" customHeight="1" x14ac:dyDescent="0.3">
      <c r="A541" s="69"/>
      <c r="B541" s="69"/>
      <c r="C541" s="69"/>
      <c r="D541" s="1"/>
    </row>
    <row r="542" spans="1:4" ht="14.25" customHeight="1" x14ac:dyDescent="0.3">
      <c r="A542" s="69"/>
      <c r="B542" s="69"/>
      <c r="C542" s="69"/>
      <c r="D542" s="1"/>
    </row>
    <row r="543" spans="1:4" ht="14.25" customHeight="1" x14ac:dyDescent="0.3">
      <c r="A543" s="69"/>
      <c r="B543" s="69"/>
      <c r="C543" s="69"/>
      <c r="D543" s="1"/>
    </row>
    <row r="544" spans="1:4" ht="14.25" customHeight="1" x14ac:dyDescent="0.3">
      <c r="A544" s="69"/>
      <c r="B544" s="69"/>
      <c r="C544" s="69"/>
      <c r="D544" s="1"/>
    </row>
    <row r="545" spans="1:4" ht="14.25" customHeight="1" x14ac:dyDescent="0.3">
      <c r="A545" s="69"/>
      <c r="B545" s="69"/>
      <c r="C545" s="69"/>
      <c r="D545" s="1"/>
    </row>
    <row r="546" spans="1:4" ht="14.25" customHeight="1" x14ac:dyDescent="0.3">
      <c r="A546" s="69"/>
      <c r="B546" s="69"/>
      <c r="C546" s="69"/>
      <c r="D546" s="1"/>
    </row>
    <row r="547" spans="1:4" ht="14.25" customHeight="1" x14ac:dyDescent="0.3">
      <c r="A547" s="69"/>
      <c r="B547" s="69"/>
      <c r="C547" s="69"/>
      <c r="D547" s="1"/>
    </row>
    <row r="548" spans="1:4" ht="14.25" customHeight="1" x14ac:dyDescent="0.3">
      <c r="A548" s="69"/>
      <c r="B548" s="69"/>
      <c r="C548" s="69"/>
      <c r="D548" s="1"/>
    </row>
    <row r="549" spans="1:4" ht="14.25" customHeight="1" x14ac:dyDescent="0.3">
      <c r="A549" s="69"/>
      <c r="B549" s="69"/>
      <c r="C549" s="69"/>
      <c r="D549" s="1"/>
    </row>
    <row r="550" spans="1:4" ht="14.25" customHeight="1" x14ac:dyDescent="0.3">
      <c r="A550" s="69"/>
      <c r="B550" s="69"/>
      <c r="C550" s="69"/>
      <c r="D550" s="1"/>
    </row>
    <row r="551" spans="1:4" ht="14.25" customHeight="1" x14ac:dyDescent="0.3">
      <c r="A551" s="69"/>
      <c r="B551" s="69"/>
      <c r="C551" s="69"/>
      <c r="D551" s="1"/>
    </row>
    <row r="552" spans="1:4" ht="14.25" customHeight="1" x14ac:dyDescent="0.3">
      <c r="A552" s="69"/>
      <c r="B552" s="69"/>
      <c r="C552" s="69"/>
      <c r="D552" s="1"/>
    </row>
    <row r="553" spans="1:4" ht="14.25" customHeight="1" x14ac:dyDescent="0.3">
      <c r="A553" s="69"/>
      <c r="B553" s="69"/>
      <c r="C553" s="69"/>
      <c r="D553" s="1"/>
    </row>
    <row r="554" spans="1:4" ht="14.25" customHeight="1" x14ac:dyDescent="0.3">
      <c r="A554" s="69"/>
      <c r="B554" s="69"/>
      <c r="C554" s="69"/>
      <c r="D554" s="1"/>
    </row>
    <row r="555" spans="1:4" ht="14.25" customHeight="1" x14ac:dyDescent="0.3">
      <c r="A555" s="69"/>
      <c r="B555" s="69"/>
      <c r="C555" s="69"/>
      <c r="D555" s="1"/>
    </row>
    <row r="556" spans="1:4" ht="14.25" customHeight="1" x14ac:dyDescent="0.3">
      <c r="A556" s="69"/>
      <c r="B556" s="69"/>
      <c r="C556" s="69"/>
      <c r="D556" s="1"/>
    </row>
    <row r="557" spans="1:4" ht="14.25" customHeight="1" x14ac:dyDescent="0.3">
      <c r="A557" s="69"/>
      <c r="B557" s="69"/>
      <c r="C557" s="69"/>
      <c r="D557" s="1"/>
    </row>
    <row r="558" spans="1:4" ht="14.25" customHeight="1" x14ac:dyDescent="0.3">
      <c r="A558" s="69"/>
      <c r="B558" s="69"/>
      <c r="C558" s="69"/>
      <c r="D558" s="1"/>
    </row>
    <row r="559" spans="1:4" ht="14.25" customHeight="1" x14ac:dyDescent="0.3">
      <c r="A559" s="69"/>
      <c r="B559" s="69"/>
      <c r="C559" s="69"/>
      <c r="D559" s="1"/>
    </row>
    <row r="560" spans="1:4" ht="14.25" customHeight="1" x14ac:dyDescent="0.3">
      <c r="A560" s="69"/>
      <c r="B560" s="69"/>
      <c r="C560" s="69"/>
      <c r="D560" s="1"/>
    </row>
    <row r="561" spans="1:4" ht="14.25" customHeight="1" x14ac:dyDescent="0.3">
      <c r="A561" s="69"/>
      <c r="B561" s="69"/>
      <c r="C561" s="69"/>
      <c r="D561" s="1"/>
    </row>
    <row r="562" spans="1:4" ht="14.25" customHeight="1" x14ac:dyDescent="0.3">
      <c r="A562" s="69"/>
      <c r="B562" s="69"/>
      <c r="C562" s="69"/>
      <c r="D562" s="1"/>
    </row>
    <row r="563" spans="1:4" ht="14.25" customHeight="1" x14ac:dyDescent="0.3">
      <c r="A563" s="69"/>
      <c r="B563" s="69"/>
      <c r="C563" s="69"/>
      <c r="D563" s="1"/>
    </row>
    <row r="564" spans="1:4" ht="14.25" customHeight="1" x14ac:dyDescent="0.3">
      <c r="A564" s="69"/>
      <c r="B564" s="69"/>
      <c r="C564" s="69"/>
      <c r="D564" s="1"/>
    </row>
    <row r="565" spans="1:4" ht="14.25" customHeight="1" x14ac:dyDescent="0.3">
      <c r="A565" s="69"/>
      <c r="B565" s="69"/>
      <c r="C565" s="69"/>
      <c r="D565" s="1"/>
    </row>
    <row r="566" spans="1:4" ht="14.25" customHeight="1" x14ac:dyDescent="0.3">
      <c r="A566" s="69"/>
      <c r="B566" s="69"/>
      <c r="C566" s="69"/>
      <c r="D566" s="1"/>
    </row>
    <row r="567" spans="1:4" ht="14.25" customHeight="1" x14ac:dyDescent="0.3">
      <c r="A567" s="69"/>
      <c r="B567" s="69"/>
      <c r="C567" s="69"/>
      <c r="D567" s="1"/>
    </row>
    <row r="568" spans="1:4" ht="14.25" customHeight="1" x14ac:dyDescent="0.3">
      <c r="A568" s="69"/>
      <c r="B568" s="69"/>
      <c r="C568" s="69"/>
      <c r="D568" s="1"/>
    </row>
    <row r="569" spans="1:4" ht="14.25" customHeight="1" x14ac:dyDescent="0.3">
      <c r="A569" s="69"/>
      <c r="B569" s="69"/>
      <c r="C569" s="69"/>
      <c r="D569" s="1"/>
    </row>
    <row r="570" spans="1:4" ht="14.25" customHeight="1" x14ac:dyDescent="0.3">
      <c r="A570" s="69"/>
      <c r="B570" s="69"/>
      <c r="C570" s="69"/>
      <c r="D570" s="1"/>
    </row>
    <row r="571" spans="1:4" ht="14.25" customHeight="1" x14ac:dyDescent="0.3">
      <c r="A571" s="69"/>
      <c r="B571" s="69"/>
      <c r="C571" s="69"/>
      <c r="D571" s="1"/>
    </row>
    <row r="572" spans="1:4" ht="14.25" customHeight="1" x14ac:dyDescent="0.3">
      <c r="A572" s="69"/>
      <c r="B572" s="69"/>
      <c r="C572" s="69"/>
      <c r="D572" s="1"/>
    </row>
    <row r="573" spans="1:4" ht="14.25" customHeight="1" x14ac:dyDescent="0.3">
      <c r="A573" s="69"/>
      <c r="B573" s="69"/>
      <c r="C573" s="69"/>
      <c r="D573" s="1"/>
    </row>
    <row r="574" spans="1:4" ht="14.25" customHeight="1" x14ac:dyDescent="0.3">
      <c r="A574" s="69"/>
      <c r="B574" s="69"/>
      <c r="C574" s="69"/>
      <c r="D574" s="1"/>
    </row>
    <row r="575" spans="1:4" ht="14.25" customHeight="1" x14ac:dyDescent="0.3">
      <c r="A575" s="69"/>
      <c r="B575" s="69"/>
      <c r="C575" s="69"/>
      <c r="D575" s="1"/>
    </row>
    <row r="576" spans="1:4" ht="14.25" customHeight="1" x14ac:dyDescent="0.3">
      <c r="A576" s="69"/>
      <c r="B576" s="69"/>
      <c r="C576" s="69"/>
      <c r="D576" s="1"/>
    </row>
    <row r="577" spans="1:4" ht="14.25" customHeight="1" x14ac:dyDescent="0.3">
      <c r="A577" s="69"/>
      <c r="B577" s="69"/>
      <c r="C577" s="69"/>
      <c r="D577" s="1"/>
    </row>
    <row r="578" spans="1:4" ht="14.25" customHeight="1" x14ac:dyDescent="0.3">
      <c r="A578" s="69"/>
      <c r="B578" s="69"/>
      <c r="C578" s="69"/>
      <c r="D578" s="1"/>
    </row>
    <row r="579" spans="1:4" ht="14.25" customHeight="1" x14ac:dyDescent="0.3">
      <c r="A579" s="69"/>
      <c r="B579" s="69"/>
      <c r="C579" s="69"/>
      <c r="D579" s="1"/>
    </row>
    <row r="580" spans="1:4" ht="14.25" customHeight="1" x14ac:dyDescent="0.3">
      <c r="A580" s="69"/>
      <c r="B580" s="69"/>
      <c r="C580" s="69"/>
      <c r="D580" s="1"/>
    </row>
    <row r="581" spans="1:4" ht="14.25" customHeight="1" x14ac:dyDescent="0.3">
      <c r="A581" s="69"/>
      <c r="B581" s="69"/>
      <c r="C581" s="69"/>
      <c r="D581" s="1"/>
    </row>
    <row r="582" spans="1:4" ht="14.25" customHeight="1" x14ac:dyDescent="0.3">
      <c r="A582" s="69"/>
      <c r="B582" s="69"/>
      <c r="C582" s="69"/>
      <c r="D582" s="1"/>
    </row>
    <row r="583" spans="1:4" ht="14.25" customHeight="1" x14ac:dyDescent="0.3">
      <c r="A583" s="69"/>
      <c r="B583" s="69"/>
      <c r="C583" s="69"/>
      <c r="D583" s="1"/>
    </row>
    <row r="584" spans="1:4" ht="14.25" customHeight="1" x14ac:dyDescent="0.3">
      <c r="A584" s="69"/>
      <c r="B584" s="69"/>
      <c r="C584" s="69"/>
      <c r="D584" s="1"/>
    </row>
    <row r="585" spans="1:4" ht="14.25" customHeight="1" x14ac:dyDescent="0.3">
      <c r="A585" s="69"/>
      <c r="B585" s="69"/>
      <c r="C585" s="69"/>
      <c r="D585" s="1"/>
    </row>
    <row r="586" spans="1:4" ht="14.25" customHeight="1" x14ac:dyDescent="0.3">
      <c r="A586" s="69"/>
      <c r="B586" s="69"/>
      <c r="C586" s="69"/>
      <c r="D586" s="1"/>
    </row>
    <row r="587" spans="1:4" ht="14.25" customHeight="1" x14ac:dyDescent="0.3">
      <c r="A587" s="69"/>
      <c r="B587" s="69"/>
      <c r="C587" s="69"/>
      <c r="D587" s="1"/>
    </row>
    <row r="588" spans="1:4" ht="14.25" customHeight="1" x14ac:dyDescent="0.3">
      <c r="A588" s="69"/>
      <c r="B588" s="69"/>
      <c r="C588" s="69"/>
      <c r="D588" s="1"/>
    </row>
    <row r="589" spans="1:4" ht="14.25" customHeight="1" x14ac:dyDescent="0.3">
      <c r="A589" s="69"/>
      <c r="B589" s="69"/>
      <c r="C589" s="69"/>
      <c r="D589" s="1"/>
    </row>
    <row r="590" spans="1:4" ht="14.25" customHeight="1" x14ac:dyDescent="0.3">
      <c r="A590" s="69"/>
      <c r="B590" s="69"/>
      <c r="C590" s="69"/>
      <c r="D590" s="1"/>
    </row>
    <row r="591" spans="1:4" ht="14.25" customHeight="1" x14ac:dyDescent="0.3">
      <c r="A591" s="69"/>
      <c r="B591" s="69"/>
      <c r="C591" s="69"/>
      <c r="D591" s="1"/>
    </row>
    <row r="592" spans="1:4" ht="14.25" customHeight="1" x14ac:dyDescent="0.3">
      <c r="A592" s="69"/>
      <c r="B592" s="69"/>
      <c r="C592" s="69"/>
      <c r="D592" s="1"/>
    </row>
    <row r="593" spans="1:4" ht="14.25" customHeight="1" x14ac:dyDescent="0.3">
      <c r="A593" s="69"/>
      <c r="B593" s="69"/>
      <c r="C593" s="69"/>
      <c r="D593" s="1"/>
    </row>
    <row r="594" spans="1:4" ht="14.25" customHeight="1" x14ac:dyDescent="0.3">
      <c r="A594" s="69"/>
      <c r="B594" s="69"/>
      <c r="C594" s="69"/>
      <c r="D594" s="1"/>
    </row>
    <row r="595" spans="1:4" ht="14.25" customHeight="1" x14ac:dyDescent="0.3">
      <c r="A595" s="69"/>
      <c r="B595" s="69"/>
      <c r="C595" s="69"/>
      <c r="D595" s="1"/>
    </row>
    <row r="596" spans="1:4" ht="14.25" customHeight="1" x14ac:dyDescent="0.3">
      <c r="A596" s="69"/>
      <c r="B596" s="69"/>
      <c r="C596" s="69"/>
      <c r="D596" s="1"/>
    </row>
    <row r="597" spans="1:4" ht="14.25" customHeight="1" x14ac:dyDescent="0.3">
      <c r="A597" s="69"/>
      <c r="B597" s="69"/>
      <c r="C597" s="69"/>
      <c r="D597" s="1"/>
    </row>
    <row r="598" spans="1:4" ht="14.25" customHeight="1" x14ac:dyDescent="0.3">
      <c r="A598" s="69"/>
      <c r="B598" s="69"/>
      <c r="C598" s="69"/>
      <c r="D598" s="1"/>
    </row>
    <row r="599" spans="1:4" ht="14.25" customHeight="1" x14ac:dyDescent="0.3">
      <c r="A599" s="69"/>
      <c r="B599" s="69"/>
      <c r="C599" s="69"/>
      <c r="D599" s="1"/>
    </row>
    <row r="600" spans="1:4" ht="14.25" customHeight="1" x14ac:dyDescent="0.3">
      <c r="A600" s="69"/>
      <c r="B600" s="69"/>
      <c r="C600" s="69"/>
      <c r="D600" s="1"/>
    </row>
    <row r="601" spans="1:4" ht="14.25" customHeight="1" x14ac:dyDescent="0.3">
      <c r="A601" s="69"/>
      <c r="B601" s="69"/>
      <c r="C601" s="69"/>
      <c r="D601" s="1"/>
    </row>
    <row r="602" spans="1:4" ht="14.25" customHeight="1" x14ac:dyDescent="0.3">
      <c r="A602" s="69"/>
      <c r="B602" s="69"/>
      <c r="C602" s="69"/>
      <c r="D602" s="1"/>
    </row>
    <row r="603" spans="1:4" ht="14.25" customHeight="1" x14ac:dyDescent="0.3">
      <c r="A603" s="69"/>
      <c r="B603" s="69"/>
      <c r="C603" s="69"/>
      <c r="D603" s="1"/>
    </row>
    <row r="604" spans="1:4" ht="14.25" customHeight="1" x14ac:dyDescent="0.3">
      <c r="A604" s="69"/>
      <c r="B604" s="69"/>
      <c r="C604" s="69"/>
      <c r="D604" s="1"/>
    </row>
    <row r="605" spans="1:4" ht="14.25" customHeight="1" x14ac:dyDescent="0.3">
      <c r="A605" s="69"/>
      <c r="B605" s="69"/>
      <c r="C605" s="69"/>
      <c r="D605" s="1"/>
    </row>
    <row r="606" spans="1:4" ht="14.25" customHeight="1" x14ac:dyDescent="0.3">
      <c r="A606" s="69"/>
      <c r="B606" s="69"/>
      <c r="C606" s="69"/>
      <c r="D606" s="1"/>
    </row>
    <row r="607" spans="1:4" ht="14.25" customHeight="1" x14ac:dyDescent="0.3">
      <c r="A607" s="69"/>
      <c r="B607" s="69"/>
      <c r="C607" s="69"/>
      <c r="D607" s="1"/>
    </row>
    <row r="608" spans="1:4" ht="14.25" customHeight="1" x14ac:dyDescent="0.3">
      <c r="A608" s="69"/>
      <c r="B608" s="69"/>
      <c r="C608" s="69"/>
      <c r="D608" s="1"/>
    </row>
    <row r="609" spans="1:4" ht="14.25" customHeight="1" x14ac:dyDescent="0.3">
      <c r="A609" s="69"/>
      <c r="B609" s="69"/>
      <c r="C609" s="69"/>
      <c r="D609" s="1"/>
    </row>
    <row r="610" spans="1:4" ht="14.25" customHeight="1" x14ac:dyDescent="0.3">
      <c r="A610" s="69"/>
      <c r="B610" s="69"/>
      <c r="C610" s="69"/>
      <c r="D610" s="1"/>
    </row>
    <row r="611" spans="1:4" ht="14.25" customHeight="1" x14ac:dyDescent="0.3">
      <c r="A611" s="69"/>
      <c r="B611" s="69"/>
      <c r="C611" s="69"/>
      <c r="D611" s="1"/>
    </row>
    <row r="612" spans="1:4" ht="14.25" customHeight="1" x14ac:dyDescent="0.3">
      <c r="A612" s="69"/>
      <c r="B612" s="69"/>
      <c r="C612" s="69"/>
      <c r="D612" s="1"/>
    </row>
    <row r="613" spans="1:4" ht="14.25" customHeight="1" x14ac:dyDescent="0.3">
      <c r="A613" s="69"/>
      <c r="B613" s="69"/>
      <c r="C613" s="69"/>
      <c r="D613" s="1"/>
    </row>
    <row r="614" spans="1:4" ht="14.25" customHeight="1" x14ac:dyDescent="0.3">
      <c r="A614" s="69"/>
      <c r="B614" s="69"/>
      <c r="C614" s="69"/>
      <c r="D614" s="1"/>
    </row>
    <row r="615" spans="1:4" ht="14.25" customHeight="1" x14ac:dyDescent="0.3">
      <c r="A615" s="69"/>
      <c r="B615" s="69"/>
      <c r="C615" s="69"/>
      <c r="D615" s="1"/>
    </row>
    <row r="616" spans="1:4" ht="14.25" customHeight="1" x14ac:dyDescent="0.3">
      <c r="A616" s="69"/>
      <c r="B616" s="69"/>
      <c r="C616" s="69"/>
      <c r="D616" s="1"/>
    </row>
    <row r="617" spans="1:4" ht="14.25" customHeight="1" x14ac:dyDescent="0.3">
      <c r="A617" s="69"/>
      <c r="B617" s="69"/>
      <c r="C617" s="69"/>
      <c r="D617" s="1"/>
    </row>
    <row r="618" spans="1:4" ht="14.25" customHeight="1" x14ac:dyDescent="0.3">
      <c r="A618" s="69"/>
      <c r="B618" s="69"/>
      <c r="C618" s="69"/>
      <c r="D618" s="1"/>
    </row>
    <row r="619" spans="1:4" ht="14.25" customHeight="1" x14ac:dyDescent="0.3">
      <c r="A619" s="69"/>
      <c r="B619" s="69"/>
      <c r="C619" s="69"/>
      <c r="D619" s="1"/>
    </row>
    <row r="620" spans="1:4" ht="14.25" customHeight="1" x14ac:dyDescent="0.3">
      <c r="A620" s="69"/>
      <c r="B620" s="69"/>
      <c r="C620" s="69"/>
      <c r="D620" s="1"/>
    </row>
    <row r="621" spans="1:4" ht="14.25" customHeight="1" x14ac:dyDescent="0.3">
      <c r="A621" s="69"/>
      <c r="B621" s="69"/>
      <c r="C621" s="69"/>
      <c r="D621" s="1"/>
    </row>
    <row r="622" spans="1:4" ht="14.25" customHeight="1" x14ac:dyDescent="0.3">
      <c r="A622" s="69"/>
      <c r="B622" s="69"/>
      <c r="C622" s="69"/>
      <c r="D622" s="1"/>
    </row>
    <row r="623" spans="1:4" ht="14.25" customHeight="1" x14ac:dyDescent="0.3">
      <c r="A623" s="69"/>
      <c r="B623" s="69"/>
      <c r="C623" s="69"/>
      <c r="D623" s="1"/>
    </row>
    <row r="624" spans="1:4" ht="14.25" customHeight="1" x14ac:dyDescent="0.3">
      <c r="A624" s="69"/>
      <c r="B624" s="69"/>
      <c r="C624" s="69"/>
      <c r="D624" s="1"/>
    </row>
    <row r="625" spans="1:4" ht="14.25" customHeight="1" x14ac:dyDescent="0.3">
      <c r="A625" s="69"/>
      <c r="B625" s="69"/>
      <c r="C625" s="69"/>
      <c r="D625" s="1"/>
    </row>
    <row r="626" spans="1:4" ht="14.25" customHeight="1" x14ac:dyDescent="0.3">
      <c r="A626" s="69"/>
      <c r="B626" s="69"/>
      <c r="C626" s="69"/>
      <c r="D626" s="1"/>
    </row>
    <row r="627" spans="1:4" ht="14.25" customHeight="1" x14ac:dyDescent="0.3">
      <c r="A627" s="69"/>
      <c r="B627" s="69"/>
      <c r="C627" s="69"/>
      <c r="D627" s="1"/>
    </row>
    <row r="628" spans="1:4" ht="14.25" customHeight="1" x14ac:dyDescent="0.3">
      <c r="A628" s="69"/>
      <c r="B628" s="69"/>
      <c r="C628" s="69"/>
      <c r="D628" s="1"/>
    </row>
    <row r="629" spans="1:4" ht="14.25" customHeight="1" x14ac:dyDescent="0.3">
      <c r="A629" s="69"/>
      <c r="B629" s="69"/>
      <c r="C629" s="69"/>
      <c r="D629" s="1"/>
    </row>
    <row r="630" spans="1:4" ht="14.25" customHeight="1" x14ac:dyDescent="0.3">
      <c r="A630" s="69"/>
      <c r="B630" s="69"/>
      <c r="C630" s="69"/>
      <c r="D630" s="1"/>
    </row>
    <row r="631" spans="1:4" ht="14.25" customHeight="1" x14ac:dyDescent="0.3">
      <c r="A631" s="69"/>
      <c r="B631" s="69"/>
      <c r="C631" s="69"/>
      <c r="D631" s="1"/>
    </row>
    <row r="632" spans="1:4" ht="14.25" customHeight="1" x14ac:dyDescent="0.3">
      <c r="A632" s="69"/>
      <c r="B632" s="69"/>
      <c r="C632" s="69"/>
      <c r="D632" s="1"/>
    </row>
    <row r="633" spans="1:4" ht="14.25" customHeight="1" x14ac:dyDescent="0.3">
      <c r="A633" s="69"/>
      <c r="B633" s="69"/>
      <c r="C633" s="69"/>
      <c r="D633" s="1"/>
    </row>
    <row r="634" spans="1:4" ht="14.25" customHeight="1" x14ac:dyDescent="0.3">
      <c r="A634" s="69"/>
      <c r="B634" s="69"/>
      <c r="C634" s="69"/>
      <c r="D634" s="1"/>
    </row>
    <row r="635" spans="1:4" ht="14.25" customHeight="1" x14ac:dyDescent="0.3">
      <c r="A635" s="69"/>
      <c r="B635" s="69"/>
      <c r="C635" s="69"/>
      <c r="D635" s="1"/>
    </row>
    <row r="636" spans="1:4" ht="14.25" customHeight="1" x14ac:dyDescent="0.3">
      <c r="A636" s="69"/>
      <c r="B636" s="69"/>
      <c r="C636" s="69"/>
      <c r="D636" s="1"/>
    </row>
    <row r="637" spans="1:4" ht="14.25" customHeight="1" x14ac:dyDescent="0.3">
      <c r="A637" s="69"/>
      <c r="B637" s="69"/>
      <c r="C637" s="69"/>
      <c r="D637" s="1"/>
    </row>
    <row r="638" spans="1:4" ht="14.25" customHeight="1" x14ac:dyDescent="0.3">
      <c r="A638" s="69"/>
      <c r="B638" s="69"/>
      <c r="C638" s="69"/>
      <c r="D638" s="1"/>
    </row>
    <row r="639" spans="1:4" ht="14.25" customHeight="1" x14ac:dyDescent="0.3">
      <c r="A639" s="69"/>
      <c r="B639" s="69"/>
      <c r="C639" s="69"/>
      <c r="D639" s="1"/>
    </row>
    <row r="640" spans="1:4" ht="14.25" customHeight="1" x14ac:dyDescent="0.3">
      <c r="A640" s="69"/>
      <c r="B640" s="69"/>
      <c r="C640" s="69"/>
      <c r="D640" s="1"/>
    </row>
    <row r="641" spans="1:4" ht="14.25" customHeight="1" x14ac:dyDescent="0.3">
      <c r="A641" s="69"/>
      <c r="B641" s="69"/>
      <c r="C641" s="69"/>
      <c r="D641" s="1"/>
    </row>
    <row r="642" spans="1:4" ht="14.25" customHeight="1" x14ac:dyDescent="0.3">
      <c r="A642" s="69"/>
      <c r="B642" s="69"/>
      <c r="C642" s="69"/>
      <c r="D642" s="1"/>
    </row>
    <row r="643" spans="1:4" ht="14.25" customHeight="1" x14ac:dyDescent="0.3">
      <c r="A643" s="69"/>
      <c r="B643" s="69"/>
      <c r="C643" s="69"/>
      <c r="D643" s="1"/>
    </row>
    <row r="644" spans="1:4" ht="14.25" customHeight="1" x14ac:dyDescent="0.3">
      <c r="A644" s="69"/>
      <c r="B644" s="69"/>
      <c r="C644" s="69"/>
      <c r="D644" s="1"/>
    </row>
    <row r="645" spans="1:4" ht="14.25" customHeight="1" x14ac:dyDescent="0.3">
      <c r="A645" s="69"/>
      <c r="B645" s="69"/>
      <c r="C645" s="69"/>
      <c r="D645" s="1"/>
    </row>
    <row r="646" spans="1:4" ht="14.25" customHeight="1" x14ac:dyDescent="0.3">
      <c r="A646" s="69"/>
      <c r="B646" s="69"/>
      <c r="C646" s="69"/>
      <c r="D646" s="1"/>
    </row>
    <row r="647" spans="1:4" ht="14.25" customHeight="1" x14ac:dyDescent="0.3">
      <c r="A647" s="69"/>
      <c r="B647" s="69"/>
      <c r="C647" s="69"/>
      <c r="D647" s="1"/>
    </row>
    <row r="648" spans="1:4" ht="14.25" customHeight="1" x14ac:dyDescent="0.3">
      <c r="A648" s="69"/>
      <c r="B648" s="69"/>
      <c r="C648" s="69"/>
      <c r="D648" s="1"/>
    </row>
    <row r="649" spans="1:4" ht="14.25" customHeight="1" x14ac:dyDescent="0.3">
      <c r="A649" s="69"/>
      <c r="B649" s="69"/>
      <c r="C649" s="69"/>
      <c r="D649" s="1"/>
    </row>
    <row r="650" spans="1:4" ht="14.25" customHeight="1" x14ac:dyDescent="0.3">
      <c r="A650" s="69"/>
      <c r="B650" s="69"/>
      <c r="C650" s="69"/>
      <c r="D650" s="1"/>
    </row>
    <row r="651" spans="1:4" ht="14.25" customHeight="1" x14ac:dyDescent="0.3">
      <c r="A651" s="69"/>
      <c r="B651" s="69"/>
      <c r="C651" s="69"/>
      <c r="D651" s="1"/>
    </row>
    <row r="652" spans="1:4" ht="14.25" customHeight="1" x14ac:dyDescent="0.3">
      <c r="A652" s="69"/>
      <c r="B652" s="69"/>
      <c r="C652" s="69"/>
      <c r="D652" s="1"/>
    </row>
    <row r="653" spans="1:4" ht="14.25" customHeight="1" x14ac:dyDescent="0.3">
      <c r="A653" s="69"/>
      <c r="B653" s="69"/>
      <c r="C653" s="69"/>
      <c r="D653" s="1"/>
    </row>
    <row r="654" spans="1:4" ht="14.25" customHeight="1" x14ac:dyDescent="0.3">
      <c r="A654" s="69"/>
      <c r="B654" s="69"/>
      <c r="C654" s="69"/>
      <c r="D654" s="1"/>
    </row>
    <row r="655" spans="1:4" ht="14.25" customHeight="1" x14ac:dyDescent="0.3">
      <c r="A655" s="69"/>
      <c r="B655" s="69"/>
      <c r="C655" s="69"/>
      <c r="D655" s="1"/>
    </row>
    <row r="656" spans="1:4" ht="14.25" customHeight="1" x14ac:dyDescent="0.3">
      <c r="A656" s="69"/>
      <c r="B656" s="69"/>
      <c r="C656" s="69"/>
      <c r="D656" s="1"/>
    </row>
    <row r="657" spans="1:4" ht="14.25" customHeight="1" x14ac:dyDescent="0.3">
      <c r="A657" s="69"/>
      <c r="B657" s="69"/>
      <c r="C657" s="69"/>
      <c r="D657" s="1"/>
    </row>
    <row r="658" spans="1:4" ht="14.25" customHeight="1" x14ac:dyDescent="0.3">
      <c r="A658" s="69"/>
      <c r="B658" s="69"/>
      <c r="C658" s="69"/>
      <c r="D658" s="1"/>
    </row>
    <row r="659" spans="1:4" ht="14.25" customHeight="1" x14ac:dyDescent="0.3">
      <c r="A659" s="69"/>
      <c r="B659" s="69"/>
      <c r="C659" s="69"/>
      <c r="D659" s="1"/>
    </row>
    <row r="660" spans="1:4" ht="14.25" customHeight="1" x14ac:dyDescent="0.3">
      <c r="A660" s="69"/>
      <c r="B660" s="69"/>
      <c r="C660" s="69"/>
      <c r="D660" s="1"/>
    </row>
    <row r="661" spans="1:4" ht="14.25" customHeight="1" x14ac:dyDescent="0.3">
      <c r="A661" s="69"/>
      <c r="B661" s="69"/>
      <c r="C661" s="69"/>
      <c r="D661" s="1"/>
    </row>
    <row r="662" spans="1:4" ht="14.25" customHeight="1" x14ac:dyDescent="0.3">
      <c r="A662" s="69"/>
      <c r="B662" s="69"/>
      <c r="C662" s="69"/>
      <c r="D662" s="1"/>
    </row>
    <row r="663" spans="1:4" ht="14.25" customHeight="1" x14ac:dyDescent="0.3">
      <c r="A663" s="69"/>
      <c r="B663" s="69"/>
      <c r="C663" s="69"/>
      <c r="D663" s="1"/>
    </row>
    <row r="664" spans="1:4" ht="14.25" customHeight="1" x14ac:dyDescent="0.3">
      <c r="A664" s="69"/>
      <c r="B664" s="69"/>
      <c r="C664" s="69"/>
      <c r="D664" s="1"/>
    </row>
    <row r="665" spans="1:4" ht="14.25" customHeight="1" x14ac:dyDescent="0.3">
      <c r="A665" s="69"/>
      <c r="B665" s="69"/>
      <c r="C665" s="69"/>
      <c r="D665" s="1"/>
    </row>
    <row r="666" spans="1:4" ht="14.25" customHeight="1" x14ac:dyDescent="0.3">
      <c r="A666" s="69"/>
      <c r="B666" s="69"/>
      <c r="C666" s="69"/>
      <c r="D666" s="1"/>
    </row>
    <row r="667" spans="1:4" ht="14.25" customHeight="1" x14ac:dyDescent="0.3">
      <c r="A667" s="69"/>
      <c r="B667" s="69"/>
      <c r="C667" s="69"/>
      <c r="D667" s="1"/>
    </row>
    <row r="668" spans="1:4" ht="14.25" customHeight="1" x14ac:dyDescent="0.3">
      <c r="A668" s="69"/>
      <c r="B668" s="69"/>
      <c r="C668" s="69"/>
      <c r="D668" s="1"/>
    </row>
    <row r="669" spans="1:4" ht="14.25" customHeight="1" x14ac:dyDescent="0.3">
      <c r="A669" s="69"/>
      <c r="B669" s="69"/>
      <c r="C669" s="69"/>
      <c r="D669" s="1"/>
    </row>
    <row r="670" spans="1:4" ht="14.25" customHeight="1" x14ac:dyDescent="0.3">
      <c r="A670" s="69"/>
      <c r="B670" s="69"/>
      <c r="C670" s="69"/>
      <c r="D670" s="1"/>
    </row>
    <row r="671" spans="1:4" ht="14.25" customHeight="1" x14ac:dyDescent="0.3">
      <c r="A671" s="69"/>
      <c r="B671" s="69"/>
      <c r="C671" s="69"/>
      <c r="D671" s="1"/>
    </row>
    <row r="672" spans="1:4" ht="14.25" customHeight="1" x14ac:dyDescent="0.3">
      <c r="A672" s="69"/>
      <c r="B672" s="69"/>
      <c r="C672" s="69"/>
      <c r="D672" s="1"/>
    </row>
    <row r="673" spans="1:4" ht="14.25" customHeight="1" x14ac:dyDescent="0.3">
      <c r="A673" s="69"/>
      <c r="B673" s="69"/>
      <c r="C673" s="69"/>
      <c r="D673" s="1"/>
    </row>
    <row r="674" spans="1:4" ht="14.25" customHeight="1" x14ac:dyDescent="0.3">
      <c r="A674" s="69"/>
      <c r="B674" s="69"/>
      <c r="C674" s="69"/>
      <c r="D674" s="1"/>
    </row>
    <row r="675" spans="1:4" ht="14.25" customHeight="1" x14ac:dyDescent="0.3">
      <c r="A675" s="69"/>
      <c r="B675" s="69"/>
      <c r="C675" s="69"/>
      <c r="D675" s="1"/>
    </row>
    <row r="676" spans="1:4" ht="14.25" customHeight="1" x14ac:dyDescent="0.3">
      <c r="A676" s="69"/>
      <c r="B676" s="69"/>
      <c r="C676" s="69"/>
      <c r="D676" s="1"/>
    </row>
    <row r="677" spans="1:4" ht="14.25" customHeight="1" x14ac:dyDescent="0.3">
      <c r="A677" s="69"/>
      <c r="B677" s="69"/>
      <c r="C677" s="69"/>
      <c r="D677" s="1"/>
    </row>
    <row r="678" spans="1:4" ht="14.25" customHeight="1" x14ac:dyDescent="0.3">
      <c r="A678" s="69"/>
      <c r="B678" s="69"/>
      <c r="C678" s="69"/>
      <c r="D678" s="1"/>
    </row>
    <row r="679" spans="1:4" ht="14.25" customHeight="1" x14ac:dyDescent="0.3">
      <c r="A679" s="69"/>
      <c r="B679" s="69"/>
      <c r="C679" s="69"/>
      <c r="D679" s="1"/>
    </row>
    <row r="680" spans="1:4" ht="14.25" customHeight="1" x14ac:dyDescent="0.3">
      <c r="A680" s="69"/>
      <c r="B680" s="69"/>
      <c r="C680" s="69"/>
      <c r="D680" s="1"/>
    </row>
    <row r="681" spans="1:4" ht="14.25" customHeight="1" x14ac:dyDescent="0.3">
      <c r="A681" s="69"/>
      <c r="B681" s="69"/>
      <c r="C681" s="69"/>
      <c r="D681" s="1"/>
    </row>
    <row r="682" spans="1:4" ht="14.25" customHeight="1" x14ac:dyDescent="0.3">
      <c r="A682" s="69"/>
      <c r="B682" s="69"/>
      <c r="C682" s="69"/>
      <c r="D682" s="1"/>
    </row>
    <row r="683" spans="1:4" ht="14.25" customHeight="1" x14ac:dyDescent="0.3">
      <c r="A683" s="69"/>
      <c r="B683" s="69"/>
      <c r="C683" s="69"/>
      <c r="D683" s="1"/>
    </row>
    <row r="684" spans="1:4" ht="14.25" customHeight="1" x14ac:dyDescent="0.3">
      <c r="A684" s="69"/>
      <c r="B684" s="69"/>
      <c r="C684" s="69"/>
      <c r="D684" s="1"/>
    </row>
    <row r="685" spans="1:4" ht="14.25" customHeight="1" x14ac:dyDescent="0.3">
      <c r="A685" s="69"/>
      <c r="B685" s="69"/>
      <c r="C685" s="69"/>
      <c r="D685" s="1"/>
    </row>
    <row r="686" spans="1:4" ht="14.25" customHeight="1" x14ac:dyDescent="0.3">
      <c r="A686" s="69"/>
      <c r="B686" s="69"/>
      <c r="C686" s="69"/>
      <c r="D686" s="1"/>
    </row>
    <row r="687" spans="1:4" ht="14.25" customHeight="1" x14ac:dyDescent="0.3">
      <c r="A687" s="69"/>
      <c r="B687" s="69"/>
      <c r="C687" s="69"/>
      <c r="D687" s="1"/>
    </row>
    <row r="688" spans="1:4" ht="14.25" customHeight="1" x14ac:dyDescent="0.3">
      <c r="A688" s="69"/>
      <c r="B688" s="69"/>
      <c r="C688" s="69"/>
      <c r="D688" s="1"/>
    </row>
    <row r="689" spans="1:4" ht="14.25" customHeight="1" x14ac:dyDescent="0.3">
      <c r="A689" s="69"/>
      <c r="B689" s="69"/>
      <c r="C689" s="69"/>
      <c r="D689" s="1"/>
    </row>
    <row r="690" spans="1:4" ht="14.25" customHeight="1" x14ac:dyDescent="0.3">
      <c r="A690" s="69"/>
      <c r="B690" s="69"/>
      <c r="C690" s="69"/>
      <c r="D690" s="1"/>
    </row>
    <row r="691" spans="1:4" ht="14.25" customHeight="1" x14ac:dyDescent="0.3">
      <c r="A691" s="69"/>
      <c r="B691" s="69"/>
      <c r="C691" s="69"/>
      <c r="D691" s="1"/>
    </row>
    <row r="692" spans="1:4" ht="14.25" customHeight="1" x14ac:dyDescent="0.3">
      <c r="A692" s="69"/>
      <c r="B692" s="69"/>
      <c r="C692" s="69"/>
      <c r="D692" s="1"/>
    </row>
    <row r="693" spans="1:4" ht="14.25" customHeight="1" x14ac:dyDescent="0.3">
      <c r="A693" s="69"/>
      <c r="B693" s="69"/>
      <c r="C693" s="69"/>
      <c r="D693" s="1"/>
    </row>
    <row r="694" spans="1:4" ht="14.25" customHeight="1" x14ac:dyDescent="0.3">
      <c r="A694" s="69"/>
      <c r="B694" s="69"/>
      <c r="C694" s="69"/>
      <c r="D694" s="1"/>
    </row>
    <row r="695" spans="1:4" ht="14.25" customHeight="1" x14ac:dyDescent="0.3">
      <c r="A695" s="69"/>
      <c r="B695" s="69"/>
      <c r="C695" s="69"/>
      <c r="D695" s="1"/>
    </row>
    <row r="696" spans="1:4" ht="14.25" customHeight="1" x14ac:dyDescent="0.3">
      <c r="A696" s="69"/>
      <c r="B696" s="69"/>
      <c r="C696" s="69"/>
      <c r="D696" s="1"/>
    </row>
    <row r="697" spans="1:4" ht="14.25" customHeight="1" x14ac:dyDescent="0.3">
      <c r="A697" s="69"/>
      <c r="B697" s="69"/>
      <c r="C697" s="69"/>
      <c r="D697" s="1"/>
    </row>
    <row r="698" spans="1:4" ht="14.25" customHeight="1" x14ac:dyDescent="0.3">
      <c r="A698" s="69"/>
      <c r="B698" s="69"/>
      <c r="C698" s="69"/>
      <c r="D698" s="1"/>
    </row>
    <row r="699" spans="1:4" ht="14.25" customHeight="1" x14ac:dyDescent="0.3">
      <c r="A699" s="69"/>
      <c r="B699" s="69"/>
      <c r="C699" s="69"/>
      <c r="D699" s="1"/>
    </row>
    <row r="700" spans="1:4" ht="14.25" customHeight="1" x14ac:dyDescent="0.3">
      <c r="A700" s="69"/>
      <c r="B700" s="69"/>
      <c r="C700" s="69"/>
      <c r="D700" s="1"/>
    </row>
    <row r="701" spans="1:4" ht="14.25" customHeight="1" x14ac:dyDescent="0.3">
      <c r="A701" s="69"/>
      <c r="B701" s="69"/>
      <c r="C701" s="69"/>
      <c r="D701" s="1"/>
    </row>
    <row r="702" spans="1:4" ht="14.25" customHeight="1" x14ac:dyDescent="0.3">
      <c r="A702" s="69"/>
      <c r="B702" s="69"/>
      <c r="C702" s="69"/>
      <c r="D702" s="1"/>
    </row>
    <row r="703" spans="1:4" ht="14.25" customHeight="1" x14ac:dyDescent="0.3">
      <c r="A703" s="69"/>
      <c r="B703" s="69"/>
      <c r="C703" s="69"/>
      <c r="D703" s="1"/>
    </row>
    <row r="704" spans="1:4" ht="14.25" customHeight="1" x14ac:dyDescent="0.3">
      <c r="A704" s="69"/>
      <c r="B704" s="69"/>
      <c r="C704" s="69"/>
      <c r="D704" s="1"/>
    </row>
    <row r="705" spans="1:4" ht="14.25" customHeight="1" x14ac:dyDescent="0.3">
      <c r="A705" s="69"/>
      <c r="B705" s="69"/>
      <c r="C705" s="69"/>
      <c r="D705" s="1"/>
    </row>
    <row r="706" spans="1:4" ht="14.25" customHeight="1" x14ac:dyDescent="0.3">
      <c r="A706" s="69"/>
      <c r="B706" s="69"/>
      <c r="C706" s="69"/>
      <c r="D706" s="1"/>
    </row>
    <row r="707" spans="1:4" ht="14.25" customHeight="1" x14ac:dyDescent="0.3">
      <c r="A707" s="69"/>
      <c r="B707" s="69"/>
      <c r="C707" s="69"/>
      <c r="D707" s="1"/>
    </row>
    <row r="708" spans="1:4" ht="14.25" customHeight="1" x14ac:dyDescent="0.3">
      <c r="A708" s="69"/>
      <c r="B708" s="69"/>
      <c r="C708" s="69"/>
      <c r="D708" s="1"/>
    </row>
    <row r="709" spans="1:4" ht="14.25" customHeight="1" x14ac:dyDescent="0.3">
      <c r="A709" s="69"/>
      <c r="B709" s="69"/>
      <c r="C709" s="69"/>
      <c r="D709" s="1"/>
    </row>
    <row r="710" spans="1:4" ht="14.25" customHeight="1" x14ac:dyDescent="0.3">
      <c r="A710" s="69"/>
      <c r="B710" s="69"/>
      <c r="C710" s="69"/>
      <c r="D710" s="1"/>
    </row>
    <row r="711" spans="1:4" ht="14.25" customHeight="1" x14ac:dyDescent="0.3">
      <c r="A711" s="69"/>
      <c r="B711" s="69"/>
      <c r="C711" s="69"/>
      <c r="D711" s="1"/>
    </row>
    <row r="712" spans="1:4" ht="14.25" customHeight="1" x14ac:dyDescent="0.3">
      <c r="A712" s="69"/>
      <c r="B712" s="69"/>
      <c r="C712" s="69"/>
      <c r="D712" s="1"/>
    </row>
    <row r="713" spans="1:4" ht="14.25" customHeight="1" x14ac:dyDescent="0.3">
      <c r="A713" s="69"/>
      <c r="B713" s="69"/>
      <c r="C713" s="69"/>
      <c r="D713" s="1"/>
    </row>
    <row r="714" spans="1:4" ht="14.25" customHeight="1" x14ac:dyDescent="0.3">
      <c r="A714" s="69"/>
      <c r="B714" s="69"/>
      <c r="C714" s="69"/>
      <c r="D714" s="1"/>
    </row>
    <row r="715" spans="1:4" ht="14.25" customHeight="1" x14ac:dyDescent="0.3">
      <c r="A715" s="69"/>
      <c r="B715" s="69"/>
      <c r="C715" s="69"/>
      <c r="D715" s="1"/>
    </row>
    <row r="716" spans="1:4" ht="14.25" customHeight="1" x14ac:dyDescent="0.3">
      <c r="A716" s="69"/>
      <c r="B716" s="69"/>
      <c r="C716" s="69"/>
      <c r="D716" s="1"/>
    </row>
    <row r="717" spans="1:4" ht="14.25" customHeight="1" x14ac:dyDescent="0.3">
      <c r="A717" s="69"/>
      <c r="B717" s="69"/>
      <c r="C717" s="69"/>
      <c r="D717" s="1"/>
    </row>
    <row r="718" spans="1:4" ht="14.25" customHeight="1" x14ac:dyDescent="0.3">
      <c r="A718" s="69"/>
      <c r="B718" s="69"/>
      <c r="C718" s="69"/>
      <c r="D718" s="1"/>
    </row>
    <row r="719" spans="1:4" ht="14.25" customHeight="1" x14ac:dyDescent="0.3">
      <c r="A719" s="69"/>
      <c r="B719" s="69"/>
      <c r="C719" s="69"/>
      <c r="D719" s="1"/>
    </row>
    <row r="720" spans="1:4" ht="14.25" customHeight="1" x14ac:dyDescent="0.3">
      <c r="A720" s="69"/>
      <c r="B720" s="69"/>
      <c r="C720" s="69"/>
      <c r="D720" s="1"/>
    </row>
    <row r="721" spans="1:4" ht="14.25" customHeight="1" x14ac:dyDescent="0.3">
      <c r="A721" s="69"/>
      <c r="B721" s="69"/>
      <c r="C721" s="69"/>
      <c r="D721" s="1"/>
    </row>
    <row r="722" spans="1:4" ht="14.25" customHeight="1" x14ac:dyDescent="0.3">
      <c r="A722" s="69"/>
      <c r="B722" s="69"/>
      <c r="C722" s="69"/>
      <c r="D722" s="1"/>
    </row>
    <row r="723" spans="1:4" ht="14.25" customHeight="1" x14ac:dyDescent="0.3">
      <c r="A723" s="69"/>
      <c r="B723" s="69"/>
      <c r="C723" s="69"/>
      <c r="D723" s="1"/>
    </row>
    <row r="724" spans="1:4" ht="14.25" customHeight="1" x14ac:dyDescent="0.3">
      <c r="A724" s="69"/>
      <c r="B724" s="69"/>
      <c r="C724" s="69"/>
      <c r="D724" s="1"/>
    </row>
    <row r="725" spans="1:4" ht="14.25" customHeight="1" x14ac:dyDescent="0.3">
      <c r="A725" s="69"/>
      <c r="B725" s="69"/>
      <c r="C725" s="69"/>
      <c r="D725" s="1"/>
    </row>
    <row r="726" spans="1:4" ht="14.25" customHeight="1" x14ac:dyDescent="0.3">
      <c r="A726" s="69"/>
      <c r="B726" s="69"/>
      <c r="C726" s="69"/>
      <c r="D726" s="1"/>
    </row>
    <row r="727" spans="1:4" ht="14.25" customHeight="1" x14ac:dyDescent="0.3">
      <c r="A727" s="69"/>
      <c r="B727" s="69"/>
      <c r="C727" s="69"/>
      <c r="D727" s="1"/>
    </row>
    <row r="728" spans="1:4" ht="14.25" customHeight="1" x14ac:dyDescent="0.3">
      <c r="A728" s="69"/>
      <c r="B728" s="69"/>
      <c r="C728" s="69"/>
      <c r="D728" s="1"/>
    </row>
    <row r="729" spans="1:4" ht="14.25" customHeight="1" x14ac:dyDescent="0.3">
      <c r="A729" s="69"/>
      <c r="B729" s="69"/>
      <c r="C729" s="69"/>
      <c r="D729" s="1"/>
    </row>
    <row r="730" spans="1:4" ht="14.25" customHeight="1" x14ac:dyDescent="0.3">
      <c r="A730" s="69"/>
      <c r="B730" s="69"/>
      <c r="C730" s="69"/>
      <c r="D730" s="1"/>
    </row>
    <row r="731" spans="1:4" ht="14.25" customHeight="1" x14ac:dyDescent="0.3">
      <c r="A731" s="69"/>
      <c r="B731" s="69"/>
      <c r="C731" s="69"/>
      <c r="D731" s="1"/>
    </row>
    <row r="732" spans="1:4" ht="14.25" customHeight="1" x14ac:dyDescent="0.3">
      <c r="A732" s="69"/>
      <c r="B732" s="69"/>
      <c r="C732" s="69"/>
      <c r="D732" s="1"/>
    </row>
    <row r="733" spans="1:4" ht="14.25" customHeight="1" x14ac:dyDescent="0.3">
      <c r="A733" s="69"/>
      <c r="B733" s="69"/>
      <c r="C733" s="69"/>
      <c r="D733" s="1"/>
    </row>
    <row r="734" spans="1:4" ht="14.25" customHeight="1" x14ac:dyDescent="0.3">
      <c r="A734" s="69"/>
      <c r="B734" s="69"/>
      <c r="C734" s="69"/>
      <c r="D734" s="1"/>
    </row>
    <row r="735" spans="1:4" ht="14.25" customHeight="1" x14ac:dyDescent="0.3">
      <c r="A735" s="69"/>
      <c r="B735" s="69"/>
      <c r="C735" s="69"/>
      <c r="D735" s="1"/>
    </row>
    <row r="736" spans="1:4" ht="14.25" customHeight="1" x14ac:dyDescent="0.3">
      <c r="A736" s="69"/>
      <c r="B736" s="69"/>
      <c r="C736" s="69"/>
      <c r="D736" s="1"/>
    </row>
    <row r="737" spans="1:4" ht="14.25" customHeight="1" x14ac:dyDescent="0.3">
      <c r="A737" s="69"/>
      <c r="B737" s="69"/>
      <c r="C737" s="69"/>
      <c r="D737" s="1"/>
    </row>
    <row r="738" spans="1:4" ht="14.25" customHeight="1" x14ac:dyDescent="0.3">
      <c r="A738" s="69"/>
      <c r="B738" s="69"/>
      <c r="C738" s="69"/>
      <c r="D738" s="1"/>
    </row>
    <row r="739" spans="1:4" ht="14.25" customHeight="1" x14ac:dyDescent="0.3">
      <c r="A739" s="69"/>
      <c r="B739" s="69"/>
      <c r="C739" s="69"/>
      <c r="D739" s="1"/>
    </row>
    <row r="740" spans="1:4" ht="14.25" customHeight="1" x14ac:dyDescent="0.3">
      <c r="A740" s="69"/>
      <c r="B740" s="69"/>
      <c r="C740" s="69"/>
      <c r="D740" s="1"/>
    </row>
    <row r="741" spans="1:4" ht="14.25" customHeight="1" x14ac:dyDescent="0.3">
      <c r="A741" s="69"/>
      <c r="B741" s="69"/>
      <c r="C741" s="69"/>
      <c r="D741" s="1"/>
    </row>
    <row r="742" spans="1:4" ht="14.25" customHeight="1" x14ac:dyDescent="0.3">
      <c r="A742" s="69"/>
      <c r="B742" s="69"/>
      <c r="C742" s="69"/>
      <c r="D742" s="1"/>
    </row>
    <row r="743" spans="1:4" ht="14.25" customHeight="1" x14ac:dyDescent="0.3">
      <c r="A743" s="69"/>
      <c r="B743" s="69"/>
      <c r="C743" s="69"/>
      <c r="D743" s="1"/>
    </row>
    <row r="744" spans="1:4" ht="14.25" customHeight="1" x14ac:dyDescent="0.3">
      <c r="A744" s="69"/>
      <c r="B744" s="69"/>
      <c r="C744" s="69"/>
      <c r="D744" s="1"/>
    </row>
    <row r="745" spans="1:4" ht="14.25" customHeight="1" x14ac:dyDescent="0.3">
      <c r="A745" s="69"/>
      <c r="B745" s="69"/>
      <c r="C745" s="69"/>
      <c r="D745" s="1"/>
    </row>
    <row r="746" spans="1:4" ht="14.25" customHeight="1" x14ac:dyDescent="0.3">
      <c r="A746" s="69"/>
      <c r="B746" s="69"/>
      <c r="C746" s="69"/>
      <c r="D746" s="1"/>
    </row>
    <row r="747" spans="1:4" ht="14.25" customHeight="1" x14ac:dyDescent="0.3">
      <c r="A747" s="69"/>
      <c r="B747" s="69"/>
      <c r="C747" s="69"/>
      <c r="D747" s="1"/>
    </row>
    <row r="748" spans="1:4" ht="14.25" customHeight="1" x14ac:dyDescent="0.3">
      <c r="A748" s="69"/>
      <c r="B748" s="69"/>
      <c r="C748" s="69"/>
      <c r="D748" s="1"/>
    </row>
    <row r="749" spans="1:4" ht="14.25" customHeight="1" x14ac:dyDescent="0.3">
      <c r="A749" s="69"/>
      <c r="B749" s="69"/>
      <c r="C749" s="69"/>
      <c r="D749" s="1"/>
    </row>
    <row r="750" spans="1:4" ht="14.25" customHeight="1" x14ac:dyDescent="0.3">
      <c r="A750" s="69"/>
      <c r="B750" s="69"/>
      <c r="C750" s="69"/>
      <c r="D750" s="1"/>
    </row>
    <row r="751" spans="1:4" ht="14.25" customHeight="1" x14ac:dyDescent="0.3">
      <c r="A751" s="69"/>
      <c r="B751" s="69"/>
      <c r="C751" s="69"/>
      <c r="D751" s="1"/>
    </row>
    <row r="752" spans="1:4" ht="14.25" customHeight="1" x14ac:dyDescent="0.3">
      <c r="A752" s="69"/>
      <c r="B752" s="69"/>
      <c r="C752" s="69"/>
      <c r="D752" s="1"/>
    </row>
    <row r="753" spans="1:4" ht="14.25" customHeight="1" x14ac:dyDescent="0.3">
      <c r="A753" s="69"/>
      <c r="B753" s="69"/>
      <c r="C753" s="69"/>
      <c r="D753" s="1"/>
    </row>
    <row r="754" spans="1:4" ht="14.25" customHeight="1" x14ac:dyDescent="0.3">
      <c r="A754" s="69"/>
      <c r="B754" s="69"/>
      <c r="C754" s="69"/>
      <c r="D754" s="1"/>
    </row>
    <row r="755" spans="1:4" ht="14.25" customHeight="1" x14ac:dyDescent="0.3">
      <c r="A755" s="69"/>
      <c r="B755" s="69"/>
      <c r="C755" s="69"/>
      <c r="D755" s="1"/>
    </row>
    <row r="756" spans="1:4" ht="14.25" customHeight="1" x14ac:dyDescent="0.3">
      <c r="A756" s="69"/>
      <c r="B756" s="69"/>
      <c r="C756" s="69"/>
      <c r="D756" s="1"/>
    </row>
    <row r="757" spans="1:4" ht="14.25" customHeight="1" x14ac:dyDescent="0.3">
      <c r="A757" s="69"/>
      <c r="B757" s="69"/>
      <c r="C757" s="69"/>
      <c r="D757" s="1"/>
    </row>
    <row r="758" spans="1:4" ht="14.25" customHeight="1" x14ac:dyDescent="0.3">
      <c r="A758" s="69"/>
      <c r="B758" s="69"/>
      <c r="C758" s="69"/>
      <c r="D758" s="1"/>
    </row>
    <row r="759" spans="1:4" ht="14.25" customHeight="1" x14ac:dyDescent="0.3">
      <c r="A759" s="69"/>
      <c r="B759" s="69"/>
      <c r="C759" s="69"/>
      <c r="D759" s="1"/>
    </row>
    <row r="760" spans="1:4" ht="14.25" customHeight="1" x14ac:dyDescent="0.3">
      <c r="A760" s="69"/>
      <c r="B760" s="69"/>
      <c r="C760" s="69"/>
      <c r="D760" s="1"/>
    </row>
    <row r="761" spans="1:4" ht="14.25" customHeight="1" x14ac:dyDescent="0.3">
      <c r="A761" s="69"/>
      <c r="B761" s="69"/>
      <c r="C761" s="69"/>
      <c r="D761" s="1"/>
    </row>
    <row r="762" spans="1:4" ht="14.25" customHeight="1" x14ac:dyDescent="0.3">
      <c r="A762" s="69"/>
      <c r="B762" s="69"/>
      <c r="C762" s="69"/>
      <c r="D762" s="1"/>
    </row>
    <row r="763" spans="1:4" ht="14.25" customHeight="1" x14ac:dyDescent="0.3">
      <c r="A763" s="69"/>
      <c r="B763" s="69"/>
      <c r="C763" s="69"/>
      <c r="D763" s="1"/>
    </row>
    <row r="764" spans="1:4" ht="14.25" customHeight="1" x14ac:dyDescent="0.3">
      <c r="A764" s="69"/>
      <c r="B764" s="69"/>
      <c r="C764" s="69"/>
      <c r="D764" s="1"/>
    </row>
    <row r="765" spans="1:4" ht="14.25" customHeight="1" x14ac:dyDescent="0.3">
      <c r="A765" s="69"/>
      <c r="B765" s="69"/>
      <c r="C765" s="69"/>
      <c r="D765" s="1"/>
    </row>
    <row r="766" spans="1:4" ht="14.25" customHeight="1" x14ac:dyDescent="0.3">
      <c r="A766" s="69"/>
      <c r="B766" s="69"/>
      <c r="C766" s="69"/>
      <c r="D766" s="1"/>
    </row>
    <row r="767" spans="1:4" ht="14.25" customHeight="1" x14ac:dyDescent="0.3">
      <c r="A767" s="69"/>
      <c r="B767" s="69"/>
      <c r="C767" s="69"/>
      <c r="D767" s="1"/>
    </row>
    <row r="768" spans="1:4" ht="14.25" customHeight="1" x14ac:dyDescent="0.3">
      <c r="A768" s="69"/>
      <c r="B768" s="69"/>
      <c r="C768" s="69"/>
      <c r="D768" s="1"/>
    </row>
    <row r="769" spans="1:4" ht="14.25" customHeight="1" x14ac:dyDescent="0.3">
      <c r="A769" s="69"/>
      <c r="B769" s="69"/>
      <c r="C769" s="69"/>
      <c r="D769" s="1"/>
    </row>
    <row r="770" spans="1:4" ht="14.25" customHeight="1" x14ac:dyDescent="0.3">
      <c r="A770" s="69"/>
      <c r="B770" s="69"/>
      <c r="C770" s="69"/>
      <c r="D770" s="1"/>
    </row>
    <row r="771" spans="1:4" ht="14.25" customHeight="1" x14ac:dyDescent="0.3">
      <c r="A771" s="69"/>
      <c r="B771" s="69"/>
      <c r="C771" s="69"/>
      <c r="D771" s="1"/>
    </row>
    <row r="772" spans="1:4" ht="14.25" customHeight="1" x14ac:dyDescent="0.3">
      <c r="A772" s="69"/>
      <c r="B772" s="69"/>
      <c r="C772" s="69"/>
      <c r="D772" s="1"/>
    </row>
    <row r="773" spans="1:4" ht="14.25" customHeight="1" x14ac:dyDescent="0.3">
      <c r="A773" s="69"/>
      <c r="B773" s="69"/>
      <c r="C773" s="69"/>
      <c r="D773" s="1"/>
    </row>
    <row r="774" spans="1:4" ht="14.25" customHeight="1" x14ac:dyDescent="0.3">
      <c r="A774" s="69"/>
      <c r="B774" s="69"/>
      <c r="C774" s="69"/>
      <c r="D774" s="1"/>
    </row>
    <row r="775" spans="1:4" ht="14.25" customHeight="1" x14ac:dyDescent="0.3">
      <c r="A775" s="69"/>
      <c r="B775" s="69"/>
      <c r="C775" s="69"/>
      <c r="D775" s="1"/>
    </row>
    <row r="776" spans="1:4" ht="14.25" customHeight="1" x14ac:dyDescent="0.3">
      <c r="A776" s="69"/>
      <c r="B776" s="69"/>
      <c r="C776" s="69"/>
      <c r="D776" s="1"/>
    </row>
    <row r="777" spans="1:4" ht="14.25" customHeight="1" x14ac:dyDescent="0.3">
      <c r="A777" s="69"/>
      <c r="B777" s="69"/>
      <c r="C777" s="69"/>
      <c r="D777" s="1"/>
    </row>
    <row r="778" spans="1:4" ht="14.25" customHeight="1" x14ac:dyDescent="0.3">
      <c r="A778" s="69"/>
      <c r="B778" s="69"/>
      <c r="C778" s="69"/>
      <c r="D778" s="1"/>
    </row>
    <row r="779" spans="1:4" ht="14.25" customHeight="1" x14ac:dyDescent="0.3">
      <c r="A779" s="69"/>
      <c r="B779" s="69"/>
      <c r="C779" s="69"/>
      <c r="D779" s="1"/>
    </row>
    <row r="780" spans="1:4" ht="14.25" customHeight="1" x14ac:dyDescent="0.3">
      <c r="A780" s="69"/>
      <c r="B780" s="69"/>
      <c r="C780" s="69"/>
      <c r="D780" s="1"/>
    </row>
    <row r="781" spans="1:4" ht="14.25" customHeight="1" x14ac:dyDescent="0.3">
      <c r="A781" s="69"/>
      <c r="B781" s="69"/>
      <c r="C781" s="69"/>
      <c r="D781" s="1"/>
    </row>
    <row r="782" spans="1:4" ht="14.25" customHeight="1" x14ac:dyDescent="0.3">
      <c r="A782" s="69"/>
      <c r="B782" s="69"/>
      <c r="C782" s="69"/>
      <c r="D782" s="1"/>
    </row>
    <row r="783" spans="1:4" ht="14.25" customHeight="1" x14ac:dyDescent="0.3">
      <c r="A783" s="69"/>
      <c r="B783" s="69"/>
      <c r="C783" s="69"/>
      <c r="D783" s="1"/>
    </row>
    <row r="784" spans="1:4" ht="14.25" customHeight="1" x14ac:dyDescent="0.3">
      <c r="A784" s="69"/>
      <c r="B784" s="69"/>
      <c r="C784" s="69"/>
      <c r="D784" s="1"/>
    </row>
    <row r="785" spans="1:4" ht="14.25" customHeight="1" x14ac:dyDescent="0.3">
      <c r="A785" s="69"/>
      <c r="B785" s="69"/>
      <c r="C785" s="69"/>
      <c r="D785" s="1"/>
    </row>
    <row r="786" spans="1:4" ht="14.25" customHeight="1" x14ac:dyDescent="0.3">
      <c r="A786" s="69"/>
      <c r="B786" s="69"/>
      <c r="C786" s="69"/>
      <c r="D786" s="1"/>
    </row>
    <row r="787" spans="1:4" ht="14.25" customHeight="1" x14ac:dyDescent="0.3">
      <c r="A787" s="69"/>
      <c r="B787" s="69"/>
      <c r="C787" s="69"/>
      <c r="D787" s="1"/>
    </row>
    <row r="788" spans="1:4" ht="14.25" customHeight="1" x14ac:dyDescent="0.3">
      <c r="A788" s="69"/>
      <c r="B788" s="69"/>
      <c r="C788" s="69"/>
      <c r="D788" s="1"/>
    </row>
    <row r="789" spans="1:4" ht="14.25" customHeight="1" x14ac:dyDescent="0.3">
      <c r="A789" s="69"/>
      <c r="B789" s="69"/>
      <c r="C789" s="69"/>
      <c r="D789" s="1"/>
    </row>
    <row r="790" spans="1:4" ht="14.25" customHeight="1" x14ac:dyDescent="0.3">
      <c r="A790" s="69"/>
      <c r="B790" s="69"/>
      <c r="C790" s="69"/>
      <c r="D790" s="1"/>
    </row>
    <row r="791" spans="1:4" ht="14.25" customHeight="1" x14ac:dyDescent="0.3">
      <c r="A791" s="69"/>
      <c r="B791" s="69"/>
      <c r="C791" s="69"/>
      <c r="D791" s="1"/>
    </row>
    <row r="792" spans="1:4" ht="14.25" customHeight="1" x14ac:dyDescent="0.3">
      <c r="A792" s="69"/>
      <c r="B792" s="69"/>
      <c r="C792" s="69"/>
      <c r="D792" s="1"/>
    </row>
    <row r="793" spans="1:4" ht="14.25" customHeight="1" x14ac:dyDescent="0.3">
      <c r="A793" s="69"/>
      <c r="B793" s="69"/>
      <c r="C793" s="69"/>
      <c r="D793" s="1"/>
    </row>
    <row r="794" spans="1:4" ht="14.25" customHeight="1" x14ac:dyDescent="0.3">
      <c r="A794" s="69"/>
      <c r="B794" s="69"/>
      <c r="C794" s="69"/>
      <c r="D794" s="1"/>
    </row>
    <row r="795" spans="1:4" ht="14.25" customHeight="1" x14ac:dyDescent="0.3">
      <c r="A795" s="69"/>
      <c r="B795" s="69"/>
      <c r="C795" s="69"/>
      <c r="D795" s="1"/>
    </row>
    <row r="796" spans="1:4" ht="14.25" customHeight="1" x14ac:dyDescent="0.3">
      <c r="A796" s="69"/>
      <c r="B796" s="69"/>
      <c r="C796" s="69"/>
      <c r="D796" s="1"/>
    </row>
    <row r="797" spans="1:4" ht="14.25" customHeight="1" x14ac:dyDescent="0.3">
      <c r="A797" s="69"/>
      <c r="B797" s="69"/>
      <c r="C797" s="69"/>
      <c r="D797" s="1"/>
    </row>
    <row r="798" spans="1:4" ht="14.25" customHeight="1" x14ac:dyDescent="0.3">
      <c r="A798" s="69"/>
      <c r="B798" s="69"/>
      <c r="C798" s="69"/>
      <c r="D798" s="1"/>
    </row>
    <row r="799" spans="1:4" ht="14.25" customHeight="1" x14ac:dyDescent="0.3">
      <c r="A799" s="69"/>
      <c r="B799" s="69"/>
      <c r="C799" s="69"/>
      <c r="D799" s="1"/>
    </row>
    <row r="800" spans="1:4" ht="14.25" customHeight="1" x14ac:dyDescent="0.3">
      <c r="A800" s="69"/>
      <c r="B800" s="69"/>
      <c r="C800" s="69"/>
      <c r="D800" s="1"/>
    </row>
    <row r="801" spans="1:4" ht="14.25" customHeight="1" x14ac:dyDescent="0.3">
      <c r="A801" s="69"/>
      <c r="B801" s="69"/>
      <c r="C801" s="69"/>
      <c r="D801" s="1"/>
    </row>
    <row r="802" spans="1:4" ht="14.25" customHeight="1" x14ac:dyDescent="0.3">
      <c r="A802" s="69"/>
      <c r="B802" s="69"/>
      <c r="C802" s="69"/>
      <c r="D802" s="1"/>
    </row>
    <row r="803" spans="1:4" ht="14.25" customHeight="1" x14ac:dyDescent="0.3">
      <c r="A803" s="69"/>
      <c r="B803" s="69"/>
      <c r="C803" s="69"/>
      <c r="D803" s="1"/>
    </row>
    <row r="804" spans="1:4" ht="14.25" customHeight="1" x14ac:dyDescent="0.3">
      <c r="A804" s="69"/>
      <c r="B804" s="69"/>
      <c r="C804" s="69"/>
      <c r="D804" s="1"/>
    </row>
    <row r="805" spans="1:4" ht="14.25" customHeight="1" x14ac:dyDescent="0.3">
      <c r="A805" s="69"/>
      <c r="B805" s="69"/>
      <c r="C805" s="69"/>
      <c r="D805" s="1"/>
    </row>
    <row r="806" spans="1:4" ht="14.25" customHeight="1" x14ac:dyDescent="0.3">
      <c r="A806" s="69"/>
      <c r="B806" s="69"/>
      <c r="C806" s="69"/>
      <c r="D806" s="1"/>
    </row>
    <row r="807" spans="1:4" ht="14.25" customHeight="1" x14ac:dyDescent="0.3">
      <c r="A807" s="69"/>
      <c r="B807" s="69"/>
      <c r="C807" s="69"/>
      <c r="D807" s="1"/>
    </row>
    <row r="808" spans="1:4" ht="14.25" customHeight="1" x14ac:dyDescent="0.3">
      <c r="A808" s="69"/>
      <c r="B808" s="69"/>
      <c r="C808" s="69"/>
      <c r="D808" s="1"/>
    </row>
    <row r="809" spans="1:4" ht="14.25" customHeight="1" x14ac:dyDescent="0.3">
      <c r="A809" s="69"/>
      <c r="B809" s="69"/>
      <c r="C809" s="69"/>
      <c r="D809" s="1"/>
    </row>
    <row r="810" spans="1:4" ht="14.25" customHeight="1" x14ac:dyDescent="0.3">
      <c r="A810" s="69"/>
      <c r="B810" s="69"/>
      <c r="C810" s="69"/>
      <c r="D810" s="1"/>
    </row>
    <row r="811" spans="1:4" ht="14.25" customHeight="1" x14ac:dyDescent="0.3">
      <c r="A811" s="69"/>
      <c r="B811" s="69"/>
      <c r="C811" s="69"/>
      <c r="D811" s="1"/>
    </row>
    <row r="812" spans="1:4" ht="14.25" customHeight="1" x14ac:dyDescent="0.3">
      <c r="A812" s="69"/>
      <c r="B812" s="69"/>
      <c r="C812" s="69"/>
      <c r="D812" s="1"/>
    </row>
    <row r="813" spans="1:4" ht="14.25" customHeight="1" x14ac:dyDescent="0.3">
      <c r="A813" s="69"/>
      <c r="B813" s="69"/>
      <c r="C813" s="69"/>
      <c r="D813" s="1"/>
    </row>
    <row r="814" spans="1:4" ht="14.25" customHeight="1" x14ac:dyDescent="0.3">
      <c r="A814" s="69"/>
      <c r="B814" s="69"/>
      <c r="C814" s="69"/>
      <c r="D814" s="1"/>
    </row>
    <row r="815" spans="1:4" ht="14.25" customHeight="1" x14ac:dyDescent="0.3">
      <c r="A815" s="69"/>
      <c r="B815" s="69"/>
      <c r="C815" s="69"/>
      <c r="D815" s="1"/>
    </row>
    <row r="816" spans="1:4" ht="14.25" customHeight="1" x14ac:dyDescent="0.3">
      <c r="A816" s="69"/>
      <c r="B816" s="69"/>
      <c r="C816" s="69"/>
      <c r="D816" s="1"/>
    </row>
    <row r="817" spans="1:4" ht="14.25" customHeight="1" x14ac:dyDescent="0.3">
      <c r="A817" s="69"/>
      <c r="B817" s="69"/>
      <c r="C817" s="69"/>
      <c r="D817" s="1"/>
    </row>
    <row r="818" spans="1:4" ht="14.25" customHeight="1" x14ac:dyDescent="0.3">
      <c r="A818" s="69"/>
      <c r="B818" s="69"/>
      <c r="C818" s="69"/>
      <c r="D818" s="1"/>
    </row>
    <row r="819" spans="1:4" ht="14.25" customHeight="1" x14ac:dyDescent="0.3">
      <c r="A819" s="69"/>
      <c r="B819" s="69"/>
      <c r="C819" s="69"/>
      <c r="D819" s="1"/>
    </row>
    <row r="820" spans="1:4" ht="14.25" customHeight="1" x14ac:dyDescent="0.3">
      <c r="A820" s="69"/>
      <c r="B820" s="69"/>
      <c r="C820" s="69"/>
      <c r="D820" s="1"/>
    </row>
    <row r="821" spans="1:4" ht="14.25" customHeight="1" x14ac:dyDescent="0.3">
      <c r="A821" s="69"/>
      <c r="B821" s="69"/>
      <c r="C821" s="69"/>
      <c r="D821" s="1"/>
    </row>
    <row r="822" spans="1:4" ht="14.25" customHeight="1" x14ac:dyDescent="0.3">
      <c r="A822" s="69"/>
      <c r="B822" s="69"/>
      <c r="C822" s="69"/>
      <c r="D822" s="1"/>
    </row>
    <row r="823" spans="1:4" ht="14.25" customHeight="1" x14ac:dyDescent="0.3">
      <c r="A823" s="69"/>
      <c r="B823" s="69"/>
      <c r="C823" s="69"/>
      <c r="D823" s="1"/>
    </row>
    <row r="824" spans="1:4" ht="14.25" customHeight="1" x14ac:dyDescent="0.3">
      <c r="A824" s="69"/>
      <c r="B824" s="69"/>
      <c r="C824" s="69"/>
      <c r="D824" s="1"/>
    </row>
    <row r="825" spans="1:4" ht="14.25" customHeight="1" x14ac:dyDescent="0.3">
      <c r="A825" s="69"/>
      <c r="B825" s="69"/>
      <c r="C825" s="69"/>
      <c r="D825" s="1"/>
    </row>
    <row r="826" spans="1:4" ht="14.25" customHeight="1" x14ac:dyDescent="0.3">
      <c r="A826" s="69"/>
      <c r="B826" s="69"/>
      <c r="C826" s="69"/>
      <c r="D826" s="1"/>
    </row>
    <row r="827" spans="1:4" ht="14.25" customHeight="1" x14ac:dyDescent="0.3">
      <c r="A827" s="69"/>
      <c r="B827" s="69"/>
      <c r="C827" s="69"/>
      <c r="D827" s="1"/>
    </row>
    <row r="828" spans="1:4" ht="14.25" customHeight="1" x14ac:dyDescent="0.3">
      <c r="A828" s="69"/>
      <c r="B828" s="69"/>
      <c r="C828" s="69"/>
      <c r="D828" s="1"/>
    </row>
    <row r="829" spans="1:4" ht="14.25" customHeight="1" x14ac:dyDescent="0.3">
      <c r="A829" s="69"/>
      <c r="B829" s="69"/>
      <c r="C829" s="69"/>
      <c r="D829" s="1"/>
    </row>
    <row r="830" spans="1:4" ht="14.25" customHeight="1" x14ac:dyDescent="0.3">
      <c r="A830" s="69"/>
      <c r="B830" s="69"/>
      <c r="C830" s="69"/>
      <c r="D830" s="1"/>
    </row>
    <row r="831" spans="1:4" ht="14.25" customHeight="1" x14ac:dyDescent="0.3">
      <c r="A831" s="69"/>
      <c r="B831" s="69"/>
      <c r="C831" s="69"/>
      <c r="D831" s="1"/>
    </row>
    <row r="832" spans="1:4" ht="14.25" customHeight="1" x14ac:dyDescent="0.3">
      <c r="A832" s="69"/>
      <c r="B832" s="69"/>
      <c r="C832" s="69"/>
      <c r="D832" s="1"/>
    </row>
    <row r="833" spans="1:4" ht="14.25" customHeight="1" x14ac:dyDescent="0.3">
      <c r="A833" s="69"/>
      <c r="B833" s="69"/>
      <c r="C833" s="69"/>
      <c r="D833" s="1"/>
    </row>
    <row r="834" spans="1:4" ht="14.25" customHeight="1" x14ac:dyDescent="0.3">
      <c r="A834" s="69"/>
      <c r="B834" s="69"/>
      <c r="C834" s="69"/>
      <c r="D834" s="1"/>
    </row>
    <row r="835" spans="1:4" ht="14.25" customHeight="1" x14ac:dyDescent="0.3">
      <c r="A835" s="69"/>
      <c r="B835" s="69"/>
      <c r="C835" s="69"/>
      <c r="D835" s="1"/>
    </row>
    <row r="836" spans="1:4" ht="14.25" customHeight="1" x14ac:dyDescent="0.3">
      <c r="A836" s="69"/>
      <c r="B836" s="69"/>
      <c r="C836" s="69"/>
      <c r="D836" s="1"/>
    </row>
    <row r="837" spans="1:4" ht="14.25" customHeight="1" x14ac:dyDescent="0.3">
      <c r="A837" s="69"/>
      <c r="B837" s="69"/>
      <c r="C837" s="69"/>
      <c r="D837" s="1"/>
    </row>
    <row r="838" spans="1:4" ht="14.25" customHeight="1" x14ac:dyDescent="0.3">
      <c r="A838" s="69"/>
      <c r="B838" s="69"/>
      <c r="C838" s="69"/>
      <c r="D838" s="1"/>
    </row>
    <row r="839" spans="1:4" ht="14.25" customHeight="1" x14ac:dyDescent="0.3">
      <c r="A839" s="69"/>
      <c r="B839" s="69"/>
      <c r="C839" s="69"/>
      <c r="D839" s="1"/>
    </row>
    <row r="840" spans="1:4" ht="14.25" customHeight="1" x14ac:dyDescent="0.3">
      <c r="A840" s="69"/>
      <c r="B840" s="69"/>
      <c r="C840" s="69"/>
      <c r="D840" s="1"/>
    </row>
    <row r="841" spans="1:4" ht="14.25" customHeight="1" x14ac:dyDescent="0.3">
      <c r="A841" s="69"/>
      <c r="B841" s="69"/>
      <c r="C841" s="69"/>
      <c r="D841" s="1"/>
    </row>
    <row r="842" spans="1:4" ht="14.25" customHeight="1" x14ac:dyDescent="0.3">
      <c r="A842" s="69"/>
      <c r="B842" s="69"/>
      <c r="C842" s="69"/>
      <c r="D842" s="1"/>
    </row>
    <row r="843" spans="1:4" ht="14.25" customHeight="1" x14ac:dyDescent="0.3">
      <c r="A843" s="69"/>
      <c r="B843" s="69"/>
      <c r="C843" s="69"/>
      <c r="D843" s="1"/>
    </row>
    <row r="844" spans="1:4" ht="14.25" customHeight="1" x14ac:dyDescent="0.3">
      <c r="A844" s="69"/>
      <c r="B844" s="69"/>
      <c r="C844" s="69"/>
      <c r="D844" s="1"/>
    </row>
    <row r="845" spans="1:4" ht="14.25" customHeight="1" x14ac:dyDescent="0.3">
      <c r="A845" s="69"/>
      <c r="B845" s="69"/>
      <c r="C845" s="69"/>
      <c r="D845" s="1"/>
    </row>
    <row r="846" spans="1:4" ht="14.25" customHeight="1" x14ac:dyDescent="0.3">
      <c r="A846" s="69"/>
      <c r="B846" s="69"/>
      <c r="C846" s="69"/>
      <c r="D846" s="1"/>
    </row>
    <row r="847" spans="1:4" ht="14.25" customHeight="1" x14ac:dyDescent="0.3">
      <c r="A847" s="69"/>
      <c r="B847" s="69"/>
      <c r="C847" s="69"/>
      <c r="D847" s="1"/>
    </row>
    <row r="848" spans="1:4" ht="14.25" customHeight="1" x14ac:dyDescent="0.3">
      <c r="A848" s="69"/>
      <c r="B848" s="69"/>
      <c r="C848" s="69"/>
      <c r="D848" s="1"/>
    </row>
    <row r="849" spans="1:4" ht="14.25" customHeight="1" x14ac:dyDescent="0.3">
      <c r="A849" s="69"/>
      <c r="B849" s="69"/>
      <c r="C849" s="69"/>
      <c r="D849" s="1"/>
    </row>
    <row r="850" spans="1:4" ht="14.25" customHeight="1" x14ac:dyDescent="0.3">
      <c r="A850" s="69"/>
      <c r="B850" s="69"/>
      <c r="C850" s="69"/>
      <c r="D850" s="1"/>
    </row>
    <row r="851" spans="1:4" ht="14.25" customHeight="1" x14ac:dyDescent="0.3">
      <c r="A851" s="69"/>
      <c r="B851" s="69"/>
      <c r="C851" s="69"/>
      <c r="D851" s="1"/>
    </row>
    <row r="852" spans="1:4" ht="14.25" customHeight="1" x14ac:dyDescent="0.3">
      <c r="A852" s="69"/>
      <c r="B852" s="69"/>
      <c r="C852" s="69"/>
      <c r="D852" s="1"/>
    </row>
    <row r="853" spans="1:4" ht="14.25" customHeight="1" x14ac:dyDescent="0.3">
      <c r="A853" s="69"/>
      <c r="B853" s="69"/>
      <c r="C853" s="69"/>
      <c r="D853" s="1"/>
    </row>
    <row r="854" spans="1:4" ht="14.25" customHeight="1" x14ac:dyDescent="0.3">
      <c r="A854" s="69"/>
      <c r="B854" s="69"/>
      <c r="C854" s="69"/>
      <c r="D854" s="1"/>
    </row>
    <row r="855" spans="1:4" ht="14.25" customHeight="1" x14ac:dyDescent="0.3">
      <c r="A855" s="69"/>
      <c r="B855" s="69"/>
      <c r="C855" s="69"/>
      <c r="D855" s="1"/>
    </row>
    <row r="856" spans="1:4" ht="14.25" customHeight="1" x14ac:dyDescent="0.3">
      <c r="A856" s="69"/>
      <c r="B856" s="69"/>
      <c r="C856" s="69"/>
      <c r="D856" s="1"/>
    </row>
    <row r="857" spans="1:4" ht="14.25" customHeight="1" x14ac:dyDescent="0.3">
      <c r="A857" s="69"/>
      <c r="B857" s="69"/>
      <c r="C857" s="69"/>
      <c r="D857" s="1"/>
    </row>
    <row r="858" spans="1:4" ht="14.25" customHeight="1" x14ac:dyDescent="0.3">
      <c r="A858" s="69"/>
      <c r="B858" s="69"/>
      <c r="C858" s="69"/>
      <c r="D858" s="1"/>
    </row>
    <row r="859" spans="1:4" ht="14.25" customHeight="1" x14ac:dyDescent="0.3">
      <c r="A859" s="69"/>
      <c r="B859" s="69"/>
      <c r="C859" s="69"/>
      <c r="D859" s="1"/>
    </row>
    <row r="860" spans="1:4" ht="14.25" customHeight="1" x14ac:dyDescent="0.3">
      <c r="A860" s="69"/>
      <c r="B860" s="69"/>
      <c r="C860" s="69"/>
      <c r="D860" s="1"/>
    </row>
    <row r="861" spans="1:4" ht="14.25" customHeight="1" x14ac:dyDescent="0.3">
      <c r="A861" s="69"/>
      <c r="B861" s="69"/>
      <c r="C861" s="69"/>
      <c r="D861" s="1"/>
    </row>
    <row r="862" spans="1:4" ht="14.25" customHeight="1" x14ac:dyDescent="0.3">
      <c r="A862" s="69"/>
      <c r="B862" s="69"/>
      <c r="C862" s="69"/>
      <c r="D862" s="1"/>
    </row>
    <row r="863" spans="1:4" ht="14.25" customHeight="1" x14ac:dyDescent="0.3">
      <c r="A863" s="69"/>
      <c r="B863" s="69"/>
      <c r="C863" s="69"/>
      <c r="D863" s="1"/>
    </row>
    <row r="864" spans="1:4" ht="14.25" customHeight="1" x14ac:dyDescent="0.3">
      <c r="A864" s="69"/>
      <c r="B864" s="69"/>
      <c r="C864" s="69"/>
      <c r="D864" s="1"/>
    </row>
    <row r="865" spans="1:4" ht="14.25" customHeight="1" x14ac:dyDescent="0.3">
      <c r="A865" s="69"/>
      <c r="B865" s="69"/>
      <c r="C865" s="69"/>
      <c r="D865" s="1"/>
    </row>
    <row r="866" spans="1:4" ht="14.25" customHeight="1" x14ac:dyDescent="0.3">
      <c r="A866" s="69"/>
      <c r="B866" s="69"/>
      <c r="C866" s="69"/>
      <c r="D866" s="1"/>
    </row>
    <row r="867" spans="1:4" ht="14.25" customHeight="1" x14ac:dyDescent="0.3">
      <c r="A867" s="69"/>
      <c r="B867" s="69"/>
      <c r="C867" s="69"/>
      <c r="D867" s="1"/>
    </row>
    <row r="868" spans="1:4" ht="14.25" customHeight="1" x14ac:dyDescent="0.3">
      <c r="A868" s="69"/>
      <c r="B868" s="69"/>
      <c r="C868" s="69"/>
      <c r="D868" s="1"/>
    </row>
    <row r="869" spans="1:4" ht="14.25" customHeight="1" x14ac:dyDescent="0.3">
      <c r="A869" s="69"/>
      <c r="B869" s="69"/>
      <c r="C869" s="69"/>
      <c r="D869" s="1"/>
    </row>
    <row r="870" spans="1:4" ht="14.25" customHeight="1" x14ac:dyDescent="0.3">
      <c r="A870" s="69"/>
      <c r="B870" s="69"/>
      <c r="C870" s="69"/>
      <c r="D870" s="1"/>
    </row>
    <row r="871" spans="1:4" ht="14.25" customHeight="1" x14ac:dyDescent="0.3">
      <c r="A871" s="69"/>
      <c r="B871" s="69"/>
      <c r="C871" s="69"/>
      <c r="D871" s="1"/>
    </row>
    <row r="872" spans="1:4" ht="14.25" customHeight="1" x14ac:dyDescent="0.3">
      <c r="A872" s="69"/>
      <c r="B872" s="69"/>
      <c r="C872" s="69"/>
      <c r="D872" s="1"/>
    </row>
    <row r="873" spans="1:4" ht="14.25" customHeight="1" x14ac:dyDescent="0.3">
      <c r="A873" s="69"/>
      <c r="B873" s="69"/>
      <c r="C873" s="69"/>
      <c r="D873" s="1"/>
    </row>
    <row r="874" spans="1:4" ht="14.25" customHeight="1" x14ac:dyDescent="0.3">
      <c r="A874" s="69"/>
      <c r="B874" s="69"/>
      <c r="C874" s="69"/>
      <c r="D874" s="1"/>
    </row>
    <row r="875" spans="1:4" ht="14.25" customHeight="1" x14ac:dyDescent="0.3">
      <c r="A875" s="69"/>
      <c r="B875" s="69"/>
      <c r="C875" s="69"/>
      <c r="D875" s="1"/>
    </row>
    <row r="876" spans="1:4" ht="14.25" customHeight="1" x14ac:dyDescent="0.3">
      <c r="A876" s="69"/>
      <c r="B876" s="69"/>
      <c r="C876" s="69"/>
      <c r="D876" s="1"/>
    </row>
    <row r="877" spans="1:4" ht="14.25" customHeight="1" x14ac:dyDescent="0.3">
      <c r="A877" s="69"/>
      <c r="B877" s="69"/>
      <c r="C877" s="69"/>
      <c r="D877" s="1"/>
    </row>
    <row r="878" spans="1:4" ht="14.25" customHeight="1" x14ac:dyDescent="0.3">
      <c r="A878" s="69"/>
      <c r="B878" s="69"/>
      <c r="C878" s="69"/>
      <c r="D878" s="1"/>
    </row>
    <row r="879" spans="1:4" ht="14.25" customHeight="1" x14ac:dyDescent="0.3">
      <c r="A879" s="69"/>
      <c r="B879" s="69"/>
      <c r="C879" s="69"/>
      <c r="D879" s="1"/>
    </row>
    <row r="880" spans="1:4" ht="14.25" customHeight="1" x14ac:dyDescent="0.3">
      <c r="A880" s="69"/>
      <c r="B880" s="69"/>
      <c r="C880" s="69"/>
      <c r="D880" s="1"/>
    </row>
    <row r="881" spans="1:4" ht="14.25" customHeight="1" x14ac:dyDescent="0.3">
      <c r="A881" s="69"/>
      <c r="B881" s="69"/>
      <c r="C881" s="69"/>
      <c r="D881" s="1"/>
    </row>
    <row r="882" spans="1:4" ht="14.25" customHeight="1" x14ac:dyDescent="0.3">
      <c r="A882" s="69"/>
      <c r="B882" s="69"/>
      <c r="C882" s="69"/>
      <c r="D882" s="1"/>
    </row>
    <row r="883" spans="1:4" ht="14.25" customHeight="1" x14ac:dyDescent="0.3">
      <c r="A883" s="69"/>
      <c r="B883" s="69"/>
      <c r="C883" s="69"/>
      <c r="D883" s="1"/>
    </row>
    <row r="884" spans="1:4" ht="14.25" customHeight="1" x14ac:dyDescent="0.3">
      <c r="A884" s="69"/>
      <c r="B884" s="69"/>
      <c r="C884" s="69"/>
      <c r="D884" s="1"/>
    </row>
    <row r="885" spans="1:4" ht="14.25" customHeight="1" x14ac:dyDescent="0.3">
      <c r="A885" s="69"/>
      <c r="B885" s="69"/>
      <c r="C885" s="69"/>
      <c r="D885" s="1"/>
    </row>
    <row r="886" spans="1:4" ht="14.25" customHeight="1" x14ac:dyDescent="0.3">
      <c r="A886" s="69"/>
      <c r="B886" s="69"/>
      <c r="C886" s="69"/>
      <c r="D886" s="1"/>
    </row>
    <row r="887" spans="1:4" ht="14.25" customHeight="1" x14ac:dyDescent="0.3">
      <c r="A887" s="69"/>
      <c r="B887" s="69"/>
      <c r="C887" s="69"/>
      <c r="D887" s="1"/>
    </row>
    <row r="888" spans="1:4" ht="14.25" customHeight="1" x14ac:dyDescent="0.3">
      <c r="A888" s="69"/>
      <c r="B888" s="69"/>
      <c r="C888" s="69"/>
      <c r="D888" s="1"/>
    </row>
    <row r="889" spans="1:4" ht="14.25" customHeight="1" x14ac:dyDescent="0.3">
      <c r="A889" s="69"/>
      <c r="B889" s="69"/>
      <c r="C889" s="69"/>
      <c r="D889" s="1"/>
    </row>
    <row r="890" spans="1:4" ht="14.25" customHeight="1" x14ac:dyDescent="0.3">
      <c r="A890" s="69"/>
      <c r="B890" s="69"/>
      <c r="C890" s="69"/>
      <c r="D890" s="1"/>
    </row>
    <row r="891" spans="1:4" ht="14.25" customHeight="1" x14ac:dyDescent="0.3">
      <c r="A891" s="69"/>
      <c r="B891" s="69"/>
      <c r="C891" s="69"/>
      <c r="D891" s="1"/>
    </row>
    <row r="892" spans="1:4" ht="14.25" customHeight="1" x14ac:dyDescent="0.3">
      <c r="A892" s="69"/>
      <c r="B892" s="69"/>
      <c r="C892" s="69"/>
      <c r="D892" s="1"/>
    </row>
    <row r="893" spans="1:4" ht="14.25" customHeight="1" x14ac:dyDescent="0.3">
      <c r="A893" s="69"/>
      <c r="B893" s="69"/>
      <c r="C893" s="69"/>
      <c r="D893" s="1"/>
    </row>
    <row r="894" spans="1:4" ht="14.25" customHeight="1" x14ac:dyDescent="0.3">
      <c r="A894" s="69"/>
      <c r="B894" s="69"/>
      <c r="C894" s="69"/>
      <c r="D894" s="1"/>
    </row>
    <row r="895" spans="1:4" ht="14.25" customHeight="1" x14ac:dyDescent="0.3">
      <c r="A895" s="69"/>
      <c r="B895" s="69"/>
      <c r="C895" s="69"/>
      <c r="D895" s="1"/>
    </row>
    <row r="896" spans="1:4" ht="14.25" customHeight="1" x14ac:dyDescent="0.3">
      <c r="A896" s="69"/>
      <c r="B896" s="69"/>
      <c r="C896" s="69"/>
      <c r="D896" s="1"/>
    </row>
    <row r="897" spans="1:4" ht="14.25" customHeight="1" x14ac:dyDescent="0.3">
      <c r="A897" s="69"/>
      <c r="B897" s="69"/>
      <c r="C897" s="69"/>
      <c r="D897" s="1"/>
    </row>
    <row r="898" spans="1:4" ht="14.25" customHeight="1" x14ac:dyDescent="0.3">
      <c r="A898" s="69"/>
      <c r="B898" s="69"/>
      <c r="C898" s="69"/>
      <c r="D898" s="1"/>
    </row>
    <row r="899" spans="1:4" ht="14.25" customHeight="1" x14ac:dyDescent="0.3">
      <c r="A899" s="69"/>
      <c r="B899" s="69"/>
      <c r="C899" s="69"/>
      <c r="D899" s="1"/>
    </row>
    <row r="900" spans="1:4" ht="14.25" customHeight="1" x14ac:dyDescent="0.3">
      <c r="A900" s="69"/>
      <c r="B900" s="69"/>
      <c r="C900" s="69"/>
      <c r="D900" s="1"/>
    </row>
    <row r="901" spans="1:4" ht="14.25" customHeight="1" x14ac:dyDescent="0.3">
      <c r="A901" s="69"/>
      <c r="B901" s="69"/>
      <c r="C901" s="69"/>
      <c r="D901" s="1"/>
    </row>
    <row r="902" spans="1:4" ht="14.25" customHeight="1" x14ac:dyDescent="0.3">
      <c r="A902" s="69"/>
      <c r="B902" s="69"/>
      <c r="C902" s="69"/>
      <c r="D902" s="1"/>
    </row>
    <row r="903" spans="1:4" ht="14.25" customHeight="1" x14ac:dyDescent="0.3">
      <c r="A903" s="69"/>
      <c r="B903" s="69"/>
      <c r="C903" s="69"/>
      <c r="D903" s="1"/>
    </row>
    <row r="904" spans="1:4" ht="14.25" customHeight="1" x14ac:dyDescent="0.3">
      <c r="A904" s="69"/>
      <c r="B904" s="69"/>
      <c r="C904" s="69"/>
      <c r="D904" s="1"/>
    </row>
    <row r="905" spans="1:4" ht="14.25" customHeight="1" x14ac:dyDescent="0.3">
      <c r="A905" s="69"/>
      <c r="B905" s="69"/>
      <c r="C905" s="69"/>
      <c r="D905" s="1"/>
    </row>
    <row r="906" spans="1:4" ht="14.25" customHeight="1" x14ac:dyDescent="0.3">
      <c r="A906" s="69"/>
      <c r="B906" s="69"/>
      <c r="C906" s="69"/>
      <c r="D906" s="1"/>
    </row>
    <row r="907" spans="1:4" ht="14.25" customHeight="1" x14ac:dyDescent="0.3">
      <c r="A907" s="69"/>
      <c r="B907" s="69"/>
      <c r="C907" s="69"/>
      <c r="D907" s="1"/>
    </row>
    <row r="908" spans="1:4" ht="14.25" customHeight="1" x14ac:dyDescent="0.3">
      <c r="A908" s="69"/>
      <c r="B908" s="69"/>
      <c r="C908" s="69"/>
      <c r="D908" s="1"/>
    </row>
    <row r="909" spans="1:4" ht="14.25" customHeight="1" x14ac:dyDescent="0.3">
      <c r="A909" s="69"/>
      <c r="B909" s="69"/>
      <c r="C909" s="69"/>
      <c r="D909" s="1"/>
    </row>
    <row r="910" spans="1:4" ht="14.25" customHeight="1" x14ac:dyDescent="0.3">
      <c r="A910" s="69"/>
      <c r="B910" s="69"/>
      <c r="C910" s="69"/>
      <c r="D910" s="1"/>
    </row>
    <row r="911" spans="1:4" ht="14.25" customHeight="1" x14ac:dyDescent="0.3">
      <c r="A911" s="69"/>
      <c r="B911" s="69"/>
      <c r="C911" s="69"/>
      <c r="D911" s="1"/>
    </row>
    <row r="912" spans="1:4" ht="14.25" customHeight="1" x14ac:dyDescent="0.3">
      <c r="A912" s="69"/>
      <c r="B912" s="69"/>
      <c r="C912" s="69"/>
      <c r="D912" s="1"/>
    </row>
    <row r="913" spans="1:4" ht="14.25" customHeight="1" x14ac:dyDescent="0.3">
      <c r="A913" s="69"/>
      <c r="B913" s="69"/>
      <c r="C913" s="69"/>
      <c r="D913" s="1"/>
    </row>
    <row r="914" spans="1:4" ht="14.25" customHeight="1" x14ac:dyDescent="0.3">
      <c r="A914" s="69"/>
      <c r="B914" s="69"/>
      <c r="C914" s="69"/>
      <c r="D914" s="1"/>
    </row>
    <row r="915" spans="1:4" ht="14.25" customHeight="1" x14ac:dyDescent="0.3">
      <c r="A915" s="69"/>
      <c r="B915" s="69"/>
      <c r="C915" s="69"/>
      <c r="D915" s="1"/>
    </row>
    <row r="916" spans="1:4" ht="14.25" customHeight="1" x14ac:dyDescent="0.3">
      <c r="A916" s="69"/>
      <c r="B916" s="69"/>
      <c r="C916" s="69"/>
      <c r="D916" s="1"/>
    </row>
    <row r="917" spans="1:4" ht="14.25" customHeight="1" x14ac:dyDescent="0.3">
      <c r="A917" s="69"/>
      <c r="B917" s="69"/>
      <c r="C917" s="69"/>
      <c r="D917" s="1"/>
    </row>
    <row r="918" spans="1:4" ht="14.25" customHeight="1" x14ac:dyDescent="0.3">
      <c r="A918" s="69"/>
      <c r="B918" s="69"/>
      <c r="C918" s="69"/>
      <c r="D918" s="1"/>
    </row>
    <row r="919" spans="1:4" ht="14.25" customHeight="1" x14ac:dyDescent="0.3">
      <c r="A919" s="69"/>
      <c r="B919" s="69"/>
      <c r="C919" s="69"/>
      <c r="D919" s="1"/>
    </row>
    <row r="920" spans="1:4" ht="14.25" customHeight="1" x14ac:dyDescent="0.3">
      <c r="A920" s="69"/>
      <c r="B920" s="69"/>
      <c r="C920" s="69"/>
      <c r="D920" s="1"/>
    </row>
    <row r="921" spans="1:4" ht="14.25" customHeight="1" x14ac:dyDescent="0.3">
      <c r="A921" s="69"/>
      <c r="B921" s="69"/>
      <c r="C921" s="69"/>
      <c r="D921" s="1"/>
    </row>
    <row r="922" spans="1:4" ht="14.25" customHeight="1" x14ac:dyDescent="0.3">
      <c r="A922" s="69"/>
      <c r="B922" s="69"/>
      <c r="C922" s="69"/>
      <c r="D922" s="1"/>
    </row>
    <row r="923" spans="1:4" ht="14.25" customHeight="1" x14ac:dyDescent="0.3">
      <c r="A923" s="69"/>
      <c r="B923" s="69"/>
      <c r="C923" s="69"/>
      <c r="D923" s="1"/>
    </row>
    <row r="924" spans="1:4" ht="14.25" customHeight="1" x14ac:dyDescent="0.3">
      <c r="A924" s="69"/>
      <c r="B924" s="69"/>
      <c r="C924" s="69"/>
      <c r="D924" s="1"/>
    </row>
    <row r="925" spans="1:4" ht="14.25" customHeight="1" x14ac:dyDescent="0.3">
      <c r="A925" s="69"/>
      <c r="B925" s="69"/>
      <c r="C925" s="69"/>
      <c r="D925" s="1"/>
    </row>
    <row r="926" spans="1:4" ht="14.25" customHeight="1" x14ac:dyDescent="0.3">
      <c r="A926" s="69"/>
      <c r="B926" s="69"/>
      <c r="C926" s="69"/>
      <c r="D926" s="1"/>
    </row>
    <row r="927" spans="1:4" ht="14.25" customHeight="1" x14ac:dyDescent="0.3">
      <c r="A927" s="69"/>
      <c r="B927" s="69"/>
      <c r="C927" s="69"/>
      <c r="D927" s="1"/>
    </row>
    <row r="928" spans="1:4" ht="14.25" customHeight="1" x14ac:dyDescent="0.3">
      <c r="A928" s="69"/>
      <c r="B928" s="69"/>
      <c r="C928" s="69"/>
      <c r="D928" s="1"/>
    </row>
    <row r="929" spans="1:4" ht="14.25" customHeight="1" x14ac:dyDescent="0.3">
      <c r="A929" s="69"/>
      <c r="B929" s="69"/>
      <c r="C929" s="69"/>
      <c r="D929" s="1"/>
    </row>
    <row r="930" spans="1:4" ht="14.25" customHeight="1" x14ac:dyDescent="0.3">
      <c r="A930" s="69"/>
      <c r="B930" s="69"/>
      <c r="C930" s="69"/>
      <c r="D930" s="1"/>
    </row>
    <row r="931" spans="1:4" ht="14.25" customHeight="1" x14ac:dyDescent="0.3">
      <c r="A931" s="69"/>
      <c r="B931" s="69"/>
      <c r="C931" s="69"/>
      <c r="D931" s="1"/>
    </row>
    <row r="932" spans="1:4" ht="14.25" customHeight="1" x14ac:dyDescent="0.3">
      <c r="A932" s="69"/>
      <c r="B932" s="69"/>
      <c r="C932" s="69"/>
      <c r="D932" s="1"/>
    </row>
    <row r="933" spans="1:4" ht="14.25" customHeight="1" x14ac:dyDescent="0.3">
      <c r="A933" s="69"/>
      <c r="B933" s="69"/>
      <c r="C933" s="69"/>
      <c r="D933" s="1"/>
    </row>
    <row r="934" spans="1:4" ht="14.25" customHeight="1" x14ac:dyDescent="0.3">
      <c r="A934" s="69"/>
      <c r="B934" s="69"/>
      <c r="C934" s="69"/>
      <c r="D934" s="1"/>
    </row>
    <row r="935" spans="1:4" ht="14.25" customHeight="1" x14ac:dyDescent="0.3">
      <c r="A935" s="69"/>
      <c r="B935" s="69"/>
      <c r="C935" s="69"/>
      <c r="D935" s="1"/>
    </row>
    <row r="936" spans="1:4" ht="14.25" customHeight="1" x14ac:dyDescent="0.3">
      <c r="A936" s="69"/>
      <c r="B936" s="69"/>
      <c r="C936" s="69"/>
      <c r="D936" s="1"/>
    </row>
    <row r="937" spans="1:4" ht="14.25" customHeight="1" x14ac:dyDescent="0.3">
      <c r="A937" s="69"/>
      <c r="B937" s="69"/>
      <c r="C937" s="69"/>
      <c r="D937" s="1"/>
    </row>
    <row r="938" spans="1:4" ht="14.25" customHeight="1" x14ac:dyDescent="0.3">
      <c r="A938" s="69"/>
      <c r="B938" s="69"/>
      <c r="C938" s="69"/>
      <c r="D938" s="1"/>
    </row>
    <row r="939" spans="1:4" ht="14.25" customHeight="1" x14ac:dyDescent="0.3">
      <c r="A939" s="69"/>
      <c r="B939" s="69"/>
      <c r="C939" s="69"/>
      <c r="D939" s="1"/>
    </row>
    <row r="940" spans="1:4" ht="14.25" customHeight="1" x14ac:dyDescent="0.3">
      <c r="A940" s="69"/>
      <c r="B940" s="69"/>
      <c r="C940" s="69"/>
      <c r="D940" s="1"/>
    </row>
    <row r="941" spans="1:4" ht="14.25" customHeight="1" x14ac:dyDescent="0.3">
      <c r="A941" s="69"/>
      <c r="B941" s="69"/>
      <c r="C941" s="69"/>
      <c r="D941" s="1"/>
    </row>
    <row r="942" spans="1:4" ht="14.25" customHeight="1" x14ac:dyDescent="0.3">
      <c r="A942" s="69"/>
      <c r="B942" s="69"/>
      <c r="C942" s="69"/>
      <c r="D942" s="1"/>
    </row>
    <row r="943" spans="1:4" ht="14.25" customHeight="1" x14ac:dyDescent="0.3">
      <c r="A943" s="69"/>
      <c r="B943" s="69"/>
      <c r="C943" s="69"/>
      <c r="D943" s="1"/>
    </row>
    <row r="944" spans="1:4" ht="14.25" customHeight="1" x14ac:dyDescent="0.3">
      <c r="A944" s="69"/>
      <c r="B944" s="69"/>
      <c r="C944" s="69"/>
      <c r="D944" s="1"/>
    </row>
    <row r="945" spans="1:4" ht="14.25" customHeight="1" x14ac:dyDescent="0.3">
      <c r="A945" s="69"/>
      <c r="B945" s="69"/>
      <c r="C945" s="69"/>
      <c r="D945" s="1"/>
    </row>
    <row r="946" spans="1:4" ht="14.25" customHeight="1" x14ac:dyDescent="0.3">
      <c r="A946" s="69"/>
      <c r="B946" s="69"/>
      <c r="C946" s="69"/>
      <c r="D946" s="1"/>
    </row>
    <row r="947" spans="1:4" ht="14.25" customHeight="1" x14ac:dyDescent="0.3">
      <c r="A947" s="69"/>
      <c r="B947" s="69"/>
      <c r="C947" s="69"/>
      <c r="D947" s="1"/>
    </row>
    <row r="948" spans="1:4" ht="14.25" customHeight="1" x14ac:dyDescent="0.3">
      <c r="A948" s="69"/>
      <c r="B948" s="69"/>
      <c r="C948" s="69"/>
      <c r="D948" s="1"/>
    </row>
    <row r="949" spans="1:4" ht="14.25" customHeight="1" x14ac:dyDescent="0.3">
      <c r="A949" s="69"/>
      <c r="B949" s="69"/>
      <c r="C949" s="69"/>
      <c r="D949" s="1"/>
    </row>
    <row r="950" spans="1:4" ht="14.25" customHeight="1" x14ac:dyDescent="0.3">
      <c r="A950" s="69"/>
      <c r="B950" s="69"/>
      <c r="C950" s="69"/>
      <c r="D950" s="1"/>
    </row>
    <row r="951" spans="1:4" ht="14.25" customHeight="1" x14ac:dyDescent="0.3">
      <c r="A951" s="69"/>
      <c r="B951" s="69"/>
      <c r="C951" s="69"/>
      <c r="D951" s="1"/>
    </row>
    <row r="952" spans="1:4" ht="14.25" customHeight="1" x14ac:dyDescent="0.3">
      <c r="A952" s="69"/>
      <c r="B952" s="69"/>
      <c r="C952" s="69"/>
      <c r="D952" s="1"/>
    </row>
    <row r="953" spans="1:4" ht="14.25" customHeight="1" x14ac:dyDescent="0.3">
      <c r="A953" s="69"/>
      <c r="B953" s="69"/>
      <c r="C953" s="69"/>
      <c r="D953" s="1"/>
    </row>
    <row r="954" spans="1:4" ht="14.25" customHeight="1" x14ac:dyDescent="0.3">
      <c r="A954" s="69"/>
      <c r="B954" s="69"/>
      <c r="C954" s="69"/>
      <c r="D954" s="1"/>
    </row>
    <row r="955" spans="1:4" ht="14.25" customHeight="1" x14ac:dyDescent="0.3">
      <c r="A955" s="69"/>
      <c r="B955" s="69"/>
      <c r="C955" s="69"/>
      <c r="D955" s="1"/>
    </row>
    <row r="956" spans="1:4" ht="14.25" customHeight="1" x14ac:dyDescent="0.3">
      <c r="A956" s="69"/>
      <c r="B956" s="69"/>
      <c r="C956" s="69"/>
      <c r="D956" s="1"/>
    </row>
    <row r="957" spans="1:4" ht="14.25" customHeight="1" x14ac:dyDescent="0.3">
      <c r="A957" s="69"/>
      <c r="B957" s="69"/>
      <c r="C957" s="69"/>
      <c r="D957" s="1"/>
    </row>
    <row r="958" spans="1:4" ht="14.25" customHeight="1" x14ac:dyDescent="0.3">
      <c r="A958" s="69"/>
      <c r="B958" s="69"/>
      <c r="C958" s="69"/>
      <c r="D958" s="1"/>
    </row>
    <row r="959" spans="1:4" ht="14.25" customHeight="1" x14ac:dyDescent="0.3">
      <c r="A959" s="69"/>
      <c r="B959" s="69"/>
      <c r="C959" s="69"/>
      <c r="D959" s="1"/>
    </row>
    <row r="960" spans="1:4" ht="14.25" customHeight="1" x14ac:dyDescent="0.3">
      <c r="A960" s="69"/>
      <c r="B960" s="69"/>
      <c r="C960" s="69"/>
      <c r="D960" s="1"/>
    </row>
    <row r="961" spans="1:4" ht="14.25" customHeight="1" x14ac:dyDescent="0.3">
      <c r="A961" s="69"/>
      <c r="B961" s="69"/>
      <c r="C961" s="69"/>
      <c r="D961" s="1"/>
    </row>
    <row r="962" spans="1:4" ht="14.25" customHeight="1" x14ac:dyDescent="0.3">
      <c r="A962" s="69"/>
      <c r="B962" s="69"/>
      <c r="C962" s="69"/>
      <c r="D962" s="1"/>
    </row>
    <row r="963" spans="1:4" ht="14.25" customHeight="1" x14ac:dyDescent="0.3">
      <c r="A963" s="69"/>
      <c r="B963" s="69"/>
      <c r="C963" s="69"/>
      <c r="D963" s="1"/>
    </row>
    <row r="964" spans="1:4" ht="14.25" customHeight="1" x14ac:dyDescent="0.3">
      <c r="A964" s="69"/>
      <c r="B964" s="69"/>
      <c r="C964" s="69"/>
      <c r="D964" s="1"/>
    </row>
    <row r="965" spans="1:4" ht="14.25" customHeight="1" x14ac:dyDescent="0.3">
      <c r="A965" s="69"/>
      <c r="B965" s="69"/>
      <c r="C965" s="69"/>
      <c r="D965" s="1"/>
    </row>
    <row r="966" spans="1:4" ht="14.25" customHeight="1" x14ac:dyDescent="0.3">
      <c r="A966" s="69"/>
      <c r="B966" s="69"/>
      <c r="C966" s="69"/>
      <c r="D966" s="1"/>
    </row>
    <row r="967" spans="1:4" ht="14.25" customHeight="1" x14ac:dyDescent="0.3">
      <c r="A967" s="69"/>
      <c r="B967" s="69"/>
      <c r="C967" s="69"/>
      <c r="D967" s="1"/>
    </row>
    <row r="968" spans="1:4" ht="14.25" customHeight="1" x14ac:dyDescent="0.3">
      <c r="A968" s="69"/>
      <c r="B968" s="69"/>
      <c r="C968" s="69"/>
      <c r="D968" s="1"/>
    </row>
    <row r="969" spans="1:4" ht="14.25" customHeight="1" x14ac:dyDescent="0.3">
      <c r="A969" s="69"/>
      <c r="B969" s="69"/>
      <c r="C969" s="69"/>
      <c r="D969" s="1"/>
    </row>
    <row r="970" spans="1:4" ht="14.25" customHeight="1" x14ac:dyDescent="0.3">
      <c r="A970" s="69"/>
      <c r="B970" s="69"/>
      <c r="C970" s="69"/>
      <c r="D970" s="1"/>
    </row>
    <row r="971" spans="1:4" ht="14.25" customHeight="1" x14ac:dyDescent="0.3">
      <c r="A971" s="69"/>
      <c r="B971" s="69"/>
      <c r="C971" s="69"/>
      <c r="D971" s="1"/>
    </row>
    <row r="972" spans="1:4" ht="14.25" customHeight="1" x14ac:dyDescent="0.3">
      <c r="A972" s="69"/>
      <c r="B972" s="69"/>
      <c r="C972" s="69"/>
      <c r="D972" s="1"/>
    </row>
    <row r="973" spans="1:4" ht="14.25" customHeight="1" x14ac:dyDescent="0.3">
      <c r="A973" s="69"/>
      <c r="B973" s="69"/>
      <c r="C973" s="69"/>
      <c r="D973" s="1"/>
    </row>
    <row r="974" spans="1:4" ht="14.25" customHeight="1" x14ac:dyDescent="0.3">
      <c r="A974" s="69"/>
      <c r="B974" s="69"/>
      <c r="C974" s="69"/>
      <c r="D974" s="1"/>
    </row>
    <row r="975" spans="1:4" ht="14.25" customHeight="1" x14ac:dyDescent="0.3">
      <c r="A975" s="69"/>
      <c r="B975" s="69"/>
      <c r="C975" s="69"/>
      <c r="D975" s="1"/>
    </row>
    <row r="976" spans="1:4" ht="14.25" customHeight="1" x14ac:dyDescent="0.3">
      <c r="A976" s="69"/>
      <c r="B976" s="69"/>
      <c r="C976" s="69"/>
      <c r="D976" s="1"/>
    </row>
    <row r="977" spans="1:4" ht="14.25" customHeight="1" x14ac:dyDescent="0.3">
      <c r="A977" s="69"/>
      <c r="B977" s="69"/>
      <c r="C977" s="69"/>
      <c r="D977" s="1"/>
    </row>
    <row r="978" spans="1:4" ht="14.25" customHeight="1" x14ac:dyDescent="0.3">
      <c r="A978" s="69"/>
      <c r="B978" s="69"/>
      <c r="C978" s="69"/>
      <c r="D978" s="1"/>
    </row>
    <row r="979" spans="1:4" ht="14.25" customHeight="1" x14ac:dyDescent="0.3">
      <c r="A979" s="69"/>
      <c r="B979" s="69"/>
      <c r="C979" s="69"/>
      <c r="D979" s="1"/>
    </row>
    <row r="980" spans="1:4" ht="14.25" customHeight="1" x14ac:dyDescent="0.3">
      <c r="A980" s="69"/>
      <c r="B980" s="69"/>
      <c r="C980" s="69"/>
      <c r="D980" s="1"/>
    </row>
    <row r="981" spans="1:4" ht="14.25" customHeight="1" x14ac:dyDescent="0.3">
      <c r="A981" s="69"/>
      <c r="B981" s="69"/>
      <c r="C981" s="69"/>
      <c r="D981" s="1"/>
    </row>
    <row r="982" spans="1:4" ht="14.25" customHeight="1" x14ac:dyDescent="0.3">
      <c r="A982" s="69"/>
      <c r="B982" s="69"/>
      <c r="C982" s="69"/>
      <c r="D982" s="1"/>
    </row>
    <row r="983" spans="1:4" ht="14.25" customHeight="1" x14ac:dyDescent="0.3">
      <c r="A983" s="69"/>
      <c r="B983" s="69"/>
      <c r="C983" s="69"/>
      <c r="D983" s="1"/>
    </row>
    <row r="984" spans="1:4" ht="14.25" customHeight="1" x14ac:dyDescent="0.3">
      <c r="A984" s="69"/>
      <c r="B984" s="69"/>
      <c r="C984" s="69"/>
      <c r="D984" s="1"/>
    </row>
    <row r="985" spans="1:4" ht="14.25" customHeight="1" x14ac:dyDescent="0.3">
      <c r="A985" s="69"/>
      <c r="B985" s="69"/>
      <c r="C985" s="69"/>
      <c r="D985" s="1"/>
    </row>
    <row r="986" spans="1:4" ht="14.25" customHeight="1" x14ac:dyDescent="0.3">
      <c r="A986" s="69"/>
      <c r="B986" s="69"/>
      <c r="C986" s="69"/>
      <c r="D986" s="1"/>
    </row>
    <row r="987" spans="1:4" ht="14.25" customHeight="1" x14ac:dyDescent="0.3">
      <c r="A987" s="69"/>
      <c r="B987" s="69"/>
      <c r="C987" s="69"/>
      <c r="D987" s="1"/>
    </row>
    <row r="988" spans="1:4" ht="14.25" customHeight="1" x14ac:dyDescent="0.3">
      <c r="A988" s="69"/>
      <c r="B988" s="69"/>
      <c r="C988" s="69"/>
      <c r="D988" s="1"/>
    </row>
    <row r="989" spans="1:4" ht="14.25" customHeight="1" x14ac:dyDescent="0.3">
      <c r="A989" s="69"/>
      <c r="B989" s="69"/>
      <c r="C989" s="69"/>
      <c r="D989" s="1"/>
    </row>
    <row r="990" spans="1:4" ht="14.25" customHeight="1" x14ac:dyDescent="0.3">
      <c r="A990" s="69"/>
      <c r="B990" s="69"/>
      <c r="C990" s="69"/>
      <c r="D990" s="1"/>
    </row>
    <row r="991" spans="1:4" ht="14.25" customHeight="1" x14ac:dyDescent="0.3">
      <c r="A991" s="69"/>
      <c r="B991" s="69"/>
      <c r="C991" s="69"/>
      <c r="D991" s="1"/>
    </row>
    <row r="992" spans="1:4" ht="14.25" customHeight="1" x14ac:dyDescent="0.3">
      <c r="A992" s="69"/>
      <c r="B992" s="69"/>
      <c r="C992" s="69"/>
      <c r="D992" s="1"/>
    </row>
    <row r="993" spans="1:4" ht="14.25" customHeight="1" x14ac:dyDescent="0.3">
      <c r="A993" s="69"/>
      <c r="B993" s="69"/>
      <c r="C993" s="69"/>
      <c r="D993" s="1"/>
    </row>
    <row r="994" spans="1:4" ht="14.25" customHeight="1" x14ac:dyDescent="0.3">
      <c r="A994" s="69"/>
      <c r="B994" s="69"/>
      <c r="C994" s="69"/>
      <c r="D994" s="1"/>
    </row>
    <row r="995" spans="1:4" ht="14.25" customHeight="1" x14ac:dyDescent="0.3">
      <c r="A995" s="69"/>
      <c r="B995" s="69"/>
      <c r="C995" s="69"/>
      <c r="D995" s="1"/>
    </row>
    <row r="996" spans="1:4" ht="14.25" customHeight="1" x14ac:dyDescent="0.3">
      <c r="A996" s="69"/>
      <c r="B996" s="69"/>
      <c r="C996" s="69"/>
      <c r="D996" s="1"/>
    </row>
    <row r="997" spans="1:4" ht="14.25" customHeight="1" x14ac:dyDescent="0.3">
      <c r="A997" s="69"/>
      <c r="B997" s="69"/>
      <c r="C997" s="69"/>
      <c r="D997" s="1"/>
    </row>
    <row r="998" spans="1:4" ht="14.25" customHeight="1" x14ac:dyDescent="0.3">
      <c r="A998" s="69"/>
      <c r="B998" s="69"/>
      <c r="C998" s="69"/>
      <c r="D998" s="1"/>
    </row>
    <row r="999" spans="1:4" ht="14.25" customHeight="1" x14ac:dyDescent="0.3">
      <c r="A999" s="69"/>
      <c r="B999" s="69"/>
      <c r="C999" s="69"/>
      <c r="D999" s="1"/>
    </row>
    <row r="1000" spans="1:4" ht="14.25" customHeight="1" x14ac:dyDescent="0.3">
      <c r="A1000" s="69"/>
      <c r="B1000" s="69"/>
      <c r="C1000" s="69"/>
      <c r="D1000" s="1"/>
    </row>
  </sheetData>
  <pageMargins left="0.7" right="0.7" top="0.75" bottom="0.75" header="0" footer="0"/>
  <pageSetup orientation="landscape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в кг и мл</vt:lpstr>
      <vt:lpstr>лист 1</vt:lpstr>
      <vt:lpstr>Лист4</vt:lpstr>
      <vt:lpstr>лист 2</vt:lpstr>
      <vt:lpstr>лист 3</vt:lpstr>
      <vt:lpstr>Лист2</vt:lpstr>
      <vt:lpstr>сборщики первое</vt:lpstr>
      <vt:lpstr>учет продукции</vt:lpstr>
      <vt:lpstr>вариации продукты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2021-11-24T00:33:21Z</dcterms:created>
  <dcterms:modified xsi:type="dcterms:W3CDTF">2021-11-24T10:25:25Z</dcterms:modified>
</cp:coreProperties>
</file>