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8D5619-10F0-4138-BFD7-CCFD56A1A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водная" sheetId="2" r:id="rId1"/>
    <sheet name="Лист1" sheetId="1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S2" i="1" s="1"/>
  <c r="F3" i="1"/>
  <c r="S3" i="1" s="1"/>
  <c r="F4" i="1"/>
  <c r="F5" i="1"/>
  <c r="F6" i="1"/>
  <c r="S6" i="1" s="1"/>
  <c r="F7" i="1"/>
  <c r="S7" i="1" s="1"/>
  <c r="F8" i="1"/>
  <c r="S8" i="1" s="1"/>
  <c r="F9" i="1"/>
  <c r="S9" i="1" s="1"/>
  <c r="F10" i="1"/>
  <c r="S10" i="1" s="1"/>
  <c r="F11" i="1"/>
  <c r="S11" i="1" s="1"/>
  <c r="F12" i="1"/>
  <c r="F13" i="1"/>
  <c r="S13" i="1" s="1"/>
  <c r="Q13" i="1"/>
  <c r="T13" i="1" s="1"/>
  <c r="U13" i="1" s="1"/>
  <c r="Q12" i="1"/>
  <c r="T12" i="1" s="1"/>
  <c r="U12" i="1" s="1"/>
  <c r="S12" i="1"/>
  <c r="Q11" i="1"/>
  <c r="T11" i="1" s="1"/>
  <c r="U11" i="1" s="1"/>
  <c r="Q10" i="1"/>
  <c r="R10" i="1" s="1"/>
  <c r="R9" i="1"/>
  <c r="Q9" i="1"/>
  <c r="T9" i="1" s="1"/>
  <c r="U9" i="1" s="1"/>
  <c r="Q8" i="1"/>
  <c r="T8" i="1" s="1"/>
  <c r="U8" i="1" s="1"/>
  <c r="V8" i="1" s="1"/>
  <c r="Q7" i="1"/>
  <c r="T7" i="1" s="1"/>
  <c r="U7" i="1" s="1"/>
  <c r="Q6" i="1"/>
  <c r="R6" i="1" s="1"/>
  <c r="Q5" i="1"/>
  <c r="T5" i="1" s="1"/>
  <c r="U5" i="1" s="1"/>
  <c r="S5" i="1"/>
  <c r="Q4" i="1"/>
  <c r="T4" i="1" s="1"/>
  <c r="U4" i="1" s="1"/>
  <c r="V4" i="1" s="1"/>
  <c r="S4" i="1"/>
  <c r="Q3" i="1"/>
  <c r="T3" i="1" s="1"/>
  <c r="U3" i="1" s="1"/>
  <c r="Q2" i="1"/>
  <c r="R2" i="1" s="1"/>
  <c r="R11" i="1" l="1"/>
  <c r="V3" i="1"/>
  <c r="R5" i="1"/>
  <c r="R13" i="1"/>
  <c r="V11" i="1"/>
  <c r="R12" i="1"/>
  <c r="R8" i="1"/>
  <c r="V12" i="1"/>
  <c r="V7" i="1"/>
  <c r="R4" i="1"/>
  <c r="T10" i="1"/>
  <c r="U10" i="1" s="1"/>
  <c r="V10" i="1" s="1"/>
  <c r="T2" i="1"/>
  <c r="R3" i="1"/>
  <c r="V5" i="1"/>
  <c r="T6" i="1"/>
  <c r="U6" i="1" s="1"/>
  <c r="V6" i="1" s="1"/>
  <c r="R7" i="1"/>
  <c r="V9" i="1"/>
  <c r="V13" i="1"/>
  <c r="U2" i="1" l="1"/>
  <c r="V2" i="1"/>
</calcChain>
</file>

<file path=xl/sharedStrings.xml><?xml version="1.0" encoding="utf-8"?>
<sst xmlns="http://schemas.openxmlformats.org/spreadsheetml/2006/main" count="46" uniqueCount="34">
  <si>
    <t>№</t>
  </si>
  <si>
    <t>Наименование</t>
  </si>
  <si>
    <t>Цена  закупа</t>
  </si>
  <si>
    <t>Доставка</t>
  </si>
  <si>
    <t>Упаковка</t>
  </si>
  <si>
    <t>Себестоимость</t>
  </si>
  <si>
    <t>Цена продажи</t>
  </si>
  <si>
    <t>Комиссия</t>
  </si>
  <si>
    <t>Итого продано</t>
  </si>
  <si>
    <t>Остаток товаров</t>
  </si>
  <si>
    <t>Дебет</t>
  </si>
  <si>
    <t>Выручка</t>
  </si>
  <si>
    <t>Прибыль грязная</t>
  </si>
  <si>
    <t>Прибыль чистая</t>
  </si>
  <si>
    <t>Прим.</t>
  </si>
  <si>
    <t>Футболка синяя</t>
  </si>
  <si>
    <t>Футболка красная</t>
  </si>
  <si>
    <t>Футболка белая</t>
  </si>
  <si>
    <t>Футболка черная</t>
  </si>
  <si>
    <t>Футболка розовая</t>
  </si>
  <si>
    <t>сентябрь поставлено</t>
  </si>
  <si>
    <t>октябрь продано</t>
  </si>
  <si>
    <t>октябрь поставлено</t>
  </si>
  <si>
    <t>ноябрь продано</t>
  </si>
  <si>
    <t>ноябрь поставлено</t>
  </si>
  <si>
    <t>декабрь продано</t>
  </si>
  <si>
    <t>декабрь поставлено</t>
  </si>
  <si>
    <t>январь продано</t>
  </si>
  <si>
    <t>Названия строк</t>
  </si>
  <si>
    <t>Общий итог</t>
  </si>
  <si>
    <t>Сумма по полю сентябрь поставлено</t>
  </si>
  <si>
    <t>Сумма по полю октябрь продано</t>
  </si>
  <si>
    <t>Сумма по полю Прибыль грязная</t>
  </si>
  <si>
    <t>Сумма по полю Прибыль чистая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</si>
</sst>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* #,##0.00\ [$₽-419]_-;\-* #,##0.00\ [$₽-419]_-;_-* &quot;-&quot;??\ [$₽-419]_-;_-@_-"/>
    <numFmt numFmtId="166" formatCode="_-* #,##0.00[$р.-419]_-;\-* #,##0.00[$р.-419]_-;_-* &quot;-&quot;??[$р.-419]_-;_-@_-"/>
  </numFmts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9" fontId="5" fillId="2" borderId="0" applyFont="0" applyFill="0" applyBorder="0"/>
    <xf numFmtId="164" fontId="5" fillId="2" borderId="0" applyFont="0" applyFill="0" applyBorder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2" applyNumberFormat="1" applyFont="1" applyFill="1"/>
    <xf numFmtId="165" fontId="0" fillId="0" borderId="0" xfId="0" applyNumberFormat="1"/>
    <xf numFmtId="9" fontId="0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2" applyNumberFormat="1" applyFont="1" applyFill="1" applyBorder="1"/>
    <xf numFmtId="166" fontId="0" fillId="0" borderId="1" xfId="0" applyNumberFormat="1" applyBorder="1"/>
    <xf numFmtId="166" fontId="0" fillId="0" borderId="3" xfId="2" applyNumberFormat="1" applyFont="1" applyFill="1" applyBorder="1"/>
    <xf numFmtId="166" fontId="0" fillId="0" borderId="3" xfId="0" applyNumberFormat="1" applyBorder="1"/>
    <xf numFmtId="166" fontId="0" fillId="0" borderId="0" xfId="2" applyNumberFormat="1" applyFont="1" applyFill="1"/>
    <xf numFmtId="166" fontId="0" fillId="0" borderId="0" xfId="0" applyNumberFormat="1"/>
    <xf numFmtId="166" fontId="0" fillId="0" borderId="2" xfId="0" applyNumberFormat="1" applyBorder="1"/>
    <xf numFmtId="166" fontId="0" fillId="0" borderId="4" xfId="0" applyNumberFormat="1" applyBorder="1"/>
    <xf numFmtId="166" fontId="0" fillId="0" borderId="6" xfId="0" applyNumberFormat="1" applyBorder="1"/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9" fontId="2" fillId="0" borderId="0" xfId="1" applyNumberFormat="1" applyFont="1" applyFill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2" fillId="0" borderId="0" xfId="2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 applyAlignment="1">
      <alignment vertical="center"/>
    </xf>
  </cellXfs>
  <cellStyles count="3">
    <cellStyle name="Денежный" xfId="2" builtinId="4"/>
    <cellStyle name="Обычный" xfId="0" builtinId="0"/>
    <cellStyle name="Процентный" xfId="1" builtinId="5"/>
  </cellStyles>
  <dxfs count="23">
    <dxf>
      <alignment horizontal="center" vertical="bottom" textRotation="0" wrapText="0" indent="0" justifyLastLine="0" shrinkToFit="0" readingOrder="0"/>
    </dxf>
    <dxf>
      <numFmt numFmtId="166" formatCode="_-* #,##0.00[$р.-419]_-;\-* #,##0.00[$р.-419]_-;_-* &quot;-&quot;??[$р.-419]_-;_-@_-"/>
      <border diagonalUp="0" diagonalDown="0">
        <left/>
        <right style="thin">
          <color theme="1"/>
        </right>
        <top/>
        <bottom style="thin">
          <color theme="1"/>
        </bottom>
        <vertical/>
        <horizontal/>
      </border>
    </dxf>
    <dxf>
      <numFmt numFmtId="166" formatCode="_-* #,##0.00[$р.-419]_-;\-* #,##0.00[$р.-419]_-;_-* &quot;-&quot;??[$р.-419]_-;_-@_-"/>
      <alignment horizontal="center" vertical="bottom" textRotation="0" wrapText="0" indent="0" justifyLastLine="0" shrinkToFit="0" readingOrder="0"/>
    </dxf>
    <dxf>
      <numFmt numFmtId="166" formatCode="_-* #,##0.00[$р.-419]_-;\-* #,##0.00[$р.-419]_-;_-* &quot;-&quot;??[$р.-419]_-;_-@_-"/>
      <alignment horizontal="center" vertical="bottom" textRotation="0" wrapText="0" indent="0" justifyLastLine="0" shrinkToFit="0" readingOrder="0"/>
    </dxf>
    <dxf>
      <numFmt numFmtId="166" formatCode="_-* #,##0.00[$р.-419]_-;\-* #,##0.00[$р.-419]_-;_-* &quot;-&quot;??[$р.-419]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6" formatCode="_-* #,##0.00[$р.-419]_-;\-* #,##0.00[$р.-419]_-;_-* &quot;-&quot;??[$р.-419]_-;_-@_-"/>
      <alignment horizontal="center" vertical="bottom" textRotation="0" wrapText="0" indent="0" justifyLastLine="0" shrinkToFit="0" readingOrder="0"/>
    </dxf>
    <dxf>
      <numFmt numFmtId="166" formatCode="_-* #,##0.00[$р.-419]_-;\-* #,##0.00[$р.-419]_-;_-* &quot;-&quot;??[$р.-419]_-;_-@_-"/>
    </dxf>
    <dxf>
      <numFmt numFmtId="166" formatCode="_-* #,##0.00[$р.-419]_-;\-* #,##0.00[$р.-419]_-;_-* &quot;-&quot;??[$р.-419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[$р.-419]_-;\-* #,##0.00[$р.-419]_-;_-* &quot;-&quot;??[$р.-419]_-;_-@_-"/>
      <fill>
        <patternFill patternType="none">
          <fgColor indexed="64"/>
          <bgColor indexed="65"/>
        </patternFill>
      </fill>
    </dxf>
    <dxf>
      <numFmt numFmtId="166" formatCode="_-* #,##0.00[$р.-419]_-;\-* #,##0.00[$р.-419]_-;_-* &quot;-&quot;??[$р.-419]_-;_-@_-"/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04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517.632980555558" createdVersion="7" refreshedVersion="7" minRefreshableVersion="3" recordCount="12" xr:uid="{40FC9FC5-FAA4-4B7F-A7AB-B37CC1AFC971}">
  <cacheSource type="worksheet">
    <worksheetSource ref="A1:W13" sheet="Лист1"/>
  </cacheSource>
  <cacheFields count="23">
    <cacheField name="№" numFmtId="0">
      <sharedItems containsSemiMixedTypes="0" containsString="0" containsNumber="1" containsInteger="1" minValue="1" maxValue="5"/>
    </cacheField>
    <cacheField name="Наименование" numFmtId="0">
      <sharedItems count="5">
        <s v="Футболка синяя"/>
        <s v="Футболка красная"/>
        <s v="Футболка белая"/>
        <s v="Футболка черная"/>
        <s v="Футболка розовая"/>
      </sharedItems>
    </cacheField>
    <cacheField name="Цена  закупа" numFmtId="166">
      <sharedItems containsSemiMixedTypes="0" containsString="0" containsNumber="1" containsInteger="1" minValue="120" maxValue="150"/>
    </cacheField>
    <cacheField name="Доставка" numFmtId="166">
      <sharedItems containsSemiMixedTypes="0" containsString="0" containsNumber="1" containsInteger="1" minValue="0" maxValue="3"/>
    </cacheField>
    <cacheField name="Упаковка" numFmtId="166">
      <sharedItems containsSemiMixedTypes="0" containsString="0" containsNumber="1" minValue="3.5" maxValue="3.5"/>
    </cacheField>
    <cacheField name="Себестоимость" numFmtId="166">
      <sharedItems containsSemiMixedTypes="0" containsString="0" containsNumber="1" minValue="123.5" maxValue="156.5"/>
    </cacheField>
    <cacheField name="Цена продажи" numFmtId="166">
      <sharedItems containsSemiMixedTypes="0" containsString="0" containsNumber="1" containsInteger="1" minValue="130" maxValue="205"/>
    </cacheField>
    <cacheField name="Комиссия" numFmtId="9">
      <sharedItems containsSemiMixedTypes="0" containsString="0" containsNumber="1" minValue="0.1" maxValue="0.2"/>
    </cacheField>
    <cacheField name="сентябрь поставлено" numFmtId="0">
      <sharedItems containsSemiMixedTypes="0" containsString="0" containsNumber="1" containsInteger="1" minValue="0" maxValue="4"/>
    </cacheField>
    <cacheField name="октябрь продано" numFmtId="0">
      <sharedItems containsSemiMixedTypes="0" containsString="0" containsNumber="1" containsInteger="1" minValue="0" maxValue="4"/>
    </cacheField>
    <cacheField name="октябрь поставлено" numFmtId="0">
      <sharedItems containsSemiMixedTypes="0" containsString="0" containsNumber="1" containsInteger="1" minValue="0" maxValue="18"/>
    </cacheField>
    <cacheField name="ноябрь продано" numFmtId="0">
      <sharedItems containsSemiMixedTypes="0" containsString="0" containsNumber="1" containsInteger="1" minValue="0" maxValue="6"/>
    </cacheField>
    <cacheField name="ноябрь поставлено" numFmtId="0">
      <sharedItems containsNonDate="0" containsString="0" containsBlank="1"/>
    </cacheField>
    <cacheField name="декабрь продано" numFmtId="0">
      <sharedItems containsNonDate="0" containsString="0" containsBlank="1"/>
    </cacheField>
    <cacheField name="декабрь поставлено" numFmtId="0">
      <sharedItems containsNonDate="0" containsString="0" containsBlank="1"/>
    </cacheField>
    <cacheField name="январь продано" numFmtId="0">
      <sharedItems containsNonDate="0" containsString="0" containsBlank="1"/>
    </cacheField>
    <cacheField name="Итого продано" numFmtId="0">
      <sharedItems containsSemiMixedTypes="0" containsString="0" containsNumber="1" containsInteger="1" minValue="1" maxValue="6"/>
    </cacheField>
    <cacheField name="Остаток товаров" numFmtId="0">
      <sharedItems containsSemiMixedTypes="0" containsString="0" containsNumber="1" containsInteger="1" minValue="0" maxValue="14"/>
    </cacheField>
    <cacheField name="Дебет" numFmtId="166">
      <sharedItems containsSemiMixedTypes="0" containsString="0" containsNumber="1" minValue="123.5" maxValue="2619"/>
    </cacheField>
    <cacheField name="Выручка" numFmtId="166">
      <sharedItems containsSemiMixedTypes="0" containsString="0" containsNumber="1" containsInteger="1" minValue="130" maxValue="950"/>
    </cacheField>
    <cacheField name="Прибыль грязная" numFmtId="166">
      <sharedItems containsSemiMixedTypes="0" containsString="0" containsNumber="1" containsInteger="1" minValue="104" maxValue="760"/>
    </cacheField>
    <cacheField name="Прибыль чистая" numFmtId="166">
      <sharedItems containsSemiMixedTypes="0" containsString="0" containsNumber="1" minValue="-102" maxValue="24.5"/>
    </cacheField>
    <cacheField name="Прим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n v="1"/>
    <x v="0"/>
    <n v="150"/>
    <n v="3"/>
    <n v="3.5"/>
    <n v="156.5"/>
    <n v="190"/>
    <n v="0.2"/>
    <n v="0"/>
    <n v="0"/>
    <n v="5"/>
    <n v="5"/>
    <m/>
    <m/>
    <m/>
    <m/>
    <n v="5"/>
    <n v="0"/>
    <n v="782.5"/>
    <n v="950"/>
    <n v="760"/>
    <n v="-22.5"/>
    <m/>
  </r>
  <r>
    <n v="1"/>
    <x v="0"/>
    <n v="150"/>
    <n v="3"/>
    <n v="3.5"/>
    <n v="156.5"/>
    <n v="205"/>
    <n v="0.2"/>
    <n v="0"/>
    <n v="0"/>
    <n v="5"/>
    <n v="1"/>
    <m/>
    <m/>
    <m/>
    <m/>
    <n v="1"/>
    <n v="4"/>
    <n v="782.5"/>
    <n v="205"/>
    <n v="164"/>
    <n v="7.5"/>
    <m/>
  </r>
  <r>
    <n v="2"/>
    <x v="1"/>
    <n v="120"/>
    <n v="0"/>
    <n v="3.5"/>
    <n v="123.5"/>
    <n v="140"/>
    <n v="0.1"/>
    <n v="4"/>
    <n v="4"/>
    <n v="0"/>
    <n v="0"/>
    <m/>
    <m/>
    <m/>
    <m/>
    <n v="4"/>
    <n v="0"/>
    <n v="494"/>
    <n v="560"/>
    <n v="504"/>
    <n v="10"/>
    <m/>
  </r>
  <r>
    <n v="2"/>
    <x v="1"/>
    <n v="120"/>
    <n v="0"/>
    <n v="3.5"/>
    <n v="123.5"/>
    <n v="150"/>
    <n v="0.2"/>
    <n v="0"/>
    <n v="0"/>
    <n v="6"/>
    <n v="6"/>
    <m/>
    <m/>
    <m/>
    <m/>
    <n v="6"/>
    <n v="0"/>
    <n v="741"/>
    <n v="900"/>
    <n v="720"/>
    <n v="-21"/>
    <m/>
  </r>
  <r>
    <n v="2"/>
    <x v="1"/>
    <n v="120"/>
    <n v="0"/>
    <n v="3.5"/>
    <n v="123.5"/>
    <n v="185"/>
    <n v="0.2"/>
    <n v="0"/>
    <n v="0"/>
    <n v="1"/>
    <n v="1"/>
    <m/>
    <m/>
    <m/>
    <m/>
    <n v="1"/>
    <n v="0"/>
    <n v="123.5"/>
    <n v="185"/>
    <n v="148"/>
    <n v="24.5"/>
    <m/>
  </r>
  <r>
    <n v="2"/>
    <x v="1"/>
    <n v="120"/>
    <n v="0"/>
    <n v="3.5"/>
    <n v="123.5"/>
    <n v="175"/>
    <n v="0.2"/>
    <n v="1"/>
    <n v="0"/>
    <n v="1"/>
    <n v="1"/>
    <m/>
    <m/>
    <m/>
    <m/>
    <n v="1"/>
    <n v="1"/>
    <n v="247"/>
    <n v="175"/>
    <n v="140"/>
    <n v="16.5"/>
    <m/>
  </r>
  <r>
    <n v="3"/>
    <x v="2"/>
    <n v="135"/>
    <n v="0"/>
    <n v="3.5"/>
    <n v="138.5"/>
    <n v="140"/>
    <n v="0.1"/>
    <n v="2"/>
    <n v="2"/>
    <n v="0"/>
    <n v="0"/>
    <m/>
    <m/>
    <m/>
    <m/>
    <n v="2"/>
    <n v="0"/>
    <n v="277"/>
    <n v="280"/>
    <n v="252"/>
    <n v="-25"/>
    <m/>
  </r>
  <r>
    <n v="3"/>
    <x v="2"/>
    <n v="135"/>
    <n v="0"/>
    <n v="3.5"/>
    <n v="138.5"/>
    <n v="150"/>
    <n v="0.2"/>
    <n v="0"/>
    <n v="0"/>
    <n v="4"/>
    <n v="4"/>
    <m/>
    <m/>
    <m/>
    <m/>
    <n v="4"/>
    <n v="0"/>
    <n v="554"/>
    <n v="600"/>
    <n v="480"/>
    <n v="-74"/>
    <m/>
  </r>
  <r>
    <n v="3"/>
    <x v="2"/>
    <n v="135"/>
    <n v="0"/>
    <n v="3.5"/>
    <n v="138.5"/>
    <n v="190"/>
    <n v="0.2"/>
    <n v="1"/>
    <n v="0"/>
    <n v="0"/>
    <n v="1"/>
    <m/>
    <m/>
    <m/>
    <m/>
    <n v="1"/>
    <n v="0"/>
    <n v="138.5"/>
    <n v="190"/>
    <n v="152"/>
    <n v="13.5"/>
    <m/>
  </r>
  <r>
    <n v="3"/>
    <x v="2"/>
    <n v="135"/>
    <n v="0"/>
    <n v="3.5"/>
    <n v="138.5"/>
    <n v="130"/>
    <n v="0.2"/>
    <n v="1"/>
    <n v="0"/>
    <n v="0"/>
    <n v="1"/>
    <m/>
    <m/>
    <m/>
    <m/>
    <n v="1"/>
    <n v="0"/>
    <n v="138.5"/>
    <n v="130"/>
    <n v="104"/>
    <n v="-34.5"/>
    <m/>
  </r>
  <r>
    <n v="4"/>
    <x v="3"/>
    <n v="142"/>
    <n v="0"/>
    <n v="3.5"/>
    <n v="145.5"/>
    <n v="150"/>
    <n v="0.2"/>
    <n v="0"/>
    <n v="0"/>
    <n v="18"/>
    <n v="4"/>
    <m/>
    <m/>
    <m/>
    <m/>
    <n v="4"/>
    <n v="14"/>
    <n v="2619"/>
    <n v="600"/>
    <n v="480"/>
    <n v="-102"/>
    <m/>
  </r>
  <r>
    <n v="5"/>
    <x v="4"/>
    <n v="142"/>
    <n v="0"/>
    <n v="3.5"/>
    <n v="145.5"/>
    <n v="180"/>
    <n v="0.2"/>
    <n v="0"/>
    <n v="0"/>
    <n v="7"/>
    <n v="5"/>
    <m/>
    <m/>
    <m/>
    <m/>
    <n v="5"/>
    <n v="2"/>
    <n v="1018.5"/>
    <n v="900"/>
    <n v="720"/>
    <n v="-7.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BE945C-4D04-41A4-B14F-2A69AE217957}" name="Сводная таблица1" cacheId="3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E9" firstHeaderRow="0" firstDataRow="1" firstDataCol="1"/>
  <pivotFields count="23">
    <pivotField showAll="0"/>
    <pivotField axis="axisRow" showAll="0">
      <items count="6">
        <item x="2"/>
        <item x="1"/>
        <item x="4"/>
        <item x="0"/>
        <item x="3"/>
        <item t="default"/>
      </items>
    </pivotField>
    <pivotField numFmtId="166" showAll="0"/>
    <pivotField numFmtId="166" showAll="0"/>
    <pivotField numFmtId="166" showAll="0"/>
    <pivotField numFmtId="166" showAll="0"/>
    <pivotField numFmtId="166" showAll="0"/>
    <pivotField numFmtId="9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6" showAll="0"/>
    <pivotField numFmtId="166" showAll="0"/>
    <pivotField dataField="1" numFmtId="166" showAll="0"/>
    <pivotField dataField="1" numFmtId="166"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сентябрь поставлено" fld="8" baseField="0" baseItem="0"/>
    <dataField name="Сумма по полю октябрь продано" fld="9" baseField="0" baseItem="0"/>
    <dataField name="Сумма по полю Прибыль грязная" fld="20" baseField="0" baseItem="0"/>
    <dataField name="Сумма по полю Прибыль чистая" fld="2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2E7E47-C56B-4DE6-9CF8-BE0B7FF27A37}" name="Таблица1" displayName="Таблица1" ref="A1:W13" totalsRowShown="0" dataDxfId="0">
  <autoFilter ref="A1:W13" xr:uid="{6B2E7E47-C56B-4DE6-9CF8-BE0B7FF27A37}"/>
  <tableColumns count="23">
    <tableColumn id="1" xr3:uid="{DF8C2A33-1A97-4AAF-B4F6-1DAEC230474F}" name="№" dataDxfId="22"/>
    <tableColumn id="2" xr3:uid="{063689FC-2679-4F0A-80EA-5828A2B3BF10}" name="Наименование" dataDxfId="21"/>
    <tableColumn id="3" xr3:uid="{1420FBC5-7540-482A-8143-0DA625B90E9D}" name="Цена  закупа" dataDxfId="20"/>
    <tableColumn id="4" xr3:uid="{F82079F8-1463-4516-931A-6740F16CD9F6}" name="Доставка" dataDxfId="19" dataCellStyle="Денежный"/>
    <tableColumn id="5" xr3:uid="{6B5A63C2-5676-4591-8AFE-71059B450C51}" name="Упаковка" dataDxfId="18"/>
    <tableColumn id="6" xr3:uid="{35331704-C1ED-482C-B8F8-F6722DC1DC03}" name="Себестоимость" dataDxfId="17"/>
    <tableColumn id="7" xr3:uid="{A5B58081-0417-43D6-A79B-756FC9E12D05}" name="Цена продажи" dataDxfId="16"/>
    <tableColumn id="8" xr3:uid="{41C0A5CF-EC00-4CFC-9EDC-2B4A96D06F5D}" name="Комиссия" dataDxfId="15" dataCellStyle="Процентный"/>
    <tableColumn id="9" xr3:uid="{07052852-C446-4AA2-87D7-0491129E3198}" name="сентябрь поставлено" dataDxfId="14"/>
    <tableColumn id="10" xr3:uid="{195FF9D5-5CFC-4247-9FEF-3038A9580CF4}" name="октябрь продано" dataDxfId="13"/>
    <tableColumn id="11" xr3:uid="{C6544FE4-1FC9-4851-BC22-6DE0133ACE6E}" name="октябрь поставлено" dataDxfId="12"/>
    <tableColumn id="12" xr3:uid="{82C7F3CF-18F1-4AB8-B308-F8A17271F14F}" name="ноябрь продано" dataDxfId="11"/>
    <tableColumn id="13" xr3:uid="{E00E088F-A4ED-489D-B844-88003DDD6C1D}" name="ноябрь поставлено" dataDxfId="10"/>
    <tableColumn id="14" xr3:uid="{EF486221-6900-4980-ADBC-050E76F9237B}" name="декабрь продано" dataDxfId="9"/>
    <tableColumn id="15" xr3:uid="{5EAC5119-D663-49FE-AD80-21CFE6C2CABA}" name="декабрь поставлено" dataDxfId="8"/>
    <tableColumn id="16" xr3:uid="{F9913A93-3392-4094-816F-6A9153DEC4D6}" name="январь продано" dataDxfId="7"/>
    <tableColumn id="17" xr3:uid="{5F01643D-07B8-4B8A-9E44-8C7F5448AA66}" name="Итого продано" dataDxfId="6">
      <calculatedColumnFormula>J2+L2+N2+P2</calculatedColumnFormula>
    </tableColumn>
    <tableColumn id="18" xr3:uid="{8D17EA62-0954-4562-ACFA-E3DD67C38FBC}" name="Остаток товаров" dataDxfId="5">
      <calculatedColumnFormula>I2+K2+M2+O2-Q2</calculatedColumnFormula>
    </tableColumn>
    <tableColumn id="19" xr3:uid="{FC4AF904-596B-4F68-90EF-EECE46BCA56E}" name="Дебет" dataDxfId="4">
      <calculatedColumnFormula>(I2+K2+M2+O2)*F2</calculatedColumnFormula>
    </tableColumn>
    <tableColumn id="20" xr3:uid="{945AEABE-3310-4FDB-8B82-5E906D8CA260}" name="Выручка" dataDxfId="3">
      <calculatedColumnFormula>Q2*G2</calculatedColumnFormula>
    </tableColumn>
    <tableColumn id="21" xr3:uid="{BAFE92EA-2CAF-43E8-AA30-FCACB095D2BF}" name="Прибыль грязная" dataDxfId="2">
      <calculatedColumnFormula>T2-(H2/1)*T2</calculatedColumnFormula>
    </tableColumn>
    <tableColumn id="22" xr3:uid="{16FA751C-005B-4F3D-BF29-BFE349033E97}" name="Прибыль чистая" dataDxfId="1">
      <calculatedColumnFormula>U2-F2*Q2</calculatedColumnFormula>
    </tableColumn>
    <tableColumn id="23" xr3:uid="{C2AE7A3C-DC71-480A-AE89-F492ADD6F6BD}" name="Прим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73251-4D25-4762-A9CD-97E8FBA87D38}">
  <dimension ref="A3:E9"/>
  <sheetViews>
    <sheetView tabSelected="1" workbookViewId="0">
      <selection activeCell="A3" sqref="A3"/>
    </sheetView>
  </sheetViews>
  <sheetFormatPr defaultRowHeight="15" x14ac:dyDescent="0.25"/>
  <cols>
    <col min="1" max="1" width="17.7109375" bestFit="1" customWidth="1"/>
    <col min="2" max="2" width="15.28515625" customWidth="1"/>
    <col min="3" max="4" width="32.28515625" bestFit="1" customWidth="1"/>
    <col min="5" max="5" width="31.28515625" bestFit="1" customWidth="1"/>
  </cols>
  <sheetData>
    <row r="3" spans="1:5" x14ac:dyDescent="0.25">
      <c r="A3" s="41" t="s">
        <v>28</v>
      </c>
      <c r="B3" s="16" t="s">
        <v>30</v>
      </c>
      <c r="C3" s="16" t="s">
        <v>31</v>
      </c>
      <c r="D3" s="16" t="s">
        <v>32</v>
      </c>
      <c r="E3" s="16" t="s">
        <v>33</v>
      </c>
    </row>
    <row r="4" spans="1:5" x14ac:dyDescent="0.25">
      <c r="A4" s="42" t="s">
        <v>17</v>
      </c>
      <c r="B4" s="43">
        <v>4</v>
      </c>
      <c r="C4" s="43">
        <v>2</v>
      </c>
      <c r="D4" s="43">
        <v>988</v>
      </c>
      <c r="E4" s="43">
        <v>-120</v>
      </c>
    </row>
    <row r="5" spans="1:5" x14ac:dyDescent="0.25">
      <c r="A5" s="42" t="s">
        <v>16</v>
      </c>
      <c r="B5" s="43">
        <v>5</v>
      </c>
      <c r="C5" s="43">
        <v>4</v>
      </c>
      <c r="D5" s="43">
        <v>1512</v>
      </c>
      <c r="E5" s="43">
        <v>30</v>
      </c>
    </row>
    <row r="6" spans="1:5" x14ac:dyDescent="0.25">
      <c r="A6" s="42" t="s">
        <v>19</v>
      </c>
      <c r="B6" s="43">
        <v>0</v>
      </c>
      <c r="C6" s="43">
        <v>0</v>
      </c>
      <c r="D6" s="43">
        <v>720</v>
      </c>
      <c r="E6" s="43">
        <v>-7.5</v>
      </c>
    </row>
    <row r="7" spans="1:5" x14ac:dyDescent="0.25">
      <c r="A7" s="42" t="s">
        <v>15</v>
      </c>
      <c r="B7" s="43">
        <v>0</v>
      </c>
      <c r="C7" s="43">
        <v>0</v>
      </c>
      <c r="D7" s="43">
        <v>924</v>
      </c>
      <c r="E7" s="43">
        <v>-15</v>
      </c>
    </row>
    <row r="8" spans="1:5" x14ac:dyDescent="0.25">
      <c r="A8" s="42" t="s">
        <v>18</v>
      </c>
      <c r="B8" s="43">
        <v>0</v>
      </c>
      <c r="C8" s="43">
        <v>0</v>
      </c>
      <c r="D8" s="43">
        <v>480</v>
      </c>
      <c r="E8" s="43">
        <v>-102</v>
      </c>
    </row>
    <row r="9" spans="1:5" x14ac:dyDescent="0.25">
      <c r="A9" s="42" t="s">
        <v>29</v>
      </c>
      <c r="B9" s="43">
        <v>9</v>
      </c>
      <c r="C9" s="43">
        <v>6</v>
      </c>
      <c r="D9" s="43">
        <v>4624</v>
      </c>
      <c r="E9" s="43">
        <v>-214.5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opLeftCell="J1" workbookViewId="0">
      <selection activeCell="B6" sqref="B6"/>
    </sheetView>
  </sheetViews>
  <sheetFormatPr defaultRowHeight="15" x14ac:dyDescent="0.25"/>
  <cols>
    <col min="1" max="1" width="5.140625" style="1" customWidth="1"/>
    <col min="2" max="2" width="20" customWidth="1"/>
    <col min="3" max="3" width="15.5703125" style="3" customWidth="1"/>
    <col min="4" max="4" width="12.85546875" style="4" customWidth="1"/>
    <col min="5" max="5" width="13" style="5" customWidth="1"/>
    <col min="6" max="6" width="18" style="5" customWidth="1"/>
    <col min="7" max="7" width="17.5703125" style="3" customWidth="1"/>
    <col min="8" max="8" width="12" style="6" customWidth="1"/>
    <col min="9" max="9" width="22.42578125" style="2" customWidth="1"/>
    <col min="10" max="10" width="18.85546875" style="2" customWidth="1"/>
    <col min="11" max="11" width="21.42578125" style="2" customWidth="1"/>
    <col min="12" max="12" width="10.5703125" style="2" customWidth="1"/>
    <col min="13" max="13" width="11.7109375" style="2" customWidth="1"/>
    <col min="14" max="15" width="11.5703125" style="2" customWidth="1"/>
    <col min="16" max="16" width="13.42578125" style="2" customWidth="1"/>
    <col min="17" max="17" width="16.85546875" style="2" customWidth="1"/>
    <col min="18" max="18" width="18" style="2" customWidth="1"/>
    <col min="19" max="19" width="11.85546875" style="3" bestFit="1" customWidth="1"/>
    <col min="20" max="20" width="12.42578125" style="3" customWidth="1"/>
    <col min="21" max="21" width="17" style="2" customWidth="1"/>
    <col min="22" max="22" width="15.85546875" customWidth="1"/>
  </cols>
  <sheetData>
    <row r="1" spans="1:23" s="7" customFormat="1" ht="75" x14ac:dyDescent="0.25">
      <c r="A1" s="38" t="s">
        <v>0</v>
      </c>
      <c r="B1" s="37" t="s">
        <v>1</v>
      </c>
      <c r="C1" s="35" t="s">
        <v>2</v>
      </c>
      <c r="D1" s="36" t="s">
        <v>3</v>
      </c>
      <c r="E1" s="9" t="s">
        <v>4</v>
      </c>
      <c r="F1" s="35" t="s">
        <v>5</v>
      </c>
      <c r="G1" s="35" t="s">
        <v>6</v>
      </c>
      <c r="H1" s="34" t="s">
        <v>7</v>
      </c>
      <c r="I1" s="34" t="s">
        <v>20</v>
      </c>
      <c r="J1" s="34" t="s">
        <v>21</v>
      </c>
      <c r="K1" s="34" t="s">
        <v>22</v>
      </c>
      <c r="L1" s="34" t="s">
        <v>23</v>
      </c>
      <c r="M1" s="34" t="s">
        <v>24</v>
      </c>
      <c r="N1" s="34" t="s">
        <v>25</v>
      </c>
      <c r="O1" s="34" t="s">
        <v>26</v>
      </c>
      <c r="P1" s="34" t="s">
        <v>27</v>
      </c>
      <c r="Q1" s="39" t="s">
        <v>8</v>
      </c>
      <c r="R1" s="40" t="s">
        <v>9</v>
      </c>
      <c r="S1" s="8" t="s">
        <v>10</v>
      </c>
      <c r="T1" s="9" t="s">
        <v>11</v>
      </c>
      <c r="U1" s="10" t="s">
        <v>12</v>
      </c>
      <c r="V1" s="10" t="s">
        <v>13</v>
      </c>
      <c r="W1" s="19" t="s">
        <v>14</v>
      </c>
    </row>
    <row r="2" spans="1:23" x14ac:dyDescent="0.25">
      <c r="A2" s="32">
        <v>1</v>
      </c>
      <c r="B2" s="44" t="s">
        <v>15</v>
      </c>
      <c r="C2" s="20">
        <v>150</v>
      </c>
      <c r="D2" s="23">
        <v>3</v>
      </c>
      <c r="E2" s="24">
        <v>3.5</v>
      </c>
      <c r="F2" s="24">
        <f t="shared" ref="F2:F13" si="0">SUM(C2:E2)</f>
        <v>156.5</v>
      </c>
      <c r="G2" s="20">
        <v>190</v>
      </c>
      <c r="H2" s="11">
        <v>0.2</v>
      </c>
      <c r="I2" s="12">
        <v>0</v>
      </c>
      <c r="J2" s="12">
        <v>0</v>
      </c>
      <c r="K2" s="12">
        <v>5</v>
      </c>
      <c r="L2" s="12">
        <v>5</v>
      </c>
      <c r="M2" s="12"/>
      <c r="N2" s="12"/>
      <c r="O2" s="12"/>
      <c r="P2" s="12"/>
      <c r="Q2" s="12">
        <f t="shared" ref="Q2:Q13" si="1">J2+L2+N2+P2</f>
        <v>5</v>
      </c>
      <c r="R2" s="12">
        <f t="shared" ref="R2:R13" si="2">I2+K2+M2+O2-Q2</f>
        <v>0</v>
      </c>
      <c r="S2" s="20">
        <f t="shared" ref="S2:S13" si="3">(I2+K2+M2+O2)*F2</f>
        <v>782.5</v>
      </c>
      <c r="T2" s="20">
        <f t="shared" ref="T2:T13" si="4">Q2*G2</f>
        <v>950</v>
      </c>
      <c r="U2" s="20">
        <f>T2-(H2)*T2</f>
        <v>760</v>
      </c>
      <c r="V2" s="29">
        <f t="shared" ref="V2:V13" si="5">U2-F2*Q2</f>
        <v>-22.5</v>
      </c>
    </row>
    <row r="3" spans="1:23" x14ac:dyDescent="0.25">
      <c r="A3" s="32">
        <v>1</v>
      </c>
      <c r="B3" s="44" t="s">
        <v>15</v>
      </c>
      <c r="C3" s="21">
        <v>150</v>
      </c>
      <c r="D3" s="25">
        <v>3</v>
      </c>
      <c r="E3" s="26">
        <v>3.5</v>
      </c>
      <c r="F3" s="26">
        <f t="shared" si="0"/>
        <v>156.5</v>
      </c>
      <c r="G3" s="21">
        <v>205</v>
      </c>
      <c r="H3" s="13">
        <v>0.2</v>
      </c>
      <c r="I3" s="14">
        <v>0</v>
      </c>
      <c r="J3" s="14">
        <v>0</v>
      </c>
      <c r="K3" s="14">
        <v>5</v>
      </c>
      <c r="L3" s="14">
        <v>1</v>
      </c>
      <c r="M3" s="14"/>
      <c r="N3" s="14"/>
      <c r="O3" s="14"/>
      <c r="P3" s="14"/>
      <c r="Q3" s="2">
        <f t="shared" si="1"/>
        <v>1</v>
      </c>
      <c r="R3" s="2">
        <f t="shared" si="2"/>
        <v>4</v>
      </c>
      <c r="S3" s="22">
        <f t="shared" si="3"/>
        <v>782.5</v>
      </c>
      <c r="T3" s="22">
        <f t="shared" si="4"/>
        <v>205</v>
      </c>
      <c r="U3" s="22">
        <f t="shared" ref="U3:U13" si="6">T3-(H3/1)*T3</f>
        <v>164</v>
      </c>
      <c r="V3" s="30">
        <f t="shared" si="5"/>
        <v>7.5</v>
      </c>
    </row>
    <row r="4" spans="1:23" x14ac:dyDescent="0.25">
      <c r="A4" s="32">
        <v>2</v>
      </c>
      <c r="B4" s="44" t="s">
        <v>16</v>
      </c>
      <c r="C4" s="20">
        <v>120</v>
      </c>
      <c r="D4" s="23">
        <v>0</v>
      </c>
      <c r="E4" s="24">
        <v>3.5</v>
      </c>
      <c r="F4" s="24">
        <f t="shared" si="0"/>
        <v>123.5</v>
      </c>
      <c r="G4" s="20">
        <v>140</v>
      </c>
      <c r="H4" s="11">
        <v>0.1</v>
      </c>
      <c r="I4" s="12">
        <v>4</v>
      </c>
      <c r="J4" s="12">
        <v>4</v>
      </c>
      <c r="K4" s="12">
        <v>0</v>
      </c>
      <c r="L4" s="12">
        <v>0</v>
      </c>
      <c r="M4" s="12"/>
      <c r="N4" s="12"/>
      <c r="O4" s="12"/>
      <c r="P4" s="12"/>
      <c r="Q4" s="12">
        <f t="shared" si="1"/>
        <v>4</v>
      </c>
      <c r="R4" s="12">
        <f t="shared" si="2"/>
        <v>0</v>
      </c>
      <c r="S4" s="20">
        <f t="shared" si="3"/>
        <v>494</v>
      </c>
      <c r="T4" s="20">
        <f t="shared" si="4"/>
        <v>560</v>
      </c>
      <c r="U4" s="20">
        <f t="shared" si="6"/>
        <v>504</v>
      </c>
      <c r="V4" s="29">
        <f t="shared" si="5"/>
        <v>10</v>
      </c>
    </row>
    <row r="5" spans="1:23" x14ac:dyDescent="0.25">
      <c r="A5" s="32">
        <v>2</v>
      </c>
      <c r="B5" s="44" t="s">
        <v>16</v>
      </c>
      <c r="C5" s="22">
        <v>120</v>
      </c>
      <c r="D5" s="27">
        <v>0</v>
      </c>
      <c r="E5" s="28">
        <v>3.5</v>
      </c>
      <c r="F5" s="28">
        <f t="shared" si="0"/>
        <v>123.5</v>
      </c>
      <c r="G5" s="22">
        <v>150</v>
      </c>
      <c r="H5" s="6">
        <v>0.2</v>
      </c>
      <c r="I5" s="2">
        <v>0</v>
      </c>
      <c r="J5" s="2">
        <v>0</v>
      </c>
      <c r="K5" s="2">
        <v>6</v>
      </c>
      <c r="L5" s="2">
        <v>6</v>
      </c>
      <c r="Q5" s="2">
        <f t="shared" si="1"/>
        <v>6</v>
      </c>
      <c r="R5" s="2">
        <f t="shared" si="2"/>
        <v>0</v>
      </c>
      <c r="S5" s="22">
        <f t="shared" si="3"/>
        <v>741</v>
      </c>
      <c r="T5" s="22">
        <f t="shared" si="4"/>
        <v>900</v>
      </c>
      <c r="U5" s="22">
        <f t="shared" si="6"/>
        <v>720</v>
      </c>
      <c r="V5" s="30">
        <f t="shared" si="5"/>
        <v>-21</v>
      </c>
      <c r="W5" s="15"/>
    </row>
    <row r="6" spans="1:23" x14ac:dyDescent="0.25">
      <c r="A6" s="32">
        <v>2</v>
      </c>
      <c r="B6" s="44" t="s">
        <v>16</v>
      </c>
      <c r="C6" s="22">
        <v>120</v>
      </c>
      <c r="D6" s="27">
        <v>0</v>
      </c>
      <c r="E6" s="28">
        <v>3.5</v>
      </c>
      <c r="F6" s="28">
        <f t="shared" si="0"/>
        <v>123.5</v>
      </c>
      <c r="G6" s="22">
        <v>185</v>
      </c>
      <c r="H6" s="6">
        <v>0.2</v>
      </c>
      <c r="I6" s="2">
        <v>0</v>
      </c>
      <c r="J6" s="2">
        <v>0</v>
      </c>
      <c r="K6" s="2">
        <v>1</v>
      </c>
      <c r="L6" s="2">
        <v>1</v>
      </c>
      <c r="Q6" s="2">
        <f t="shared" si="1"/>
        <v>1</v>
      </c>
      <c r="R6" s="2">
        <f t="shared" si="2"/>
        <v>0</v>
      </c>
      <c r="S6" s="22">
        <f t="shared" si="3"/>
        <v>123.5</v>
      </c>
      <c r="T6" s="22">
        <f t="shared" si="4"/>
        <v>185</v>
      </c>
      <c r="U6" s="22">
        <f t="shared" si="6"/>
        <v>148</v>
      </c>
      <c r="V6" s="30">
        <f t="shared" si="5"/>
        <v>24.5</v>
      </c>
      <c r="W6" s="15"/>
    </row>
    <row r="7" spans="1:23" x14ac:dyDescent="0.25">
      <c r="A7" s="32">
        <v>2</v>
      </c>
      <c r="B7" s="44" t="s">
        <v>16</v>
      </c>
      <c r="C7" s="21">
        <v>120</v>
      </c>
      <c r="D7" s="25">
        <v>0</v>
      </c>
      <c r="E7" s="26">
        <v>3.5</v>
      </c>
      <c r="F7" s="26">
        <f t="shared" si="0"/>
        <v>123.5</v>
      </c>
      <c r="G7" s="21">
        <v>175</v>
      </c>
      <c r="H7" s="13">
        <v>0.2</v>
      </c>
      <c r="I7" s="14">
        <v>1</v>
      </c>
      <c r="J7" s="14">
        <v>0</v>
      </c>
      <c r="K7" s="14">
        <v>1</v>
      </c>
      <c r="L7" s="14">
        <v>1</v>
      </c>
      <c r="M7" s="14"/>
      <c r="N7" s="14"/>
      <c r="O7" s="14"/>
      <c r="P7" s="14"/>
      <c r="Q7" s="2">
        <f t="shared" si="1"/>
        <v>1</v>
      </c>
      <c r="R7" s="2">
        <f t="shared" si="2"/>
        <v>1</v>
      </c>
      <c r="S7" s="22">
        <f t="shared" si="3"/>
        <v>247</v>
      </c>
      <c r="T7" s="22">
        <f t="shared" si="4"/>
        <v>175</v>
      </c>
      <c r="U7" s="22">
        <f t="shared" si="6"/>
        <v>140</v>
      </c>
      <c r="V7" s="30">
        <f t="shared" si="5"/>
        <v>16.5</v>
      </c>
      <c r="W7" s="15"/>
    </row>
    <row r="8" spans="1:23" x14ac:dyDescent="0.25">
      <c r="A8" s="32">
        <v>3</v>
      </c>
      <c r="B8" s="44" t="s">
        <v>17</v>
      </c>
      <c r="C8" s="20">
        <v>135</v>
      </c>
      <c r="D8" s="23">
        <v>0</v>
      </c>
      <c r="E8" s="24">
        <v>3.5</v>
      </c>
      <c r="F8" s="24">
        <f t="shared" si="0"/>
        <v>138.5</v>
      </c>
      <c r="G8" s="20">
        <v>140</v>
      </c>
      <c r="H8" s="11">
        <v>0.1</v>
      </c>
      <c r="I8" s="12">
        <v>2</v>
      </c>
      <c r="J8" s="12">
        <v>2</v>
      </c>
      <c r="K8" s="12">
        <v>0</v>
      </c>
      <c r="L8" s="12">
        <v>0</v>
      </c>
      <c r="M8" s="12"/>
      <c r="N8" s="12"/>
      <c r="O8" s="12"/>
      <c r="P8" s="12"/>
      <c r="Q8" s="12">
        <f t="shared" si="1"/>
        <v>2</v>
      </c>
      <c r="R8" s="12">
        <f t="shared" si="2"/>
        <v>0</v>
      </c>
      <c r="S8" s="20">
        <f t="shared" si="3"/>
        <v>277</v>
      </c>
      <c r="T8" s="20">
        <f t="shared" si="4"/>
        <v>280</v>
      </c>
      <c r="U8" s="20">
        <f t="shared" si="6"/>
        <v>252</v>
      </c>
      <c r="V8" s="29">
        <f t="shared" si="5"/>
        <v>-25</v>
      </c>
    </row>
    <row r="9" spans="1:23" x14ac:dyDescent="0.25">
      <c r="A9" s="32">
        <v>3</v>
      </c>
      <c r="B9" s="44" t="s">
        <v>17</v>
      </c>
      <c r="C9" s="22">
        <v>135</v>
      </c>
      <c r="D9" s="27">
        <v>0</v>
      </c>
      <c r="E9" s="28">
        <v>3.5</v>
      </c>
      <c r="F9" s="28">
        <f t="shared" ref="F9:F11" si="7">SUM(C9:E9)</f>
        <v>138.5</v>
      </c>
      <c r="G9" s="22">
        <v>150</v>
      </c>
      <c r="H9" s="6">
        <v>0.2</v>
      </c>
      <c r="I9" s="2">
        <v>0</v>
      </c>
      <c r="J9" s="2">
        <v>0</v>
      </c>
      <c r="K9" s="2">
        <v>4</v>
      </c>
      <c r="L9" s="2">
        <v>4</v>
      </c>
      <c r="Q9" s="2">
        <f t="shared" ref="Q9:Q11" si="8">J9+L9+N9+P9</f>
        <v>4</v>
      </c>
      <c r="R9" s="2">
        <f t="shared" ref="R9:R11" si="9">I9+K9+M9+O9-Q9</f>
        <v>0</v>
      </c>
      <c r="S9" s="22">
        <f t="shared" si="3"/>
        <v>554</v>
      </c>
      <c r="T9" s="22">
        <f t="shared" ref="T9:T11" si="10">Q9*G9</f>
        <v>600</v>
      </c>
      <c r="U9" s="22">
        <f t="shared" ref="U9:U11" si="11">T9-(H9/1)*T9</f>
        <v>480</v>
      </c>
      <c r="V9" s="30">
        <f t="shared" si="5"/>
        <v>-74</v>
      </c>
    </row>
    <row r="10" spans="1:23" x14ac:dyDescent="0.25">
      <c r="A10" s="32">
        <v>3</v>
      </c>
      <c r="B10" s="44" t="s">
        <v>17</v>
      </c>
      <c r="C10" s="22">
        <v>135</v>
      </c>
      <c r="D10" s="27">
        <v>0</v>
      </c>
      <c r="E10" s="28">
        <v>3.5</v>
      </c>
      <c r="F10" s="28">
        <f t="shared" si="7"/>
        <v>138.5</v>
      </c>
      <c r="G10" s="22">
        <v>190</v>
      </c>
      <c r="H10" s="6">
        <v>0.2</v>
      </c>
      <c r="I10" s="2">
        <v>1</v>
      </c>
      <c r="J10" s="2">
        <v>0</v>
      </c>
      <c r="K10" s="2">
        <v>0</v>
      </c>
      <c r="L10" s="2">
        <v>1</v>
      </c>
      <c r="Q10" s="2">
        <f t="shared" si="8"/>
        <v>1</v>
      </c>
      <c r="R10" s="2">
        <f t="shared" si="9"/>
        <v>0</v>
      </c>
      <c r="S10" s="22">
        <f t="shared" si="3"/>
        <v>138.5</v>
      </c>
      <c r="T10" s="22">
        <f t="shared" si="10"/>
        <v>190</v>
      </c>
      <c r="U10" s="22">
        <f t="shared" si="11"/>
        <v>152</v>
      </c>
      <c r="V10" s="30">
        <f t="shared" si="5"/>
        <v>13.5</v>
      </c>
    </row>
    <row r="11" spans="1:23" x14ac:dyDescent="0.25">
      <c r="A11" s="33">
        <v>3</v>
      </c>
      <c r="B11" s="44" t="s">
        <v>17</v>
      </c>
      <c r="C11" s="21">
        <v>135</v>
      </c>
      <c r="D11" s="25">
        <v>0</v>
      </c>
      <c r="E11" s="26">
        <v>3.5</v>
      </c>
      <c r="F11" s="26">
        <f t="shared" si="7"/>
        <v>138.5</v>
      </c>
      <c r="G11" s="21">
        <v>130</v>
      </c>
      <c r="H11" s="13">
        <v>0.2</v>
      </c>
      <c r="I11" s="14">
        <v>1</v>
      </c>
      <c r="J11" s="14">
        <v>0</v>
      </c>
      <c r="K11" s="14">
        <v>0</v>
      </c>
      <c r="L11" s="14">
        <v>1</v>
      </c>
      <c r="M11" s="14"/>
      <c r="N11" s="14"/>
      <c r="O11" s="14"/>
      <c r="P11" s="14"/>
      <c r="Q11" s="14">
        <f t="shared" si="8"/>
        <v>1</v>
      </c>
      <c r="R11" s="14">
        <f t="shared" si="9"/>
        <v>0</v>
      </c>
      <c r="S11" s="21">
        <f t="shared" si="3"/>
        <v>138.5</v>
      </c>
      <c r="T11" s="21">
        <f t="shared" si="10"/>
        <v>130</v>
      </c>
      <c r="U11" s="21">
        <f t="shared" si="11"/>
        <v>104</v>
      </c>
      <c r="V11" s="31">
        <f t="shared" si="5"/>
        <v>-34.5</v>
      </c>
    </row>
    <row r="12" spans="1:23" x14ac:dyDescent="0.25">
      <c r="A12" s="1">
        <v>4</v>
      </c>
      <c r="B12" s="16" t="s">
        <v>18</v>
      </c>
      <c r="C12" s="22">
        <v>142</v>
      </c>
      <c r="D12" s="27">
        <v>0</v>
      </c>
      <c r="E12" s="28">
        <v>3.5</v>
      </c>
      <c r="F12" s="28">
        <f t="shared" si="0"/>
        <v>145.5</v>
      </c>
      <c r="G12" s="22">
        <v>150</v>
      </c>
      <c r="H12" s="6">
        <v>0.2</v>
      </c>
      <c r="I12" s="2">
        <v>0</v>
      </c>
      <c r="J12" s="2">
        <v>0</v>
      </c>
      <c r="K12" s="2">
        <v>18</v>
      </c>
      <c r="L12" s="2">
        <v>4</v>
      </c>
      <c r="Q12" s="2">
        <f t="shared" si="1"/>
        <v>4</v>
      </c>
      <c r="R12" s="2">
        <f t="shared" si="2"/>
        <v>14</v>
      </c>
      <c r="S12" s="22">
        <f t="shared" si="3"/>
        <v>2619</v>
      </c>
      <c r="T12" s="22">
        <f t="shared" si="4"/>
        <v>600</v>
      </c>
      <c r="U12" s="22">
        <f t="shared" si="6"/>
        <v>480</v>
      </c>
      <c r="V12" s="28">
        <f t="shared" si="5"/>
        <v>-102</v>
      </c>
    </row>
    <row r="13" spans="1:23" x14ac:dyDescent="0.25">
      <c r="A13" s="1">
        <v>5</v>
      </c>
      <c r="B13" s="16" t="s">
        <v>19</v>
      </c>
      <c r="C13" s="22">
        <v>142</v>
      </c>
      <c r="D13" s="27">
        <v>0</v>
      </c>
      <c r="E13" s="28">
        <v>3.5</v>
      </c>
      <c r="F13" s="28">
        <f t="shared" si="0"/>
        <v>145.5</v>
      </c>
      <c r="G13" s="22">
        <v>180</v>
      </c>
      <c r="H13" s="6">
        <v>0.2</v>
      </c>
      <c r="I13" s="2">
        <v>0</v>
      </c>
      <c r="J13" s="2">
        <v>0</v>
      </c>
      <c r="K13" s="2">
        <v>7</v>
      </c>
      <c r="L13" s="2">
        <v>5</v>
      </c>
      <c r="Q13" s="2">
        <f t="shared" si="1"/>
        <v>5</v>
      </c>
      <c r="R13" s="2">
        <f t="shared" si="2"/>
        <v>2</v>
      </c>
      <c r="S13" s="22">
        <f t="shared" si="3"/>
        <v>1018.5</v>
      </c>
      <c r="T13" s="22">
        <f t="shared" si="4"/>
        <v>900</v>
      </c>
      <c r="U13" s="22">
        <f t="shared" si="6"/>
        <v>720</v>
      </c>
      <c r="V13" s="28">
        <f t="shared" si="5"/>
        <v>-7.5</v>
      </c>
    </row>
    <row r="14" spans="1:23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2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23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</row>
    <row r="27" spans="1:23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23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23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</row>
    <row r="33" spans="1:23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</row>
    <row r="35" spans="1:23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</row>
    <row r="37" spans="1:2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</row>
    <row r="39" spans="1:23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</row>
    <row r="41" spans="1:23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</row>
    <row r="49" spans="1:23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</row>
    <row r="54" spans="1:23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3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</row>
    <row r="60" spans="1:23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</row>
    <row r="61" spans="1:23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</row>
    <row r="62" spans="1:23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</row>
    <row r="63" spans="1:23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</row>
    <row r="64" spans="1:23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</row>
    <row r="65" spans="1:23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</row>
    <row r="66" spans="1:23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</row>
    <row r="67" spans="1:23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</row>
    <row r="68" spans="1:23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</row>
    <row r="70" spans="1:23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</row>
    <row r="71" spans="1:23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</row>
    <row r="72" spans="1:23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</row>
    <row r="73" spans="1:23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</row>
    <row r="74" spans="1:23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 spans="1:23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</row>
    <row r="76" spans="1:23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</row>
    <row r="77" spans="1:23" x14ac:dyDescent="0.25">
      <c r="B77" s="15"/>
      <c r="U77" s="3"/>
      <c r="V77" s="5"/>
    </row>
    <row r="78" spans="1:23" x14ac:dyDescent="0.25">
      <c r="A78" s="17"/>
      <c r="B78" s="15"/>
      <c r="U78" s="3"/>
      <c r="V78" s="5"/>
    </row>
    <row r="79" spans="1:23" x14ac:dyDescent="0.25">
      <c r="U79" s="3"/>
      <c r="V79" s="5"/>
    </row>
    <row r="80" spans="1:23" x14ac:dyDescent="0.25">
      <c r="A80" s="17"/>
      <c r="U80" s="3"/>
      <c r="V80" s="5"/>
    </row>
    <row r="81" spans="1:22" x14ac:dyDescent="0.25">
      <c r="U81" s="3"/>
      <c r="V81" s="5"/>
    </row>
    <row r="82" spans="1:22" x14ac:dyDescent="0.25">
      <c r="A82" s="17"/>
      <c r="U82" s="3"/>
      <c r="V82" s="5"/>
    </row>
    <row r="83" spans="1:22" x14ac:dyDescent="0.25">
      <c r="B83" s="15"/>
      <c r="U83" s="3"/>
      <c r="V83" s="5"/>
    </row>
    <row r="84" spans="1:22" x14ac:dyDescent="0.25">
      <c r="A84" s="17"/>
      <c r="B84" s="18"/>
      <c r="U84" s="3"/>
      <c r="V84" s="5"/>
    </row>
    <row r="85" spans="1:22" x14ac:dyDescent="0.25">
      <c r="B85" s="18"/>
      <c r="U85" s="3"/>
      <c r="V85" s="5"/>
    </row>
    <row r="86" spans="1:22" x14ac:dyDescent="0.25">
      <c r="A86" s="17"/>
      <c r="B86" s="18"/>
      <c r="U86" s="3"/>
      <c r="V86" s="5"/>
    </row>
    <row r="87" spans="1:22" x14ac:dyDescent="0.25">
      <c r="B87" s="18"/>
      <c r="U87" s="3"/>
      <c r="V87" s="5"/>
    </row>
    <row r="88" spans="1:22" x14ac:dyDescent="0.25">
      <c r="A88" s="17"/>
      <c r="B88" s="18"/>
      <c r="U88" s="3"/>
      <c r="V88" s="5"/>
    </row>
    <row r="89" spans="1:22" x14ac:dyDescent="0.25">
      <c r="B89" s="18"/>
      <c r="U89" s="3"/>
      <c r="V89" s="5"/>
    </row>
    <row r="90" spans="1:22" x14ac:dyDescent="0.25">
      <c r="A90" s="17"/>
      <c r="B90" s="18"/>
      <c r="U90" s="3"/>
      <c r="V90" s="5"/>
    </row>
    <row r="91" spans="1:22" x14ac:dyDescent="0.25">
      <c r="B91" s="18"/>
      <c r="U91" s="3"/>
      <c r="V91" s="5"/>
    </row>
    <row r="92" spans="1:22" x14ac:dyDescent="0.25">
      <c r="B92" s="16"/>
      <c r="U92" s="3"/>
      <c r="V92" s="5"/>
    </row>
    <row r="93" spans="1:22" x14ac:dyDescent="0.25">
      <c r="B93" s="16"/>
      <c r="U93" s="3"/>
      <c r="V93" s="5"/>
    </row>
    <row r="94" spans="1:22" x14ac:dyDescent="0.25">
      <c r="B94" s="16"/>
      <c r="U94" s="3"/>
      <c r="V94" s="5"/>
    </row>
    <row r="95" spans="1:22" x14ac:dyDescent="0.25">
      <c r="B95" s="16"/>
      <c r="U95" s="3"/>
      <c r="V95" s="5"/>
    </row>
    <row r="96" spans="1:22" x14ac:dyDescent="0.25">
      <c r="B96" s="16"/>
      <c r="U96" s="3"/>
      <c r="V96" s="5"/>
    </row>
    <row r="97" spans="2:22" x14ac:dyDescent="0.25">
      <c r="B97" s="16"/>
      <c r="U97" s="3"/>
      <c r="V97" s="5"/>
    </row>
    <row r="98" spans="2:22" x14ac:dyDescent="0.25">
      <c r="B98" s="16"/>
      <c r="U98" s="3"/>
      <c r="V98" s="5"/>
    </row>
    <row r="99" spans="2:22" x14ac:dyDescent="0.25">
      <c r="B99" s="16"/>
      <c r="U99" s="3"/>
      <c r="V99" s="5"/>
    </row>
    <row r="100" spans="2:22" x14ac:dyDescent="0.25">
      <c r="B100" s="16"/>
      <c r="U100" s="3"/>
      <c r="V100" s="5"/>
    </row>
    <row r="101" spans="2:22" x14ac:dyDescent="0.25">
      <c r="B101" s="16"/>
      <c r="U101" s="3"/>
      <c r="V101" s="5"/>
    </row>
  </sheetData>
  <phoneticPr fontId="6" type="noConversion"/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13</cp:revision>
  <dcterms:modified xsi:type="dcterms:W3CDTF">2021-11-17T12:22:01Z</dcterms:modified>
</cp:coreProperties>
</file>