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736" activeTab="2"/>
  </bookViews>
  <sheets>
    <sheet name="Заказ" sheetId="1" r:id="rId1"/>
    <sheet name="Расчет" sheetId="3" r:id="rId2"/>
    <sheet name="Библиотека" sheetId="4" r:id="rId3"/>
    <sheet name="Материалы" sheetId="7" state="hidden" r:id="rId4"/>
    <sheet name="Заказ-наряд" sheetId="8" state="hidden" r:id="rId5"/>
    <sheet name="Паспорт изделия" sheetId="9" r:id="rId6"/>
  </sheets>
  <definedNames>
    <definedName name="_xlnm.Print_Area" localSheetId="5">'Паспорт изделия'!$A$1:$BR$57</definedName>
  </definedNames>
  <calcPr calcId="145621"/>
</workbook>
</file>

<file path=xl/calcChain.xml><?xml version="1.0" encoding="utf-8"?>
<calcChain xmlns="http://schemas.openxmlformats.org/spreadsheetml/2006/main">
  <c r="BP8" i="9" l="1"/>
  <c r="BK8" i="9"/>
  <c r="BK7" i="9"/>
  <c r="BN6" i="9"/>
  <c r="BL6" i="9"/>
  <c r="BJ6" i="9"/>
  <c r="BF6" i="9"/>
  <c r="BG1" i="9"/>
  <c r="BB8" i="9"/>
  <c r="AW8" i="9"/>
  <c r="AW7" i="9"/>
  <c r="AZ6" i="9"/>
  <c r="AX6" i="9"/>
  <c r="AV6" i="9"/>
  <c r="AR6" i="9"/>
  <c r="AS1" i="9"/>
  <c r="P6" i="9"/>
  <c r="AN8" i="9"/>
  <c r="AI8" i="9"/>
  <c r="AI7" i="9"/>
  <c r="AL6" i="9"/>
  <c r="AJ6" i="9"/>
  <c r="AH6" i="9"/>
  <c r="AD6" i="9"/>
  <c r="AE1" i="9"/>
  <c r="Z8" i="9"/>
  <c r="U8" i="9"/>
  <c r="U7" i="9"/>
  <c r="X6" i="9"/>
  <c r="V6" i="9"/>
  <c r="T6" i="9"/>
  <c r="Q1" i="9"/>
  <c r="B6" i="9"/>
  <c r="L8" i="9"/>
  <c r="G8" i="9"/>
  <c r="G7" i="9"/>
  <c r="C1" i="9"/>
  <c r="J6" i="9"/>
  <c r="H6" i="9"/>
  <c r="F6" i="9"/>
  <c r="A3" i="7"/>
  <c r="A4" i="7" s="1"/>
  <c r="A5" i="7"/>
  <c r="A10" i="7"/>
  <c r="A11" i="7"/>
  <c r="A12" i="7"/>
  <c r="A13" i="7"/>
  <c r="A14" i="7"/>
  <c r="A15" i="7"/>
  <c r="A16" i="7"/>
  <c r="A17" i="7"/>
  <c r="A2" i="7"/>
  <c r="B5" i="7"/>
  <c r="C5" i="7"/>
  <c r="D5" i="7"/>
  <c r="B6" i="7"/>
  <c r="C6" i="7"/>
  <c r="D6" i="7"/>
  <c r="B7" i="7"/>
  <c r="C7" i="7"/>
  <c r="D7" i="7"/>
  <c r="B8" i="7"/>
  <c r="C8" i="7"/>
  <c r="D8" i="7"/>
  <c r="B9" i="7"/>
  <c r="C9" i="7"/>
  <c r="D9" i="7"/>
  <c r="B10" i="7"/>
  <c r="C10" i="7"/>
  <c r="D10" i="7"/>
  <c r="B11" i="7"/>
  <c r="C11" i="7"/>
  <c r="D11" i="7"/>
  <c r="B12" i="7"/>
  <c r="C12" i="7"/>
  <c r="D12" i="7"/>
  <c r="B13" i="7"/>
  <c r="C13" i="7"/>
  <c r="D13" i="7"/>
  <c r="B14" i="7"/>
  <c r="C14" i="7"/>
  <c r="D14" i="7"/>
  <c r="B15" i="7"/>
  <c r="C15" i="7"/>
  <c r="D15" i="7"/>
  <c r="B16" i="7"/>
  <c r="C16" i="7"/>
  <c r="D16" i="7"/>
  <c r="B17" i="7"/>
  <c r="C17" i="7"/>
  <c r="D17" i="7"/>
  <c r="B33" i="7"/>
  <c r="C33" i="7"/>
  <c r="D33" i="7"/>
  <c r="B34" i="7"/>
  <c r="C34" i="7"/>
  <c r="D34" i="7"/>
  <c r="B35" i="7"/>
  <c r="C35" i="7"/>
  <c r="D35" i="7"/>
  <c r="B36" i="7"/>
  <c r="C36" i="7"/>
  <c r="D36" i="7"/>
  <c r="B37" i="7"/>
  <c r="C37" i="7"/>
  <c r="D37" i="7"/>
  <c r="B38" i="7"/>
  <c r="C38" i="7"/>
  <c r="D38" i="7"/>
  <c r="B39" i="7"/>
  <c r="C39" i="7"/>
  <c r="D39" i="7"/>
  <c r="B40" i="7"/>
  <c r="C40" i="7"/>
  <c r="D40" i="7"/>
  <c r="B41" i="7"/>
  <c r="C41" i="7"/>
  <c r="D41" i="7"/>
  <c r="B42" i="7"/>
  <c r="C42" i="7"/>
  <c r="D42" i="7"/>
  <c r="B43" i="7"/>
  <c r="C43" i="7"/>
  <c r="D43" i="7"/>
  <c r="B44" i="7"/>
  <c r="C44" i="7"/>
  <c r="D44" i="7"/>
  <c r="B45" i="7"/>
  <c r="C45" i="7"/>
  <c r="D45" i="7"/>
  <c r="B46" i="7"/>
  <c r="C46" i="7"/>
  <c r="D46" i="7"/>
  <c r="B47" i="7"/>
  <c r="C47" i="7"/>
  <c r="D47" i="7"/>
  <c r="B48" i="7"/>
  <c r="C48" i="7"/>
  <c r="D48" i="7"/>
  <c r="B49" i="7"/>
  <c r="C49" i="7"/>
  <c r="D49" i="7"/>
  <c r="B50" i="7"/>
  <c r="C50" i="7"/>
  <c r="D50" i="7"/>
  <c r="B51" i="7"/>
  <c r="C51" i="7"/>
  <c r="D51" i="7"/>
  <c r="B52" i="7"/>
  <c r="C52" i="7"/>
  <c r="D52" i="7"/>
  <c r="B53" i="7"/>
  <c r="C53" i="7"/>
  <c r="D53" i="7"/>
  <c r="B54" i="7"/>
  <c r="C54" i="7"/>
  <c r="D54" i="7"/>
  <c r="B55" i="7"/>
  <c r="C55" i="7"/>
  <c r="D55" i="7"/>
  <c r="B56" i="7"/>
  <c r="C56" i="7"/>
  <c r="D56" i="7"/>
  <c r="B57" i="7"/>
  <c r="C57" i="7"/>
  <c r="D57" i="7"/>
  <c r="B58" i="7"/>
  <c r="C58" i="7"/>
  <c r="D58" i="7"/>
  <c r="B59" i="7"/>
  <c r="C59" i="7"/>
  <c r="D59" i="7"/>
  <c r="B60" i="7"/>
  <c r="C60" i="7"/>
  <c r="D60" i="7"/>
  <c r="B61" i="7"/>
  <c r="C61" i="7"/>
  <c r="D61" i="7"/>
  <c r="B62" i="7"/>
  <c r="C62" i="7"/>
  <c r="D62" i="7"/>
  <c r="B63" i="7"/>
  <c r="C63" i="7"/>
  <c r="D63" i="7"/>
  <c r="B64" i="7"/>
  <c r="C64" i="7"/>
  <c r="D64" i="7"/>
  <c r="B65" i="7"/>
  <c r="C65" i="7"/>
  <c r="D65" i="7"/>
  <c r="B66" i="7"/>
  <c r="C66" i="7"/>
  <c r="D66" i="7"/>
  <c r="B67" i="7"/>
  <c r="C67" i="7"/>
  <c r="D67" i="7"/>
  <c r="B68" i="7"/>
  <c r="C68" i="7"/>
  <c r="D68" i="7"/>
  <c r="B69" i="7"/>
  <c r="C69" i="7"/>
  <c r="D69" i="7"/>
  <c r="B70" i="7"/>
  <c r="C70" i="7"/>
  <c r="D70" i="7"/>
  <c r="B71" i="7"/>
  <c r="C71" i="7"/>
  <c r="D71" i="7"/>
  <c r="B72" i="7"/>
  <c r="C72" i="7"/>
  <c r="D72" i="7"/>
  <c r="B73" i="7"/>
  <c r="C73" i="7"/>
  <c r="D73" i="7"/>
  <c r="B74" i="7"/>
  <c r="C74" i="7"/>
  <c r="D74" i="7"/>
  <c r="B75" i="7"/>
  <c r="C75" i="7"/>
  <c r="D75" i="7"/>
  <c r="B76" i="7"/>
  <c r="C76" i="7"/>
  <c r="D76" i="7"/>
  <c r="B77" i="7"/>
  <c r="C77" i="7"/>
  <c r="D77" i="7"/>
  <c r="B78" i="7"/>
  <c r="C78" i="7"/>
  <c r="D78" i="7"/>
  <c r="B79" i="7"/>
  <c r="C79" i="7"/>
  <c r="D79" i="7"/>
  <c r="D4" i="7"/>
  <c r="C4" i="7"/>
  <c r="B4" i="7"/>
  <c r="A6" i="7" l="1"/>
  <c r="A7" i="7" s="1"/>
  <c r="F4" i="7"/>
  <c r="A9" i="7" l="1"/>
  <c r="A8" i="7"/>
  <c r="F5" i="7" l="1"/>
  <c r="F6" i="7"/>
  <c r="F8" i="7" l="1"/>
  <c r="DH186" i="4" l="1"/>
  <c r="DH185" i="4"/>
  <c r="DC185" i="4"/>
  <c r="CZ185" i="4"/>
  <c r="CZ186" i="4" s="1"/>
  <c r="CY187" i="4"/>
  <c r="CY186" i="4"/>
  <c r="CY185" i="4"/>
  <c r="DD185" i="4" s="1"/>
  <c r="CV185" i="4"/>
  <c r="CV186" i="4" s="1"/>
  <c r="CU190" i="4"/>
  <c r="CU187" i="4"/>
  <c r="CU186" i="4"/>
  <c r="CU188" i="4" s="1"/>
  <c r="CU185" i="4"/>
  <c r="CV188" i="4" s="1"/>
  <c r="CU191" i="4"/>
  <c r="CJ186" i="4"/>
  <c r="CJ185" i="4"/>
  <c r="CE185" i="4"/>
  <c r="CB185" i="4"/>
  <c r="CB186" i="4" s="1"/>
  <c r="CA187" i="4"/>
  <c r="CA186" i="4"/>
  <c r="CA185" i="4"/>
  <c r="CF185" i="4" s="1"/>
  <c r="BX185" i="4"/>
  <c r="BX186" i="4" s="1"/>
  <c r="BW190" i="4"/>
  <c r="BW187" i="4"/>
  <c r="BW186" i="4"/>
  <c r="BW188" i="4" s="1"/>
  <c r="BW185" i="4"/>
  <c r="BX188" i="4" s="1"/>
  <c r="BW191" i="4"/>
  <c r="BL186" i="4"/>
  <c r="BL185" i="4"/>
  <c r="BG185" i="4"/>
  <c r="BD185" i="4"/>
  <c r="BD186" i="4" s="1"/>
  <c r="BC187" i="4"/>
  <c r="BC186" i="4"/>
  <c r="BC185" i="4"/>
  <c r="BH185" i="4" s="1"/>
  <c r="AZ185" i="4"/>
  <c r="AZ186" i="4" s="1"/>
  <c r="AY190" i="4"/>
  <c r="AY187" i="4"/>
  <c r="AY186" i="4"/>
  <c r="AY188" i="4" s="1"/>
  <c r="AY185" i="4"/>
  <c r="AZ188" i="4" s="1"/>
  <c r="AY191" i="4"/>
  <c r="AN186" i="4"/>
  <c r="AN185" i="4"/>
  <c r="AI185" i="4"/>
  <c r="AF185" i="4"/>
  <c r="AE187" i="4"/>
  <c r="AE186" i="4"/>
  <c r="AE185" i="4"/>
  <c r="AJ185" i="4" s="1"/>
  <c r="AB185" i="4"/>
  <c r="AA190" i="4"/>
  <c r="AA191" i="4" s="1"/>
  <c r="AA187" i="4"/>
  <c r="AA186" i="4"/>
  <c r="AA188" i="4" s="1"/>
  <c r="AA185" i="4"/>
  <c r="AB188" i="4"/>
  <c r="AF186" i="4"/>
  <c r="AF187" i="4"/>
  <c r="AB186" i="4"/>
  <c r="DH111" i="4"/>
  <c r="DH110" i="4"/>
  <c r="DC110" i="4"/>
  <c r="CZ110" i="4"/>
  <c r="CZ111" i="4" s="1"/>
  <c r="CY112" i="4"/>
  <c r="CY111" i="4"/>
  <c r="CY110" i="4"/>
  <c r="DD110" i="4" s="1"/>
  <c r="CV110" i="4"/>
  <c r="CV111" i="4" s="1"/>
  <c r="CU115" i="4"/>
  <c r="CU112" i="4"/>
  <c r="CU111" i="4"/>
  <c r="CU113" i="4" s="1"/>
  <c r="CU110" i="4"/>
  <c r="CV113" i="4" s="1"/>
  <c r="CU116" i="4"/>
  <c r="CJ111" i="4"/>
  <c r="CJ110" i="4"/>
  <c r="CE110" i="4"/>
  <c r="CB110" i="4"/>
  <c r="CB111" i="4" s="1"/>
  <c r="CA112" i="4"/>
  <c r="CA111" i="4"/>
  <c r="CA110" i="4"/>
  <c r="CF110" i="4" s="1"/>
  <c r="BX110" i="4"/>
  <c r="BX111" i="4" s="1"/>
  <c r="BW115" i="4"/>
  <c r="BW112" i="4"/>
  <c r="BW111" i="4"/>
  <c r="BW110" i="4"/>
  <c r="BX113" i="4" s="1"/>
  <c r="BW116" i="4"/>
  <c r="BW113" i="4"/>
  <c r="BL111" i="4"/>
  <c r="BL110" i="4"/>
  <c r="BG110" i="4"/>
  <c r="BD110" i="4"/>
  <c r="BD111" i="4" s="1"/>
  <c r="BC112" i="4"/>
  <c r="BC111" i="4"/>
  <c r="BC110" i="4"/>
  <c r="BH110" i="4" s="1"/>
  <c r="AY115" i="4"/>
  <c r="AY116" i="4" s="1"/>
  <c r="AY112" i="4"/>
  <c r="AY111" i="4"/>
  <c r="AY110" i="4"/>
  <c r="AZ113" i="4" s="1"/>
  <c r="AZ110" i="4"/>
  <c r="AY113" i="4"/>
  <c r="AZ111" i="4"/>
  <c r="AN111" i="4"/>
  <c r="AN110" i="4"/>
  <c r="AI110" i="4"/>
  <c r="AF110" i="4"/>
  <c r="AF111" i="4" s="1"/>
  <c r="AE112" i="4"/>
  <c r="AE111" i="4"/>
  <c r="AE110" i="4"/>
  <c r="AJ110" i="4" s="1"/>
  <c r="AB110" i="4"/>
  <c r="AB111" i="4" s="1"/>
  <c r="AA115" i="4"/>
  <c r="AA112" i="4"/>
  <c r="AA111" i="4"/>
  <c r="AA110" i="4"/>
  <c r="AB113" i="4" s="1"/>
  <c r="AA116" i="4"/>
  <c r="AA113" i="4"/>
  <c r="C190" i="4"/>
  <c r="C191" i="4" s="1"/>
  <c r="DH171" i="4"/>
  <c r="DH170" i="4"/>
  <c r="CZ170" i="4"/>
  <c r="CZ171" i="4" s="1"/>
  <c r="CY172" i="4"/>
  <c r="CY171" i="4"/>
  <c r="CY170" i="4"/>
  <c r="CV170" i="4"/>
  <c r="CV171" i="4" s="1"/>
  <c r="CU175" i="4"/>
  <c r="CU172" i="4"/>
  <c r="CV173" i="4" s="1"/>
  <c r="CU171" i="4"/>
  <c r="CU173" i="4" s="1"/>
  <c r="CU170" i="4"/>
  <c r="CU176" i="4"/>
  <c r="DC170" i="4"/>
  <c r="DD170" i="4"/>
  <c r="CJ171" i="4"/>
  <c r="CJ170" i="4"/>
  <c r="CB170" i="4"/>
  <c r="CB171" i="4" s="1"/>
  <c r="CA172" i="4"/>
  <c r="CA171" i="4"/>
  <c r="CA170" i="4"/>
  <c r="CF170" i="4" s="1"/>
  <c r="BX170" i="4"/>
  <c r="BX171" i="4" s="1"/>
  <c r="BW175" i="4"/>
  <c r="BW172" i="4"/>
  <c r="BX173" i="4" s="1"/>
  <c r="BW171" i="4"/>
  <c r="BW173" i="4" s="1"/>
  <c r="BW170" i="4"/>
  <c r="BW176" i="4"/>
  <c r="CE170" i="4"/>
  <c r="BL170" i="4"/>
  <c r="BL171" i="4"/>
  <c r="BD170" i="4"/>
  <c r="BD171" i="4" s="1"/>
  <c r="BC172" i="4"/>
  <c r="BC171" i="4"/>
  <c r="BC170" i="4"/>
  <c r="BH170" i="4" s="1"/>
  <c r="AZ170" i="4"/>
  <c r="AZ171" i="4" s="1"/>
  <c r="AY175" i="4"/>
  <c r="AY172" i="4"/>
  <c r="AZ173" i="4" s="1"/>
  <c r="AY171" i="4"/>
  <c r="AY173" i="4" s="1"/>
  <c r="AY170" i="4"/>
  <c r="AY176" i="4"/>
  <c r="BG170" i="4"/>
  <c r="AN171" i="4"/>
  <c r="AN170" i="4"/>
  <c r="AF170" i="4"/>
  <c r="AF171" i="4" s="1"/>
  <c r="AE172" i="4"/>
  <c r="AE171" i="4"/>
  <c r="AE170" i="4"/>
  <c r="AJ170" i="4" s="1"/>
  <c r="AA175" i="4"/>
  <c r="AA172" i="4"/>
  <c r="AB173" i="4" s="1"/>
  <c r="AA171" i="4"/>
  <c r="AA170" i="4"/>
  <c r="AA176" i="4"/>
  <c r="AA173" i="4"/>
  <c r="AI170" i="4"/>
  <c r="AB170" i="4"/>
  <c r="AB171" i="4" s="1"/>
  <c r="DH156" i="4"/>
  <c r="DH155" i="4"/>
  <c r="DD155" i="4"/>
  <c r="CZ155" i="4"/>
  <c r="CY157" i="4"/>
  <c r="CY156" i="4"/>
  <c r="DC155" i="4" s="1"/>
  <c r="CY155" i="4"/>
  <c r="CZ157" i="4" s="1"/>
  <c r="CV155" i="4"/>
  <c r="CU161" i="4"/>
  <c r="CU162" i="4" s="1"/>
  <c r="CU159" i="4"/>
  <c r="CU157" i="4"/>
  <c r="CU156" i="4"/>
  <c r="CU155" i="4"/>
  <c r="CU158" i="4"/>
  <c r="CV159" i="4" s="1"/>
  <c r="CZ156" i="4"/>
  <c r="CV156" i="4"/>
  <c r="CV158" i="4" s="1"/>
  <c r="CJ156" i="4"/>
  <c r="CJ155" i="4"/>
  <c r="CF155" i="4"/>
  <c r="CB155" i="4"/>
  <c r="CB156" i="4" s="1"/>
  <c r="CA157" i="4"/>
  <c r="CA156" i="4"/>
  <c r="CE155" i="4" s="1"/>
  <c r="CA155" i="4"/>
  <c r="BX155" i="4"/>
  <c r="BX156" i="4" s="1"/>
  <c r="BX158" i="4" s="1"/>
  <c r="BW161" i="4"/>
  <c r="BW162" i="4" s="1"/>
  <c r="BW159" i="4"/>
  <c r="BW157" i="4"/>
  <c r="BW156" i="4"/>
  <c r="BW158" i="4" s="1"/>
  <c r="BX159" i="4" s="1"/>
  <c r="BW155" i="4"/>
  <c r="AY155" i="4"/>
  <c r="CB157" i="4"/>
  <c r="BL156" i="4"/>
  <c r="BL155" i="4"/>
  <c r="BH155" i="4"/>
  <c r="BD155" i="4"/>
  <c r="BD156" i="4" s="1"/>
  <c r="BC157" i="4"/>
  <c r="BC156" i="4"/>
  <c r="BG155" i="4" s="1"/>
  <c r="BC155" i="4"/>
  <c r="BD157" i="4" s="1"/>
  <c r="AZ155" i="4"/>
  <c r="AY161" i="4"/>
  <c r="AY162" i="4" s="1"/>
  <c r="AY159" i="4"/>
  <c r="AY157" i="4"/>
  <c r="AY156" i="4"/>
  <c r="AY158" i="4"/>
  <c r="AZ159" i="4" s="1"/>
  <c r="AZ156" i="4"/>
  <c r="AZ158" i="4" s="1"/>
  <c r="AN156" i="4"/>
  <c r="AN155" i="4"/>
  <c r="AJ155" i="4"/>
  <c r="AF155" i="4"/>
  <c r="AF156" i="4" s="1"/>
  <c r="AE157" i="4"/>
  <c r="AE156" i="4"/>
  <c r="AI155" i="4" s="1"/>
  <c r="AE155" i="4"/>
  <c r="AF157" i="4" s="1"/>
  <c r="AA161" i="4"/>
  <c r="AA162" i="4" s="1"/>
  <c r="AB155" i="4"/>
  <c r="AA159" i="4"/>
  <c r="AA157" i="4"/>
  <c r="AA156" i="4"/>
  <c r="AA158" i="4" s="1"/>
  <c r="AB159" i="4" s="1"/>
  <c r="AA155" i="4"/>
  <c r="AB156" i="4"/>
  <c r="AB158" i="4" s="1"/>
  <c r="DH126" i="4"/>
  <c r="DH125" i="4"/>
  <c r="DC125" i="4"/>
  <c r="CZ125" i="4"/>
  <c r="CZ126" i="4" s="1"/>
  <c r="CY127" i="4"/>
  <c r="CY126" i="4"/>
  <c r="CY125" i="4"/>
  <c r="CZ127" i="4" s="1"/>
  <c r="CV125" i="4"/>
  <c r="CV126" i="4" s="1"/>
  <c r="CU129" i="4"/>
  <c r="CU130" i="4" s="1"/>
  <c r="CU127" i="4"/>
  <c r="CU126" i="4"/>
  <c r="CU125" i="4"/>
  <c r="CJ126" i="4"/>
  <c r="CJ125" i="4"/>
  <c r="CE125" i="4"/>
  <c r="CB125" i="4"/>
  <c r="CB126" i="4" s="1"/>
  <c r="CA127" i="4"/>
  <c r="CA126" i="4"/>
  <c r="CA125" i="4"/>
  <c r="CB127" i="4" s="1"/>
  <c r="BX125" i="4"/>
  <c r="BX126" i="4" s="1"/>
  <c r="BW129" i="4"/>
  <c r="BW127" i="4"/>
  <c r="BW126" i="4"/>
  <c r="BW125" i="4"/>
  <c r="BW130" i="4"/>
  <c r="BL126" i="4"/>
  <c r="BL125" i="4"/>
  <c r="BG125" i="4"/>
  <c r="BD125" i="4"/>
  <c r="BD126" i="4" s="1"/>
  <c r="BC127" i="4"/>
  <c r="BC126" i="4"/>
  <c r="BC125" i="4"/>
  <c r="BH125" i="4" s="1"/>
  <c r="AZ125" i="4"/>
  <c r="AY129" i="4"/>
  <c r="AY127" i="4"/>
  <c r="AY126" i="4"/>
  <c r="AY125" i="4"/>
  <c r="AY130" i="4"/>
  <c r="BD127" i="4"/>
  <c r="AZ126" i="4"/>
  <c r="AN126" i="4"/>
  <c r="AN125" i="4"/>
  <c r="AI125" i="4"/>
  <c r="AF125" i="4"/>
  <c r="AF126" i="4" s="1"/>
  <c r="AE127" i="4"/>
  <c r="AE126" i="4"/>
  <c r="AE125" i="4"/>
  <c r="AF127" i="4" s="1"/>
  <c r="AB125" i="4"/>
  <c r="AB126" i="4" s="1"/>
  <c r="AA129" i="4"/>
  <c r="AA130" i="4" s="1"/>
  <c r="AA127" i="4"/>
  <c r="AA126" i="4"/>
  <c r="AA125" i="4"/>
  <c r="DH96" i="4"/>
  <c r="DH95" i="4"/>
  <c r="DC95" i="4"/>
  <c r="CZ95" i="4"/>
  <c r="CZ96" i="4" s="1"/>
  <c r="CY96" i="4"/>
  <c r="CY97" i="4" s="1"/>
  <c r="CY95" i="4"/>
  <c r="DD95" i="4" s="1"/>
  <c r="CV98" i="4"/>
  <c r="CV95" i="4"/>
  <c r="CV96" i="4" s="1"/>
  <c r="CU100" i="4"/>
  <c r="CU97" i="4"/>
  <c r="CU96" i="4"/>
  <c r="CU98" i="4" s="1"/>
  <c r="CU95" i="4"/>
  <c r="CU101" i="4"/>
  <c r="CJ96" i="4"/>
  <c r="CJ95" i="4"/>
  <c r="CE95" i="4"/>
  <c r="CB95" i="4"/>
  <c r="CB96" i="4" s="1"/>
  <c r="CA96" i="4"/>
  <c r="CA97" i="4" s="1"/>
  <c r="CA95" i="4"/>
  <c r="CB97" i="4" s="1"/>
  <c r="BX98" i="4"/>
  <c r="BX95" i="4"/>
  <c r="BW100" i="4"/>
  <c r="BW97" i="4"/>
  <c r="BW96" i="4"/>
  <c r="BW98" i="4" s="1"/>
  <c r="BW95" i="4"/>
  <c r="BW101" i="4"/>
  <c r="BX96" i="4"/>
  <c r="BL96" i="4"/>
  <c r="BL95" i="4"/>
  <c r="BG95" i="4"/>
  <c r="BD95" i="4"/>
  <c r="BD96" i="4" s="1"/>
  <c r="BC96" i="4"/>
  <c r="BC97" i="4" s="1"/>
  <c r="BC95" i="4"/>
  <c r="BH95" i="4" s="1"/>
  <c r="AY100" i="4"/>
  <c r="AY101" i="4" s="1"/>
  <c r="AZ98" i="4"/>
  <c r="AZ95" i="4"/>
  <c r="AZ96" i="4" s="1"/>
  <c r="AY97" i="4"/>
  <c r="AY96" i="4"/>
  <c r="AY98" i="4" s="1"/>
  <c r="AY95" i="4"/>
  <c r="AN96" i="4"/>
  <c r="AN95" i="4"/>
  <c r="AI95" i="4"/>
  <c r="AF95" i="4"/>
  <c r="AF96" i="4" s="1"/>
  <c r="AE96" i="4"/>
  <c r="AE97" i="4" s="1"/>
  <c r="AE95" i="4"/>
  <c r="AJ95" i="4" s="1"/>
  <c r="AB98" i="4"/>
  <c r="AB95" i="4"/>
  <c r="AB96" i="4" s="1"/>
  <c r="AA100" i="4"/>
  <c r="AA101" i="4" s="1"/>
  <c r="AA97" i="4"/>
  <c r="AA96" i="4"/>
  <c r="AA98" i="4" s="1"/>
  <c r="AA95" i="4"/>
  <c r="DH81" i="4"/>
  <c r="DH80" i="4"/>
  <c r="DD80" i="4"/>
  <c r="CZ80" i="4"/>
  <c r="CY82" i="4"/>
  <c r="CY81" i="4"/>
  <c r="DC80" i="4" s="1"/>
  <c r="CY80" i="4"/>
  <c r="CZ82" i="4" s="1"/>
  <c r="CV80" i="4"/>
  <c r="CU86" i="4"/>
  <c r="CU87" i="4" s="1"/>
  <c r="CU84" i="4"/>
  <c r="CU82" i="4"/>
  <c r="CU81" i="4"/>
  <c r="CU80" i="4"/>
  <c r="CU83" i="4"/>
  <c r="CV84" i="4" s="1"/>
  <c r="CZ81" i="4"/>
  <c r="CV81" i="4"/>
  <c r="CV83" i="4" s="1"/>
  <c r="CJ81" i="4"/>
  <c r="CJ80" i="4"/>
  <c r="CF80" i="4"/>
  <c r="CB80" i="4"/>
  <c r="CB81" i="4" s="1"/>
  <c r="CA82" i="4"/>
  <c r="CA81" i="4"/>
  <c r="CE80" i="4" s="1"/>
  <c r="CA80" i="4"/>
  <c r="AY86" i="4"/>
  <c r="AY87" i="4" s="1"/>
  <c r="BW86" i="4"/>
  <c r="BW87" i="4" s="1"/>
  <c r="BX80" i="4"/>
  <c r="BX81" i="4" s="1"/>
  <c r="BX83" i="4" s="1"/>
  <c r="BW84" i="4"/>
  <c r="BW82" i="4"/>
  <c r="BW81" i="4"/>
  <c r="BW83" i="4" s="1"/>
  <c r="BX84" i="4" s="1"/>
  <c r="BW80" i="4"/>
  <c r="CB82" i="4"/>
  <c r="BL81" i="4"/>
  <c r="BL80" i="4"/>
  <c r="BH80" i="4"/>
  <c r="BD80" i="4"/>
  <c r="BD81" i="4" s="1"/>
  <c r="BC82" i="4"/>
  <c r="BC81" i="4"/>
  <c r="BG80" i="4" s="1"/>
  <c r="BC80" i="4"/>
  <c r="BD82" i="4" s="1"/>
  <c r="AZ80" i="4"/>
  <c r="AZ81" i="4" s="1"/>
  <c r="AZ83" i="4" s="1"/>
  <c r="AY84" i="4"/>
  <c r="AY82" i="4"/>
  <c r="AY81" i="4"/>
  <c r="AY83" i="4" s="1"/>
  <c r="AZ84" i="4" s="1"/>
  <c r="AY80" i="4"/>
  <c r="AN81" i="4"/>
  <c r="AN80" i="4"/>
  <c r="AJ80" i="4"/>
  <c r="AF80" i="4"/>
  <c r="AF81" i="4" s="1"/>
  <c r="AE82" i="4"/>
  <c r="AE81" i="4"/>
  <c r="AI80" i="4" s="1"/>
  <c r="AE80" i="4"/>
  <c r="AF82" i="4" s="1"/>
  <c r="AA86" i="4"/>
  <c r="AA87" i="4" s="1"/>
  <c r="AB80" i="4"/>
  <c r="AB81" i="4" s="1"/>
  <c r="AB83" i="4" s="1"/>
  <c r="AA84" i="4"/>
  <c r="AA82" i="4"/>
  <c r="AA81" i="4"/>
  <c r="AA83" i="4" s="1"/>
  <c r="AB84" i="4" s="1"/>
  <c r="AA80" i="4"/>
  <c r="K110" i="4"/>
  <c r="DH36" i="4"/>
  <c r="DH35" i="4"/>
  <c r="DD35" i="4"/>
  <c r="DC35" i="4"/>
  <c r="CZ37" i="4"/>
  <c r="CZ35" i="4"/>
  <c r="CZ36" i="4" s="1"/>
  <c r="CY36" i="4"/>
  <c r="CY37" i="4" s="1"/>
  <c r="CY35" i="4"/>
  <c r="CU37" i="4"/>
  <c r="CU36" i="4"/>
  <c r="CJ36" i="4"/>
  <c r="CJ35" i="4"/>
  <c r="CF35" i="4"/>
  <c r="CE35" i="4"/>
  <c r="CB37" i="4"/>
  <c r="CB35" i="4"/>
  <c r="CB36" i="4" s="1"/>
  <c r="CA36" i="4"/>
  <c r="CA37" i="4" s="1"/>
  <c r="CA35" i="4"/>
  <c r="BW37" i="4"/>
  <c r="BW36" i="4"/>
  <c r="BL36" i="4"/>
  <c r="BL35" i="4"/>
  <c r="BH35" i="4"/>
  <c r="BG35" i="4"/>
  <c r="BD37" i="4"/>
  <c r="BD35" i="4"/>
  <c r="BD36" i="4" s="1"/>
  <c r="BC36" i="4"/>
  <c r="BC37" i="4" s="1"/>
  <c r="BC35" i="4"/>
  <c r="AY37" i="4"/>
  <c r="AY36" i="4"/>
  <c r="AN36" i="4"/>
  <c r="AN35" i="4"/>
  <c r="AJ35" i="4"/>
  <c r="AI35" i="4"/>
  <c r="AF37" i="4"/>
  <c r="AF35" i="4"/>
  <c r="AF36" i="4" s="1"/>
  <c r="AE36" i="4"/>
  <c r="AE37" i="4" s="1"/>
  <c r="AE35" i="4"/>
  <c r="AA37" i="4"/>
  <c r="AA36" i="4"/>
  <c r="DH21" i="4"/>
  <c r="DH20" i="4"/>
  <c r="DD20" i="4"/>
  <c r="DC20" i="4"/>
  <c r="CZ22" i="4"/>
  <c r="CZ20" i="4"/>
  <c r="CZ21" i="4" s="1"/>
  <c r="CY21" i="4"/>
  <c r="CY22" i="4" s="1"/>
  <c r="CY20" i="4"/>
  <c r="CU22" i="4"/>
  <c r="CU21" i="4"/>
  <c r="CJ21" i="4"/>
  <c r="CJ20" i="4"/>
  <c r="CF20" i="4"/>
  <c r="CE20" i="4"/>
  <c r="CB22" i="4"/>
  <c r="CB20" i="4"/>
  <c r="CB21" i="4" s="1"/>
  <c r="CA21" i="4"/>
  <c r="CA22" i="4" s="1"/>
  <c r="CA20" i="4"/>
  <c r="BW22" i="4"/>
  <c r="BW21" i="4"/>
  <c r="BL21" i="4"/>
  <c r="BL20" i="4"/>
  <c r="AI20" i="4"/>
  <c r="BH20" i="4"/>
  <c r="BG20" i="4"/>
  <c r="BD22" i="4"/>
  <c r="BD20" i="4"/>
  <c r="BD21" i="4" s="1"/>
  <c r="BC21" i="4"/>
  <c r="BC22" i="4" s="1"/>
  <c r="BC20" i="4"/>
  <c r="AY22" i="4"/>
  <c r="AY21" i="4"/>
  <c r="AN21" i="4"/>
  <c r="AN20" i="4"/>
  <c r="AJ20" i="4"/>
  <c r="AF22" i="4"/>
  <c r="AF20" i="4"/>
  <c r="AF21" i="4" s="1"/>
  <c r="AE21" i="4"/>
  <c r="AE22" i="4" s="1"/>
  <c r="AE20" i="4"/>
  <c r="AA22" i="4"/>
  <c r="AA21" i="4"/>
  <c r="CJ6" i="4"/>
  <c r="DH6" i="4"/>
  <c r="DH5" i="4"/>
  <c r="DD5" i="4"/>
  <c r="DC5" i="4"/>
  <c r="CZ7" i="4"/>
  <c r="CZ5" i="4"/>
  <c r="CZ6" i="4" s="1"/>
  <c r="CY6" i="4"/>
  <c r="CY7" i="4" s="1"/>
  <c r="CY5" i="4"/>
  <c r="CU7" i="4"/>
  <c r="CU6" i="4"/>
  <c r="CJ5" i="4"/>
  <c r="CF5" i="4"/>
  <c r="CE5" i="4"/>
  <c r="CB7" i="4"/>
  <c r="CA6" i="4"/>
  <c r="CA7" i="4" s="1"/>
  <c r="CB5" i="4"/>
  <c r="CB6" i="4" s="1"/>
  <c r="CA5" i="4"/>
  <c r="BW7" i="4"/>
  <c r="BW6" i="4"/>
  <c r="BL6" i="4"/>
  <c r="BL5" i="4"/>
  <c r="BH5" i="4"/>
  <c r="BG5" i="4"/>
  <c r="BD7" i="4"/>
  <c r="BD5" i="4"/>
  <c r="BD6" i="4" s="1"/>
  <c r="BC6" i="4"/>
  <c r="BC7" i="4" s="1"/>
  <c r="BC5" i="4"/>
  <c r="AY7" i="4"/>
  <c r="AY6" i="4"/>
  <c r="AN6" i="4"/>
  <c r="AN5" i="4"/>
  <c r="AJ5" i="4"/>
  <c r="AI5" i="4"/>
  <c r="AF7" i="4"/>
  <c r="AF5" i="4"/>
  <c r="AF6" i="4" s="1"/>
  <c r="AE6" i="4"/>
  <c r="AE7" i="4" s="1"/>
  <c r="AE5" i="4"/>
  <c r="AA7" i="4"/>
  <c r="AA6" i="4"/>
  <c r="P216" i="4"/>
  <c r="P215" i="4"/>
  <c r="P201" i="4"/>
  <c r="P200" i="4"/>
  <c r="P186" i="4"/>
  <c r="P185" i="4"/>
  <c r="P171" i="4"/>
  <c r="P170" i="4"/>
  <c r="P156" i="4"/>
  <c r="P155" i="4"/>
  <c r="P142" i="4"/>
  <c r="P141" i="4"/>
  <c r="P126" i="4"/>
  <c r="P125" i="4"/>
  <c r="P111" i="4"/>
  <c r="P110" i="4"/>
  <c r="P96" i="4"/>
  <c r="P95" i="4"/>
  <c r="P81" i="4"/>
  <c r="P80" i="4"/>
  <c r="P66" i="4"/>
  <c r="P65" i="4"/>
  <c r="P51" i="4"/>
  <c r="P50" i="4"/>
  <c r="P36" i="4"/>
  <c r="P35" i="4"/>
  <c r="P21" i="4"/>
  <c r="P20" i="4"/>
  <c r="P6" i="4"/>
  <c r="P5" i="4"/>
  <c r="L185" i="4"/>
  <c r="K185" i="4"/>
  <c r="G187" i="4"/>
  <c r="G186" i="4"/>
  <c r="H185" i="4"/>
  <c r="H186" i="4" s="1"/>
  <c r="G185" i="4"/>
  <c r="H187" i="4" s="1"/>
  <c r="D185" i="4"/>
  <c r="D186" i="4" s="1"/>
  <c r="C187" i="4"/>
  <c r="C186" i="4"/>
  <c r="C188" i="4" s="1"/>
  <c r="C185" i="4"/>
  <c r="D188" i="4" s="1"/>
  <c r="C175" i="4"/>
  <c r="C176" i="4" s="1"/>
  <c r="G172" i="4"/>
  <c r="G171" i="4"/>
  <c r="K170" i="4" s="1"/>
  <c r="H170" i="4"/>
  <c r="H171" i="4" s="1"/>
  <c r="G170" i="4"/>
  <c r="H172" i="4" s="1"/>
  <c r="C172" i="4"/>
  <c r="D173" i="4" s="1"/>
  <c r="C171" i="4"/>
  <c r="C173" i="4" s="1"/>
  <c r="D170" i="4"/>
  <c r="D171" i="4" s="1"/>
  <c r="C170" i="4"/>
  <c r="C161" i="4"/>
  <c r="C162" i="4" s="1"/>
  <c r="L155" i="4"/>
  <c r="G157" i="4"/>
  <c r="G156" i="4"/>
  <c r="K155" i="4" s="1"/>
  <c r="H155" i="4"/>
  <c r="H156" i="4" s="1"/>
  <c r="G155" i="4"/>
  <c r="H157" i="4" s="1"/>
  <c r="C159" i="4"/>
  <c r="C157" i="4"/>
  <c r="D155" i="4"/>
  <c r="D156" i="4" s="1"/>
  <c r="D158" i="4" s="1"/>
  <c r="C156" i="4"/>
  <c r="C158" i="4" s="1"/>
  <c r="D159" i="4" s="1"/>
  <c r="C155" i="4"/>
  <c r="C129" i="4"/>
  <c r="C130" i="4" s="1"/>
  <c r="K125" i="4"/>
  <c r="G127" i="4"/>
  <c r="G126" i="4"/>
  <c r="H125" i="4"/>
  <c r="H126" i="4" s="1"/>
  <c r="G125" i="4"/>
  <c r="H127" i="4" s="1"/>
  <c r="C127" i="4"/>
  <c r="C126" i="4"/>
  <c r="D125" i="4"/>
  <c r="D126" i="4" s="1"/>
  <c r="C125" i="4"/>
  <c r="C115" i="4"/>
  <c r="C116" i="4" s="1"/>
  <c r="G112" i="4"/>
  <c r="G111" i="4"/>
  <c r="H110" i="4"/>
  <c r="H111" i="4" s="1"/>
  <c r="G110" i="4"/>
  <c r="H112" i="4" s="1"/>
  <c r="D110" i="4"/>
  <c r="D111" i="4" s="1"/>
  <c r="C112" i="4"/>
  <c r="C111" i="4"/>
  <c r="C113" i="4" s="1"/>
  <c r="C110" i="4"/>
  <c r="D113" i="4" s="1"/>
  <c r="CZ187" i="4" l="1"/>
  <c r="CB187" i="4"/>
  <c r="BD187" i="4"/>
  <c r="CZ112" i="4"/>
  <c r="CB112" i="4"/>
  <c r="BD112" i="4"/>
  <c r="AF112" i="4"/>
  <c r="CZ172" i="4"/>
  <c r="CB172" i="4"/>
  <c r="BD172" i="4"/>
  <c r="AF172" i="4"/>
  <c r="DD125" i="4"/>
  <c r="CF125" i="4"/>
  <c r="AJ125" i="4"/>
  <c r="CZ97" i="4"/>
  <c r="CF95" i="4"/>
  <c r="BD97" i="4"/>
  <c r="AF97" i="4"/>
  <c r="L170" i="4"/>
  <c r="L125" i="4"/>
  <c r="L110" i="4"/>
  <c r="C100" i="4"/>
  <c r="C101" i="4" s="1"/>
  <c r="K95" i="4"/>
  <c r="D98" i="4"/>
  <c r="C70" i="4"/>
  <c r="G96" i="4"/>
  <c r="G97" i="4" s="1"/>
  <c r="H95" i="4"/>
  <c r="H96" i="4" s="1"/>
  <c r="G95" i="4"/>
  <c r="H97" i="4" s="1"/>
  <c r="D95" i="4"/>
  <c r="D96" i="4" s="1"/>
  <c r="C97" i="4"/>
  <c r="C96" i="4"/>
  <c r="C98" i="4" s="1"/>
  <c r="C95" i="4"/>
  <c r="L80" i="4"/>
  <c r="C51" i="4"/>
  <c r="C66" i="4"/>
  <c r="C81" i="4"/>
  <c r="G82" i="4"/>
  <c r="G81" i="4"/>
  <c r="K80" i="4" s="1"/>
  <c r="K65" i="4"/>
  <c r="G66" i="4"/>
  <c r="G51" i="4"/>
  <c r="K35" i="4"/>
  <c r="G36" i="4"/>
  <c r="K20" i="4"/>
  <c r="G21" i="4"/>
  <c r="K5" i="4"/>
  <c r="G6" i="4"/>
  <c r="L95" i="4" l="1"/>
  <c r="F1" i="8"/>
  <c r="H80" i="4"/>
  <c r="H81" i="4" s="1"/>
  <c r="G80" i="4"/>
  <c r="H82" i="4" s="1"/>
  <c r="C86" i="4"/>
  <c r="C87" i="4" s="1"/>
  <c r="C84" i="4"/>
  <c r="C82" i="4"/>
  <c r="C83" i="4"/>
  <c r="D84" i="4" s="1"/>
  <c r="D80" i="4"/>
  <c r="D81" i="4" s="1"/>
  <c r="D83" i="4" s="1"/>
  <c r="C80" i="4"/>
  <c r="D70" i="4" l="1"/>
  <c r="D65" i="4"/>
  <c r="D69" i="4" s="1"/>
  <c r="L65" i="4"/>
  <c r="H65" i="4"/>
  <c r="H66" i="4" s="1"/>
  <c r="G65" i="4"/>
  <c r="C67" i="4"/>
  <c r="C68" i="4" s="1"/>
  <c r="C65" i="4"/>
  <c r="C59" i="4"/>
  <c r="C60" i="4" s="1"/>
  <c r="D50" i="4"/>
  <c r="D51" i="4" s="1"/>
  <c r="D53" i="4" s="1"/>
  <c r="H53" i="4"/>
  <c r="L50" i="4" s="1"/>
  <c r="H52" i="4"/>
  <c r="G52" i="4"/>
  <c r="G53" i="4" s="1"/>
  <c r="K50" i="4" s="1"/>
  <c r="G37" i="4"/>
  <c r="H50" i="4"/>
  <c r="H51" i="4" s="1"/>
  <c r="G50" i="4"/>
  <c r="C52" i="4"/>
  <c r="C50" i="4"/>
  <c r="L35" i="4"/>
  <c r="H37" i="4"/>
  <c r="G22" i="4"/>
  <c r="H35" i="4"/>
  <c r="H36" i="4" s="1"/>
  <c r="G35" i="4"/>
  <c r="C37" i="4"/>
  <c r="C36" i="4"/>
  <c r="L20" i="4"/>
  <c r="L5" i="4"/>
  <c r="H22" i="4"/>
  <c r="H7" i="4"/>
  <c r="H20" i="4"/>
  <c r="H21" i="4" s="1"/>
  <c r="G20" i="4"/>
  <c r="H5" i="4"/>
  <c r="H6" i="4" s="1"/>
  <c r="G5" i="4"/>
  <c r="C22" i="4"/>
  <c r="C21" i="4"/>
  <c r="G7" i="4"/>
  <c r="C7" i="4"/>
  <c r="C6" i="4"/>
  <c r="C69" i="4" l="1"/>
  <c r="D66" i="4"/>
  <c r="C55" i="4"/>
  <c r="C56" i="4" s="1"/>
  <c r="X65" i="1"/>
  <c r="X50" i="1"/>
  <c r="X35" i="1"/>
  <c r="X20" i="1"/>
  <c r="X5" i="1"/>
  <c r="B5" i="3"/>
  <c r="Z5" i="3" s="1"/>
  <c r="H5" i="3" s="1"/>
  <c r="CL5" i="4" l="1"/>
  <c r="BW8" i="4" s="1"/>
  <c r="CL80" i="4"/>
  <c r="BW88" i="4" s="1"/>
  <c r="CL110" i="4"/>
  <c r="BW117" i="4" s="1"/>
  <c r="BX115" i="4" s="1"/>
  <c r="CL170" i="4"/>
  <c r="BW177" i="4" s="1"/>
  <c r="BX175" i="4" s="1"/>
  <c r="CL95" i="4"/>
  <c r="BW102" i="4" s="1"/>
  <c r="BX100" i="4" s="1"/>
  <c r="CL185" i="4"/>
  <c r="BW192" i="4" s="1"/>
  <c r="BX190" i="4" s="1"/>
  <c r="CL155" i="4"/>
  <c r="BW163" i="4" s="1"/>
  <c r="CL125" i="4"/>
  <c r="BW131" i="4" s="1"/>
  <c r="BX129" i="4" s="1"/>
  <c r="CL35" i="4"/>
  <c r="BW38" i="4" s="1"/>
  <c r="BX36" i="4" s="1"/>
  <c r="CL20" i="4"/>
  <c r="BW23" i="4" s="1"/>
  <c r="BX21" i="4" s="1"/>
  <c r="DJ5" i="4"/>
  <c r="CU8" i="4" s="1"/>
  <c r="DJ185" i="4"/>
  <c r="CU192" i="4" s="1"/>
  <c r="CV190" i="4" s="1"/>
  <c r="DJ155" i="4"/>
  <c r="CU163" i="4" s="1"/>
  <c r="DJ35" i="4"/>
  <c r="CU38" i="4" s="1"/>
  <c r="CV36" i="4" s="1"/>
  <c r="DJ20" i="4"/>
  <c r="CU23" i="4" s="1"/>
  <c r="CV21" i="4" s="1"/>
  <c r="DJ170" i="4"/>
  <c r="CU177" i="4" s="1"/>
  <c r="CV175" i="4" s="1"/>
  <c r="DJ125" i="4"/>
  <c r="CU131" i="4" s="1"/>
  <c r="CV129" i="4" s="1"/>
  <c r="DJ80" i="4"/>
  <c r="CU88" i="4" s="1"/>
  <c r="DJ110" i="4"/>
  <c r="CU117" i="4" s="1"/>
  <c r="CV115" i="4" s="1"/>
  <c r="DJ95" i="4"/>
  <c r="CU102" i="4" s="1"/>
  <c r="CV100" i="4" s="1"/>
  <c r="AP5" i="4"/>
  <c r="AA8" i="4" s="1"/>
  <c r="AP170" i="4"/>
  <c r="AA177" i="4" s="1"/>
  <c r="AB175" i="4" s="1"/>
  <c r="AP95" i="4"/>
  <c r="AA102" i="4" s="1"/>
  <c r="AB100" i="4" s="1"/>
  <c r="AP80" i="4"/>
  <c r="AA88" i="4" s="1"/>
  <c r="AP35" i="4"/>
  <c r="AA38" i="4" s="1"/>
  <c r="AB36" i="4" s="1"/>
  <c r="AP185" i="4"/>
  <c r="AA192" i="4" s="1"/>
  <c r="AB190" i="4" s="1"/>
  <c r="AP125" i="4"/>
  <c r="AA131" i="4" s="1"/>
  <c r="AB129" i="4" s="1"/>
  <c r="AP110" i="4"/>
  <c r="AA117" i="4" s="1"/>
  <c r="AB115" i="4" s="1"/>
  <c r="AP155" i="4"/>
  <c r="AA163" i="4" s="1"/>
  <c r="AP20" i="4"/>
  <c r="AA23" i="4" s="1"/>
  <c r="AB21" i="4" s="1"/>
  <c r="BN5" i="4"/>
  <c r="AY8" i="4" s="1"/>
  <c r="BN185" i="4"/>
  <c r="AY192" i="4" s="1"/>
  <c r="AZ190" i="4" s="1"/>
  <c r="BN110" i="4"/>
  <c r="AY117" i="4" s="1"/>
  <c r="AZ115" i="4" s="1"/>
  <c r="BN95" i="4"/>
  <c r="AY102" i="4" s="1"/>
  <c r="AZ100" i="4" s="1"/>
  <c r="BN80" i="4"/>
  <c r="AY88" i="4" s="1"/>
  <c r="BN125" i="4"/>
  <c r="AY131" i="4" s="1"/>
  <c r="AZ129" i="4" s="1"/>
  <c r="BN155" i="4"/>
  <c r="AY163" i="4" s="1"/>
  <c r="BN35" i="4"/>
  <c r="AY38" i="4" s="1"/>
  <c r="AZ36" i="4" s="1"/>
  <c r="BN170" i="4"/>
  <c r="AY177" i="4" s="1"/>
  <c r="AZ175" i="4" s="1"/>
  <c r="BN20" i="4"/>
  <c r="AY23" i="4" s="1"/>
  <c r="AZ21" i="4" s="1"/>
  <c r="CV6" i="4"/>
  <c r="CU9" i="4"/>
  <c r="BW9" i="4"/>
  <c r="BX6" i="4"/>
  <c r="AZ6" i="4"/>
  <c r="AY9" i="4"/>
  <c r="AB6" i="4"/>
  <c r="AA9" i="4"/>
  <c r="AP200" i="4"/>
  <c r="AP140" i="4"/>
  <c r="AP65" i="4"/>
  <c r="AP50" i="4"/>
  <c r="BN50" i="4"/>
  <c r="BN200" i="4"/>
  <c r="BN140" i="4"/>
  <c r="BN65" i="4"/>
  <c r="CL65" i="4"/>
  <c r="CL50" i="4"/>
  <c r="CL200" i="4"/>
  <c r="CL140" i="4"/>
  <c r="DJ200" i="4"/>
  <c r="DJ140" i="4"/>
  <c r="DJ65" i="4"/>
  <c r="DJ50" i="4"/>
  <c r="R185" i="4"/>
  <c r="C192" i="4" s="1"/>
  <c r="D190" i="4" s="1"/>
  <c r="R125" i="4"/>
  <c r="C131" i="4" s="1"/>
  <c r="D129" i="4" s="1"/>
  <c r="R65" i="4"/>
  <c r="R5" i="4"/>
  <c r="R170" i="4"/>
  <c r="C177" i="4" s="1"/>
  <c r="D175" i="4" s="1"/>
  <c r="R110" i="4"/>
  <c r="C117" i="4" s="1"/>
  <c r="D115" i="4" s="1"/>
  <c r="R50" i="4"/>
  <c r="C57" i="4" s="1"/>
  <c r="R155" i="4"/>
  <c r="C163" i="4" s="1"/>
  <c r="R95" i="4"/>
  <c r="C102" i="4" s="1"/>
  <c r="D100" i="4" s="1"/>
  <c r="R35" i="4"/>
  <c r="C38" i="4" s="1"/>
  <c r="D36" i="4" s="1"/>
  <c r="R200" i="4"/>
  <c r="R140" i="4"/>
  <c r="R80" i="4"/>
  <c r="C88" i="4" s="1"/>
  <c r="R20" i="4"/>
  <c r="C23" i="4" s="1"/>
  <c r="D21" i="4" s="1"/>
  <c r="E5" i="3"/>
  <c r="M5" i="3"/>
  <c r="I5" i="3"/>
  <c r="L5" i="3"/>
  <c r="D5" i="3"/>
  <c r="Z6" i="3"/>
  <c r="Q5" i="3"/>
  <c r="K5" i="3"/>
  <c r="C5" i="3"/>
  <c r="N5" i="3"/>
  <c r="J5" i="3"/>
  <c r="R5" i="3"/>
  <c r="P5" i="3"/>
  <c r="F5" i="3"/>
  <c r="V5" i="3"/>
  <c r="T5" i="3"/>
  <c r="O5" i="3"/>
  <c r="G5" i="3"/>
  <c r="U5" i="3"/>
  <c r="AB86" i="4" l="1"/>
  <c r="AA89" i="4"/>
  <c r="AY89" i="4"/>
  <c r="AZ86" i="4"/>
  <c r="BW164" i="4"/>
  <c r="BX161" i="4"/>
  <c r="CU89" i="4"/>
  <c r="CV86" i="4"/>
  <c r="BX86" i="4"/>
  <c r="BW89" i="4"/>
  <c r="AY164" i="4"/>
  <c r="AZ161" i="4"/>
  <c r="AA164" i="4"/>
  <c r="AB161" i="4"/>
  <c r="CU164" i="4"/>
  <c r="CV161" i="4"/>
  <c r="D161" i="4"/>
  <c r="C164" i="4"/>
  <c r="D86" i="4"/>
  <c r="C89" i="4"/>
  <c r="D6" i="3"/>
  <c r="S6" i="3"/>
  <c r="C61" i="4"/>
  <c r="D55" i="4"/>
  <c r="D59" i="4" s="1"/>
  <c r="C8" i="4"/>
  <c r="C9" i="4" s="1"/>
  <c r="S5" i="3"/>
  <c r="L6" i="3"/>
  <c r="M6" i="3"/>
  <c r="I6" i="3"/>
  <c r="H6" i="3"/>
  <c r="O6" i="3"/>
  <c r="P6" i="3"/>
  <c r="R6" i="3"/>
  <c r="N6" i="3"/>
  <c r="F6" i="3"/>
  <c r="V6" i="3"/>
  <c r="T6" i="3"/>
  <c r="G6" i="3"/>
  <c r="Z7" i="3"/>
  <c r="S7" i="3" s="1"/>
  <c r="J6" i="3"/>
  <c r="Q6" i="3"/>
  <c r="K6" i="3"/>
  <c r="C6" i="3"/>
  <c r="D6" i="4" l="1"/>
  <c r="E6" i="3" s="1"/>
  <c r="M7" i="3"/>
  <c r="E7" i="3"/>
  <c r="I7" i="3"/>
  <c r="H7" i="3"/>
  <c r="D7" i="3"/>
  <c r="L7" i="3"/>
  <c r="P7" i="3"/>
  <c r="O7" i="3"/>
  <c r="Z8" i="3"/>
  <c r="S8" i="3" s="1"/>
  <c r="V7" i="3"/>
  <c r="T7" i="3"/>
  <c r="G7" i="3"/>
  <c r="J7" i="3"/>
  <c r="Q7" i="3"/>
  <c r="K7" i="3"/>
  <c r="C7" i="3"/>
  <c r="R7" i="3"/>
  <c r="N7" i="3"/>
  <c r="F7" i="3"/>
  <c r="I8" i="3" l="1"/>
  <c r="H8" i="3"/>
  <c r="L8" i="3"/>
  <c r="D8" i="3"/>
  <c r="M8" i="3"/>
  <c r="E8" i="3"/>
  <c r="P8" i="3"/>
  <c r="O8" i="3"/>
  <c r="Z9" i="3"/>
  <c r="S9" i="3" s="1"/>
  <c r="J8" i="3"/>
  <c r="C8" i="3"/>
  <c r="Q8" i="3"/>
  <c r="K8" i="3"/>
  <c r="R8" i="3"/>
  <c r="N8" i="3"/>
  <c r="F8" i="3"/>
  <c r="V8" i="3"/>
  <c r="T8" i="3"/>
  <c r="G8" i="3"/>
  <c r="I9" i="3" l="1"/>
  <c r="H9" i="3"/>
  <c r="L9" i="3"/>
  <c r="D9" i="3"/>
  <c r="M9" i="3"/>
  <c r="E9" i="3"/>
  <c r="C9" i="3"/>
  <c r="O9" i="3"/>
  <c r="P9" i="3"/>
  <c r="Z10" i="3"/>
  <c r="S10" i="3" s="1"/>
  <c r="Q9" i="3"/>
  <c r="K9" i="3"/>
  <c r="R9" i="3"/>
  <c r="N9" i="3"/>
  <c r="F9" i="3"/>
  <c r="V9" i="3"/>
  <c r="T9" i="3"/>
  <c r="G9" i="3"/>
  <c r="J9" i="3"/>
  <c r="L10" i="3" l="1"/>
  <c r="D10" i="3"/>
  <c r="M10" i="3"/>
  <c r="E10" i="3"/>
  <c r="I10" i="3"/>
  <c r="H10" i="3"/>
  <c r="C10" i="3"/>
  <c r="O10" i="3"/>
  <c r="P10" i="3"/>
  <c r="Z11" i="3"/>
  <c r="S11" i="3" s="1"/>
  <c r="R10" i="3"/>
  <c r="N10" i="3"/>
  <c r="F10" i="3"/>
  <c r="T10" i="3"/>
  <c r="G10" i="3"/>
  <c r="V10" i="3"/>
  <c r="J10" i="3"/>
  <c r="K10" i="3"/>
  <c r="Q10" i="3"/>
  <c r="M11" i="3" l="1"/>
  <c r="E11" i="3"/>
  <c r="I11" i="3"/>
  <c r="H11" i="3"/>
  <c r="D11" i="3"/>
  <c r="L11" i="3"/>
  <c r="C11" i="3"/>
  <c r="P11" i="3"/>
  <c r="O11" i="3"/>
  <c r="Z12" i="3"/>
  <c r="S12" i="3" s="1"/>
  <c r="V11" i="3"/>
  <c r="T11" i="3"/>
  <c r="G11" i="3"/>
  <c r="J11" i="3"/>
  <c r="F11" i="3"/>
  <c r="Q11" i="3"/>
  <c r="K11" i="3"/>
  <c r="N11" i="3"/>
  <c r="R11" i="3"/>
  <c r="I12" i="3" l="1"/>
  <c r="H12" i="3"/>
  <c r="L12" i="3"/>
  <c r="D12" i="3"/>
  <c r="M12" i="3"/>
  <c r="E12" i="3"/>
  <c r="C12" i="3"/>
  <c r="P12" i="3"/>
  <c r="O12" i="3"/>
  <c r="Z13" i="3"/>
  <c r="S13" i="3" s="1"/>
  <c r="J12" i="3"/>
  <c r="Q12" i="3"/>
  <c r="K12" i="3"/>
  <c r="G12" i="3"/>
  <c r="R12" i="3"/>
  <c r="N12" i="3"/>
  <c r="F12" i="3"/>
  <c r="V12" i="3"/>
  <c r="T12" i="3"/>
  <c r="I13" i="3" l="1"/>
  <c r="H13" i="3"/>
  <c r="L13" i="3"/>
  <c r="D13" i="3"/>
  <c r="M13" i="3"/>
  <c r="E13" i="3"/>
  <c r="C13" i="3"/>
  <c r="O13" i="3"/>
  <c r="P13" i="3"/>
  <c r="Z14" i="3"/>
  <c r="S14" i="3" s="1"/>
  <c r="Q13" i="3"/>
  <c r="K13" i="3"/>
  <c r="R13" i="3"/>
  <c r="N13" i="3"/>
  <c r="F13" i="3"/>
  <c r="V13" i="3"/>
  <c r="T13" i="3"/>
  <c r="G13" i="3"/>
  <c r="J13" i="3"/>
  <c r="L14" i="3" l="1"/>
  <c r="D14" i="3"/>
  <c r="M14" i="3"/>
  <c r="E14" i="3"/>
  <c r="I14" i="3"/>
  <c r="H14" i="3"/>
  <c r="C14" i="3"/>
  <c r="O14" i="3"/>
  <c r="P14" i="3"/>
  <c r="Z15" i="3"/>
  <c r="S15" i="3" s="1"/>
  <c r="R14" i="3"/>
  <c r="N14" i="3"/>
  <c r="F14" i="3"/>
  <c r="V14" i="3"/>
  <c r="T14" i="3"/>
  <c r="G14" i="3"/>
  <c r="J14" i="3"/>
  <c r="Q14" i="3"/>
  <c r="K14" i="3"/>
  <c r="M15" i="3" l="1"/>
  <c r="E15" i="3"/>
  <c r="I15" i="3"/>
  <c r="H15" i="3"/>
  <c r="L15" i="3"/>
  <c r="D15" i="3"/>
  <c r="C15" i="3"/>
  <c r="P15" i="3"/>
  <c r="O15" i="3"/>
  <c r="Z16" i="3"/>
  <c r="S16" i="3" s="1"/>
  <c r="V15" i="3"/>
  <c r="T15" i="3"/>
  <c r="G15" i="3"/>
  <c r="J15" i="3"/>
  <c r="Q15" i="3"/>
  <c r="K15" i="3"/>
  <c r="F15" i="3"/>
  <c r="R15" i="3"/>
  <c r="N15" i="3"/>
  <c r="I16" i="3" l="1"/>
  <c r="H16" i="3"/>
  <c r="L16" i="3"/>
  <c r="D16" i="3"/>
  <c r="M16" i="3"/>
  <c r="E16" i="3"/>
  <c r="C16" i="3"/>
  <c r="P16" i="3"/>
  <c r="O16" i="3"/>
  <c r="Z17" i="3"/>
  <c r="S17" i="3" s="1"/>
  <c r="J16" i="3"/>
  <c r="Q16" i="3"/>
  <c r="K16" i="3"/>
  <c r="R16" i="3"/>
  <c r="N16" i="3"/>
  <c r="F16" i="3"/>
  <c r="G16" i="3"/>
  <c r="V16" i="3"/>
  <c r="T16" i="3"/>
  <c r="I17" i="3" l="1"/>
  <c r="H17" i="3"/>
  <c r="L17" i="3"/>
  <c r="D17" i="3"/>
  <c r="M17" i="3"/>
  <c r="E17" i="3"/>
  <c r="C17" i="3"/>
  <c r="O17" i="3"/>
  <c r="P17" i="3"/>
  <c r="Z18" i="3"/>
  <c r="S18" i="3" s="1"/>
  <c r="Q17" i="3"/>
  <c r="K17" i="3"/>
  <c r="R17" i="3"/>
  <c r="N17" i="3"/>
  <c r="F17" i="3"/>
  <c r="V17" i="3"/>
  <c r="T17" i="3"/>
  <c r="G17" i="3"/>
  <c r="J17" i="3"/>
  <c r="L18" i="3" l="1"/>
  <c r="D18" i="3"/>
  <c r="M18" i="3"/>
  <c r="E18" i="3"/>
  <c r="I18" i="3"/>
  <c r="H18" i="3"/>
  <c r="C18" i="3"/>
  <c r="O18" i="3"/>
  <c r="P18" i="3"/>
  <c r="Z19" i="3"/>
  <c r="S19" i="3" s="1"/>
  <c r="R18" i="3"/>
  <c r="N18" i="3"/>
  <c r="F18" i="3"/>
  <c r="V18" i="3"/>
  <c r="T18" i="3"/>
  <c r="G18" i="3"/>
  <c r="J18" i="3"/>
  <c r="K18" i="3"/>
  <c r="Q18" i="3"/>
  <c r="M19" i="3" l="1"/>
  <c r="E19" i="3"/>
  <c r="I19" i="3"/>
  <c r="H19" i="3"/>
  <c r="D19" i="3"/>
  <c r="L19" i="3"/>
  <c r="C19" i="3"/>
  <c r="P19" i="3"/>
  <c r="O19" i="3"/>
  <c r="V19" i="3"/>
  <c r="T19" i="3"/>
  <c r="G19" i="3"/>
  <c r="J19" i="3"/>
  <c r="F19" i="3"/>
  <c r="Q19" i="3"/>
  <c r="K19" i="3"/>
  <c r="N19" i="3"/>
  <c r="R19" i="3"/>
  <c r="B65" i="3" l="1"/>
  <c r="Z65" i="3" s="1"/>
  <c r="B50" i="3"/>
  <c r="Z50" i="3" s="1"/>
  <c r="B35" i="3"/>
  <c r="Z35" i="3" s="1"/>
  <c r="B20" i="3"/>
  <c r="Z20" i="3" s="1"/>
  <c r="T65" i="3" l="1"/>
  <c r="Q65" i="3"/>
  <c r="U65" i="3"/>
  <c r="R65" i="3"/>
  <c r="N65" i="3"/>
  <c r="J65" i="3"/>
  <c r="F65" i="3"/>
  <c r="K65" i="3"/>
  <c r="V65" i="3"/>
  <c r="O65" i="3"/>
  <c r="P65" i="3"/>
  <c r="L65" i="3"/>
  <c r="H65" i="3"/>
  <c r="D65" i="3"/>
  <c r="M65" i="3"/>
  <c r="I65" i="3"/>
  <c r="E65" i="3"/>
  <c r="G65" i="3"/>
  <c r="C65" i="3"/>
  <c r="S65" i="3"/>
  <c r="U50" i="3"/>
  <c r="R50" i="3"/>
  <c r="N50" i="3"/>
  <c r="J50" i="3"/>
  <c r="F50" i="3"/>
  <c r="V50" i="3"/>
  <c r="O50" i="3"/>
  <c r="K50" i="3"/>
  <c r="G50" i="3"/>
  <c r="C50" i="3"/>
  <c r="P50" i="3"/>
  <c r="L50" i="3"/>
  <c r="H50" i="3"/>
  <c r="D50" i="3"/>
  <c r="T50" i="3"/>
  <c r="Q50" i="3"/>
  <c r="M50" i="3"/>
  <c r="I50" i="3"/>
  <c r="E50" i="3"/>
  <c r="S50" i="3"/>
  <c r="V35" i="3"/>
  <c r="O35" i="3"/>
  <c r="K35" i="3"/>
  <c r="G35" i="3"/>
  <c r="P35" i="3"/>
  <c r="L35" i="3"/>
  <c r="H35" i="3"/>
  <c r="D35" i="3"/>
  <c r="T35" i="3"/>
  <c r="Q35" i="3"/>
  <c r="M35" i="3"/>
  <c r="I35" i="3"/>
  <c r="U35" i="3"/>
  <c r="R35" i="3"/>
  <c r="N35" i="3"/>
  <c r="J35" i="3"/>
  <c r="F35" i="3"/>
  <c r="C35" i="3"/>
  <c r="E35" i="3"/>
  <c r="S35" i="3"/>
  <c r="C20" i="3"/>
  <c r="U20" i="3"/>
  <c r="T20" i="3"/>
  <c r="P20" i="3"/>
  <c r="F20" i="3"/>
  <c r="D18" i="7" s="1"/>
  <c r="V20" i="3"/>
  <c r="Q20" i="3"/>
  <c r="M20" i="3"/>
  <c r="J20" i="3"/>
  <c r="G20" i="3"/>
  <c r="E20" i="3"/>
  <c r="C18" i="7" s="1"/>
  <c r="R20" i="3"/>
  <c r="N20" i="3"/>
  <c r="K20" i="3"/>
  <c r="H20" i="3"/>
  <c r="S20" i="3"/>
  <c r="O20" i="3"/>
  <c r="I20" i="3"/>
  <c r="D20" i="3"/>
  <c r="B18" i="7" s="1"/>
  <c r="L20" i="3"/>
  <c r="Z21" i="3"/>
  <c r="Z66" i="3"/>
  <c r="Z51" i="3"/>
  <c r="Z36" i="3"/>
  <c r="A18" i="7" l="1"/>
  <c r="U66" i="3"/>
  <c r="R66" i="3"/>
  <c r="N66" i="3"/>
  <c r="V66" i="3"/>
  <c r="O66" i="3"/>
  <c r="K66" i="3"/>
  <c r="G66" i="3"/>
  <c r="C66" i="3"/>
  <c r="L66" i="3"/>
  <c r="S66" i="3"/>
  <c r="P66" i="3"/>
  <c r="T66" i="3"/>
  <c r="Q66" i="3"/>
  <c r="M66" i="3"/>
  <c r="I66" i="3"/>
  <c r="E66" i="3"/>
  <c r="J66" i="3"/>
  <c r="D66" i="3"/>
  <c r="F66" i="3"/>
  <c r="H66" i="3"/>
  <c r="V51" i="3"/>
  <c r="O51" i="3"/>
  <c r="K51" i="3"/>
  <c r="G51" i="3"/>
  <c r="C51" i="3"/>
  <c r="S51" i="3"/>
  <c r="P51" i="3"/>
  <c r="L51" i="3"/>
  <c r="H51" i="3"/>
  <c r="D51" i="3"/>
  <c r="T51" i="3"/>
  <c r="Q51" i="3"/>
  <c r="M51" i="3"/>
  <c r="I51" i="3"/>
  <c r="E51" i="3"/>
  <c r="U51" i="3"/>
  <c r="R51" i="3"/>
  <c r="N51" i="3"/>
  <c r="J51" i="3"/>
  <c r="F51" i="3"/>
  <c r="S36" i="3"/>
  <c r="P36" i="3"/>
  <c r="L36" i="3"/>
  <c r="H36" i="3"/>
  <c r="T36" i="3"/>
  <c r="Q36" i="3"/>
  <c r="M36" i="3"/>
  <c r="I36" i="3"/>
  <c r="E36" i="3"/>
  <c r="U36" i="3"/>
  <c r="R36" i="3"/>
  <c r="N36" i="3"/>
  <c r="J36" i="3"/>
  <c r="F36" i="3"/>
  <c r="V36" i="3"/>
  <c r="O36" i="3"/>
  <c r="K36" i="3"/>
  <c r="G36" i="3"/>
  <c r="C36" i="3"/>
  <c r="D36" i="3"/>
  <c r="Z22" i="3"/>
  <c r="V21" i="3"/>
  <c r="Q21" i="3"/>
  <c r="M21" i="3"/>
  <c r="J21" i="3"/>
  <c r="G21" i="3"/>
  <c r="R21" i="3"/>
  <c r="N21" i="3"/>
  <c r="K21" i="3"/>
  <c r="H21" i="3"/>
  <c r="C21" i="3"/>
  <c r="S21" i="3"/>
  <c r="O21" i="3"/>
  <c r="D21" i="3"/>
  <c r="B19" i="7" s="1"/>
  <c r="A19" i="7" s="1"/>
  <c r="U21" i="3"/>
  <c r="T21" i="3"/>
  <c r="P21" i="3"/>
  <c r="L21" i="3"/>
  <c r="F21" i="3"/>
  <c r="D19" i="7" s="1"/>
  <c r="I21" i="3"/>
  <c r="E21" i="3"/>
  <c r="C19" i="7" s="1"/>
  <c r="Z67" i="3"/>
  <c r="Z52" i="3"/>
  <c r="Z37" i="3"/>
  <c r="F9" i="7" l="1"/>
  <c r="V67" i="3"/>
  <c r="O67" i="3"/>
  <c r="S67" i="3"/>
  <c r="P67" i="3"/>
  <c r="L67" i="3"/>
  <c r="H67" i="3"/>
  <c r="D67" i="3"/>
  <c r="M67" i="3"/>
  <c r="T67" i="3"/>
  <c r="Q67" i="3"/>
  <c r="U67" i="3"/>
  <c r="R67" i="3"/>
  <c r="N67" i="3"/>
  <c r="J67" i="3"/>
  <c r="F67" i="3"/>
  <c r="K67" i="3"/>
  <c r="C67" i="3"/>
  <c r="E67" i="3"/>
  <c r="G67" i="3"/>
  <c r="I67" i="3"/>
  <c r="S52" i="3"/>
  <c r="P52" i="3"/>
  <c r="L52" i="3"/>
  <c r="H52" i="3"/>
  <c r="D52" i="3"/>
  <c r="T52" i="3"/>
  <c r="Q52" i="3"/>
  <c r="M52" i="3"/>
  <c r="I52" i="3"/>
  <c r="E52" i="3"/>
  <c r="U52" i="3"/>
  <c r="R52" i="3"/>
  <c r="N52" i="3"/>
  <c r="J52" i="3"/>
  <c r="F52" i="3"/>
  <c r="V52" i="3"/>
  <c r="O52" i="3"/>
  <c r="K52" i="3"/>
  <c r="G52" i="3"/>
  <c r="C52" i="3"/>
  <c r="T37" i="3"/>
  <c r="Q37" i="3"/>
  <c r="M37" i="3"/>
  <c r="I37" i="3"/>
  <c r="U37" i="3"/>
  <c r="R37" i="3"/>
  <c r="N37" i="3"/>
  <c r="J37" i="3"/>
  <c r="F37" i="3"/>
  <c r="G37" i="3"/>
  <c r="V37" i="3"/>
  <c r="O37" i="3"/>
  <c r="K37" i="3"/>
  <c r="S37" i="3"/>
  <c r="P37" i="3"/>
  <c r="L37" i="3"/>
  <c r="H37" i="3"/>
  <c r="D37" i="3"/>
  <c r="C37" i="3"/>
  <c r="E37" i="3"/>
  <c r="Z23" i="3"/>
  <c r="R22" i="3"/>
  <c r="N22" i="3"/>
  <c r="K22" i="3"/>
  <c r="H22" i="3"/>
  <c r="C22" i="3"/>
  <c r="S22" i="3"/>
  <c r="O22" i="3"/>
  <c r="E22" i="3"/>
  <c r="C20" i="7" s="1"/>
  <c r="D22" i="3"/>
  <c r="B20" i="7" s="1"/>
  <c r="A20" i="7" s="1"/>
  <c r="U22" i="3"/>
  <c r="T22" i="3"/>
  <c r="P22" i="3"/>
  <c r="L22" i="3"/>
  <c r="I22" i="3"/>
  <c r="F22" i="3"/>
  <c r="D20" i="7" s="1"/>
  <c r="V22" i="3"/>
  <c r="Q22" i="3"/>
  <c r="M22" i="3"/>
  <c r="J22" i="3"/>
  <c r="G22" i="3"/>
  <c r="Z68" i="3"/>
  <c r="Z53" i="3"/>
  <c r="Z38" i="3"/>
  <c r="S68" i="3" l="1"/>
  <c r="P68" i="3"/>
  <c r="L68" i="3"/>
  <c r="T68" i="3"/>
  <c r="Q68" i="3"/>
  <c r="M68" i="3"/>
  <c r="I68" i="3"/>
  <c r="E68" i="3"/>
  <c r="J68" i="3"/>
  <c r="U68" i="3"/>
  <c r="R68" i="3"/>
  <c r="N68" i="3"/>
  <c r="V68" i="3"/>
  <c r="O68" i="3"/>
  <c r="K68" i="3"/>
  <c r="G68" i="3"/>
  <c r="C68" i="3"/>
  <c r="D68" i="3"/>
  <c r="F68" i="3"/>
  <c r="H68" i="3"/>
  <c r="T53" i="3"/>
  <c r="Q53" i="3"/>
  <c r="M53" i="3"/>
  <c r="I53" i="3"/>
  <c r="E53" i="3"/>
  <c r="U53" i="3"/>
  <c r="R53" i="3"/>
  <c r="N53" i="3"/>
  <c r="J53" i="3"/>
  <c r="F53" i="3"/>
  <c r="V53" i="3"/>
  <c r="O53" i="3"/>
  <c r="K53" i="3"/>
  <c r="G53" i="3"/>
  <c r="C53" i="3"/>
  <c r="S53" i="3"/>
  <c r="P53" i="3"/>
  <c r="L53" i="3"/>
  <c r="H53" i="3"/>
  <c r="D53" i="3"/>
  <c r="U38" i="3"/>
  <c r="R38" i="3"/>
  <c r="N38" i="3"/>
  <c r="J38" i="3"/>
  <c r="F38" i="3"/>
  <c r="V38" i="3"/>
  <c r="O38" i="3"/>
  <c r="K38" i="3"/>
  <c r="G38" i="3"/>
  <c r="C38" i="3"/>
  <c r="H38" i="3"/>
  <c r="S38" i="3"/>
  <c r="P38" i="3"/>
  <c r="L38" i="3"/>
  <c r="T38" i="3"/>
  <c r="Q38" i="3"/>
  <c r="M38" i="3"/>
  <c r="I38" i="3"/>
  <c r="E38" i="3"/>
  <c r="D38" i="3"/>
  <c r="Z24" i="3"/>
  <c r="S23" i="3"/>
  <c r="O23" i="3"/>
  <c r="U23" i="3"/>
  <c r="T23" i="3"/>
  <c r="P23" i="3"/>
  <c r="L23" i="3"/>
  <c r="I23" i="3"/>
  <c r="F23" i="3"/>
  <c r="D21" i="7" s="1"/>
  <c r="V23" i="3"/>
  <c r="Q23" i="3"/>
  <c r="M23" i="3"/>
  <c r="J23" i="3"/>
  <c r="G23" i="3"/>
  <c r="R23" i="3"/>
  <c r="N23" i="3"/>
  <c r="K23" i="3"/>
  <c r="H23" i="3"/>
  <c r="C23" i="3"/>
  <c r="E23" i="3"/>
  <c r="C21" i="7" s="1"/>
  <c r="D23" i="3"/>
  <c r="B21" i="7" s="1"/>
  <c r="A21" i="7" s="1"/>
  <c r="Z69" i="3"/>
  <c r="Z54" i="3"/>
  <c r="Z39" i="3"/>
  <c r="T69" i="3" l="1"/>
  <c r="Q69" i="3"/>
  <c r="M69" i="3"/>
  <c r="U69" i="3"/>
  <c r="R69" i="3"/>
  <c r="N69" i="3"/>
  <c r="J69" i="3"/>
  <c r="F69" i="3"/>
  <c r="V69" i="3"/>
  <c r="O69" i="3"/>
  <c r="K69" i="3"/>
  <c r="S69" i="3"/>
  <c r="P69" i="3"/>
  <c r="L69" i="3"/>
  <c r="H69" i="3"/>
  <c r="D69" i="3"/>
  <c r="I69" i="3"/>
  <c r="E69" i="3"/>
  <c r="G69" i="3"/>
  <c r="C69" i="3"/>
  <c r="U54" i="3"/>
  <c r="R54" i="3"/>
  <c r="N54" i="3"/>
  <c r="J54" i="3"/>
  <c r="F54" i="3"/>
  <c r="V54" i="3"/>
  <c r="O54" i="3"/>
  <c r="K54" i="3"/>
  <c r="G54" i="3"/>
  <c r="C54" i="3"/>
  <c r="S54" i="3"/>
  <c r="P54" i="3"/>
  <c r="L54" i="3"/>
  <c r="H54" i="3"/>
  <c r="D54" i="3"/>
  <c r="T54" i="3"/>
  <c r="Q54" i="3"/>
  <c r="M54" i="3"/>
  <c r="I54" i="3"/>
  <c r="E54" i="3"/>
  <c r="V39" i="3"/>
  <c r="O39" i="3"/>
  <c r="K39" i="3"/>
  <c r="S39" i="3"/>
  <c r="P39" i="3"/>
  <c r="L39" i="3"/>
  <c r="H39" i="3"/>
  <c r="D39" i="3"/>
  <c r="I39" i="3"/>
  <c r="E39" i="3"/>
  <c r="T39" i="3"/>
  <c r="Q39" i="3"/>
  <c r="M39" i="3"/>
  <c r="U39" i="3"/>
  <c r="R39" i="3"/>
  <c r="N39" i="3"/>
  <c r="J39" i="3"/>
  <c r="F39" i="3"/>
  <c r="G39" i="3"/>
  <c r="C39" i="3"/>
  <c r="Z25" i="3"/>
  <c r="U24" i="3"/>
  <c r="T24" i="3"/>
  <c r="P24" i="3"/>
  <c r="L24" i="3"/>
  <c r="I24" i="3"/>
  <c r="V24" i="3"/>
  <c r="Q24" i="3"/>
  <c r="M24" i="3"/>
  <c r="J24" i="3"/>
  <c r="G24" i="3"/>
  <c r="R24" i="3"/>
  <c r="N24" i="3"/>
  <c r="K24" i="3"/>
  <c r="H24" i="3"/>
  <c r="C24" i="3"/>
  <c r="S24" i="3"/>
  <c r="O24" i="3"/>
  <c r="E24" i="3"/>
  <c r="C22" i="7" s="1"/>
  <c r="F24" i="3"/>
  <c r="D22" i="7" s="1"/>
  <c r="D24" i="3"/>
  <c r="B22" i="7" s="1"/>
  <c r="A22" i="7" s="1"/>
  <c r="Z70" i="3"/>
  <c r="Z55" i="3"/>
  <c r="Z40" i="3"/>
  <c r="U70" i="3" l="1"/>
  <c r="R70" i="3"/>
  <c r="N70" i="3"/>
  <c r="J70" i="3"/>
  <c r="V70" i="3"/>
  <c r="O70" i="3"/>
  <c r="K70" i="3"/>
  <c r="G70" i="3"/>
  <c r="C70" i="3"/>
  <c r="S70" i="3"/>
  <c r="P70" i="3"/>
  <c r="L70" i="3"/>
  <c r="T70" i="3"/>
  <c r="Q70" i="3"/>
  <c r="M70" i="3"/>
  <c r="I70" i="3"/>
  <c r="E70" i="3"/>
  <c r="F70" i="3"/>
  <c r="H70" i="3"/>
  <c r="D70" i="3"/>
  <c r="V55" i="3"/>
  <c r="O55" i="3"/>
  <c r="K55" i="3"/>
  <c r="G55" i="3"/>
  <c r="S55" i="3"/>
  <c r="P55" i="3"/>
  <c r="L55" i="3"/>
  <c r="H55" i="3"/>
  <c r="D55" i="3"/>
  <c r="T55" i="3"/>
  <c r="Q55" i="3"/>
  <c r="M55" i="3"/>
  <c r="I55" i="3"/>
  <c r="E55" i="3"/>
  <c r="U55" i="3"/>
  <c r="R55" i="3"/>
  <c r="N55" i="3"/>
  <c r="J55" i="3"/>
  <c r="F55" i="3"/>
  <c r="C55" i="3"/>
  <c r="S40" i="3"/>
  <c r="P40" i="3"/>
  <c r="L40" i="3"/>
  <c r="T40" i="3"/>
  <c r="Q40" i="3"/>
  <c r="M40" i="3"/>
  <c r="I40" i="3"/>
  <c r="E40" i="3"/>
  <c r="F40" i="3"/>
  <c r="U40" i="3"/>
  <c r="R40" i="3"/>
  <c r="N40" i="3"/>
  <c r="J40" i="3"/>
  <c r="V40" i="3"/>
  <c r="O40" i="3"/>
  <c r="K40" i="3"/>
  <c r="G40" i="3"/>
  <c r="C40" i="3"/>
  <c r="H40" i="3"/>
  <c r="D40" i="3"/>
  <c r="Z26" i="3"/>
  <c r="V25" i="3"/>
  <c r="Q25" i="3"/>
  <c r="M25" i="3"/>
  <c r="J25" i="3"/>
  <c r="G25" i="3"/>
  <c r="D25" i="3"/>
  <c r="B23" i="7" s="1"/>
  <c r="A23" i="7" s="1"/>
  <c r="R25" i="3"/>
  <c r="N25" i="3"/>
  <c r="K25" i="3"/>
  <c r="H25" i="3"/>
  <c r="C25" i="3"/>
  <c r="E25" i="3"/>
  <c r="C23" i="7" s="1"/>
  <c r="S25" i="3"/>
  <c r="O25" i="3"/>
  <c r="U25" i="3"/>
  <c r="T25" i="3"/>
  <c r="P25" i="3"/>
  <c r="L25" i="3"/>
  <c r="I25" i="3"/>
  <c r="F25" i="3"/>
  <c r="D23" i="7" s="1"/>
  <c r="Z71" i="3"/>
  <c r="Z56" i="3"/>
  <c r="Z41" i="3"/>
  <c r="V71" i="3" l="1"/>
  <c r="O71" i="3"/>
  <c r="S71" i="3"/>
  <c r="P71" i="3"/>
  <c r="L71" i="3"/>
  <c r="H71" i="3"/>
  <c r="D71" i="3"/>
  <c r="T71" i="3"/>
  <c r="Q71" i="3"/>
  <c r="M71" i="3"/>
  <c r="I71" i="3"/>
  <c r="U71" i="3"/>
  <c r="R71" i="3"/>
  <c r="N71" i="3"/>
  <c r="J71" i="3"/>
  <c r="F71" i="3"/>
  <c r="K71" i="3"/>
  <c r="G71" i="3"/>
  <c r="C71" i="3"/>
  <c r="E71" i="3"/>
  <c r="S56" i="3"/>
  <c r="P56" i="3"/>
  <c r="L56" i="3"/>
  <c r="H56" i="3"/>
  <c r="D56" i="3"/>
  <c r="T56" i="3"/>
  <c r="Q56" i="3"/>
  <c r="M56" i="3"/>
  <c r="I56" i="3"/>
  <c r="E56" i="3"/>
  <c r="U56" i="3"/>
  <c r="R56" i="3"/>
  <c r="N56" i="3"/>
  <c r="J56" i="3"/>
  <c r="F56" i="3"/>
  <c r="V56" i="3"/>
  <c r="O56" i="3"/>
  <c r="K56" i="3"/>
  <c r="G56" i="3"/>
  <c r="C56" i="3"/>
  <c r="T41" i="3"/>
  <c r="Q41" i="3"/>
  <c r="M41" i="3"/>
  <c r="U41" i="3"/>
  <c r="R41" i="3"/>
  <c r="N41" i="3"/>
  <c r="J41" i="3"/>
  <c r="F41" i="3"/>
  <c r="V41" i="3"/>
  <c r="O41" i="3"/>
  <c r="K41" i="3"/>
  <c r="G41" i="3"/>
  <c r="S41" i="3"/>
  <c r="P41" i="3"/>
  <c r="L41" i="3"/>
  <c r="H41" i="3"/>
  <c r="D41" i="3"/>
  <c r="I41" i="3"/>
  <c r="E41" i="3"/>
  <c r="C41" i="3"/>
  <c r="Z27" i="3"/>
  <c r="R26" i="3"/>
  <c r="N26" i="3"/>
  <c r="K26" i="3"/>
  <c r="H26" i="3"/>
  <c r="S26" i="3"/>
  <c r="O26" i="3"/>
  <c r="E26" i="3"/>
  <c r="C24" i="7" s="1"/>
  <c r="F26" i="3"/>
  <c r="D24" i="7" s="1"/>
  <c r="U26" i="3"/>
  <c r="T26" i="3"/>
  <c r="P26" i="3"/>
  <c r="L26" i="3"/>
  <c r="I26" i="3"/>
  <c r="V26" i="3"/>
  <c r="Q26" i="3"/>
  <c r="M26" i="3"/>
  <c r="J26" i="3"/>
  <c r="G26" i="3"/>
  <c r="D26" i="3"/>
  <c r="B24" i="7" s="1"/>
  <c r="A24" i="7" s="1"/>
  <c r="C26" i="3"/>
  <c r="Z72" i="3"/>
  <c r="Z57" i="3"/>
  <c r="Z42" i="3"/>
  <c r="S72" i="3" l="1"/>
  <c r="P72" i="3"/>
  <c r="T72" i="3"/>
  <c r="Q72" i="3"/>
  <c r="M72" i="3"/>
  <c r="I72" i="3"/>
  <c r="E72" i="3"/>
  <c r="U72" i="3"/>
  <c r="R72" i="3"/>
  <c r="N72" i="3"/>
  <c r="J72" i="3"/>
  <c r="V72" i="3"/>
  <c r="O72" i="3"/>
  <c r="K72" i="3"/>
  <c r="G72" i="3"/>
  <c r="C72" i="3"/>
  <c r="L72" i="3"/>
  <c r="H72" i="3"/>
  <c r="D72" i="3"/>
  <c r="F72" i="3"/>
  <c r="T57" i="3"/>
  <c r="Q57" i="3"/>
  <c r="M57" i="3"/>
  <c r="I57" i="3"/>
  <c r="E57" i="3"/>
  <c r="U57" i="3"/>
  <c r="R57" i="3"/>
  <c r="N57" i="3"/>
  <c r="J57" i="3"/>
  <c r="F57" i="3"/>
  <c r="C57" i="3"/>
  <c r="V57" i="3"/>
  <c r="O57" i="3"/>
  <c r="K57" i="3"/>
  <c r="G57" i="3"/>
  <c r="S57" i="3"/>
  <c r="P57" i="3"/>
  <c r="L57" i="3"/>
  <c r="H57" i="3"/>
  <c r="D57" i="3"/>
  <c r="U42" i="3"/>
  <c r="R42" i="3"/>
  <c r="N42" i="3"/>
  <c r="J42" i="3"/>
  <c r="V42" i="3"/>
  <c r="O42" i="3"/>
  <c r="K42" i="3"/>
  <c r="G42" i="3"/>
  <c r="C42" i="3"/>
  <c r="S42" i="3"/>
  <c r="P42" i="3"/>
  <c r="L42" i="3"/>
  <c r="H42" i="3"/>
  <c r="T42" i="3"/>
  <c r="Q42" i="3"/>
  <c r="M42" i="3"/>
  <c r="I42" i="3"/>
  <c r="E42" i="3"/>
  <c r="F42" i="3"/>
  <c r="D42" i="3"/>
  <c r="Z28" i="3"/>
  <c r="S27" i="3"/>
  <c r="O27" i="3"/>
  <c r="E27" i="3"/>
  <c r="C25" i="7" s="1"/>
  <c r="U27" i="3"/>
  <c r="T27" i="3"/>
  <c r="P27" i="3"/>
  <c r="L27" i="3"/>
  <c r="I27" i="3"/>
  <c r="F27" i="3"/>
  <c r="D25" i="7" s="1"/>
  <c r="G27" i="3"/>
  <c r="D27" i="3"/>
  <c r="B25" i="7" s="1"/>
  <c r="A25" i="7" s="1"/>
  <c r="V27" i="3"/>
  <c r="Q27" i="3"/>
  <c r="M27" i="3"/>
  <c r="J27" i="3"/>
  <c r="R27" i="3"/>
  <c r="N27" i="3"/>
  <c r="K27" i="3"/>
  <c r="H27" i="3"/>
  <c r="C27" i="3"/>
  <c r="Z73" i="3"/>
  <c r="Z58" i="3"/>
  <c r="Z43" i="3"/>
  <c r="T73" i="3" l="1"/>
  <c r="Q73" i="3"/>
  <c r="I73" i="3"/>
  <c r="U73" i="3"/>
  <c r="R73" i="3"/>
  <c r="N73" i="3"/>
  <c r="J73" i="3"/>
  <c r="F73" i="3"/>
  <c r="K73" i="3"/>
  <c r="V73" i="3"/>
  <c r="O73" i="3"/>
  <c r="S73" i="3"/>
  <c r="P73" i="3"/>
  <c r="L73" i="3"/>
  <c r="H73" i="3"/>
  <c r="D73" i="3"/>
  <c r="M73" i="3"/>
  <c r="C73" i="3"/>
  <c r="E73" i="3"/>
  <c r="G73" i="3"/>
  <c r="U58" i="3"/>
  <c r="R58" i="3"/>
  <c r="N58" i="3"/>
  <c r="J58" i="3"/>
  <c r="F58" i="3"/>
  <c r="V58" i="3"/>
  <c r="O58" i="3"/>
  <c r="K58" i="3"/>
  <c r="G58" i="3"/>
  <c r="C58" i="3"/>
  <c r="S58" i="3"/>
  <c r="P58" i="3"/>
  <c r="L58" i="3"/>
  <c r="H58" i="3"/>
  <c r="D58" i="3"/>
  <c r="T58" i="3"/>
  <c r="Q58" i="3"/>
  <c r="M58" i="3"/>
  <c r="I58" i="3"/>
  <c r="E58" i="3"/>
  <c r="V43" i="3"/>
  <c r="O43" i="3"/>
  <c r="K43" i="3"/>
  <c r="G43" i="3"/>
  <c r="S43" i="3"/>
  <c r="P43" i="3"/>
  <c r="L43" i="3"/>
  <c r="H43" i="3"/>
  <c r="D43" i="3"/>
  <c r="T43" i="3"/>
  <c r="Q43" i="3"/>
  <c r="M43" i="3"/>
  <c r="I43" i="3"/>
  <c r="E43" i="3"/>
  <c r="U43" i="3"/>
  <c r="R43" i="3"/>
  <c r="N43" i="3"/>
  <c r="J43" i="3"/>
  <c r="F43" i="3"/>
  <c r="C43" i="3"/>
  <c r="Z29" i="3"/>
  <c r="U28" i="3"/>
  <c r="T28" i="3"/>
  <c r="P28" i="3"/>
  <c r="L28" i="3"/>
  <c r="I28" i="3"/>
  <c r="F28" i="3"/>
  <c r="D26" i="7" s="1"/>
  <c r="V28" i="3"/>
  <c r="Q28" i="3"/>
  <c r="M28" i="3"/>
  <c r="J28" i="3"/>
  <c r="G28" i="3"/>
  <c r="D28" i="3"/>
  <c r="B26" i="7" s="1"/>
  <c r="A26" i="7" s="1"/>
  <c r="C28" i="3"/>
  <c r="R28" i="3"/>
  <c r="N28" i="3"/>
  <c r="K28" i="3"/>
  <c r="H28" i="3"/>
  <c r="S28" i="3"/>
  <c r="O28" i="3"/>
  <c r="E28" i="3"/>
  <c r="C26" i="7" s="1"/>
  <c r="Z74" i="3"/>
  <c r="Z59" i="3"/>
  <c r="Z44" i="3"/>
  <c r="U74" i="3" l="1"/>
  <c r="R74" i="3"/>
  <c r="V74" i="3"/>
  <c r="O74" i="3"/>
  <c r="K74" i="3"/>
  <c r="G74" i="3"/>
  <c r="C74" i="3"/>
  <c r="L74" i="3"/>
  <c r="S74" i="3"/>
  <c r="P74" i="3"/>
  <c r="T74" i="3"/>
  <c r="Q74" i="3"/>
  <c r="M74" i="3"/>
  <c r="I74" i="3"/>
  <c r="E74" i="3"/>
  <c r="N74" i="3"/>
  <c r="J74" i="3"/>
  <c r="D74" i="3"/>
  <c r="F74" i="3"/>
  <c r="H74" i="3"/>
  <c r="V59" i="3"/>
  <c r="O59" i="3"/>
  <c r="K59" i="3"/>
  <c r="G59" i="3"/>
  <c r="C59" i="3"/>
  <c r="S59" i="3"/>
  <c r="P59" i="3"/>
  <c r="L59" i="3"/>
  <c r="H59" i="3"/>
  <c r="D59" i="3"/>
  <c r="T59" i="3"/>
  <c r="Q59" i="3"/>
  <c r="M59" i="3"/>
  <c r="I59" i="3"/>
  <c r="E59" i="3"/>
  <c r="U59" i="3"/>
  <c r="R59" i="3"/>
  <c r="N59" i="3"/>
  <c r="J59" i="3"/>
  <c r="F59" i="3"/>
  <c r="S44" i="3"/>
  <c r="P44" i="3"/>
  <c r="L44" i="3"/>
  <c r="H44" i="3"/>
  <c r="T44" i="3"/>
  <c r="Q44" i="3"/>
  <c r="M44" i="3"/>
  <c r="I44" i="3"/>
  <c r="E44" i="3"/>
  <c r="J44" i="3"/>
  <c r="U44" i="3"/>
  <c r="R44" i="3"/>
  <c r="N44" i="3"/>
  <c r="F44" i="3"/>
  <c r="V44" i="3"/>
  <c r="O44" i="3"/>
  <c r="K44" i="3"/>
  <c r="G44" i="3"/>
  <c r="C44" i="3"/>
  <c r="D44" i="3"/>
  <c r="Z30" i="3"/>
  <c r="V29" i="3"/>
  <c r="Q29" i="3"/>
  <c r="M29" i="3"/>
  <c r="J29" i="3"/>
  <c r="R29" i="3"/>
  <c r="N29" i="3"/>
  <c r="K29" i="3"/>
  <c r="H29" i="3"/>
  <c r="C29" i="3"/>
  <c r="S29" i="3"/>
  <c r="O29" i="3"/>
  <c r="E29" i="3"/>
  <c r="C27" i="7" s="1"/>
  <c r="U29" i="3"/>
  <c r="T29" i="3"/>
  <c r="P29" i="3"/>
  <c r="L29" i="3"/>
  <c r="I29" i="3"/>
  <c r="F29" i="3"/>
  <c r="D27" i="7" s="1"/>
  <c r="G29" i="3"/>
  <c r="D29" i="3"/>
  <c r="B27" i="7" s="1"/>
  <c r="A27" i="7" s="1"/>
  <c r="Z75" i="3"/>
  <c r="Z60" i="3"/>
  <c r="Z45" i="3"/>
  <c r="V75" i="3" l="1"/>
  <c r="O75" i="3"/>
  <c r="K75" i="3"/>
  <c r="S75" i="3"/>
  <c r="P75" i="3"/>
  <c r="L75" i="3"/>
  <c r="H75" i="3"/>
  <c r="D75" i="3"/>
  <c r="M75" i="3"/>
  <c r="I75" i="3"/>
  <c r="T75" i="3"/>
  <c r="Q75" i="3"/>
  <c r="U75" i="3"/>
  <c r="R75" i="3"/>
  <c r="N75" i="3"/>
  <c r="J75" i="3"/>
  <c r="F75" i="3"/>
  <c r="C75" i="3"/>
  <c r="E75" i="3"/>
  <c r="G75" i="3"/>
  <c r="S60" i="3"/>
  <c r="P60" i="3"/>
  <c r="L60" i="3"/>
  <c r="H60" i="3"/>
  <c r="D60" i="3"/>
  <c r="T60" i="3"/>
  <c r="Q60" i="3"/>
  <c r="M60" i="3"/>
  <c r="I60" i="3"/>
  <c r="E60" i="3"/>
  <c r="U60" i="3"/>
  <c r="R60" i="3"/>
  <c r="N60" i="3"/>
  <c r="J60" i="3"/>
  <c r="F60" i="3"/>
  <c r="V60" i="3"/>
  <c r="O60" i="3"/>
  <c r="K60" i="3"/>
  <c r="G60" i="3"/>
  <c r="C60" i="3"/>
  <c r="T45" i="3"/>
  <c r="Q45" i="3"/>
  <c r="M45" i="3"/>
  <c r="I45" i="3"/>
  <c r="E45" i="3"/>
  <c r="U45" i="3"/>
  <c r="R45" i="3"/>
  <c r="N45" i="3"/>
  <c r="J45" i="3"/>
  <c r="F45" i="3"/>
  <c r="G45" i="3"/>
  <c r="V45" i="3"/>
  <c r="O45" i="3"/>
  <c r="K45" i="3"/>
  <c r="S45" i="3"/>
  <c r="P45" i="3"/>
  <c r="L45" i="3"/>
  <c r="H45" i="3"/>
  <c r="D45" i="3"/>
  <c r="C45" i="3"/>
  <c r="Z31" i="3"/>
  <c r="R30" i="3"/>
  <c r="N30" i="3"/>
  <c r="K30" i="3"/>
  <c r="H30" i="3"/>
  <c r="C30" i="3"/>
  <c r="S30" i="3"/>
  <c r="O30" i="3"/>
  <c r="E30" i="3"/>
  <c r="C28" i="7" s="1"/>
  <c r="U30" i="3"/>
  <c r="T30" i="3"/>
  <c r="P30" i="3"/>
  <c r="L30" i="3"/>
  <c r="I30" i="3"/>
  <c r="F30" i="3"/>
  <c r="D28" i="7" s="1"/>
  <c r="V30" i="3"/>
  <c r="Q30" i="3"/>
  <c r="M30" i="3"/>
  <c r="J30" i="3"/>
  <c r="G30" i="3"/>
  <c r="D30" i="3"/>
  <c r="B28" i="7" s="1"/>
  <c r="A28" i="7" s="1"/>
  <c r="Z76" i="3"/>
  <c r="Z61" i="3"/>
  <c r="Z46" i="3"/>
  <c r="S76" i="3" l="1"/>
  <c r="P76" i="3"/>
  <c r="L76" i="3"/>
  <c r="T76" i="3"/>
  <c r="Q76" i="3"/>
  <c r="M76" i="3"/>
  <c r="I76" i="3"/>
  <c r="E76" i="3"/>
  <c r="N76" i="3"/>
  <c r="J76" i="3"/>
  <c r="U76" i="3"/>
  <c r="R76" i="3"/>
  <c r="V76" i="3"/>
  <c r="O76" i="3"/>
  <c r="K76" i="3"/>
  <c r="G76" i="3"/>
  <c r="C76" i="3"/>
  <c r="D76" i="3"/>
  <c r="F76" i="3"/>
  <c r="H76" i="3"/>
  <c r="T61" i="3"/>
  <c r="Q61" i="3"/>
  <c r="M61" i="3"/>
  <c r="I61" i="3"/>
  <c r="E61" i="3"/>
  <c r="U61" i="3"/>
  <c r="R61" i="3"/>
  <c r="N61" i="3"/>
  <c r="J61" i="3"/>
  <c r="F61" i="3"/>
  <c r="V61" i="3"/>
  <c r="O61" i="3"/>
  <c r="K61" i="3"/>
  <c r="G61" i="3"/>
  <c r="C61" i="3"/>
  <c r="S61" i="3"/>
  <c r="P61" i="3"/>
  <c r="L61" i="3"/>
  <c r="H61" i="3"/>
  <c r="D61" i="3"/>
  <c r="U46" i="3"/>
  <c r="R46" i="3"/>
  <c r="N46" i="3"/>
  <c r="V46" i="3"/>
  <c r="O46" i="3"/>
  <c r="K46" i="3"/>
  <c r="G46" i="3"/>
  <c r="C46" i="3"/>
  <c r="H46" i="3"/>
  <c r="S46" i="3"/>
  <c r="P46" i="3"/>
  <c r="L46" i="3"/>
  <c r="T46" i="3"/>
  <c r="Q46" i="3"/>
  <c r="M46" i="3"/>
  <c r="I46" i="3"/>
  <c r="E46" i="3"/>
  <c r="J46" i="3"/>
  <c r="F46" i="3"/>
  <c r="D46" i="3"/>
  <c r="Z32" i="3"/>
  <c r="S31" i="3"/>
  <c r="O31" i="3"/>
  <c r="U31" i="3"/>
  <c r="T31" i="3"/>
  <c r="P31" i="3"/>
  <c r="L31" i="3"/>
  <c r="I31" i="3"/>
  <c r="F31" i="3"/>
  <c r="D29" i="7" s="1"/>
  <c r="V31" i="3"/>
  <c r="Q31" i="3"/>
  <c r="M31" i="3"/>
  <c r="J31" i="3"/>
  <c r="G31" i="3"/>
  <c r="D31" i="3"/>
  <c r="B29" i="7" s="1"/>
  <c r="A29" i="7" s="1"/>
  <c r="R31" i="3"/>
  <c r="N31" i="3"/>
  <c r="K31" i="3"/>
  <c r="H31" i="3"/>
  <c r="C31" i="3"/>
  <c r="E31" i="3"/>
  <c r="C29" i="7" s="1"/>
  <c r="Z77" i="3"/>
  <c r="Z62" i="3"/>
  <c r="Z47" i="3"/>
  <c r="T77" i="3" l="1"/>
  <c r="Q77" i="3"/>
  <c r="M77" i="3"/>
  <c r="U77" i="3"/>
  <c r="R77" i="3"/>
  <c r="N77" i="3"/>
  <c r="J77" i="3"/>
  <c r="F77" i="3"/>
  <c r="V77" i="3"/>
  <c r="O77" i="3"/>
  <c r="K77" i="3"/>
  <c r="S77" i="3"/>
  <c r="P77" i="3"/>
  <c r="L77" i="3"/>
  <c r="H77" i="3"/>
  <c r="D77" i="3"/>
  <c r="I77" i="3"/>
  <c r="E77" i="3"/>
  <c r="G77" i="3"/>
  <c r="C77" i="3"/>
  <c r="U62" i="3"/>
  <c r="R62" i="3"/>
  <c r="N62" i="3"/>
  <c r="J62" i="3"/>
  <c r="F62" i="3"/>
  <c r="V62" i="3"/>
  <c r="O62" i="3"/>
  <c r="K62" i="3"/>
  <c r="G62" i="3"/>
  <c r="C62" i="3"/>
  <c r="S62" i="3"/>
  <c r="P62" i="3"/>
  <c r="L62" i="3"/>
  <c r="H62" i="3"/>
  <c r="D62" i="3"/>
  <c r="T62" i="3"/>
  <c r="Q62" i="3"/>
  <c r="M62" i="3"/>
  <c r="I62" i="3"/>
  <c r="E62" i="3"/>
  <c r="V47" i="3"/>
  <c r="O47" i="3"/>
  <c r="K47" i="3"/>
  <c r="S47" i="3"/>
  <c r="P47" i="3"/>
  <c r="L47" i="3"/>
  <c r="H47" i="3"/>
  <c r="D47" i="3"/>
  <c r="I47" i="3"/>
  <c r="E47" i="3"/>
  <c r="T47" i="3"/>
  <c r="Q47" i="3"/>
  <c r="M47" i="3"/>
  <c r="U47" i="3"/>
  <c r="R47" i="3"/>
  <c r="N47" i="3"/>
  <c r="J47" i="3"/>
  <c r="F47" i="3"/>
  <c r="G47" i="3"/>
  <c r="C47" i="3"/>
  <c r="Z33" i="3"/>
  <c r="U32" i="3"/>
  <c r="T32" i="3"/>
  <c r="P32" i="3"/>
  <c r="L32" i="3"/>
  <c r="I32" i="3"/>
  <c r="V32" i="3"/>
  <c r="Q32" i="3"/>
  <c r="M32" i="3"/>
  <c r="J32" i="3"/>
  <c r="G32" i="3"/>
  <c r="D32" i="3"/>
  <c r="B30" i="7" s="1"/>
  <c r="A30" i="7" s="1"/>
  <c r="C32" i="3"/>
  <c r="R32" i="3"/>
  <c r="N32" i="3"/>
  <c r="K32" i="3"/>
  <c r="H32" i="3"/>
  <c r="S32" i="3"/>
  <c r="O32" i="3"/>
  <c r="E32" i="3"/>
  <c r="C30" i="7" s="1"/>
  <c r="F32" i="3"/>
  <c r="D30" i="7" s="1"/>
  <c r="Z78" i="3"/>
  <c r="Z63" i="3"/>
  <c r="Z48" i="3"/>
  <c r="U78" i="3" l="1"/>
  <c r="R78" i="3"/>
  <c r="N78" i="3"/>
  <c r="J78" i="3"/>
  <c r="V78" i="3"/>
  <c r="O78" i="3"/>
  <c r="K78" i="3"/>
  <c r="G78" i="3"/>
  <c r="C78" i="3"/>
  <c r="S78" i="3"/>
  <c r="P78" i="3"/>
  <c r="L78" i="3"/>
  <c r="T78" i="3"/>
  <c r="Q78" i="3"/>
  <c r="M78" i="3"/>
  <c r="I78" i="3"/>
  <c r="E78" i="3"/>
  <c r="F78" i="3"/>
  <c r="H78" i="3"/>
  <c r="D78" i="3"/>
  <c r="V63" i="3"/>
  <c r="O63" i="3"/>
  <c r="K63" i="3"/>
  <c r="G63" i="3"/>
  <c r="C63" i="3"/>
  <c r="S63" i="3"/>
  <c r="P63" i="3"/>
  <c r="L63" i="3"/>
  <c r="H63" i="3"/>
  <c r="D63" i="3"/>
  <c r="T63" i="3"/>
  <c r="Q63" i="3"/>
  <c r="M63" i="3"/>
  <c r="I63" i="3"/>
  <c r="E63" i="3"/>
  <c r="U63" i="3"/>
  <c r="R63" i="3"/>
  <c r="N63" i="3"/>
  <c r="J63" i="3"/>
  <c r="F63" i="3"/>
  <c r="S48" i="3"/>
  <c r="P48" i="3"/>
  <c r="L48" i="3"/>
  <c r="T48" i="3"/>
  <c r="Q48" i="3"/>
  <c r="M48" i="3"/>
  <c r="I48" i="3"/>
  <c r="E48" i="3"/>
  <c r="F48" i="3"/>
  <c r="U48" i="3"/>
  <c r="R48" i="3"/>
  <c r="N48" i="3"/>
  <c r="J48" i="3"/>
  <c r="V48" i="3"/>
  <c r="O48" i="3"/>
  <c r="K48" i="3"/>
  <c r="G48" i="3"/>
  <c r="C48" i="3"/>
  <c r="H48" i="3"/>
  <c r="D48" i="3"/>
  <c r="Z34" i="3"/>
  <c r="V33" i="3"/>
  <c r="Q33" i="3"/>
  <c r="M33" i="3"/>
  <c r="J33" i="3"/>
  <c r="G33" i="3"/>
  <c r="R33" i="3"/>
  <c r="N33" i="3"/>
  <c r="K33" i="3"/>
  <c r="H33" i="3"/>
  <c r="C33" i="3"/>
  <c r="E33" i="3"/>
  <c r="C31" i="7" s="1"/>
  <c r="S33" i="3"/>
  <c r="O33" i="3"/>
  <c r="U33" i="3"/>
  <c r="T33" i="3"/>
  <c r="P33" i="3"/>
  <c r="L33" i="3"/>
  <c r="I33" i="3"/>
  <c r="F33" i="3"/>
  <c r="D31" i="7" s="1"/>
  <c r="D33" i="3"/>
  <c r="B31" i="7" s="1"/>
  <c r="A31" i="7" s="1"/>
  <c r="Z79" i="3"/>
  <c r="Z64" i="3"/>
  <c r="Z49" i="3"/>
  <c r="V79" i="3" l="1"/>
  <c r="O79" i="3"/>
  <c r="S79" i="3"/>
  <c r="P79" i="3"/>
  <c r="L79" i="3"/>
  <c r="H79" i="3"/>
  <c r="D79" i="3"/>
  <c r="T79" i="3"/>
  <c r="Q79" i="3"/>
  <c r="M79" i="3"/>
  <c r="I79" i="3"/>
  <c r="U79" i="3"/>
  <c r="R79" i="3"/>
  <c r="N79" i="3"/>
  <c r="J79" i="3"/>
  <c r="F79" i="3"/>
  <c r="K79" i="3"/>
  <c r="G79" i="3"/>
  <c r="C79" i="3"/>
  <c r="E79" i="3"/>
  <c r="S64" i="3"/>
  <c r="P64" i="3"/>
  <c r="L64" i="3"/>
  <c r="H64" i="3"/>
  <c r="D64" i="3"/>
  <c r="T64" i="3"/>
  <c r="Q64" i="3"/>
  <c r="M64" i="3"/>
  <c r="I64" i="3"/>
  <c r="E64" i="3"/>
  <c r="U64" i="3"/>
  <c r="R64" i="3"/>
  <c r="N64" i="3"/>
  <c r="J64" i="3"/>
  <c r="F64" i="3"/>
  <c r="V64" i="3"/>
  <c r="O64" i="3"/>
  <c r="K64" i="3"/>
  <c r="G64" i="3"/>
  <c r="C64" i="3"/>
  <c r="T49" i="3"/>
  <c r="Q49" i="3"/>
  <c r="M49" i="3"/>
  <c r="U49" i="3"/>
  <c r="R49" i="3"/>
  <c r="N49" i="3"/>
  <c r="J49" i="3"/>
  <c r="F49" i="3"/>
  <c r="V49" i="3"/>
  <c r="O49" i="3"/>
  <c r="K49" i="3"/>
  <c r="G49" i="3"/>
  <c r="S49" i="3"/>
  <c r="P49" i="3"/>
  <c r="L49" i="3"/>
  <c r="H49" i="3"/>
  <c r="D49" i="3"/>
  <c r="I49" i="3"/>
  <c r="E49" i="3"/>
  <c r="C49" i="3"/>
  <c r="R34" i="3"/>
  <c r="N34" i="3"/>
  <c r="K34" i="3"/>
  <c r="H34" i="3"/>
  <c r="S34" i="3"/>
  <c r="O34" i="3"/>
  <c r="E34" i="3"/>
  <c r="C32" i="7" s="1"/>
  <c r="G4" i="7" s="1"/>
  <c r="F34" i="3"/>
  <c r="D32" i="7" s="1"/>
  <c r="U34" i="3"/>
  <c r="T34" i="3"/>
  <c r="P34" i="3"/>
  <c r="L34" i="3"/>
  <c r="I34" i="3"/>
  <c r="V34" i="3"/>
  <c r="Q34" i="3"/>
  <c r="M34" i="3"/>
  <c r="J34" i="3"/>
  <c r="G34" i="3"/>
  <c r="D34" i="3"/>
  <c r="B32" i="7" s="1"/>
  <c r="C34" i="3"/>
  <c r="A32" i="7" l="1"/>
  <c r="A67" i="7"/>
  <c r="A50" i="7"/>
  <c r="A68" i="7"/>
  <c r="A62" i="7"/>
  <c r="A53" i="7"/>
  <c r="A74" i="7"/>
  <c r="A35" i="7"/>
  <c r="A38" i="7"/>
  <c r="A56" i="7"/>
  <c r="A71" i="7"/>
  <c r="A61" i="7"/>
  <c r="A48" i="7"/>
  <c r="A43" i="7"/>
  <c r="A45" i="7"/>
  <c r="A57" i="7"/>
  <c r="A73" i="7"/>
  <c r="A41" i="7"/>
  <c r="A33" i="7"/>
  <c r="A60" i="7"/>
  <c r="A55" i="7"/>
  <c r="A42" i="7"/>
  <c r="A66" i="7"/>
  <c r="A34" i="7"/>
  <c r="F10" i="7" s="1"/>
  <c r="A47" i="7"/>
  <c r="A44" i="7"/>
  <c r="A77" i="7"/>
  <c r="A72" i="7"/>
  <c r="A40" i="7"/>
  <c r="A78" i="7"/>
  <c r="A59" i="7"/>
  <c r="A54" i="7"/>
  <c r="A65" i="7"/>
  <c r="A75" i="7"/>
  <c r="A69" i="7"/>
  <c r="A76" i="7"/>
  <c r="A79" i="7"/>
  <c r="A70" i="7"/>
  <c r="A39" i="7"/>
  <c r="A58" i="7"/>
  <c r="A46" i="7"/>
  <c r="A63" i="7"/>
  <c r="A36" i="7" l="1"/>
  <c r="F11" i="7"/>
  <c r="A37" i="7" l="1"/>
  <c r="A49" i="7"/>
  <c r="F13" i="7" s="1"/>
  <c r="F12" i="7" l="1"/>
  <c r="A51" i="7"/>
  <c r="F14" i="7" l="1"/>
  <c r="A52" i="7"/>
  <c r="A64" i="7" s="1"/>
  <c r="F7" i="7" s="1"/>
  <c r="F15" i="7"/>
  <c r="F17" i="7" l="1"/>
  <c r="F19" i="7"/>
  <c r="F18" i="7"/>
  <c r="F16" i="7"/>
  <c r="F20" i="7"/>
</calcChain>
</file>

<file path=xl/sharedStrings.xml><?xml version="1.0" encoding="utf-8"?>
<sst xmlns="http://schemas.openxmlformats.org/spreadsheetml/2006/main" count="1490" uniqueCount="140">
  <si>
    <t>Город</t>
  </si>
  <si>
    <t>Дата сдачи</t>
  </si>
  <si>
    <t>№ ПП</t>
  </si>
  <si>
    <t>Наименование</t>
  </si>
  <si>
    <t>Ширина</t>
  </si>
  <si>
    <t>Глубина</t>
  </si>
  <si>
    <t>ЛДСП</t>
  </si>
  <si>
    <t>МДФ</t>
  </si>
  <si>
    <t>Поталь</t>
  </si>
  <si>
    <t>Тип ручки</t>
  </si>
  <si>
    <t>Тип ноги</t>
  </si>
  <si>
    <t>Расчет материалов</t>
  </si>
  <si>
    <t>Кол-во</t>
  </si>
  <si>
    <t>Размер</t>
  </si>
  <si>
    <t>МДФ плоский</t>
  </si>
  <si>
    <t>Размеры изделия</t>
  </si>
  <si>
    <t>Цвет изделия</t>
  </si>
  <si>
    <t>ЛКМ</t>
  </si>
  <si>
    <t>Фурнитура</t>
  </si>
  <si>
    <t>Крепеж</t>
  </si>
  <si>
    <t>Дополнительные материалы</t>
  </si>
  <si>
    <t>Примечание</t>
  </si>
  <si>
    <t>МДФ фрезированный</t>
  </si>
  <si>
    <t>№
 Заказа</t>
  </si>
  <si>
    <t>Ф.И.О. Заказчика</t>
  </si>
  <si>
    <t>Дно</t>
  </si>
  <si>
    <t>Ящик:</t>
  </si>
  <si>
    <t>Стенка п/з</t>
  </si>
  <si>
    <t>Стенка бок</t>
  </si>
  <si>
    <t>Крышка/дно</t>
  </si>
  <si>
    <t>Бока</t>
  </si>
  <si>
    <t>Фасад</t>
  </si>
  <si>
    <t>Коллекция,
Наименование</t>
  </si>
  <si>
    <t>DeSola Консоль</t>
  </si>
  <si>
    <t>DeSola Тумба прикроватная</t>
  </si>
  <si>
    <t>DeSola Комод косметический</t>
  </si>
  <si>
    <t>DeSola Комод вещевой</t>
  </si>
  <si>
    <t>DeSola ТВ-тумба</t>
  </si>
  <si>
    <t>DeLuca Консоль</t>
  </si>
  <si>
    <t>DeLuca Тумба прикроватная</t>
  </si>
  <si>
    <t>DeLuca Комод косметический</t>
  </si>
  <si>
    <t>DeLuca Комод вещевой</t>
  </si>
  <si>
    <t>DeLuca ТВ-тумба</t>
  </si>
  <si>
    <t>DeMarco Консоль</t>
  </si>
  <si>
    <t>DeMarco Тумба прикроватная</t>
  </si>
  <si>
    <t>DeMarco Комод косметический</t>
  </si>
  <si>
    <t>DeMarco Комод вещевой</t>
  </si>
  <si>
    <t>DeMarco ТВ-тумба</t>
  </si>
  <si>
    <t>DeVita Консоль</t>
  </si>
  <si>
    <t>DeVita Тумба прикроватная</t>
  </si>
  <si>
    <t>DeVita Комод косметический</t>
  </si>
  <si>
    <t>DeVita Комод вещевой</t>
  </si>
  <si>
    <t>DeVita ТВ-тумба</t>
  </si>
  <si>
    <t>Краснодар</t>
  </si>
  <si>
    <t>Напрваляющие</t>
  </si>
  <si>
    <t>Направляющие</t>
  </si>
  <si>
    <t>Перегор длин.</t>
  </si>
  <si>
    <t>Перегор кор.</t>
  </si>
  <si>
    <t>Задний щит</t>
  </si>
  <si>
    <t>ЛДСП Общее количество</t>
  </si>
  <si>
    <t>Ящики:</t>
  </si>
  <si>
    <t>Ручка</t>
  </si>
  <si>
    <t>Стяжка</t>
  </si>
  <si>
    <t>Стяжка бок</t>
  </si>
  <si>
    <t>Стяжка центр</t>
  </si>
  <si>
    <t>Перегородка</t>
  </si>
  <si>
    <t>Щит</t>
  </si>
  <si>
    <t>Ящики верх:</t>
  </si>
  <si>
    <t>Ящики низ:</t>
  </si>
  <si>
    <t>Фасад верхний</t>
  </si>
  <si>
    <t>Опора Н210</t>
  </si>
  <si>
    <t>Петля усеч</t>
  </si>
  <si>
    <t>направ</t>
  </si>
  <si>
    <t>вып спис</t>
  </si>
  <si>
    <t>Крышка</t>
  </si>
  <si>
    <t>Опора Н560</t>
  </si>
  <si>
    <t>Полка</t>
  </si>
  <si>
    <t>Петли нак усеч</t>
  </si>
  <si>
    <t>Опора Н200</t>
  </si>
  <si>
    <t>Направляющая скр. Монтаж</t>
  </si>
  <si>
    <t>Фасад распилить на 4 части</t>
  </si>
  <si>
    <t>Фасад распилить на 2 части</t>
  </si>
  <si>
    <t>Фасад ромб</t>
  </si>
  <si>
    <t>Фасад с рамкой</t>
  </si>
  <si>
    <t>Полка 1</t>
  </si>
  <si>
    <t>Полка 2</t>
  </si>
  <si>
    <t xml:space="preserve">Крышка </t>
  </si>
  <si>
    <t>Фасад ромб 19 мм</t>
  </si>
  <si>
    <t>Фасад без полос 19 мм</t>
  </si>
  <si>
    <t>Петля накл</t>
  </si>
  <si>
    <t>Петля полунак</t>
  </si>
  <si>
    <t>МДФ плоский Общее количество</t>
  </si>
  <si>
    <t>МДФ фрезерованный Общее количество</t>
  </si>
  <si>
    <t>ЛКМ Общее количество</t>
  </si>
  <si>
    <t>Фурнитура Общее количество</t>
  </si>
  <si>
    <t>Направляющие Общее количество</t>
  </si>
  <si>
    <t>Крепеж Общее количество</t>
  </si>
  <si>
    <t>Фасад ниж.</t>
  </si>
  <si>
    <t>Заказ- наряд №</t>
  </si>
  <si>
    <t>Высота общая</t>
  </si>
  <si>
    <t xml:space="preserve">Фасад </t>
  </si>
  <si>
    <t>Высота ног*</t>
  </si>
  <si>
    <t>* Высоту ног проставляйте всегда, даже если это стандарт</t>
  </si>
  <si>
    <t>Ручка кольцо</t>
  </si>
  <si>
    <t>Ручка квадрат</t>
  </si>
  <si>
    <t>Опора Н580</t>
  </si>
  <si>
    <t>Ручка овал</t>
  </si>
  <si>
    <t>Ручка шест</t>
  </si>
  <si>
    <t>Опора Н570</t>
  </si>
  <si>
    <t>Ручка нож</t>
  </si>
  <si>
    <t>Опора Н550</t>
  </si>
  <si>
    <t>Кол-во изделий</t>
  </si>
  <si>
    <t>Васякина Ольга Георгиевна</t>
  </si>
  <si>
    <t>Заказ №</t>
  </si>
  <si>
    <t>Паспорт изделия № 1</t>
  </si>
  <si>
    <t>Д</t>
  </si>
  <si>
    <t>Основа:</t>
  </si>
  <si>
    <t>ЛДСП Egger</t>
  </si>
  <si>
    <t>Цвет</t>
  </si>
  <si>
    <t>Белый</t>
  </si>
  <si>
    <t>Белый матовый</t>
  </si>
  <si>
    <t>Золото</t>
  </si>
  <si>
    <t>Облицовка:</t>
  </si>
  <si>
    <t>МДФ Egger</t>
  </si>
  <si>
    <t>Конфигурация:</t>
  </si>
  <si>
    <t>*    В</t>
  </si>
  <si>
    <t>*    Г</t>
  </si>
  <si>
    <t>2. Комплектность</t>
  </si>
  <si>
    <t>1. Технические характеристики</t>
  </si>
  <si>
    <t>3. Рекомендации по эксплуатации</t>
  </si>
  <si>
    <t xml:space="preserve">• допускается обработка поверхности любыми моющими средствами, не содержащие в своем составе спирт и растворители;
• не рекомендуется использовать абразивные моющие средства;
• оберегать от повреждений, воздействия высоких температур;
• изделие должно эксплуатироваться при температуре окружающей среды +10 +35 градусов и относительной влажности 75-80%;
• избегать длительного контакта с водой и агрессивными жидкостями;
• не допускать механических повреждений.
</t>
  </si>
  <si>
    <t>4. Гарантийные обязательства</t>
  </si>
  <si>
    <t xml:space="preserve">Предприятие-изготовитель гарантируем покупателю сохранение изделия в течение 18 месяцев при правильной эксплуатации. За изделия с механическими повреждениями, полученными при транспортировке, монтаже и эксплуатации, предприятие ответственности не несет.
Все комплектующие изделия изготовлены из сертифицированных материалов.
</t>
  </si>
  <si>
    <t>5. Рекламации/браки</t>
  </si>
  <si>
    <t xml:space="preserve">Претензии по качеству принимаются только на заполненной ниже форме с указание даты претензии, ФИО покупателя.
</t>
  </si>
  <si>
    <t>Претензия</t>
  </si>
  <si>
    <t>Паспорт изделия № 2</t>
  </si>
  <si>
    <t>Паспорт изделия № 3</t>
  </si>
  <si>
    <t>Паспорт изделия № 4</t>
  </si>
  <si>
    <t>Паспорт изделия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</si>
</sst>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 val="double"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0" xfId="0" applyAlignment="1">
      <alignment horizontal="center" vertical="center" wrapText="1"/>
    </xf>
    <xf numFmtId="0" fontId="0" fillId="0" borderId="12" xfId="0" applyBorder="1"/>
    <xf numFmtId="0" fontId="0" fillId="0" borderId="18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4" borderId="0" xfId="0" applyFill="1"/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38" xfId="0" applyBorder="1"/>
    <xf numFmtId="0" fontId="0" fillId="0" borderId="11" xfId="0" applyBorder="1"/>
    <xf numFmtId="0" fontId="0" fillId="0" borderId="42" xfId="0" applyBorder="1"/>
    <xf numFmtId="0" fontId="0" fillId="0" borderId="33" xfId="0" applyBorder="1"/>
    <xf numFmtId="0" fontId="0" fillId="0" borderId="38" xfId="0" applyFill="1" applyBorder="1"/>
    <xf numFmtId="0" fontId="0" fillId="0" borderId="11" xfId="0" applyFill="1" applyBorder="1"/>
    <xf numFmtId="0" fontId="0" fillId="0" borderId="42" xfId="0" applyFill="1" applyBorder="1"/>
    <xf numFmtId="0" fontId="0" fillId="0" borderId="33" xfId="0" applyFill="1" applyBorder="1"/>
    <xf numFmtId="0" fontId="0" fillId="0" borderId="0" xfId="0" applyAlignment="1">
      <alignment wrapText="1"/>
    </xf>
    <xf numFmtId="0" fontId="0" fillId="4" borderId="12" xfId="0" applyFill="1" applyBorder="1"/>
    <xf numFmtId="0" fontId="0" fillId="4" borderId="1" xfId="0" applyFill="1" applyBorder="1"/>
    <xf numFmtId="0" fontId="0" fillId="4" borderId="18" xfId="0" applyFill="1" applyBorder="1"/>
    <xf numFmtId="0" fontId="0" fillId="0" borderId="44" xfId="0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2" fillId="4" borderId="1" xfId="0" applyFont="1" applyFill="1" applyBorder="1"/>
    <xf numFmtId="0" fontId="4" fillId="4" borderId="1" xfId="0" applyFont="1" applyFill="1" applyBorder="1"/>
    <xf numFmtId="1" fontId="0" fillId="4" borderId="1" xfId="0" applyNumberFormat="1" applyFill="1" applyBorder="1"/>
    <xf numFmtId="1" fontId="0" fillId="4" borderId="18" xfId="0" applyNumberFormat="1" applyFill="1" applyBorder="1"/>
    <xf numFmtId="0" fontId="1" fillId="4" borderId="12" xfId="0" applyFont="1" applyFill="1" applyBorder="1"/>
    <xf numFmtId="0" fontId="1" fillId="4" borderId="1" xfId="0" applyFont="1" applyFill="1" applyBorder="1"/>
    <xf numFmtId="0" fontId="0" fillId="5" borderId="0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1" fontId="0" fillId="0" borderId="29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18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0" fontId="5" fillId="0" borderId="0" xfId="0" applyFont="1"/>
    <xf numFmtId="1" fontId="0" fillId="0" borderId="0" xfId="0" applyNumberFormat="1"/>
    <xf numFmtId="0" fontId="6" fillId="0" borderId="0" xfId="0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Font="1" applyBorder="1"/>
    <xf numFmtId="0" fontId="0" fillId="0" borderId="0" xfId="0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14" fontId="0" fillId="3" borderId="38" xfId="0" applyNumberFormat="1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0" fillId="10" borderId="16" xfId="0" applyFill="1" applyBorder="1" applyAlignment="1">
      <alignment horizontal="center" vertical="center" wrapText="1"/>
    </xf>
    <xf numFmtId="0" fontId="0" fillId="10" borderId="16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 wrapText="1"/>
    </xf>
    <xf numFmtId="0" fontId="0" fillId="11" borderId="16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2" borderId="16" xfId="0" applyFill="1" applyBorder="1" applyAlignment="1">
      <alignment horizontal="center" vertical="center" wrapText="1"/>
    </xf>
    <xf numFmtId="0" fontId="0" fillId="12" borderId="16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7" borderId="20" xfId="0" applyFill="1" applyBorder="1" applyAlignment="1">
      <alignment horizontal="center" vertical="center" wrapText="1"/>
    </xf>
    <xf numFmtId="0" fontId="0" fillId="7" borderId="21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7" borderId="22" xfId="0" applyFill="1" applyBorder="1" applyAlignment="1">
      <alignment horizontal="center" vertical="center" wrapText="1"/>
    </xf>
    <xf numFmtId="0" fontId="0" fillId="7" borderId="21" xfId="0" applyFill="1" applyBorder="1" applyAlignment="1">
      <alignment horizontal="center" vertical="center" wrapText="1"/>
    </xf>
    <xf numFmtId="0" fontId="0" fillId="7" borderId="26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 vertical="center" wrapText="1"/>
    </xf>
    <xf numFmtId="0" fontId="0" fillId="7" borderId="28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0" fillId="8" borderId="25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0" fillId="8" borderId="26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8" borderId="27" xfId="0" applyFill="1" applyBorder="1" applyAlignment="1">
      <alignment horizontal="center" vertical="center" wrapText="1"/>
    </xf>
    <xf numFmtId="0" fontId="0" fillId="8" borderId="28" xfId="0" applyFill="1" applyBorder="1" applyAlignment="1">
      <alignment horizontal="center" vertical="center" wrapText="1"/>
    </xf>
    <xf numFmtId="0" fontId="0" fillId="9" borderId="20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0" fillId="9" borderId="23" xfId="0" applyFill="1" applyBorder="1" applyAlignment="1">
      <alignment horizontal="center" vertical="center" wrapText="1"/>
    </xf>
    <xf numFmtId="0" fontId="0" fillId="9" borderId="24" xfId="0" applyFill="1" applyBorder="1" applyAlignment="1">
      <alignment horizontal="center" vertical="center" wrapText="1"/>
    </xf>
    <xf numFmtId="0" fontId="0" fillId="9" borderId="25" xfId="0" applyFill="1" applyBorder="1" applyAlignment="1">
      <alignment horizontal="center" vertical="center" wrapText="1"/>
    </xf>
    <xf numFmtId="0" fontId="0" fillId="9" borderId="19" xfId="0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 wrapText="1"/>
    </xf>
    <xf numFmtId="0" fontId="0" fillId="9" borderId="26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27" xfId="0" applyFill="1" applyBorder="1" applyAlignment="1">
      <alignment horizontal="center" vertical="center" wrapText="1"/>
    </xf>
    <xf numFmtId="0" fontId="0" fillId="9" borderId="28" xfId="0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38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2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</cellXfs>
  <cellStyles count="1">
    <cellStyle name="Обычный" xfId="0" builtinId="0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20" sqref="F20:F34"/>
    </sheetView>
  </sheetViews>
  <sheetFormatPr defaultRowHeight="15" x14ac:dyDescent="0.25"/>
  <cols>
    <col min="2" max="2" width="27.28515625" customWidth="1"/>
    <col min="3" max="3" width="18.42578125" customWidth="1"/>
    <col min="4" max="4" width="18.7109375" customWidth="1"/>
    <col min="5" max="5" width="9.42578125" customWidth="1"/>
    <col min="6" max="6" width="23.85546875" customWidth="1"/>
    <col min="7" max="10" width="12.42578125" customWidth="1"/>
    <col min="11" max="13" width="13.5703125" customWidth="1"/>
    <col min="14" max="15" width="12.7109375" customWidth="1"/>
    <col min="16" max="16" width="31.140625" customWidth="1"/>
  </cols>
  <sheetData>
    <row r="1" spans="1:24" ht="15.75" customHeight="1" thickBot="1" x14ac:dyDescent="0.3">
      <c r="A1" s="78" t="s">
        <v>23</v>
      </c>
      <c r="B1" s="78" t="s">
        <v>24</v>
      </c>
      <c r="C1" s="78" t="s">
        <v>0</v>
      </c>
      <c r="D1" s="78" t="s">
        <v>1</v>
      </c>
      <c r="E1" s="78" t="s">
        <v>111</v>
      </c>
      <c r="F1" s="78" t="s">
        <v>32</v>
      </c>
      <c r="G1" s="93" t="s">
        <v>15</v>
      </c>
      <c r="H1" s="94"/>
      <c r="I1" s="94"/>
      <c r="J1" s="95"/>
      <c r="K1" s="93" t="s">
        <v>16</v>
      </c>
      <c r="L1" s="94"/>
      <c r="M1" s="95"/>
      <c r="N1" s="78" t="s">
        <v>9</v>
      </c>
      <c r="O1" s="78" t="s">
        <v>10</v>
      </c>
      <c r="P1" s="78" t="s">
        <v>21</v>
      </c>
    </row>
    <row r="2" spans="1:24" ht="15" customHeight="1" x14ac:dyDescent="0.25">
      <c r="A2" s="79"/>
      <c r="B2" s="79"/>
      <c r="C2" s="79"/>
      <c r="D2" s="79"/>
      <c r="E2" s="79"/>
      <c r="F2" s="79"/>
      <c r="G2" s="78" t="s">
        <v>4</v>
      </c>
      <c r="H2" s="78" t="s">
        <v>5</v>
      </c>
      <c r="I2" s="78" t="s">
        <v>99</v>
      </c>
      <c r="J2" s="82" t="s">
        <v>101</v>
      </c>
      <c r="K2" s="78" t="s">
        <v>6</v>
      </c>
      <c r="L2" s="78" t="s">
        <v>7</v>
      </c>
      <c r="M2" s="78" t="s">
        <v>8</v>
      </c>
      <c r="N2" s="79"/>
      <c r="O2" s="79"/>
      <c r="P2" s="79"/>
    </row>
    <row r="3" spans="1:24" x14ac:dyDescent="0.25">
      <c r="A3" s="79"/>
      <c r="B3" s="79"/>
      <c r="C3" s="79"/>
      <c r="D3" s="79"/>
      <c r="E3" s="79"/>
      <c r="F3" s="79"/>
      <c r="G3" s="79"/>
      <c r="H3" s="79"/>
      <c r="I3" s="79"/>
      <c r="J3" s="83"/>
      <c r="K3" s="79"/>
      <c r="L3" s="79"/>
      <c r="M3" s="79"/>
      <c r="N3" s="79"/>
      <c r="O3" s="79"/>
      <c r="P3" s="79"/>
      <c r="X3" t="s">
        <v>72</v>
      </c>
    </row>
    <row r="4" spans="1:24" ht="15.75" thickBot="1" x14ac:dyDescent="0.3">
      <c r="A4" s="80"/>
      <c r="B4" s="80"/>
      <c r="C4" s="80"/>
      <c r="D4" s="80"/>
      <c r="E4" s="80"/>
      <c r="F4" s="80"/>
      <c r="G4" s="80"/>
      <c r="H4" s="80"/>
      <c r="I4" s="80"/>
      <c r="J4" s="84"/>
      <c r="K4" s="80"/>
      <c r="L4" s="80"/>
      <c r="M4" s="80"/>
      <c r="N4" s="80"/>
      <c r="O4" s="80"/>
      <c r="P4" s="80"/>
    </row>
    <row r="5" spans="1:24" x14ac:dyDescent="0.25">
      <c r="A5" s="76">
        <v>225</v>
      </c>
      <c r="B5" s="76" t="s">
        <v>112</v>
      </c>
      <c r="C5" s="76" t="s">
        <v>53</v>
      </c>
      <c r="D5" s="91">
        <v>44553</v>
      </c>
      <c r="E5" s="76">
        <v>1</v>
      </c>
      <c r="F5" s="88" t="s">
        <v>33</v>
      </c>
      <c r="G5" s="76">
        <v>450</v>
      </c>
      <c r="H5" s="88">
        <v>370</v>
      </c>
      <c r="I5" s="76">
        <v>900</v>
      </c>
      <c r="J5" s="76">
        <v>370</v>
      </c>
      <c r="K5" s="88" t="s">
        <v>119</v>
      </c>
      <c r="L5" s="76" t="s">
        <v>120</v>
      </c>
      <c r="M5" s="88" t="s">
        <v>121</v>
      </c>
      <c r="N5" s="76" t="s">
        <v>103</v>
      </c>
      <c r="O5" s="85" t="s">
        <v>75</v>
      </c>
      <c r="P5" s="85"/>
      <c r="X5">
        <f>IFERROR(VLOOKUP(H5,$W$80:$X$91,2),0)</f>
        <v>300</v>
      </c>
    </row>
    <row r="6" spans="1:24" ht="14.25" customHeight="1" x14ac:dyDescent="0.25">
      <c r="A6" s="77"/>
      <c r="B6" s="77"/>
      <c r="C6" s="77"/>
      <c r="D6" s="92"/>
      <c r="E6" s="77"/>
      <c r="F6" s="89"/>
      <c r="G6" s="77"/>
      <c r="H6" s="89"/>
      <c r="I6" s="77"/>
      <c r="J6" s="77"/>
      <c r="K6" s="89"/>
      <c r="L6" s="77"/>
      <c r="M6" s="89"/>
      <c r="N6" s="77"/>
      <c r="O6" s="86"/>
      <c r="P6" s="86"/>
    </row>
    <row r="7" spans="1:24" ht="5.25" customHeight="1" thickBot="1" x14ac:dyDescent="0.3">
      <c r="A7" s="77"/>
      <c r="B7" s="77"/>
      <c r="C7" s="77"/>
      <c r="D7" s="92"/>
      <c r="E7" s="77"/>
      <c r="F7" s="89"/>
      <c r="G7" s="77"/>
      <c r="H7" s="89"/>
      <c r="I7" s="77"/>
      <c r="J7" s="77"/>
      <c r="K7" s="89"/>
      <c r="L7" s="77"/>
      <c r="M7" s="89"/>
      <c r="N7" s="77"/>
      <c r="O7" s="86"/>
      <c r="P7" s="86"/>
    </row>
    <row r="8" spans="1:24" ht="15" hidden="1" customHeight="1" thickBot="1" x14ac:dyDescent="0.3">
      <c r="A8" s="77"/>
      <c r="B8" s="77"/>
      <c r="C8" s="77"/>
      <c r="D8" s="92"/>
      <c r="E8" s="77"/>
      <c r="F8" s="89"/>
      <c r="G8" s="77"/>
      <c r="H8" s="89"/>
      <c r="I8" s="77"/>
      <c r="J8" s="77"/>
      <c r="K8" s="89"/>
      <c r="L8" s="77"/>
      <c r="M8" s="89"/>
      <c r="N8" s="77"/>
      <c r="O8" s="86"/>
      <c r="P8" s="86"/>
    </row>
    <row r="9" spans="1:24" ht="15" hidden="1" customHeight="1" thickBot="1" x14ac:dyDescent="0.3">
      <c r="A9" s="77"/>
      <c r="B9" s="77"/>
      <c r="C9" s="77"/>
      <c r="D9" s="92"/>
      <c r="E9" s="77"/>
      <c r="F9" s="89"/>
      <c r="G9" s="77"/>
      <c r="H9" s="89"/>
      <c r="I9" s="77"/>
      <c r="J9" s="77"/>
      <c r="K9" s="89"/>
      <c r="L9" s="77"/>
      <c r="M9" s="89"/>
      <c r="N9" s="77"/>
      <c r="O9" s="86"/>
      <c r="P9" s="86"/>
    </row>
    <row r="10" spans="1:24" ht="15" hidden="1" customHeight="1" thickBot="1" x14ac:dyDescent="0.3">
      <c r="A10" s="77"/>
      <c r="B10" s="77"/>
      <c r="C10" s="77"/>
      <c r="D10" s="92"/>
      <c r="E10" s="77"/>
      <c r="F10" s="89"/>
      <c r="G10" s="77"/>
      <c r="H10" s="89"/>
      <c r="I10" s="77"/>
      <c r="J10" s="77"/>
      <c r="K10" s="89"/>
      <c r="L10" s="77"/>
      <c r="M10" s="89"/>
      <c r="N10" s="77"/>
      <c r="O10" s="86"/>
      <c r="P10" s="86"/>
    </row>
    <row r="11" spans="1:24" ht="15" hidden="1" customHeight="1" thickBot="1" x14ac:dyDescent="0.3">
      <c r="A11" s="77"/>
      <c r="B11" s="77"/>
      <c r="C11" s="77"/>
      <c r="D11" s="92"/>
      <c r="E11" s="77"/>
      <c r="F11" s="89"/>
      <c r="G11" s="77"/>
      <c r="H11" s="89"/>
      <c r="I11" s="77"/>
      <c r="J11" s="77"/>
      <c r="K11" s="89"/>
      <c r="L11" s="77"/>
      <c r="M11" s="89"/>
      <c r="N11" s="77"/>
      <c r="O11" s="86"/>
      <c r="P11" s="86"/>
    </row>
    <row r="12" spans="1:24" ht="15" hidden="1" customHeight="1" thickBot="1" x14ac:dyDescent="0.3">
      <c r="A12" s="77"/>
      <c r="B12" s="77"/>
      <c r="C12" s="77"/>
      <c r="D12" s="92"/>
      <c r="E12" s="77"/>
      <c r="F12" s="89"/>
      <c r="G12" s="77"/>
      <c r="H12" s="89"/>
      <c r="I12" s="77"/>
      <c r="J12" s="77"/>
      <c r="K12" s="89"/>
      <c r="L12" s="77"/>
      <c r="M12" s="89"/>
      <c r="N12" s="77"/>
      <c r="O12" s="86"/>
      <c r="P12" s="86"/>
    </row>
    <row r="13" spans="1:24" ht="15" hidden="1" customHeight="1" thickBot="1" x14ac:dyDescent="0.3">
      <c r="A13" s="77"/>
      <c r="B13" s="77"/>
      <c r="C13" s="77"/>
      <c r="D13" s="92"/>
      <c r="E13" s="77"/>
      <c r="F13" s="89"/>
      <c r="G13" s="77"/>
      <c r="H13" s="89"/>
      <c r="I13" s="77"/>
      <c r="J13" s="77"/>
      <c r="K13" s="89"/>
      <c r="L13" s="77"/>
      <c r="M13" s="89"/>
      <c r="N13" s="77"/>
      <c r="O13" s="86"/>
      <c r="P13" s="86"/>
    </row>
    <row r="14" spans="1:24" ht="15" hidden="1" customHeight="1" thickBot="1" x14ac:dyDescent="0.3">
      <c r="A14" s="77"/>
      <c r="B14" s="77"/>
      <c r="C14" s="77"/>
      <c r="D14" s="92"/>
      <c r="E14" s="77"/>
      <c r="F14" s="89"/>
      <c r="G14" s="77"/>
      <c r="H14" s="89"/>
      <c r="I14" s="77"/>
      <c r="J14" s="77"/>
      <c r="K14" s="89"/>
      <c r="L14" s="77"/>
      <c r="M14" s="89"/>
      <c r="N14" s="77"/>
      <c r="O14" s="86"/>
      <c r="P14" s="86"/>
    </row>
    <row r="15" spans="1:24" ht="15" hidden="1" customHeight="1" thickBot="1" x14ac:dyDescent="0.3">
      <c r="A15" s="77"/>
      <c r="B15" s="77"/>
      <c r="C15" s="77"/>
      <c r="D15" s="92"/>
      <c r="E15" s="77"/>
      <c r="F15" s="89"/>
      <c r="G15" s="77"/>
      <c r="H15" s="89"/>
      <c r="I15" s="77"/>
      <c r="J15" s="77"/>
      <c r="K15" s="89"/>
      <c r="L15" s="77"/>
      <c r="M15" s="89"/>
      <c r="N15" s="77"/>
      <c r="O15" s="86"/>
      <c r="P15" s="86"/>
    </row>
    <row r="16" spans="1:24" ht="15" hidden="1" customHeight="1" thickBot="1" x14ac:dyDescent="0.3">
      <c r="A16" s="77"/>
      <c r="B16" s="77"/>
      <c r="C16" s="77"/>
      <c r="D16" s="92"/>
      <c r="E16" s="77"/>
      <c r="F16" s="89"/>
      <c r="G16" s="77"/>
      <c r="H16" s="89"/>
      <c r="I16" s="77"/>
      <c r="J16" s="77"/>
      <c r="K16" s="89"/>
      <c r="L16" s="77"/>
      <c r="M16" s="89"/>
      <c r="N16" s="77"/>
      <c r="O16" s="86"/>
      <c r="P16" s="86"/>
    </row>
    <row r="17" spans="1:24" ht="15" hidden="1" customHeight="1" thickBot="1" x14ac:dyDescent="0.3">
      <c r="A17" s="77"/>
      <c r="B17" s="77"/>
      <c r="C17" s="77"/>
      <c r="D17" s="92"/>
      <c r="E17" s="77"/>
      <c r="F17" s="89"/>
      <c r="G17" s="77"/>
      <c r="H17" s="89"/>
      <c r="I17" s="77"/>
      <c r="J17" s="77"/>
      <c r="K17" s="89"/>
      <c r="L17" s="77"/>
      <c r="M17" s="89"/>
      <c r="N17" s="77"/>
      <c r="O17" s="86"/>
      <c r="P17" s="86"/>
    </row>
    <row r="18" spans="1:24" ht="15" hidden="1" customHeight="1" thickBot="1" x14ac:dyDescent="0.3">
      <c r="A18" s="77"/>
      <c r="B18" s="77"/>
      <c r="C18" s="77"/>
      <c r="D18" s="92"/>
      <c r="E18" s="77"/>
      <c r="F18" s="89"/>
      <c r="G18" s="77"/>
      <c r="H18" s="89"/>
      <c r="I18" s="77"/>
      <c r="J18" s="77"/>
      <c r="K18" s="89"/>
      <c r="L18" s="77"/>
      <c r="M18" s="89"/>
      <c r="N18" s="77"/>
      <c r="O18" s="86"/>
      <c r="P18" s="86"/>
    </row>
    <row r="19" spans="1:24" ht="15" hidden="1" customHeight="1" thickBot="1" x14ac:dyDescent="0.3">
      <c r="A19" s="77"/>
      <c r="B19" s="77"/>
      <c r="C19" s="77"/>
      <c r="D19" s="92"/>
      <c r="E19" s="77"/>
      <c r="F19" s="89"/>
      <c r="G19" s="77"/>
      <c r="H19" s="89"/>
      <c r="I19" s="77"/>
      <c r="J19" s="77"/>
      <c r="K19" s="89"/>
      <c r="L19" s="77"/>
      <c r="M19" s="89"/>
      <c r="N19" s="77"/>
      <c r="O19" s="86"/>
      <c r="P19" s="86"/>
    </row>
    <row r="20" spans="1:24" x14ac:dyDescent="0.25">
      <c r="A20" s="77"/>
      <c r="B20" s="77"/>
      <c r="C20" s="77"/>
      <c r="D20" s="92"/>
      <c r="E20" s="76">
        <v>1</v>
      </c>
      <c r="F20" s="88" t="s">
        <v>34</v>
      </c>
      <c r="G20" s="76">
        <v>1200</v>
      </c>
      <c r="H20" s="88">
        <v>400</v>
      </c>
      <c r="I20" s="76">
        <v>800</v>
      </c>
      <c r="J20" s="76">
        <v>580</v>
      </c>
      <c r="K20" s="88"/>
      <c r="L20" s="76"/>
      <c r="M20" s="88"/>
      <c r="N20" s="76" t="s">
        <v>104</v>
      </c>
      <c r="O20" s="85" t="s">
        <v>105</v>
      </c>
      <c r="P20" s="85"/>
      <c r="X20">
        <f>IFERROR(VLOOKUP(H20,$W$80:$X$91,2),0)</f>
        <v>300</v>
      </c>
    </row>
    <row r="21" spans="1:24" x14ac:dyDescent="0.25">
      <c r="A21" s="77"/>
      <c r="B21" s="77"/>
      <c r="C21" s="77"/>
      <c r="D21" s="92"/>
      <c r="E21" s="77"/>
      <c r="F21" s="89"/>
      <c r="G21" s="77"/>
      <c r="H21" s="89"/>
      <c r="I21" s="77"/>
      <c r="J21" s="77"/>
      <c r="K21" s="89"/>
      <c r="L21" s="77"/>
      <c r="M21" s="89"/>
      <c r="N21" s="77"/>
      <c r="O21" s="86"/>
      <c r="P21" s="86"/>
    </row>
    <row r="22" spans="1:24" ht="0.75" customHeight="1" x14ac:dyDescent="0.25">
      <c r="A22" s="77"/>
      <c r="B22" s="77"/>
      <c r="C22" s="77"/>
      <c r="D22" s="92"/>
      <c r="E22" s="77"/>
      <c r="F22" s="89"/>
      <c r="G22" s="77"/>
      <c r="H22" s="89"/>
      <c r="I22" s="77"/>
      <c r="J22" s="77"/>
      <c r="K22" s="89"/>
      <c r="L22" s="77"/>
      <c r="M22" s="89"/>
      <c r="N22" s="77"/>
      <c r="O22" s="86"/>
      <c r="P22" s="86"/>
    </row>
    <row r="23" spans="1:24" ht="5.25" customHeight="1" thickBot="1" x14ac:dyDescent="0.3">
      <c r="A23" s="77"/>
      <c r="B23" s="77"/>
      <c r="C23" s="77"/>
      <c r="D23" s="92"/>
      <c r="E23" s="77"/>
      <c r="F23" s="89"/>
      <c r="G23" s="77"/>
      <c r="H23" s="89"/>
      <c r="I23" s="77"/>
      <c r="J23" s="77"/>
      <c r="K23" s="89"/>
      <c r="L23" s="77"/>
      <c r="M23" s="89"/>
      <c r="N23" s="77"/>
      <c r="O23" s="86"/>
      <c r="P23" s="86"/>
    </row>
    <row r="24" spans="1:24" ht="15" hidden="1" customHeight="1" thickBot="1" x14ac:dyDescent="0.3">
      <c r="A24" s="77"/>
      <c r="B24" s="77"/>
      <c r="C24" s="77"/>
      <c r="D24" s="92"/>
      <c r="E24" s="77"/>
      <c r="F24" s="89"/>
      <c r="G24" s="77"/>
      <c r="H24" s="89"/>
      <c r="I24" s="77"/>
      <c r="J24" s="77"/>
      <c r="K24" s="89"/>
      <c r="L24" s="77"/>
      <c r="M24" s="89"/>
      <c r="N24" s="77"/>
      <c r="O24" s="86"/>
      <c r="P24" s="86"/>
    </row>
    <row r="25" spans="1:24" ht="15" hidden="1" customHeight="1" thickBot="1" x14ac:dyDescent="0.3">
      <c r="A25" s="77"/>
      <c r="B25" s="77"/>
      <c r="C25" s="77"/>
      <c r="D25" s="92"/>
      <c r="E25" s="77"/>
      <c r="F25" s="89"/>
      <c r="G25" s="77"/>
      <c r="H25" s="89"/>
      <c r="I25" s="77"/>
      <c r="J25" s="77"/>
      <c r="K25" s="89"/>
      <c r="L25" s="77"/>
      <c r="M25" s="89"/>
      <c r="N25" s="77"/>
      <c r="O25" s="86"/>
      <c r="P25" s="86"/>
    </row>
    <row r="26" spans="1:24" ht="6" hidden="1" customHeight="1" thickBot="1" x14ac:dyDescent="0.3">
      <c r="A26" s="77"/>
      <c r="B26" s="77"/>
      <c r="C26" s="77"/>
      <c r="D26" s="92"/>
      <c r="E26" s="77"/>
      <c r="F26" s="89"/>
      <c r="G26" s="77"/>
      <c r="H26" s="89"/>
      <c r="I26" s="77"/>
      <c r="J26" s="77"/>
      <c r="K26" s="89"/>
      <c r="L26" s="77"/>
      <c r="M26" s="89"/>
      <c r="N26" s="77"/>
      <c r="O26" s="86"/>
      <c r="P26" s="86"/>
    </row>
    <row r="27" spans="1:24" ht="15" hidden="1" customHeight="1" thickBot="1" x14ac:dyDescent="0.3">
      <c r="A27" s="77"/>
      <c r="B27" s="77"/>
      <c r="C27" s="77"/>
      <c r="D27" s="92"/>
      <c r="E27" s="77"/>
      <c r="F27" s="89"/>
      <c r="G27" s="77"/>
      <c r="H27" s="89"/>
      <c r="I27" s="77"/>
      <c r="J27" s="77"/>
      <c r="K27" s="89"/>
      <c r="L27" s="77"/>
      <c r="M27" s="89"/>
      <c r="N27" s="77"/>
      <c r="O27" s="86"/>
      <c r="P27" s="86"/>
    </row>
    <row r="28" spans="1:24" ht="15" hidden="1" customHeight="1" thickBot="1" x14ac:dyDescent="0.3">
      <c r="A28" s="77"/>
      <c r="B28" s="77"/>
      <c r="C28" s="77"/>
      <c r="D28" s="92"/>
      <c r="E28" s="77"/>
      <c r="F28" s="89"/>
      <c r="G28" s="77"/>
      <c r="H28" s="89"/>
      <c r="I28" s="77"/>
      <c r="J28" s="77"/>
      <c r="K28" s="89"/>
      <c r="L28" s="77"/>
      <c r="M28" s="89"/>
      <c r="N28" s="77"/>
      <c r="O28" s="86"/>
      <c r="P28" s="86"/>
    </row>
    <row r="29" spans="1:24" ht="15" hidden="1" customHeight="1" thickBot="1" x14ac:dyDescent="0.3">
      <c r="A29" s="77"/>
      <c r="B29" s="77"/>
      <c r="C29" s="77"/>
      <c r="D29" s="92"/>
      <c r="E29" s="77"/>
      <c r="F29" s="89"/>
      <c r="G29" s="77"/>
      <c r="H29" s="89"/>
      <c r="I29" s="77"/>
      <c r="J29" s="77"/>
      <c r="K29" s="89"/>
      <c r="L29" s="77"/>
      <c r="M29" s="89"/>
      <c r="N29" s="77"/>
      <c r="O29" s="86"/>
      <c r="P29" s="86"/>
    </row>
    <row r="30" spans="1:24" ht="15" hidden="1" customHeight="1" thickBot="1" x14ac:dyDescent="0.3">
      <c r="A30" s="77"/>
      <c r="B30" s="77"/>
      <c r="C30" s="77"/>
      <c r="D30" s="92"/>
      <c r="E30" s="77"/>
      <c r="F30" s="89"/>
      <c r="G30" s="77"/>
      <c r="H30" s="89"/>
      <c r="I30" s="77"/>
      <c r="J30" s="77"/>
      <c r="K30" s="89"/>
      <c r="L30" s="77"/>
      <c r="M30" s="89"/>
      <c r="N30" s="77"/>
      <c r="O30" s="86"/>
      <c r="P30" s="86"/>
    </row>
    <row r="31" spans="1:24" ht="15" hidden="1" customHeight="1" thickBot="1" x14ac:dyDescent="0.3">
      <c r="A31" s="77"/>
      <c r="B31" s="77"/>
      <c r="C31" s="77"/>
      <c r="D31" s="92"/>
      <c r="E31" s="77"/>
      <c r="F31" s="89"/>
      <c r="G31" s="77"/>
      <c r="H31" s="89"/>
      <c r="I31" s="77"/>
      <c r="J31" s="77"/>
      <c r="K31" s="89"/>
      <c r="L31" s="77"/>
      <c r="M31" s="89"/>
      <c r="N31" s="77"/>
      <c r="O31" s="86"/>
      <c r="P31" s="86"/>
    </row>
    <row r="32" spans="1:24" ht="15" hidden="1" customHeight="1" thickBot="1" x14ac:dyDescent="0.3">
      <c r="A32" s="77"/>
      <c r="B32" s="77"/>
      <c r="C32" s="77"/>
      <c r="D32" s="92"/>
      <c r="E32" s="77"/>
      <c r="F32" s="89"/>
      <c r="G32" s="77"/>
      <c r="H32" s="89"/>
      <c r="I32" s="77"/>
      <c r="J32" s="77"/>
      <c r="K32" s="89"/>
      <c r="L32" s="77"/>
      <c r="M32" s="89"/>
      <c r="N32" s="77"/>
      <c r="O32" s="86"/>
      <c r="P32" s="86"/>
    </row>
    <row r="33" spans="1:24" ht="15" hidden="1" customHeight="1" thickBot="1" x14ac:dyDescent="0.3">
      <c r="A33" s="77"/>
      <c r="B33" s="77"/>
      <c r="C33" s="77"/>
      <c r="D33" s="92"/>
      <c r="E33" s="77"/>
      <c r="F33" s="89"/>
      <c r="G33" s="77"/>
      <c r="H33" s="89"/>
      <c r="I33" s="77"/>
      <c r="J33" s="77"/>
      <c r="K33" s="89"/>
      <c r="L33" s="77"/>
      <c r="M33" s="89"/>
      <c r="N33" s="77"/>
      <c r="O33" s="86"/>
      <c r="P33" s="86"/>
    </row>
    <row r="34" spans="1:24" ht="15" hidden="1" customHeight="1" thickBot="1" x14ac:dyDescent="0.3">
      <c r="A34" s="77"/>
      <c r="B34" s="77"/>
      <c r="C34" s="77"/>
      <c r="D34" s="92"/>
      <c r="E34" s="77"/>
      <c r="F34" s="89"/>
      <c r="G34" s="81"/>
      <c r="H34" s="90"/>
      <c r="I34" s="81"/>
      <c r="J34" s="81"/>
      <c r="K34" s="90"/>
      <c r="L34" s="81"/>
      <c r="M34" s="90"/>
      <c r="N34" s="81"/>
      <c r="O34" s="87"/>
      <c r="P34" s="87"/>
    </row>
    <row r="35" spans="1:24" x14ac:dyDescent="0.25">
      <c r="A35" s="77"/>
      <c r="B35" s="77"/>
      <c r="C35" s="77"/>
      <c r="D35" s="92"/>
      <c r="E35" s="76">
        <v>1</v>
      </c>
      <c r="F35" s="88" t="s">
        <v>33</v>
      </c>
      <c r="G35" s="76">
        <v>900</v>
      </c>
      <c r="H35" s="88">
        <v>350</v>
      </c>
      <c r="I35" s="76">
        <v>750</v>
      </c>
      <c r="J35" s="76">
        <v>560</v>
      </c>
      <c r="K35" s="88"/>
      <c r="L35" s="76"/>
      <c r="M35" s="88"/>
      <c r="N35" s="76" t="s">
        <v>106</v>
      </c>
      <c r="O35" s="85" t="s">
        <v>75</v>
      </c>
      <c r="P35" s="85"/>
      <c r="X35">
        <f>IFERROR(VLOOKUP(H35,$W$80:$X$91,2),0)</f>
        <v>250</v>
      </c>
    </row>
    <row r="36" spans="1:24" ht="17.25" customHeight="1" x14ac:dyDescent="0.25">
      <c r="A36" s="77"/>
      <c r="B36" s="77"/>
      <c r="C36" s="77"/>
      <c r="D36" s="92"/>
      <c r="E36" s="77"/>
      <c r="F36" s="89"/>
      <c r="G36" s="77"/>
      <c r="H36" s="89"/>
      <c r="I36" s="77"/>
      <c r="J36" s="77"/>
      <c r="K36" s="89"/>
      <c r="L36" s="77"/>
      <c r="M36" s="89"/>
      <c r="N36" s="77"/>
      <c r="O36" s="86"/>
      <c r="P36" s="86"/>
    </row>
    <row r="37" spans="1:24" ht="2.25" customHeight="1" thickBot="1" x14ac:dyDescent="0.3">
      <c r="A37" s="77"/>
      <c r="B37" s="77"/>
      <c r="C37" s="77"/>
      <c r="D37" s="92"/>
      <c r="E37" s="77"/>
      <c r="F37" s="89"/>
      <c r="G37" s="77"/>
      <c r="H37" s="89"/>
      <c r="I37" s="77"/>
      <c r="J37" s="77"/>
      <c r="K37" s="89"/>
      <c r="L37" s="77"/>
      <c r="M37" s="89"/>
      <c r="N37" s="77"/>
      <c r="O37" s="86"/>
      <c r="P37" s="86"/>
    </row>
    <row r="38" spans="1:24" ht="11.25" hidden="1" customHeight="1" thickBot="1" x14ac:dyDescent="0.3">
      <c r="A38" s="77"/>
      <c r="B38" s="77"/>
      <c r="C38" s="77"/>
      <c r="D38" s="92"/>
      <c r="E38" s="77"/>
      <c r="F38" s="89"/>
      <c r="G38" s="77"/>
      <c r="H38" s="89"/>
      <c r="I38" s="77"/>
      <c r="J38" s="77"/>
      <c r="K38" s="89"/>
      <c r="L38" s="77"/>
      <c r="M38" s="89"/>
      <c r="N38" s="77"/>
      <c r="O38" s="86"/>
      <c r="P38" s="86"/>
    </row>
    <row r="39" spans="1:24" ht="15" hidden="1" customHeight="1" thickBot="1" x14ac:dyDescent="0.3">
      <c r="A39" s="77"/>
      <c r="B39" s="77"/>
      <c r="C39" s="77"/>
      <c r="D39" s="92"/>
      <c r="E39" s="77"/>
      <c r="F39" s="89"/>
      <c r="G39" s="77"/>
      <c r="H39" s="89"/>
      <c r="I39" s="77"/>
      <c r="J39" s="77"/>
      <c r="K39" s="89"/>
      <c r="L39" s="77"/>
      <c r="M39" s="89"/>
      <c r="N39" s="77"/>
      <c r="O39" s="86"/>
      <c r="P39" s="86"/>
    </row>
    <row r="40" spans="1:24" ht="15" hidden="1" customHeight="1" thickBot="1" x14ac:dyDescent="0.3">
      <c r="A40" s="77"/>
      <c r="B40" s="77"/>
      <c r="C40" s="77"/>
      <c r="D40" s="92"/>
      <c r="E40" s="77"/>
      <c r="F40" s="89"/>
      <c r="G40" s="77"/>
      <c r="H40" s="89"/>
      <c r="I40" s="77"/>
      <c r="J40" s="77"/>
      <c r="K40" s="89"/>
      <c r="L40" s="77"/>
      <c r="M40" s="89"/>
      <c r="N40" s="77"/>
      <c r="O40" s="86"/>
      <c r="P40" s="86"/>
    </row>
    <row r="41" spans="1:24" ht="15" hidden="1" customHeight="1" thickBot="1" x14ac:dyDescent="0.3">
      <c r="A41" s="77"/>
      <c r="B41" s="77"/>
      <c r="C41" s="77"/>
      <c r="D41" s="92"/>
      <c r="E41" s="77"/>
      <c r="F41" s="89"/>
      <c r="G41" s="77"/>
      <c r="H41" s="89"/>
      <c r="I41" s="77"/>
      <c r="J41" s="77"/>
      <c r="K41" s="89"/>
      <c r="L41" s="77"/>
      <c r="M41" s="89"/>
      <c r="N41" s="77"/>
      <c r="O41" s="86"/>
      <c r="P41" s="86"/>
    </row>
    <row r="42" spans="1:24" ht="15" hidden="1" customHeight="1" thickBot="1" x14ac:dyDescent="0.3">
      <c r="A42" s="77"/>
      <c r="B42" s="77"/>
      <c r="C42" s="77"/>
      <c r="D42" s="92"/>
      <c r="E42" s="77"/>
      <c r="F42" s="89"/>
      <c r="G42" s="77"/>
      <c r="H42" s="89"/>
      <c r="I42" s="77"/>
      <c r="J42" s="77"/>
      <c r="K42" s="89"/>
      <c r="L42" s="77"/>
      <c r="M42" s="89"/>
      <c r="N42" s="77"/>
      <c r="O42" s="86"/>
      <c r="P42" s="86"/>
    </row>
    <row r="43" spans="1:24" ht="15" hidden="1" customHeight="1" thickBot="1" x14ac:dyDescent="0.3">
      <c r="A43" s="77"/>
      <c r="B43" s="77"/>
      <c r="C43" s="77"/>
      <c r="D43" s="92"/>
      <c r="E43" s="77"/>
      <c r="F43" s="89"/>
      <c r="G43" s="77"/>
      <c r="H43" s="89"/>
      <c r="I43" s="77"/>
      <c r="J43" s="77"/>
      <c r="K43" s="89"/>
      <c r="L43" s="77"/>
      <c r="M43" s="89"/>
      <c r="N43" s="77"/>
      <c r="O43" s="86"/>
      <c r="P43" s="86"/>
    </row>
    <row r="44" spans="1:24" ht="15" hidden="1" customHeight="1" thickBot="1" x14ac:dyDescent="0.3">
      <c r="A44" s="77"/>
      <c r="B44" s="77"/>
      <c r="C44" s="77"/>
      <c r="D44" s="92"/>
      <c r="E44" s="77"/>
      <c r="F44" s="89"/>
      <c r="G44" s="77"/>
      <c r="H44" s="89"/>
      <c r="I44" s="77"/>
      <c r="J44" s="77"/>
      <c r="K44" s="89"/>
      <c r="L44" s="77"/>
      <c r="M44" s="89"/>
      <c r="N44" s="77"/>
      <c r="O44" s="86"/>
      <c r="P44" s="86"/>
    </row>
    <row r="45" spans="1:24" ht="15" hidden="1" customHeight="1" thickBot="1" x14ac:dyDescent="0.3">
      <c r="A45" s="77"/>
      <c r="B45" s="77"/>
      <c r="C45" s="77"/>
      <c r="D45" s="92"/>
      <c r="E45" s="77"/>
      <c r="F45" s="89"/>
      <c r="G45" s="77"/>
      <c r="H45" s="89"/>
      <c r="I45" s="77"/>
      <c r="J45" s="77"/>
      <c r="K45" s="89"/>
      <c r="L45" s="77"/>
      <c r="M45" s="89"/>
      <c r="N45" s="77"/>
      <c r="O45" s="86"/>
      <c r="P45" s="86"/>
    </row>
    <row r="46" spans="1:24" ht="15" hidden="1" customHeight="1" thickBot="1" x14ac:dyDescent="0.3">
      <c r="A46" s="77"/>
      <c r="B46" s="77"/>
      <c r="C46" s="77"/>
      <c r="D46" s="92"/>
      <c r="E46" s="77"/>
      <c r="F46" s="89"/>
      <c r="G46" s="77"/>
      <c r="H46" s="89"/>
      <c r="I46" s="77"/>
      <c r="J46" s="77"/>
      <c r="K46" s="89"/>
      <c r="L46" s="77"/>
      <c r="M46" s="89"/>
      <c r="N46" s="77"/>
      <c r="O46" s="86"/>
      <c r="P46" s="86"/>
    </row>
    <row r="47" spans="1:24" ht="15" hidden="1" customHeight="1" thickBot="1" x14ac:dyDescent="0.3">
      <c r="A47" s="77"/>
      <c r="B47" s="77"/>
      <c r="C47" s="77"/>
      <c r="D47" s="92"/>
      <c r="E47" s="77"/>
      <c r="F47" s="89"/>
      <c r="G47" s="77"/>
      <c r="H47" s="89"/>
      <c r="I47" s="77"/>
      <c r="J47" s="77"/>
      <c r="K47" s="89"/>
      <c r="L47" s="77"/>
      <c r="M47" s="89"/>
      <c r="N47" s="77"/>
      <c r="O47" s="86"/>
      <c r="P47" s="86"/>
    </row>
    <row r="48" spans="1:24" ht="15" hidden="1" customHeight="1" thickBot="1" x14ac:dyDescent="0.3">
      <c r="A48" s="77"/>
      <c r="B48" s="77"/>
      <c r="C48" s="77"/>
      <c r="D48" s="92"/>
      <c r="E48" s="77"/>
      <c r="F48" s="89"/>
      <c r="G48" s="77"/>
      <c r="H48" s="89"/>
      <c r="I48" s="77"/>
      <c r="J48" s="77"/>
      <c r="K48" s="89"/>
      <c r="L48" s="77"/>
      <c r="M48" s="89"/>
      <c r="N48" s="77"/>
      <c r="O48" s="86"/>
      <c r="P48" s="86"/>
    </row>
    <row r="49" spans="1:24" ht="15" hidden="1" customHeight="1" thickBot="1" x14ac:dyDescent="0.3">
      <c r="A49" s="77"/>
      <c r="B49" s="77"/>
      <c r="C49" s="77"/>
      <c r="D49" s="92"/>
      <c r="E49" s="77"/>
      <c r="F49" s="89"/>
      <c r="G49" s="81"/>
      <c r="H49" s="90"/>
      <c r="I49" s="81"/>
      <c r="J49" s="81"/>
      <c r="K49" s="90"/>
      <c r="L49" s="81"/>
      <c r="M49" s="90"/>
      <c r="N49" s="81"/>
      <c r="O49" s="87"/>
      <c r="P49" s="87"/>
    </row>
    <row r="50" spans="1:24" x14ac:dyDescent="0.25">
      <c r="A50" s="77"/>
      <c r="B50" s="77"/>
      <c r="C50" s="77"/>
      <c r="D50" s="92"/>
      <c r="E50" s="76">
        <v>1</v>
      </c>
      <c r="F50" s="88" t="s">
        <v>33</v>
      </c>
      <c r="G50" s="76">
        <v>950</v>
      </c>
      <c r="H50" s="88">
        <v>420</v>
      </c>
      <c r="I50" s="76">
        <v>770</v>
      </c>
      <c r="J50" s="76">
        <v>570</v>
      </c>
      <c r="K50" s="88"/>
      <c r="L50" s="76"/>
      <c r="M50" s="88"/>
      <c r="N50" s="76" t="s">
        <v>107</v>
      </c>
      <c r="O50" s="85" t="s">
        <v>108</v>
      </c>
      <c r="P50" s="85"/>
      <c r="X50">
        <f>IFERROR(VLOOKUP(H50,$W$80:$X$91,2),0)</f>
        <v>350</v>
      </c>
    </row>
    <row r="51" spans="1:24" ht="18" customHeight="1" x14ac:dyDescent="0.25">
      <c r="A51" s="77"/>
      <c r="B51" s="77"/>
      <c r="C51" s="77"/>
      <c r="D51" s="92"/>
      <c r="E51" s="77"/>
      <c r="F51" s="89"/>
      <c r="G51" s="77"/>
      <c r="H51" s="89"/>
      <c r="I51" s="77"/>
      <c r="J51" s="77"/>
      <c r="K51" s="89"/>
      <c r="L51" s="77"/>
      <c r="M51" s="89"/>
      <c r="N51" s="77"/>
      <c r="O51" s="86"/>
      <c r="P51" s="86"/>
    </row>
    <row r="52" spans="1:24" ht="0.75" customHeight="1" thickBot="1" x14ac:dyDescent="0.3">
      <c r="A52" s="77"/>
      <c r="B52" s="77"/>
      <c r="C52" s="77"/>
      <c r="D52" s="92"/>
      <c r="E52" s="77"/>
      <c r="F52" s="89"/>
      <c r="G52" s="77"/>
      <c r="H52" s="89"/>
      <c r="I52" s="77"/>
      <c r="J52" s="77"/>
      <c r="K52" s="89"/>
      <c r="L52" s="77"/>
      <c r="M52" s="89"/>
      <c r="N52" s="77"/>
      <c r="O52" s="86"/>
      <c r="P52" s="86"/>
    </row>
    <row r="53" spans="1:24" ht="15" hidden="1" customHeight="1" thickBot="1" x14ac:dyDescent="0.3">
      <c r="A53" s="77"/>
      <c r="B53" s="77"/>
      <c r="C53" s="77"/>
      <c r="D53" s="92"/>
      <c r="E53" s="77"/>
      <c r="F53" s="89"/>
      <c r="G53" s="77"/>
      <c r="H53" s="89"/>
      <c r="I53" s="77"/>
      <c r="J53" s="77"/>
      <c r="K53" s="89"/>
      <c r="L53" s="77"/>
      <c r="M53" s="89"/>
      <c r="N53" s="77"/>
      <c r="O53" s="86"/>
      <c r="P53" s="86"/>
    </row>
    <row r="54" spans="1:24" ht="15" hidden="1" customHeight="1" thickBot="1" x14ac:dyDescent="0.3">
      <c r="A54" s="77"/>
      <c r="B54" s="77"/>
      <c r="C54" s="77"/>
      <c r="D54" s="92"/>
      <c r="E54" s="77"/>
      <c r="F54" s="89"/>
      <c r="G54" s="77"/>
      <c r="H54" s="89"/>
      <c r="I54" s="77"/>
      <c r="J54" s="77"/>
      <c r="K54" s="89"/>
      <c r="L54" s="77"/>
      <c r="M54" s="89"/>
      <c r="N54" s="77"/>
      <c r="O54" s="86"/>
      <c r="P54" s="86"/>
    </row>
    <row r="55" spans="1:24" ht="14.25" hidden="1" customHeight="1" thickBot="1" x14ac:dyDescent="0.3">
      <c r="A55" s="77"/>
      <c r="B55" s="77"/>
      <c r="C55" s="77"/>
      <c r="D55" s="92"/>
      <c r="E55" s="77"/>
      <c r="F55" s="89"/>
      <c r="G55" s="77"/>
      <c r="H55" s="89"/>
      <c r="I55" s="77"/>
      <c r="J55" s="77"/>
      <c r="K55" s="89"/>
      <c r="L55" s="77"/>
      <c r="M55" s="89"/>
      <c r="N55" s="77"/>
      <c r="O55" s="86"/>
      <c r="P55" s="86"/>
    </row>
    <row r="56" spans="1:24" ht="15" hidden="1" customHeight="1" thickBot="1" x14ac:dyDescent="0.3">
      <c r="A56" s="77"/>
      <c r="B56" s="77"/>
      <c r="C56" s="77"/>
      <c r="D56" s="92"/>
      <c r="E56" s="77"/>
      <c r="F56" s="89"/>
      <c r="G56" s="77"/>
      <c r="H56" s="89"/>
      <c r="I56" s="77"/>
      <c r="J56" s="77"/>
      <c r="K56" s="89"/>
      <c r="L56" s="77"/>
      <c r="M56" s="89"/>
      <c r="N56" s="77"/>
      <c r="O56" s="86"/>
      <c r="P56" s="86"/>
    </row>
    <row r="57" spans="1:24" ht="15" hidden="1" customHeight="1" thickBot="1" x14ac:dyDescent="0.3">
      <c r="A57" s="77"/>
      <c r="B57" s="77"/>
      <c r="C57" s="77"/>
      <c r="D57" s="92"/>
      <c r="E57" s="77"/>
      <c r="F57" s="89"/>
      <c r="G57" s="77"/>
      <c r="H57" s="89"/>
      <c r="I57" s="77"/>
      <c r="J57" s="77"/>
      <c r="K57" s="89"/>
      <c r="L57" s="77"/>
      <c r="M57" s="89"/>
      <c r="N57" s="77"/>
      <c r="O57" s="86"/>
      <c r="P57" s="86"/>
    </row>
    <row r="58" spans="1:24" ht="15" hidden="1" customHeight="1" thickBot="1" x14ac:dyDescent="0.3">
      <c r="A58" s="77"/>
      <c r="B58" s="77"/>
      <c r="C58" s="77"/>
      <c r="D58" s="92"/>
      <c r="E58" s="77"/>
      <c r="F58" s="89"/>
      <c r="G58" s="77"/>
      <c r="H58" s="89"/>
      <c r="I58" s="77"/>
      <c r="J58" s="77"/>
      <c r="K58" s="89"/>
      <c r="L58" s="77"/>
      <c r="M58" s="89"/>
      <c r="N58" s="77"/>
      <c r="O58" s="86"/>
      <c r="P58" s="86"/>
    </row>
    <row r="59" spans="1:24" ht="15" hidden="1" customHeight="1" thickBot="1" x14ac:dyDescent="0.3">
      <c r="A59" s="77"/>
      <c r="B59" s="77"/>
      <c r="C59" s="77"/>
      <c r="D59" s="92"/>
      <c r="E59" s="77"/>
      <c r="F59" s="89"/>
      <c r="G59" s="77"/>
      <c r="H59" s="89"/>
      <c r="I59" s="77"/>
      <c r="J59" s="77"/>
      <c r="K59" s="89"/>
      <c r="L59" s="77"/>
      <c r="M59" s="89"/>
      <c r="N59" s="77"/>
      <c r="O59" s="86"/>
      <c r="P59" s="86"/>
    </row>
    <row r="60" spans="1:24" ht="15" hidden="1" customHeight="1" thickBot="1" x14ac:dyDescent="0.3">
      <c r="A60" s="77"/>
      <c r="B60" s="77"/>
      <c r="C60" s="77"/>
      <c r="D60" s="92"/>
      <c r="E60" s="77"/>
      <c r="F60" s="89"/>
      <c r="G60" s="77"/>
      <c r="H60" s="89"/>
      <c r="I60" s="77"/>
      <c r="J60" s="77"/>
      <c r="K60" s="89"/>
      <c r="L60" s="77"/>
      <c r="M60" s="89"/>
      <c r="N60" s="77"/>
      <c r="O60" s="86"/>
      <c r="P60" s="86"/>
    </row>
    <row r="61" spans="1:24" ht="15" hidden="1" customHeight="1" thickBot="1" x14ac:dyDescent="0.3">
      <c r="A61" s="77"/>
      <c r="B61" s="77"/>
      <c r="C61" s="77"/>
      <c r="D61" s="92"/>
      <c r="E61" s="77"/>
      <c r="F61" s="89"/>
      <c r="G61" s="77"/>
      <c r="H61" s="89"/>
      <c r="I61" s="77"/>
      <c r="J61" s="77"/>
      <c r="K61" s="89"/>
      <c r="L61" s="77"/>
      <c r="M61" s="89"/>
      <c r="N61" s="77"/>
      <c r="O61" s="86"/>
      <c r="P61" s="86"/>
    </row>
    <row r="62" spans="1:24" ht="15" hidden="1" customHeight="1" thickBot="1" x14ac:dyDescent="0.3">
      <c r="A62" s="77"/>
      <c r="B62" s="77"/>
      <c r="C62" s="77"/>
      <c r="D62" s="92"/>
      <c r="E62" s="77"/>
      <c r="F62" s="89"/>
      <c r="G62" s="77"/>
      <c r="H62" s="89"/>
      <c r="I62" s="77"/>
      <c r="J62" s="77"/>
      <c r="K62" s="89"/>
      <c r="L62" s="77"/>
      <c r="M62" s="89"/>
      <c r="N62" s="77"/>
      <c r="O62" s="86"/>
      <c r="P62" s="86"/>
    </row>
    <row r="63" spans="1:24" ht="15" hidden="1" customHeight="1" thickBot="1" x14ac:dyDescent="0.3">
      <c r="A63" s="77"/>
      <c r="B63" s="77"/>
      <c r="C63" s="77"/>
      <c r="D63" s="92"/>
      <c r="E63" s="77"/>
      <c r="F63" s="89"/>
      <c r="G63" s="77"/>
      <c r="H63" s="89"/>
      <c r="I63" s="77"/>
      <c r="J63" s="77"/>
      <c r="K63" s="89"/>
      <c r="L63" s="77"/>
      <c r="M63" s="89"/>
      <c r="N63" s="77"/>
      <c r="O63" s="86"/>
      <c r="P63" s="86"/>
    </row>
    <row r="64" spans="1:24" ht="15" hidden="1" customHeight="1" thickBot="1" x14ac:dyDescent="0.3">
      <c r="A64" s="77"/>
      <c r="B64" s="77"/>
      <c r="C64" s="77"/>
      <c r="D64" s="92"/>
      <c r="E64" s="77"/>
      <c r="F64" s="89"/>
      <c r="G64" s="81"/>
      <c r="H64" s="90"/>
      <c r="I64" s="81"/>
      <c r="J64" s="81"/>
      <c r="K64" s="90"/>
      <c r="L64" s="81"/>
      <c r="M64" s="90"/>
      <c r="N64" s="81"/>
      <c r="O64" s="87"/>
      <c r="P64" s="87"/>
    </row>
    <row r="65" spans="1:24" x14ac:dyDescent="0.25">
      <c r="A65" s="77"/>
      <c r="B65" s="77"/>
      <c r="C65" s="77"/>
      <c r="D65" s="92"/>
      <c r="E65" s="76">
        <v>1</v>
      </c>
      <c r="F65" s="85" t="s">
        <v>33</v>
      </c>
      <c r="G65" s="76">
        <v>910</v>
      </c>
      <c r="H65" s="88">
        <v>350</v>
      </c>
      <c r="I65" s="76">
        <v>760</v>
      </c>
      <c r="J65" s="76">
        <v>550</v>
      </c>
      <c r="K65" s="88"/>
      <c r="L65" s="76"/>
      <c r="M65" s="88"/>
      <c r="N65" s="76" t="s">
        <v>109</v>
      </c>
      <c r="O65" s="85" t="s">
        <v>110</v>
      </c>
      <c r="P65" s="85"/>
      <c r="X65">
        <f>IFERROR(VLOOKUP(H65,$W$80:$X$91,2),0)</f>
        <v>250</v>
      </c>
    </row>
    <row r="66" spans="1:24" ht="16.5" customHeight="1" thickBot="1" x14ac:dyDescent="0.3">
      <c r="A66" s="77"/>
      <c r="B66" s="77"/>
      <c r="C66" s="77"/>
      <c r="D66" s="92"/>
      <c r="E66" s="81"/>
      <c r="F66" s="86"/>
      <c r="G66" s="77"/>
      <c r="H66" s="89"/>
      <c r="I66" s="77"/>
      <c r="J66" s="77"/>
      <c r="K66" s="89"/>
      <c r="L66" s="77"/>
      <c r="M66" s="89"/>
      <c r="N66" s="77"/>
      <c r="O66" s="86"/>
      <c r="P66" s="86"/>
    </row>
    <row r="67" spans="1:24" ht="30" hidden="1" customHeight="1" thickBot="1" x14ac:dyDescent="0.3">
      <c r="A67" s="77"/>
      <c r="B67" s="77"/>
      <c r="C67" s="77"/>
      <c r="D67" s="77"/>
      <c r="E67" s="42"/>
      <c r="F67" s="77"/>
      <c r="G67" s="77"/>
      <c r="H67" s="89"/>
      <c r="I67" s="77"/>
      <c r="J67" s="42"/>
      <c r="K67" s="89"/>
      <c r="L67" s="77"/>
      <c r="M67" s="89"/>
      <c r="N67" s="77"/>
      <c r="O67" s="86"/>
      <c r="P67" s="86"/>
    </row>
    <row r="68" spans="1:24" ht="15" hidden="1" customHeight="1" thickBot="1" x14ac:dyDescent="0.3">
      <c r="A68" s="77"/>
      <c r="B68" s="77"/>
      <c r="C68" s="77"/>
      <c r="D68" s="77"/>
      <c r="E68" s="42"/>
      <c r="F68" s="77"/>
      <c r="G68" s="77"/>
      <c r="H68" s="89"/>
      <c r="I68" s="77"/>
      <c r="J68" s="42"/>
      <c r="K68" s="89"/>
      <c r="L68" s="77"/>
      <c r="M68" s="89"/>
      <c r="N68" s="77"/>
      <c r="O68" s="86"/>
      <c r="P68" s="86"/>
    </row>
    <row r="69" spans="1:24" ht="15" hidden="1" customHeight="1" thickBot="1" x14ac:dyDescent="0.3">
      <c r="A69" s="77"/>
      <c r="B69" s="77"/>
      <c r="C69" s="77"/>
      <c r="D69" s="77"/>
      <c r="E69" s="42"/>
      <c r="F69" s="77"/>
      <c r="G69" s="77"/>
      <c r="H69" s="89"/>
      <c r="I69" s="77"/>
      <c r="J69" s="42"/>
      <c r="K69" s="89"/>
      <c r="L69" s="77"/>
      <c r="M69" s="89"/>
      <c r="N69" s="77"/>
      <c r="O69" s="86"/>
      <c r="P69" s="86"/>
    </row>
    <row r="70" spans="1:24" ht="15" hidden="1" customHeight="1" thickBot="1" x14ac:dyDescent="0.3">
      <c r="A70" s="77"/>
      <c r="B70" s="77"/>
      <c r="C70" s="77"/>
      <c r="D70" s="77"/>
      <c r="E70" s="42"/>
      <c r="F70" s="77"/>
      <c r="G70" s="77"/>
      <c r="H70" s="89"/>
      <c r="I70" s="77"/>
      <c r="J70" s="42"/>
      <c r="K70" s="89"/>
      <c r="L70" s="77"/>
      <c r="M70" s="89"/>
      <c r="N70" s="77"/>
      <c r="O70" s="86"/>
      <c r="P70" s="86"/>
    </row>
    <row r="71" spans="1:24" ht="15" hidden="1" customHeight="1" thickBot="1" x14ac:dyDescent="0.3">
      <c r="A71" s="77"/>
      <c r="B71" s="77"/>
      <c r="C71" s="77"/>
      <c r="D71" s="77"/>
      <c r="E71" s="42"/>
      <c r="F71" s="77"/>
      <c r="G71" s="77"/>
      <c r="H71" s="89"/>
      <c r="I71" s="77"/>
      <c r="J71" s="42"/>
      <c r="K71" s="89"/>
      <c r="L71" s="77"/>
      <c r="M71" s="89"/>
      <c r="N71" s="77"/>
      <c r="O71" s="86"/>
      <c r="P71" s="86"/>
    </row>
    <row r="72" spans="1:24" ht="15" hidden="1" customHeight="1" thickBot="1" x14ac:dyDescent="0.3">
      <c r="A72" s="77"/>
      <c r="B72" s="77"/>
      <c r="C72" s="77"/>
      <c r="D72" s="77"/>
      <c r="E72" s="42"/>
      <c r="F72" s="77"/>
      <c r="G72" s="77"/>
      <c r="H72" s="89"/>
      <c r="I72" s="77"/>
      <c r="J72" s="42"/>
      <c r="K72" s="89"/>
      <c r="L72" s="77"/>
      <c r="M72" s="89"/>
      <c r="N72" s="77"/>
      <c r="O72" s="86"/>
      <c r="P72" s="86"/>
    </row>
    <row r="73" spans="1:24" ht="15" hidden="1" customHeight="1" thickBot="1" x14ac:dyDescent="0.3">
      <c r="A73" s="77"/>
      <c r="B73" s="77"/>
      <c r="C73" s="77"/>
      <c r="D73" s="77"/>
      <c r="E73" s="42"/>
      <c r="F73" s="77"/>
      <c r="G73" s="77"/>
      <c r="H73" s="89"/>
      <c r="I73" s="77"/>
      <c r="J73" s="42"/>
      <c r="K73" s="89"/>
      <c r="L73" s="77"/>
      <c r="M73" s="89"/>
      <c r="N73" s="77"/>
      <c r="O73" s="86"/>
      <c r="P73" s="86"/>
    </row>
    <row r="74" spans="1:24" ht="15" hidden="1" customHeight="1" thickBot="1" x14ac:dyDescent="0.3">
      <c r="A74" s="77"/>
      <c r="B74" s="77"/>
      <c r="C74" s="77"/>
      <c r="D74" s="77"/>
      <c r="E74" s="42"/>
      <c r="F74" s="77"/>
      <c r="G74" s="77"/>
      <c r="H74" s="89"/>
      <c r="I74" s="77"/>
      <c r="J74" s="42"/>
      <c r="K74" s="89"/>
      <c r="L74" s="77"/>
      <c r="M74" s="89"/>
      <c r="N74" s="77"/>
      <c r="O74" s="86"/>
      <c r="P74" s="86"/>
    </row>
    <row r="75" spans="1:24" ht="15" hidden="1" customHeight="1" thickBot="1" x14ac:dyDescent="0.3">
      <c r="A75" s="77"/>
      <c r="B75" s="77"/>
      <c r="C75" s="77"/>
      <c r="D75" s="77"/>
      <c r="E75" s="42"/>
      <c r="F75" s="77"/>
      <c r="G75" s="77"/>
      <c r="H75" s="89"/>
      <c r="I75" s="77"/>
      <c r="J75" s="42"/>
      <c r="K75" s="89"/>
      <c r="L75" s="77"/>
      <c r="M75" s="89"/>
      <c r="N75" s="77"/>
      <c r="O75" s="86"/>
      <c r="P75" s="86"/>
    </row>
    <row r="76" spans="1:24" ht="15" hidden="1" customHeight="1" thickBot="1" x14ac:dyDescent="0.3">
      <c r="A76" s="77"/>
      <c r="B76" s="77"/>
      <c r="C76" s="77"/>
      <c r="D76" s="77"/>
      <c r="E76" s="42"/>
      <c r="F76" s="77"/>
      <c r="G76" s="77"/>
      <c r="H76" s="89"/>
      <c r="I76" s="77"/>
      <c r="J76" s="42"/>
      <c r="K76" s="89"/>
      <c r="L76" s="77"/>
      <c r="M76" s="89"/>
      <c r="N76" s="77"/>
      <c r="O76" s="86"/>
      <c r="P76" s="86"/>
    </row>
    <row r="77" spans="1:24" ht="15" hidden="1" customHeight="1" thickBot="1" x14ac:dyDescent="0.3">
      <c r="A77" s="77"/>
      <c r="B77" s="77"/>
      <c r="C77" s="77"/>
      <c r="D77" s="77"/>
      <c r="E77" s="42"/>
      <c r="F77" s="77"/>
      <c r="G77" s="77"/>
      <c r="H77" s="89"/>
      <c r="I77" s="77"/>
      <c r="J77" s="42"/>
      <c r="K77" s="89"/>
      <c r="L77" s="77"/>
      <c r="M77" s="89"/>
      <c r="N77" s="77"/>
      <c r="O77" s="86"/>
      <c r="P77" s="86"/>
    </row>
    <row r="78" spans="1:24" ht="15" hidden="1" customHeight="1" thickBot="1" x14ac:dyDescent="0.3">
      <c r="A78" s="77"/>
      <c r="B78" s="77"/>
      <c r="C78" s="77"/>
      <c r="D78" s="77"/>
      <c r="E78" s="42"/>
      <c r="F78" s="77"/>
      <c r="G78" s="77"/>
      <c r="H78" s="89"/>
      <c r="I78" s="77"/>
      <c r="J78" s="42"/>
      <c r="K78" s="89"/>
      <c r="L78" s="77"/>
      <c r="M78" s="89"/>
      <c r="N78" s="77"/>
      <c r="O78" s="86"/>
      <c r="P78" s="86"/>
    </row>
    <row r="79" spans="1:24" ht="1.5" customHeight="1" thickBot="1" x14ac:dyDescent="0.3">
      <c r="A79" s="81"/>
      <c r="B79" s="81"/>
      <c r="C79" s="81"/>
      <c r="D79" s="81"/>
      <c r="E79" s="43"/>
      <c r="F79" s="81"/>
      <c r="G79" s="81"/>
      <c r="H79" s="90"/>
      <c r="I79" s="81"/>
      <c r="J79" s="43"/>
      <c r="K79" s="90"/>
      <c r="L79" s="81"/>
      <c r="M79" s="90"/>
      <c r="N79" s="81"/>
      <c r="O79" s="87"/>
      <c r="P79" s="87"/>
    </row>
    <row r="80" spans="1:24" ht="15.75" customHeight="1" x14ac:dyDescent="0.25">
      <c r="R80" t="s">
        <v>73</v>
      </c>
      <c r="S80" s="19" t="s">
        <v>33</v>
      </c>
      <c r="T80" s="19"/>
      <c r="U80" s="19"/>
      <c r="V80" t="s">
        <v>72</v>
      </c>
      <c r="W80" s="29">
        <v>320</v>
      </c>
      <c r="X80" s="30">
        <v>250</v>
      </c>
    </row>
    <row r="81" spans="1:24" ht="15.75" customHeight="1" thickBot="1" x14ac:dyDescent="0.3">
      <c r="A81" s="67" t="s">
        <v>102</v>
      </c>
      <c r="B81" s="67"/>
      <c r="C81" s="67"/>
      <c r="S81" s="19" t="s">
        <v>34</v>
      </c>
      <c r="T81" s="19"/>
      <c r="U81" s="19"/>
      <c r="W81" s="31">
        <v>369</v>
      </c>
      <c r="X81" s="32">
        <v>250</v>
      </c>
    </row>
    <row r="82" spans="1:24" x14ac:dyDescent="0.25">
      <c r="S82" s="19" t="s">
        <v>35</v>
      </c>
      <c r="T82" s="19"/>
      <c r="U82" s="19"/>
      <c r="W82" s="29">
        <v>370</v>
      </c>
      <c r="X82" s="30">
        <v>300</v>
      </c>
    </row>
    <row r="83" spans="1:24" ht="15.75" thickBot="1" x14ac:dyDescent="0.3">
      <c r="S83" s="19" t="s">
        <v>36</v>
      </c>
      <c r="T83" s="19"/>
      <c r="U83" s="19"/>
      <c r="W83" s="31">
        <v>419</v>
      </c>
      <c r="X83" s="32">
        <v>300</v>
      </c>
    </row>
    <row r="84" spans="1:24" x14ac:dyDescent="0.25">
      <c r="S84" s="19" t="s">
        <v>37</v>
      </c>
      <c r="T84" s="19"/>
      <c r="U84" s="19"/>
      <c r="W84" s="33">
        <v>420</v>
      </c>
      <c r="X84" s="34">
        <v>350</v>
      </c>
    </row>
    <row r="85" spans="1:24" ht="15.75" thickBot="1" x14ac:dyDescent="0.3">
      <c r="S85" s="19" t="s">
        <v>38</v>
      </c>
      <c r="T85" s="19"/>
      <c r="U85" s="19"/>
      <c r="W85" s="35">
        <v>469</v>
      </c>
      <c r="X85" s="36">
        <v>350</v>
      </c>
    </row>
    <row r="86" spans="1:24" x14ac:dyDescent="0.25">
      <c r="S86" s="19" t="s">
        <v>39</v>
      </c>
      <c r="T86" s="19"/>
      <c r="U86" s="19"/>
      <c r="W86" s="33">
        <v>470</v>
      </c>
      <c r="X86" s="34">
        <v>400</v>
      </c>
    </row>
    <row r="87" spans="1:24" ht="15.75" thickBot="1" x14ac:dyDescent="0.3">
      <c r="S87" s="19" t="s">
        <v>40</v>
      </c>
      <c r="T87" s="19"/>
      <c r="U87" s="19"/>
      <c r="W87" s="35">
        <v>519</v>
      </c>
      <c r="X87" s="36">
        <v>400</v>
      </c>
    </row>
    <row r="88" spans="1:24" x14ac:dyDescent="0.25">
      <c r="S88" s="19" t="s">
        <v>41</v>
      </c>
      <c r="T88" s="19"/>
      <c r="U88" s="19"/>
      <c r="W88" s="33">
        <v>520</v>
      </c>
      <c r="X88" s="34">
        <v>450</v>
      </c>
    </row>
    <row r="89" spans="1:24" ht="15.75" thickBot="1" x14ac:dyDescent="0.3">
      <c r="S89" s="19" t="s">
        <v>42</v>
      </c>
      <c r="T89" s="19"/>
      <c r="U89" s="19"/>
      <c r="W89" s="35">
        <v>569</v>
      </c>
      <c r="X89" s="36">
        <v>450</v>
      </c>
    </row>
    <row r="90" spans="1:24" x14ac:dyDescent="0.25">
      <c r="S90" s="19" t="s">
        <v>43</v>
      </c>
      <c r="T90" s="19"/>
      <c r="U90" s="19"/>
      <c r="W90" s="33">
        <v>570</v>
      </c>
      <c r="X90" s="34">
        <v>500</v>
      </c>
    </row>
    <row r="91" spans="1:24" ht="15.75" thickBot="1" x14ac:dyDescent="0.3">
      <c r="S91" s="19" t="s">
        <v>44</v>
      </c>
      <c r="T91" s="19"/>
      <c r="U91" s="19"/>
      <c r="W91" s="35">
        <v>619</v>
      </c>
      <c r="X91" s="36">
        <v>500</v>
      </c>
    </row>
    <row r="92" spans="1:24" x14ac:dyDescent="0.25">
      <c r="S92" s="19" t="s">
        <v>45</v>
      </c>
      <c r="T92" s="19"/>
      <c r="U92" s="19"/>
    </row>
    <row r="93" spans="1:24" x14ac:dyDescent="0.25">
      <c r="S93" s="19" t="s">
        <v>46</v>
      </c>
      <c r="T93" s="19"/>
      <c r="U93" s="19"/>
    </row>
    <row r="94" spans="1:24" x14ac:dyDescent="0.25">
      <c r="S94" s="19" t="s">
        <v>47</v>
      </c>
      <c r="T94" s="19"/>
      <c r="U94" s="19"/>
    </row>
    <row r="95" spans="1:24" x14ac:dyDescent="0.25">
      <c r="S95" s="19" t="s">
        <v>48</v>
      </c>
      <c r="T95" s="19"/>
      <c r="U95" s="19"/>
    </row>
    <row r="96" spans="1:24" x14ac:dyDescent="0.25">
      <c r="S96" s="19" t="s">
        <v>49</v>
      </c>
      <c r="T96" s="19"/>
      <c r="U96" s="19"/>
    </row>
    <row r="97" spans="19:21" x14ac:dyDescent="0.25">
      <c r="S97" s="19" t="s">
        <v>50</v>
      </c>
      <c r="T97" s="19"/>
      <c r="U97" s="19"/>
    </row>
    <row r="98" spans="19:21" x14ac:dyDescent="0.25">
      <c r="S98" s="19" t="s">
        <v>51</v>
      </c>
      <c r="T98" s="19"/>
      <c r="U98" s="19"/>
    </row>
    <row r="99" spans="19:21" x14ac:dyDescent="0.25">
      <c r="S99" s="19" t="s">
        <v>52</v>
      </c>
      <c r="T99" s="19"/>
      <c r="U99" s="19"/>
    </row>
  </sheetData>
  <mergeCells count="82">
    <mergeCell ref="A1:A4"/>
    <mergeCell ref="K1:M1"/>
    <mergeCell ref="N1:N4"/>
    <mergeCell ref="O1:O4"/>
    <mergeCell ref="G2:G4"/>
    <mergeCell ref="H2:H4"/>
    <mergeCell ref="I2:I4"/>
    <mergeCell ref="K2:K4"/>
    <mergeCell ref="L2:L4"/>
    <mergeCell ref="M2:M4"/>
    <mergeCell ref="B1:B4"/>
    <mergeCell ref="C1:C4"/>
    <mergeCell ref="D1:D4"/>
    <mergeCell ref="G1:J1"/>
    <mergeCell ref="O5:O19"/>
    <mergeCell ref="F20:F34"/>
    <mergeCell ref="F5:F19"/>
    <mergeCell ref="G5:G19"/>
    <mergeCell ref="H5:H19"/>
    <mergeCell ref="I5:I19"/>
    <mergeCell ref="K5:K19"/>
    <mergeCell ref="L5:L19"/>
    <mergeCell ref="O20:O34"/>
    <mergeCell ref="K20:K34"/>
    <mergeCell ref="L20:L34"/>
    <mergeCell ref="M20:M34"/>
    <mergeCell ref="G20:G34"/>
    <mergeCell ref="H20:H34"/>
    <mergeCell ref="I20:I34"/>
    <mergeCell ref="M5:M19"/>
    <mergeCell ref="H35:H49"/>
    <mergeCell ref="I35:I49"/>
    <mergeCell ref="F35:F49"/>
    <mergeCell ref="G35:G49"/>
    <mergeCell ref="N5:N19"/>
    <mergeCell ref="K35:K49"/>
    <mergeCell ref="L35:L49"/>
    <mergeCell ref="M35:M49"/>
    <mergeCell ref="N35:N49"/>
    <mergeCell ref="N20:N34"/>
    <mergeCell ref="L50:L64"/>
    <mergeCell ref="M50:M64"/>
    <mergeCell ref="N50:N64"/>
    <mergeCell ref="O50:O64"/>
    <mergeCell ref="O35:O49"/>
    <mergeCell ref="P65:P79"/>
    <mergeCell ref="M65:M79"/>
    <mergeCell ref="N65:N79"/>
    <mergeCell ref="O65:O79"/>
    <mergeCell ref="A5:A79"/>
    <mergeCell ref="B5:B79"/>
    <mergeCell ref="C5:C79"/>
    <mergeCell ref="D5:D79"/>
    <mergeCell ref="F65:F79"/>
    <mergeCell ref="G65:G79"/>
    <mergeCell ref="H65:H79"/>
    <mergeCell ref="I65:I79"/>
    <mergeCell ref="K65:K79"/>
    <mergeCell ref="L65:L79"/>
    <mergeCell ref="I50:I64"/>
    <mergeCell ref="K50:K64"/>
    <mergeCell ref="P1:P4"/>
    <mergeCell ref="P5:P19"/>
    <mergeCell ref="P20:P34"/>
    <mergeCell ref="P35:P49"/>
    <mergeCell ref="P50:P64"/>
    <mergeCell ref="J65:J66"/>
    <mergeCell ref="E1:E4"/>
    <mergeCell ref="F1:F4"/>
    <mergeCell ref="E5:E19"/>
    <mergeCell ref="E20:E34"/>
    <mergeCell ref="E35:E49"/>
    <mergeCell ref="E50:E64"/>
    <mergeCell ref="E65:E66"/>
    <mergeCell ref="J2:J4"/>
    <mergeCell ref="J5:J19"/>
    <mergeCell ref="J20:J34"/>
    <mergeCell ref="J35:J49"/>
    <mergeCell ref="J50:J64"/>
    <mergeCell ref="F50:F64"/>
    <mergeCell ref="G50:G64"/>
    <mergeCell ref="H50:H64"/>
  </mergeCells>
  <dataValidations count="1">
    <dataValidation type="list" allowBlank="1" showInputMessage="1" showErrorMessage="1" sqref="F5:F79">
      <formula1>$S$80:$S$99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9"/>
  <sheetViews>
    <sheetView showZeros="0" workbookViewId="0">
      <pane xSplit="2" ySplit="4" topLeftCell="C20" activePane="bottomRight" state="frozen"/>
      <selection pane="topRight" activeCell="L1" sqref="L1"/>
      <selection pane="bottomLeft" activeCell="A6" sqref="A6"/>
      <selection pane="bottomRight" activeCell="J5" sqref="J5"/>
    </sheetView>
  </sheetViews>
  <sheetFormatPr defaultRowHeight="15" x14ac:dyDescent="0.25"/>
  <cols>
    <col min="1" max="1" width="5" style="4" customWidth="1"/>
    <col min="2" max="2" width="18.42578125" style="4" customWidth="1"/>
    <col min="3" max="3" width="14.42578125" style="4" customWidth="1"/>
    <col min="4" max="6" width="7.42578125" style="4" customWidth="1"/>
    <col min="7" max="7" width="15" style="4" customWidth="1"/>
    <col min="8" max="9" width="7.42578125" style="4" customWidth="1"/>
    <col min="10" max="10" width="7.5703125" style="4" customWidth="1"/>
    <col min="11" max="11" width="21.42578125" style="4" customWidth="1"/>
    <col min="12" max="14" width="7.42578125" style="4" customWidth="1"/>
    <col min="15" max="15" width="17.42578125" style="4" customWidth="1"/>
    <col min="16" max="16" width="7.5703125" style="4" customWidth="1"/>
    <col min="17" max="17" width="16.42578125" style="4" customWidth="1"/>
    <col min="18" max="18" width="8" style="4" customWidth="1"/>
    <col min="19" max="20" width="10" style="4" customWidth="1"/>
    <col min="21" max="21" width="15.7109375" style="4" customWidth="1"/>
    <col min="22" max="22" width="9" style="4" customWidth="1"/>
    <col min="23" max="23" width="16.42578125" style="4" customWidth="1"/>
    <col min="24" max="24" width="8" style="4" customWidth="1"/>
    <col min="25" max="25" width="37" style="4" customWidth="1"/>
    <col min="26" max="26" width="10.28515625" style="4" bestFit="1" customWidth="1"/>
    <col min="27" max="16384" width="9.140625" style="4"/>
  </cols>
  <sheetData>
    <row r="1" spans="1:26" ht="15" customHeight="1" thickBot="1" x14ac:dyDescent="0.3">
      <c r="A1" s="96" t="s">
        <v>2</v>
      </c>
      <c r="B1" s="14"/>
      <c r="C1" s="105" t="s">
        <v>11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06"/>
      <c r="Y1" s="96" t="s">
        <v>21</v>
      </c>
    </row>
    <row r="2" spans="1:26" ht="30" customHeight="1" thickBot="1" x14ac:dyDescent="0.3">
      <c r="A2" s="97"/>
      <c r="B2" s="96" t="s">
        <v>32</v>
      </c>
      <c r="C2" s="105" t="s">
        <v>6</v>
      </c>
      <c r="D2" s="111"/>
      <c r="E2" s="111"/>
      <c r="F2" s="106"/>
      <c r="G2" s="105" t="s">
        <v>14</v>
      </c>
      <c r="H2" s="111"/>
      <c r="I2" s="111"/>
      <c r="J2" s="106"/>
      <c r="K2" s="114" t="s">
        <v>22</v>
      </c>
      <c r="L2" s="114"/>
      <c r="M2" s="114"/>
      <c r="N2" s="114"/>
      <c r="O2" s="105" t="s">
        <v>17</v>
      </c>
      <c r="P2" s="106"/>
      <c r="Q2" s="105" t="s">
        <v>18</v>
      </c>
      <c r="R2" s="106"/>
      <c r="S2" s="112" t="s">
        <v>54</v>
      </c>
      <c r="T2" s="113"/>
      <c r="U2" s="105" t="s">
        <v>19</v>
      </c>
      <c r="V2" s="106"/>
      <c r="W2" s="105" t="s">
        <v>20</v>
      </c>
      <c r="X2" s="106"/>
      <c r="Y2" s="97"/>
    </row>
    <row r="3" spans="1:26" ht="16.5" customHeight="1" x14ac:dyDescent="0.25">
      <c r="A3" s="97"/>
      <c r="B3" s="97"/>
      <c r="C3" s="96" t="s">
        <v>3</v>
      </c>
      <c r="D3" s="107" t="s">
        <v>13</v>
      </c>
      <c r="E3" s="108"/>
      <c r="F3" s="96" t="s">
        <v>12</v>
      </c>
      <c r="G3" s="97" t="s">
        <v>3</v>
      </c>
      <c r="H3" s="107" t="s">
        <v>13</v>
      </c>
      <c r="I3" s="108"/>
      <c r="J3" s="96" t="s">
        <v>12</v>
      </c>
      <c r="K3" s="96" t="s">
        <v>3</v>
      </c>
      <c r="L3" s="107" t="s">
        <v>13</v>
      </c>
      <c r="M3" s="108"/>
      <c r="N3" s="96" t="s">
        <v>12</v>
      </c>
      <c r="O3" s="96" t="s">
        <v>3</v>
      </c>
      <c r="P3" s="96" t="s">
        <v>12</v>
      </c>
      <c r="Q3" s="96" t="s">
        <v>3</v>
      </c>
      <c r="R3" s="96" t="s">
        <v>12</v>
      </c>
      <c r="S3" s="115" t="s">
        <v>13</v>
      </c>
      <c r="T3" s="96" t="s">
        <v>12</v>
      </c>
      <c r="U3" s="96" t="s">
        <v>3</v>
      </c>
      <c r="V3" s="96" t="s">
        <v>12</v>
      </c>
      <c r="W3" s="96" t="s">
        <v>3</v>
      </c>
      <c r="X3" s="96" t="s">
        <v>12</v>
      </c>
      <c r="Y3" s="97"/>
    </row>
    <row r="4" spans="1:26" ht="14.25" customHeight="1" thickBot="1" x14ac:dyDescent="0.3">
      <c r="A4" s="98"/>
      <c r="B4" s="98"/>
      <c r="C4" s="98"/>
      <c r="D4" s="109"/>
      <c r="E4" s="110"/>
      <c r="F4" s="98"/>
      <c r="G4" s="98"/>
      <c r="H4" s="109"/>
      <c r="I4" s="110"/>
      <c r="J4" s="98"/>
      <c r="K4" s="98"/>
      <c r="L4" s="109"/>
      <c r="M4" s="110"/>
      <c r="N4" s="98"/>
      <c r="O4" s="98"/>
      <c r="P4" s="98"/>
      <c r="Q4" s="98"/>
      <c r="R4" s="98"/>
      <c r="S4" s="116"/>
      <c r="T4" s="98"/>
      <c r="U4" s="98"/>
      <c r="V4" s="98"/>
      <c r="W4" s="98"/>
      <c r="X4" s="98"/>
      <c r="Y4" s="98"/>
    </row>
    <row r="5" spans="1:26" ht="18.75" customHeight="1" x14ac:dyDescent="0.25">
      <c r="A5" s="99">
        <v>1</v>
      </c>
      <c r="B5" s="102" t="str">
        <f>Заказ!F5</f>
        <v>DeSola Консоль</v>
      </c>
      <c r="C5" s="8" t="str">
        <f>IFERROR(IF($Z5&lt;&gt;"""",IF(INDEX(Библиотека!$B$5:$B$304,$Z5)&lt;&gt;"""",INDEX(Библиотека!$B$5:$B$304,$Z5),""),""),"-")</f>
        <v>Ящик:</v>
      </c>
      <c r="D5" s="54">
        <f>IFERROR(IF($Z5&lt;&gt;"""",IF(INDEX(Библиотека!$C$5:$C$304,$Z5)&lt;&gt;"""",INDEX(Библиотека!$C$5:$C$304,$Z5),""),""),"-")</f>
        <v>0</v>
      </c>
      <c r="E5" s="54">
        <f>IFERROR(IF($Z5&lt;&gt;"""",IF(INDEX(Библиотека!$D$5:$D$304,$Z5)&lt;&gt;"""",INDEX(Библиотека!$D$5:$D$304,$Z5),""),""),"-")</f>
        <v>0</v>
      </c>
      <c r="F5" s="9">
        <f>IFERROR(IF($Z5&lt;&gt;"""",IF(INDEX(Библиотека!$E$5:$E$304,$Z5)&lt;&gt;"""",INDEX(Библиотека!$E$5:$E$304,$Z5),""),""),"-")</f>
        <v>0</v>
      </c>
      <c r="G5" s="8" t="str">
        <f>IFERROR(IF($Z5&lt;&gt;"""",IF(INDEX(Библиотека!$F$5:$F$304,$Z5)&lt;&gt;"""",INDEX(Библиотека!$F$5:$F$304,$Z5),""),""),"-")</f>
        <v>Крышка/дно</v>
      </c>
      <c r="H5" s="54">
        <f>IFERROR(IF($Z5&lt;&gt;"""",IF(INDEX(Библиотека!$H$5:$H$304,$Z5)&lt;&gt;"""",INDEX(Библиотека!$H$5:$H$304,$Z5),""),""),"-")</f>
        <v>370</v>
      </c>
      <c r="I5" s="54">
        <f>IFERROR(IF($Z5&lt;&gt;"""",IF(INDEX(Библиотека!$G$5:$G$304,$Z5)&lt;&gt;"""",INDEX(Библиотека!$G$5:$G$304,$Z5),""),""),"-")</f>
        <v>450</v>
      </c>
      <c r="J5" s="9">
        <f>IFERROR(IF($Z5&lt;&gt;"""",IF(INDEX(Библиотека!$I$5:$I$304,$Z5)&lt;&gt;"""",INDEX(Библиотека!$I$5:$I$304,$Z5),""),""),"-")</f>
        <v>2</v>
      </c>
      <c r="K5" s="8" t="str">
        <f>IFERROR(IF($Z5&lt;&gt;"""",IF(INDEX(Библиотека!$J$5:$J$304,$Z5)&lt;&gt;"""",INDEX(Библиотека!$J$5:$J$304,$Z5),""),""),"-")</f>
        <v xml:space="preserve">Фасад </v>
      </c>
      <c r="L5" s="54">
        <f>IFERROR(IF($Z5&lt;&gt;"""",IF(INDEX(Библиотека!$K$5:$K$304,$Z5)&lt;&gt;"""",INDEX(Библиотека!$K$5:$K$304,$Z5),""),""),"-")</f>
        <v>494</v>
      </c>
      <c r="M5" s="54">
        <f>IFERROR(IF($Z5&lt;&gt;"""",IF(INDEX(Библиотека!$L$5:$L$304,$Z5)&lt;&gt;"""",INDEX(Библиотека!$L$5:$L$304,$Z5),""),""),"-")</f>
        <v>411</v>
      </c>
      <c r="N5" s="9">
        <f>IFERROR(IF($Z5&lt;&gt;"""",IF(INDEX(Библиотека!$M$5:$M$304,$Z5)&lt;&gt;"""",INDEX(Библиотека!$M$5:$M$304,$Z5),""),""),"-")</f>
        <v>1</v>
      </c>
      <c r="O5" s="41">
        <f>IFERROR(IF($Z5&lt;&gt;"""",IF(INDEX(Библиотека!$N$5:$N$304,$Z5)&lt;&gt;"""",INDEX(Библиотека!$N$5:$N$304,$Z5),""),""),"-")</f>
        <v>0</v>
      </c>
      <c r="P5" s="57">
        <f>IFERROR(IF($Z5&lt;&gt;"""",IF(INDEX(Библиотека!$O$5:$O$304,$Z5)&lt;&gt;"""",INDEX(Библиотека!$O$5:$O$304,$Z5),""),""),"-")</f>
        <v>0</v>
      </c>
      <c r="Q5" s="8" t="str">
        <f>IFERROR(IF($Z5&lt;&gt;"""",IF(INDEX(Библиотека!$P$5:$P$304,$Z5)&lt;&gt;"""",INDEX(Библиотека!$P$5:$P$304,$Z5),""),""),"-")</f>
        <v>Ручка кольцо</v>
      </c>
      <c r="R5" s="9">
        <f>IFERROR(IF($Z5&lt;&gt;"""",IF(INDEX(Библиотека!$Q$5:$Q$304,$Z5)&lt;&gt;"""",INDEX(Библиотека!$Q$5:$Q$304,$Z5),""),""),"-")</f>
        <v>2</v>
      </c>
      <c r="S5" s="20">
        <f>IFERROR(IF($Z5&lt;&gt;"""",IF(INDEX(Библиотека!$R$5:$R$304,$Z5)&lt;&gt;"""",INDEX(Библиотека!$R$5:$R$304,$Z5),""),""),"-")</f>
        <v>300</v>
      </c>
      <c r="T5" s="9">
        <f>IFERROR(IF($Z5&lt;&gt;"""",IF(INDEX(Библиотека!$S$5:$S$304,$Z5)&lt;&gt;"""",INDEX(Библиотека!$S$5:$S$304,$Z5),""),""),"-")</f>
        <v>1</v>
      </c>
      <c r="U5" s="8">
        <f>IFERROR(IF($Z5&lt;&gt;"""",IF(INDEX(Библиотека!$T$5:$T$304,$Z5)&lt;&gt;"""",INDEX(Библиотека!$T$5:$T$304,$Z5),""),""),"-")</f>
        <v>0</v>
      </c>
      <c r="V5" s="9">
        <f>IFERROR(IF($Z5&lt;&gt;"""",IF(INDEX(Библиотека!$U$5:$U$304,$Z5)&lt;&gt;"""",INDEX(Библиотека!$U$5:$U$304,$Z5),""),""),"-")</f>
        <v>0</v>
      </c>
      <c r="W5" s="8"/>
      <c r="X5" s="9"/>
      <c r="Y5" s="96"/>
      <c r="Z5" s="4">
        <f>IF(B5&lt;&gt;"",MATCH(B5,Библиотека!A5:A304,),"")</f>
        <v>1</v>
      </c>
    </row>
    <row r="6" spans="1:26" x14ac:dyDescent="0.25">
      <c r="A6" s="100"/>
      <c r="B6" s="103"/>
      <c r="C6" s="23" t="str">
        <f>IFERROR(IF($Z6&lt;&gt;"""",IF(INDEX(Библиотека!$B$5:$B$304,$Z6)&lt;&gt;"""",INDEX(Библиотека!$B$5:$B$304,$Z6),""),""),"-")</f>
        <v>Дно</v>
      </c>
      <c r="D6" s="55">
        <f>IFERROR(IF($Z6&lt;&gt;"""",IF(INDEX(Библиотека!$C$5:$C$304,$Z6)&lt;&gt;"""",INDEX(Библиотека!$C$5:$C$304,$Z6),""),""),"-")</f>
        <v>373</v>
      </c>
      <c r="E6" s="55">
        <f>IFERROR(IF($Z6&lt;&gt;"""",IF(INDEX(Библиотека!$D$5:$D$304,$Z6)&lt;&gt;"""",INDEX(Библиотека!$D$5:$D$304,$Z6),""),""),"-")</f>
        <v>266</v>
      </c>
      <c r="F6" s="11">
        <f>IFERROR(IF($Z6&lt;&gt;"""",IF(INDEX(Библиотека!$E$5:$E$304,$Z6)&lt;&gt;"""",INDEX(Библиотека!$E$5:$E$304,$Z6),""),""),"-")</f>
        <v>1</v>
      </c>
      <c r="G6" s="10" t="str">
        <f>IFERROR(IF($Z6&lt;&gt;"""",IF(INDEX(Библиотека!$F$5:$F$304,$Z6)&lt;&gt;"""",INDEX(Библиотека!$F$5:$F$304,$Z6),""),""),"-")</f>
        <v>Бока</v>
      </c>
      <c r="H6" s="55">
        <f>IFERROR(IF($Z6&lt;&gt;"""",IF(INDEX(Библиотека!$G$5:$G$304,$Z6)&lt;&gt;"""",INDEX(Библиотека!$G$5:$G$304,$Z6),""),""),"-")</f>
        <v>498</v>
      </c>
      <c r="I6" s="55">
        <f>IFERROR(IF($Z6&lt;&gt;"""",IF(INDEX(Библиотека!$G$5:$G$304,$Z6)&lt;&gt;"""",INDEX(Библиотека!$G$5:$G$304,$Z6),""),""),"-")</f>
        <v>498</v>
      </c>
      <c r="J6" s="11">
        <f>IFERROR(IF($Z6&lt;&gt;"""",IF(INDEX(Библиотека!$I$5:$I$304,$Z6)&lt;&gt;"""",INDEX(Библиотека!$I$5:$I$304,$Z6),""),""),"-")</f>
        <v>2</v>
      </c>
      <c r="K6" s="10">
        <f>IFERROR(IF($Z6&lt;&gt;"""",IF(INDEX(Библиотека!$J$5:$J$304,$Z6)&lt;&gt;"""",INDEX(Библиотека!$J$5:$J$304,$Z6),""),""),"-")</f>
        <v>0</v>
      </c>
      <c r="L6" s="55">
        <f>IFERROR(IF($Z6&lt;&gt;"""",IF(INDEX(Библиотека!$K$5:$K$304,$Z6)&lt;&gt;"""",INDEX(Библиотека!$K$5:$K$304,$Z6),""),""),"-")</f>
        <v>0</v>
      </c>
      <c r="M6" s="55">
        <f>IFERROR(IF($Z6&lt;&gt;"""",IF(INDEX(Библиотека!$L$5:$L$304,$Z6)&lt;&gt;"""",INDEX(Библиотека!$L$5:$L$304,$Z6),""),""),"-")</f>
        <v>0</v>
      </c>
      <c r="N6" s="11">
        <f>IFERROR(IF($Z6&lt;&gt;"""",IF(INDEX(Библиотека!$M$5:$M$304,$Z6)&lt;&gt;"""",INDEX(Библиотека!$M$5:$M$304,$Z6),""),""),"-")</f>
        <v>0</v>
      </c>
      <c r="O6" s="10">
        <f>IFERROR(IF($Z6&lt;&gt;"""",IF(INDEX(Библиотека!$N$5:$N$304,$Z6)&lt;&gt;"""",INDEX(Библиотека!$N$5:$N$304,$Z6),""),""),"-")</f>
        <v>0</v>
      </c>
      <c r="P6" s="58">
        <f>IFERROR(IF($Z6&lt;&gt;"""",IF(INDEX(Библиотека!$O$5:$O$304,$Z6)&lt;&gt;"""",INDEX(Библиотека!$O$5:$O$304,$Z6),""),""),"-")</f>
        <v>0</v>
      </c>
      <c r="Q6" s="10" t="str">
        <f>IFERROR(IF($Z6&lt;&gt;"""",IF(INDEX(Библиотека!$P$5:$P$304,$Z6)&lt;&gt;"""",INDEX(Библиотека!$P$5:$P$304,$Z6),""),""),"-")</f>
        <v>Опора Н560</v>
      </c>
      <c r="R6" s="11">
        <f>IFERROR(IF($Z6&lt;&gt;"""",IF(INDEX(Библиотека!$Q$5:$Q$304,$Z6)&lt;&gt;"""",INDEX(Библиотека!$Q$5:$Q$304,$Z6),""),""),"-")</f>
        <v>4</v>
      </c>
      <c r="S6" s="21">
        <f>IFERROR(IF($Z6&lt;&gt;"""",IF(INDEX(Библиотека!$R$5:$R$304,$Z6)&lt;&gt;"""",INDEX(Библиотека!$R$5:$R$304,$Z6),""),""),"-")</f>
        <v>0</v>
      </c>
      <c r="T6" s="11">
        <f>IFERROR(IF($Z6&lt;&gt;"""",IF(INDEX(Библиотека!$S$5:$S$304,$Z6)&lt;&gt;"""",INDEX(Библиотека!$S$5:$S$304,$Z6),""),""),"-")</f>
        <v>0</v>
      </c>
      <c r="U6" s="10"/>
      <c r="V6" s="11">
        <f>IFERROR(IF($Z6&lt;&gt;"""",IF(INDEX(Библиотека!$U$5:$U$304,$Z6)&lt;&gt;"""",INDEX(Библиотека!$U$5:$U$304,$Z6),""),""),"-")</f>
        <v>0</v>
      </c>
      <c r="W6" s="10"/>
      <c r="X6" s="11"/>
      <c r="Y6" s="97"/>
      <c r="Z6" s="4">
        <f>IF(Z5&lt;&gt;"",Z5+1,"")</f>
        <v>2</v>
      </c>
    </row>
    <row r="7" spans="1:26" x14ac:dyDescent="0.25">
      <c r="A7" s="100"/>
      <c r="B7" s="103"/>
      <c r="C7" s="10" t="str">
        <f>IFERROR(IF($Z7&lt;&gt;"""",IF(INDEX(Библиотека!$B$5:$B$304,$Z7)&lt;&gt;"""",INDEX(Библиотека!$B$5:$B$304,$Z7),""),""),"-")</f>
        <v>Стенка п/з</v>
      </c>
      <c r="D7" s="55">
        <f>IFERROR(IF($Z7&lt;&gt;"""",IF(INDEX(Библиотека!$C$5:$C$304,$Z7)&lt;&gt;"""",INDEX(Библиотека!$C$5:$C$304,$Z7),""),""),"-")</f>
        <v>373</v>
      </c>
      <c r="E7" s="55">
        <f>IFERROR(IF($Z7&lt;&gt;"""",IF(INDEX(Библиотека!$D$5:$D$304,$Z7)&lt;&gt;"""",INDEX(Библиотека!$D$5:$D$304,$Z7),""),""),"-")</f>
        <v>90</v>
      </c>
      <c r="F7" s="11">
        <f>IFERROR(IF($Z7&lt;&gt;"""",IF(INDEX(Библиотека!$E$5:$E$304,$Z7)&lt;&gt;"""",INDEX(Библиотека!$E$5:$E$304,$Z7),""),""),"-")</f>
        <v>2</v>
      </c>
      <c r="G7" s="10" t="str">
        <f>IFERROR(IF($Z7&lt;&gt;"""",IF(INDEX(Библиотека!$F$5:$F$304,$Z7)&lt;&gt;"""",INDEX(Библиотека!$F$5:$F$304,$Z7),""),""),"-")</f>
        <v>Задний щит</v>
      </c>
      <c r="H7" s="55">
        <f>IFERROR(IF($Z7&lt;&gt;"""",IF(INDEX(Библиотека!$G$5:$G$304,$Z7)&lt;&gt;"""",INDEX(Библиотека!$G$5:$G$304,$Z7),""),""),"-")</f>
        <v>498</v>
      </c>
      <c r="I7" s="55">
        <f>IFERROR(IF($Z7&lt;&gt;"""",IF(INDEX(Библиотека!$G$5:$G$304,$Z7)&lt;&gt;"""",INDEX(Библиотека!$G$5:$G$304,$Z7),""),""),"-")</f>
        <v>498</v>
      </c>
      <c r="J7" s="11">
        <f>IFERROR(IF($Z7&lt;&gt;"""",IF(INDEX(Библиотека!$I$5:$I$304,$Z7)&lt;&gt;"""",INDEX(Библиотека!$I$5:$I$304,$Z7),""),""),"-")</f>
        <v>1</v>
      </c>
      <c r="K7" s="10">
        <f>IFERROR(IF($Z7&lt;&gt;"""",IF(INDEX(Библиотека!$J$5:$J$304,$Z7)&lt;&gt;"""",INDEX(Библиотека!$J$5:$J$304,$Z7),""),""),"-")</f>
        <v>0</v>
      </c>
      <c r="L7" s="55">
        <f>IFERROR(IF($Z7&lt;&gt;"""",IF(INDEX(Библиотека!$K$5:$K$304,$Z7)&lt;&gt;"""",INDEX(Библиотека!$K$5:$K$304,$Z7),""),""),"-")</f>
        <v>0</v>
      </c>
      <c r="M7" s="55">
        <f>IFERROR(IF($Z7&lt;&gt;"""",IF(INDEX(Библиотека!$L$5:$L$304,$Z7)&lt;&gt;"""",INDEX(Библиотека!$L$5:$L$304,$Z7),""),""),"-")</f>
        <v>0</v>
      </c>
      <c r="N7" s="11">
        <f>IFERROR(IF($Z7&lt;&gt;"""",IF(INDEX(Библиотека!$M$5:$M$304,$Z7)&lt;&gt;"""",INDEX(Библиотека!$M$5:$M$304,$Z7),""),""),"-")</f>
        <v>0</v>
      </c>
      <c r="O7" s="10">
        <f>IFERROR(IF($Z7&lt;&gt;"""",IF(INDEX(Библиотека!$N$5:$N$304,$Z7)&lt;&gt;"""",INDEX(Библиотека!$N$5:$N$304,$Z7),""),""),"-")</f>
        <v>0</v>
      </c>
      <c r="P7" s="58">
        <f>IFERROR(IF($Z7&lt;&gt;"""",IF(INDEX(Библиотека!$O$5:$O$304,$Z7)&lt;&gt;"""",INDEX(Библиотека!$O$5:$O$304,$Z7),""),""),"-")</f>
        <v>0</v>
      </c>
      <c r="Q7" s="10">
        <f>IFERROR(IF($Z7&lt;&gt;"""",IF(INDEX(Библиотека!$P$5:$P$304,$Z7)&lt;&gt;"""",INDEX(Библиотека!$P$5:$P$304,$Z7),""),""),"-")</f>
        <v>0</v>
      </c>
      <c r="R7" s="11">
        <f>IFERROR(IF($Z7&lt;&gt;"""",IF(INDEX(Библиотека!$Q$5:$Q$304,$Z7)&lt;&gt;"""",INDEX(Библиотека!$Q$5:$Q$304,$Z7),""),""),"-")</f>
        <v>0</v>
      </c>
      <c r="S7" s="21">
        <f>IFERROR(IF($Z7&lt;&gt;"""",IF(INDEX(Библиотека!$R$5:$R$304,$Z7)&lt;&gt;"""",INDEX(Библиотека!$R$5:$R$304,$Z7),""),""),"-")</f>
        <v>0</v>
      </c>
      <c r="T7" s="11">
        <f>IFERROR(IF($Z7&lt;&gt;"""",IF(INDEX(Библиотека!$S$5:$S$304,$Z7)&lt;&gt;"""",INDEX(Библиотека!$S$5:$S$304,$Z7),""),""),"-")</f>
        <v>0</v>
      </c>
      <c r="U7" s="10"/>
      <c r="V7" s="11">
        <f>IFERROR(IF($Z7&lt;&gt;"""",IF(INDEX(Библиотека!$U$5:$U$304,$Z7)&lt;&gt;"""",INDEX(Библиотека!$U$5:$U$304,$Z7),""),""),"-")</f>
        <v>0</v>
      </c>
      <c r="W7" s="10"/>
      <c r="X7" s="11"/>
      <c r="Y7" s="97"/>
      <c r="Z7" s="4">
        <f t="shared" ref="Z7:Z19" si="0">IF(Z6&lt;&gt;"",Z6+1,"")</f>
        <v>3</v>
      </c>
    </row>
    <row r="8" spans="1:26" x14ac:dyDescent="0.25">
      <c r="A8" s="100"/>
      <c r="B8" s="103"/>
      <c r="C8" s="10" t="str">
        <f>IFERROR(IF($Z8&lt;&gt;"""",IF(INDEX(Библиотека!$B$5:$B$304,$Z8)&lt;&gt;"""",INDEX(Библиотека!$B$5:$B$304,$Z8),""),""),"-")</f>
        <v>Стенка бок</v>
      </c>
      <c r="D8" s="55">
        <f>IFERROR(IF($Z8&lt;&gt;"""",IF(INDEX(Библиотека!$C$5:$C$304,$Z8)&lt;&gt;"""",INDEX(Библиотека!$C$5:$C$304,$Z8),""),""),"-")</f>
        <v>300</v>
      </c>
      <c r="E8" s="55">
        <f>IFERROR(IF($Z8&lt;&gt;"""",IF(INDEX(Библиотека!$D$5:$D$304,$Z8)&lt;&gt;"""",INDEX(Библиотека!$D$5:$D$304,$Z8),""),""),"-")</f>
        <v>100</v>
      </c>
      <c r="F8" s="11">
        <f>IFERROR(IF($Z8&lt;&gt;"""",IF(INDEX(Библиотека!$E$5:$E$304,$Z8)&lt;&gt;"""",INDEX(Библиотека!$E$5:$E$304,$Z8),""),""),"-")</f>
        <v>2</v>
      </c>
      <c r="G8" s="10">
        <f>IFERROR(IF($Z8&lt;&gt;"""",IF(INDEX(Библиотека!$F$5:$F$304,$Z8)&lt;&gt;"""",INDEX(Библиотека!$F$5:$F$304,$Z8),""),""),"-")</f>
        <v>0</v>
      </c>
      <c r="H8" s="55">
        <f>IFERROR(IF($Z8&lt;&gt;"""",IF(INDEX(Библиотека!$G$5:$G$304,$Z8)&lt;&gt;"""",INDEX(Библиотека!$G$5:$G$304,$Z8),""),""),"-")</f>
        <v>0</v>
      </c>
      <c r="I8" s="55">
        <f>IFERROR(IF($Z8&lt;&gt;"""",IF(INDEX(Библиотека!$G$5:$G$304,$Z8)&lt;&gt;"""",INDEX(Библиотека!$G$5:$G$304,$Z8),""),""),"-")</f>
        <v>0</v>
      </c>
      <c r="J8" s="11">
        <f>IFERROR(IF($Z8&lt;&gt;"""",IF(INDEX(Библиотека!$I$5:$I$304,$Z8)&lt;&gt;"""",INDEX(Библиотека!$I$5:$I$304,$Z8),""),""),"-")</f>
        <v>0</v>
      </c>
      <c r="K8" s="10">
        <f>IFERROR(IF($Z8&lt;&gt;"""",IF(INDEX(Библиотека!$J$5:$J$304,$Z8)&lt;&gt;"""",INDEX(Библиотека!$J$5:$J$304,$Z8),""),""),"-")</f>
        <v>0</v>
      </c>
      <c r="L8" s="55">
        <f>IFERROR(IF($Z8&lt;&gt;"""",IF(INDEX(Библиотека!$K$5:$K$304,$Z8)&lt;&gt;"""",INDEX(Библиотека!$K$5:$K$304,$Z8),""),""),"-")</f>
        <v>0</v>
      </c>
      <c r="M8" s="55">
        <f>IFERROR(IF($Z8&lt;&gt;"""",IF(INDEX(Библиотека!$L$5:$L$304,$Z8)&lt;&gt;"""",INDEX(Библиотека!$L$5:$L$304,$Z8),""),""),"-")</f>
        <v>0</v>
      </c>
      <c r="N8" s="11">
        <f>IFERROR(IF($Z8&lt;&gt;"""",IF(INDEX(Библиотека!$M$5:$M$304,$Z8)&lt;&gt;"""",INDEX(Библиотека!$M$5:$M$304,$Z8),""),""),"-")</f>
        <v>0</v>
      </c>
      <c r="O8" s="10">
        <f>IFERROR(IF($Z8&lt;&gt;"""",IF(INDEX(Библиотека!$N$5:$N$304,$Z8)&lt;&gt;"""",INDEX(Библиотека!$N$5:$N$304,$Z8),""),""),"-")</f>
        <v>0</v>
      </c>
      <c r="P8" s="58">
        <f>IFERROR(IF($Z8&lt;&gt;"""",IF(INDEX(Библиотека!$O$5:$O$304,$Z8)&lt;&gt;"""",INDEX(Библиотека!$O$5:$O$304,$Z8),""),""),"-")</f>
        <v>0</v>
      </c>
      <c r="Q8" s="10">
        <f>IFERROR(IF($Z8&lt;&gt;"""",IF(INDEX(Библиотека!$P$5:$P$304,$Z8)&lt;&gt;"""",INDEX(Библиотека!$P$5:$P$304,$Z8),""),""),"-")</f>
        <v>0</v>
      </c>
      <c r="R8" s="11">
        <f>IFERROR(IF($Z8&lt;&gt;"""",IF(INDEX(Библиотека!$Q$5:$Q$304,$Z8)&lt;&gt;"""",INDEX(Библиотека!$Q$5:$Q$304,$Z8),""),""),"-")</f>
        <v>0</v>
      </c>
      <c r="S8" s="21">
        <f>IFERROR(IF($Z8&lt;&gt;"""",IF(INDEX(Библиотека!$R$5:$R$304,$Z8)&lt;&gt;"""",INDEX(Библиотека!$R$5:$R$304,$Z8),""),""),"-")</f>
        <v>0</v>
      </c>
      <c r="T8" s="11">
        <f>IFERROR(IF($Z8&lt;&gt;"""",IF(INDEX(Библиотека!$S$5:$S$304,$Z8)&lt;&gt;"""",INDEX(Библиотека!$S$5:$S$304,$Z8),""),""),"-")</f>
        <v>0</v>
      </c>
      <c r="U8" s="10"/>
      <c r="V8" s="11">
        <f>IFERROR(IF($Z8&lt;&gt;"""",IF(INDEX(Библиотека!$U$5:$U$304,$Z8)&lt;&gt;"""",INDEX(Библиотека!$U$5:$U$304,$Z8),""),""),"-")</f>
        <v>0</v>
      </c>
      <c r="W8" s="10"/>
      <c r="X8" s="11"/>
      <c r="Y8" s="97"/>
      <c r="Z8" s="4">
        <f t="shared" si="0"/>
        <v>4</v>
      </c>
    </row>
    <row r="9" spans="1:26" x14ac:dyDescent="0.25">
      <c r="A9" s="100"/>
      <c r="B9" s="103"/>
      <c r="C9" s="10" t="str">
        <f>IFERROR(IF($Z9&lt;&gt;"""",IF(INDEX(Библиотека!$B$5:$B$304,$Z9)&lt;&gt;"""",INDEX(Библиотека!$B$5:$B$304,$Z9),""),""),"-")</f>
        <v>Перегор длин.</v>
      </c>
      <c r="D9" s="55">
        <f>IFERROR(IF($Z9&lt;&gt;"""",IF(INDEX(Библиотека!$C$5:$C$304,$Z9)&lt;&gt;"""",INDEX(Библиотека!$C$5:$C$304,$Z9),""),""),"-")</f>
        <v>263</v>
      </c>
      <c r="E9" s="55">
        <f>IFERROR(IF($Z9&lt;&gt;"""",IF(INDEX(Библиотека!$D$5:$D$304,$Z9)&lt;&gt;"""",INDEX(Библиотека!$D$5:$D$304,$Z9),""),""),"-")</f>
        <v>50</v>
      </c>
      <c r="F9" s="11">
        <f>IFERROR(IF($Z9&lt;&gt;"""",IF(INDEX(Библиотека!$E$5:$E$304,$Z9)&lt;&gt;"""",INDEX(Библиотека!$E$5:$E$304,$Z9),""),""),"-")</f>
        <v>4</v>
      </c>
      <c r="G9" s="10">
        <f>IFERROR(IF($Z9&lt;&gt;"""",IF(INDEX(Библиотека!$F$5:$F$304,$Z9)&lt;&gt;"""",INDEX(Библиотека!$F$5:$F$304,$Z9),""),""),"-")</f>
        <v>0</v>
      </c>
      <c r="H9" s="55">
        <f>IFERROR(IF($Z9&lt;&gt;"""",IF(INDEX(Библиотека!$G$5:$G$304,$Z9)&lt;&gt;"""",INDEX(Библиотека!$G$5:$G$304,$Z9),""),""),"-")</f>
        <v>0</v>
      </c>
      <c r="I9" s="55">
        <f>IFERROR(IF($Z9&lt;&gt;"""",IF(INDEX(Библиотека!$G$5:$G$304,$Z9)&lt;&gt;"""",INDEX(Библиотека!$G$5:$G$304,$Z9),""),""),"-")</f>
        <v>0</v>
      </c>
      <c r="J9" s="11">
        <f>IFERROR(IF($Z9&lt;&gt;"""",IF(INDEX(Библиотека!$I$5:$I$304,$Z9)&lt;&gt;"""",INDEX(Библиотека!$I$5:$I$304,$Z9),""),""),"-")</f>
        <v>0</v>
      </c>
      <c r="K9" s="10">
        <f>IFERROR(IF($Z9&lt;&gt;"""",IF(INDEX(Библиотека!$J$5:$J$304,$Z9)&lt;&gt;"""",INDEX(Библиотека!$J$5:$J$304,$Z9),""),""),"-")</f>
        <v>0</v>
      </c>
      <c r="L9" s="55">
        <f>IFERROR(IF($Z9&lt;&gt;"""",IF(INDEX(Библиотека!$K$5:$K$304,$Z9)&lt;&gt;"""",INDEX(Библиотека!$K$5:$K$304,$Z9),""),""),"-")</f>
        <v>0</v>
      </c>
      <c r="M9" s="55">
        <f>IFERROR(IF($Z9&lt;&gt;"""",IF(INDEX(Библиотека!$L$5:$L$304,$Z9)&lt;&gt;"""",INDEX(Библиотека!$L$5:$L$304,$Z9),""),""),"-")</f>
        <v>0</v>
      </c>
      <c r="N9" s="11">
        <f>IFERROR(IF($Z9&lt;&gt;"""",IF(INDEX(Библиотека!$M$5:$M$304,$Z9)&lt;&gt;"""",INDEX(Библиотека!$M$5:$M$304,$Z9),""),""),"-")</f>
        <v>0</v>
      </c>
      <c r="O9" s="10">
        <f>IFERROR(IF($Z9&lt;&gt;"""",IF(INDEX(Библиотека!$N$5:$N$304,$Z9)&lt;&gt;"""",INDEX(Библиотека!$N$5:$N$304,$Z9),""),""),"-")</f>
        <v>0</v>
      </c>
      <c r="P9" s="58">
        <f>IFERROR(IF($Z9&lt;&gt;"""",IF(INDEX(Библиотека!$O$5:$O$304,$Z9)&lt;&gt;"""",INDEX(Библиотека!$O$5:$O$304,$Z9),""),""),"-")</f>
        <v>0</v>
      </c>
      <c r="Q9" s="10">
        <f>IFERROR(IF($Z9&lt;&gt;"""",IF(INDEX(Библиотека!$P$5:$P$304,$Z9)&lt;&gt;"""",INDEX(Библиотека!$P$5:$P$304,$Z9),""),""),"-")</f>
        <v>0</v>
      </c>
      <c r="R9" s="11">
        <f>IFERROR(IF($Z9&lt;&gt;"""",IF(INDEX(Библиотека!$Q$5:$Q$304,$Z9)&lt;&gt;"""",INDEX(Библиотека!$Q$5:$Q$304,$Z9),""),""),"-")</f>
        <v>0</v>
      </c>
      <c r="S9" s="21">
        <f>IFERROR(IF($Z9&lt;&gt;"""",IF(INDEX(Библиотека!$R$5:$R$304,$Z9)&lt;&gt;"""",INDEX(Библиотека!$R$5:$R$304,$Z9),""),""),"-")</f>
        <v>0</v>
      </c>
      <c r="T9" s="11">
        <f>IFERROR(IF($Z9&lt;&gt;"""",IF(INDEX(Библиотека!$S$5:$S$304,$Z9)&lt;&gt;"""",INDEX(Библиотека!$S$5:$S$304,$Z9),""),""),"-")</f>
        <v>0</v>
      </c>
      <c r="U9" s="10"/>
      <c r="V9" s="11">
        <f>IFERROR(IF($Z9&lt;&gt;"""",IF(INDEX(Библиотека!$U$5:$U$304,$Z9)&lt;&gt;"""",INDEX(Библиотека!$U$5:$U$304,$Z9),""),""),"-")</f>
        <v>0</v>
      </c>
      <c r="W9" s="10"/>
      <c r="X9" s="11"/>
      <c r="Y9" s="97"/>
      <c r="Z9" s="4">
        <f t="shared" si="0"/>
        <v>5</v>
      </c>
    </row>
    <row r="10" spans="1:26" x14ac:dyDescent="0.25">
      <c r="A10" s="100"/>
      <c r="B10" s="103"/>
      <c r="C10" s="10" t="str">
        <f>IFERROR(IF($Z10&lt;&gt;"""",IF(INDEX(Библиотека!$B$5:$B$304,$Z10)&lt;&gt;"""",INDEX(Библиотека!$B$5:$B$304,$Z10),""),""),"-")</f>
        <v>Перегор кор.</v>
      </c>
      <c r="D10" s="55">
        <f>IFERROR(IF($Z10&lt;&gt;"""",IF(INDEX(Библиотека!$C$5:$C$304,$Z10)&lt;&gt;"""",INDEX(Библиотека!$C$5:$C$304,$Z10),""),""),"-")</f>
        <v>140</v>
      </c>
      <c r="E10" s="55">
        <f>IFERROR(IF($Z10&lt;&gt;"""",IF(INDEX(Библиотека!$D$5:$D$304,$Z10)&lt;&gt;"""",INDEX(Библиотека!$D$5:$D$304,$Z10),""),""),"-")</f>
        <v>50</v>
      </c>
      <c r="F10" s="11">
        <f>IFERROR(IF($Z10&lt;&gt;"""",IF(INDEX(Библиотека!$E$5:$E$304,$Z10)&lt;&gt;"""",INDEX(Библиотека!$E$5:$E$304,$Z10),""),""),"-")</f>
        <v>2</v>
      </c>
      <c r="G10" s="10">
        <f>IFERROR(IF($Z10&lt;&gt;"""",IF(INDEX(Библиотека!$F$5:$F$304,$Z10)&lt;&gt;"""",INDEX(Библиотека!$F$5:$F$304,$Z10),""),""),"-")</f>
        <v>0</v>
      </c>
      <c r="H10" s="55">
        <f>IFERROR(IF($Z10&lt;&gt;"""",IF(INDEX(Библиотека!$G$5:$G$304,$Z10)&lt;&gt;"""",INDEX(Библиотека!$G$5:$G$304,$Z10),""),""),"-")</f>
        <v>0</v>
      </c>
      <c r="I10" s="55">
        <f>IFERROR(IF($Z10&lt;&gt;"""",IF(INDEX(Библиотека!$G$5:$G$304,$Z10)&lt;&gt;"""",INDEX(Библиотека!$G$5:$G$304,$Z10),""),""),"-")</f>
        <v>0</v>
      </c>
      <c r="J10" s="11">
        <f>IFERROR(IF($Z10&lt;&gt;"""",IF(INDEX(Библиотека!$I$5:$I$304,$Z10)&lt;&gt;"""",INDEX(Библиотека!$I$5:$I$304,$Z10),""),""),"-")</f>
        <v>0</v>
      </c>
      <c r="K10" s="10">
        <f>IFERROR(IF($Z10&lt;&gt;"""",IF(INDEX(Библиотека!$J$5:$J$304,$Z10)&lt;&gt;"""",INDEX(Библиотека!$J$5:$J$304,$Z10),""),""),"-")</f>
        <v>0</v>
      </c>
      <c r="L10" s="55">
        <f>IFERROR(IF($Z10&lt;&gt;"""",IF(INDEX(Библиотека!$K$5:$K$304,$Z10)&lt;&gt;"""",INDEX(Библиотека!$K$5:$K$304,$Z10),""),""),"-")</f>
        <v>0</v>
      </c>
      <c r="M10" s="55">
        <f>IFERROR(IF($Z10&lt;&gt;"""",IF(INDEX(Библиотека!$L$5:$L$304,$Z10)&lt;&gt;"""",INDEX(Библиотека!$L$5:$L$304,$Z10),""),""),"-")</f>
        <v>0</v>
      </c>
      <c r="N10" s="11">
        <f>IFERROR(IF($Z10&lt;&gt;"""",IF(INDEX(Библиотека!$M$5:$M$304,$Z10)&lt;&gt;"""",INDEX(Библиотека!$M$5:$M$304,$Z10),""),""),"-")</f>
        <v>0</v>
      </c>
      <c r="O10" s="10">
        <f>IFERROR(IF($Z10&lt;&gt;"""",IF(INDEX(Библиотека!$N$5:$N$304,$Z10)&lt;&gt;"""",INDEX(Библиотека!$N$5:$N$304,$Z10),""),""),"-")</f>
        <v>0</v>
      </c>
      <c r="P10" s="58">
        <f>IFERROR(IF($Z10&lt;&gt;"""",IF(INDEX(Библиотека!$O$5:$O$304,$Z10)&lt;&gt;"""",INDEX(Библиотека!$O$5:$O$304,$Z10),""),""),"-")</f>
        <v>0</v>
      </c>
      <c r="Q10" s="10">
        <f>IFERROR(IF($Z10&lt;&gt;"""",IF(INDEX(Библиотека!$P$5:$P$304,$Z10)&lt;&gt;"""",INDEX(Библиотека!$P$5:$P$304,$Z10),""),""),"-")</f>
        <v>0</v>
      </c>
      <c r="R10" s="11">
        <f>IFERROR(IF($Z10&lt;&gt;"""",IF(INDEX(Библиотека!$Q$5:$Q$304,$Z10)&lt;&gt;"""",INDEX(Библиотека!$Q$5:$Q$304,$Z10),""),""),"-")</f>
        <v>0</v>
      </c>
      <c r="S10" s="21">
        <f>IFERROR(IF($Z10&lt;&gt;"""",IF(INDEX(Библиотека!$R$5:$R$304,$Z10)&lt;&gt;"""",INDEX(Библиотека!$R$5:$R$304,$Z10),""),""),"-")</f>
        <v>0</v>
      </c>
      <c r="T10" s="11">
        <f>IFERROR(IF($Z10&lt;&gt;"""",IF(INDEX(Библиотека!$S$5:$S$304,$Z10)&lt;&gt;"""",INDEX(Библиотека!$S$5:$S$304,$Z10),""),""),"-")</f>
        <v>0</v>
      </c>
      <c r="U10" s="10"/>
      <c r="V10" s="11">
        <f>IFERROR(IF($Z10&lt;&gt;"""",IF(INDEX(Библиотека!$U$5:$U$304,$Z10)&lt;&gt;"""",INDEX(Библиотека!$U$5:$U$304,$Z10),""),""),"-")</f>
        <v>0</v>
      </c>
      <c r="W10" s="10"/>
      <c r="X10" s="11"/>
      <c r="Y10" s="97"/>
      <c r="Z10" s="4">
        <f t="shared" si="0"/>
        <v>6</v>
      </c>
    </row>
    <row r="11" spans="1:26" x14ac:dyDescent="0.25">
      <c r="A11" s="100"/>
      <c r="B11" s="103"/>
      <c r="C11" s="10">
        <f>IFERROR(IF($Z11&lt;&gt;"""",IF(INDEX(Библиотека!$B$5:$B$304,$Z11)&lt;&gt;"""",INDEX(Библиотека!$B$5:$B$304,$Z11),""),""),"-")</f>
        <v>0</v>
      </c>
      <c r="D11" s="55">
        <f>IFERROR(IF($Z11&lt;&gt;"""",IF(INDEX(Библиотека!$C$5:$C$304,$Z11)&lt;&gt;"""",INDEX(Библиотека!$C$5:$C$304,$Z11),""),""),"-")</f>
        <v>0</v>
      </c>
      <c r="E11" s="55">
        <f>IFERROR(IF($Z11&lt;&gt;"""",IF(INDEX(Библиотека!$D$5:$D$304,$Z11)&lt;&gt;"""",INDEX(Библиотека!$D$5:$D$304,$Z11),""),""),"-")</f>
        <v>0</v>
      </c>
      <c r="F11" s="11">
        <f>IFERROR(IF($Z11&lt;&gt;"""",IF(INDEX(Библиотека!$E$5:$E$304,$Z11)&lt;&gt;"""",INDEX(Библиотека!$E$5:$E$304,$Z11),""),""),"-")</f>
        <v>0</v>
      </c>
      <c r="G11" s="10">
        <f>IFERROR(IF($Z11&lt;&gt;"""",IF(INDEX(Библиотека!$F$5:$F$304,$Z11)&lt;&gt;"""",INDEX(Библиотека!$F$5:$F$304,$Z11),""),""),"-")</f>
        <v>0</v>
      </c>
      <c r="H11" s="55">
        <f>IFERROR(IF($Z11&lt;&gt;"""",IF(INDEX(Библиотека!$G$5:$G$304,$Z11)&lt;&gt;"""",INDEX(Библиотека!$G$5:$G$304,$Z11),""),""),"-")</f>
        <v>0</v>
      </c>
      <c r="I11" s="55">
        <f>IFERROR(IF($Z11&lt;&gt;"""",IF(INDEX(Библиотека!$G$5:$G$304,$Z11)&lt;&gt;"""",INDEX(Библиотека!$G$5:$G$304,$Z11),""),""),"-")</f>
        <v>0</v>
      </c>
      <c r="J11" s="11">
        <f>IFERROR(IF($Z11&lt;&gt;"""",IF(INDEX(Библиотека!$I$5:$I$304,$Z11)&lt;&gt;"""",INDEX(Библиотека!$I$5:$I$304,$Z11),""),""),"-")</f>
        <v>0</v>
      </c>
      <c r="K11" s="10">
        <f>IFERROR(IF($Z11&lt;&gt;"""",IF(INDEX(Библиотека!$J$5:$J$304,$Z11)&lt;&gt;"""",INDEX(Библиотека!$J$5:$J$304,$Z11),""),""),"-")</f>
        <v>0</v>
      </c>
      <c r="L11" s="55">
        <f>IFERROR(IF($Z11&lt;&gt;"""",IF(INDEX(Библиотека!$K$5:$K$304,$Z11)&lt;&gt;"""",INDEX(Библиотека!$K$5:$K$304,$Z11),""),""),"-")</f>
        <v>0</v>
      </c>
      <c r="M11" s="55">
        <f>IFERROR(IF($Z11&lt;&gt;"""",IF(INDEX(Библиотека!$L$5:$L$304,$Z11)&lt;&gt;"""",INDEX(Библиотека!$L$5:$L$304,$Z11),""),""),"-")</f>
        <v>0</v>
      </c>
      <c r="N11" s="11">
        <f>IFERROR(IF($Z11&lt;&gt;"""",IF(INDEX(Библиотека!$M$5:$M$304,$Z11)&lt;&gt;"""",INDEX(Библиотека!$M$5:$M$304,$Z11),""),""),"-")</f>
        <v>0</v>
      </c>
      <c r="O11" s="10">
        <f>IFERROR(IF($Z11&lt;&gt;"""",IF(INDEX(Библиотека!$N$5:$N$304,$Z11)&lt;&gt;"""",INDEX(Библиотека!$N$5:$N$304,$Z11),""),""),"-")</f>
        <v>0</v>
      </c>
      <c r="P11" s="58">
        <f>IFERROR(IF($Z11&lt;&gt;"""",IF(INDEX(Библиотека!$O$5:$O$304,$Z11)&lt;&gt;"""",INDEX(Библиотека!$O$5:$O$304,$Z11),""),""),"-")</f>
        <v>0</v>
      </c>
      <c r="Q11" s="10">
        <f>IFERROR(IF($Z11&lt;&gt;"""",IF(INDEX(Библиотека!$P$5:$P$304,$Z11)&lt;&gt;"""",INDEX(Библиотека!$P$5:$P$304,$Z11),""),""),"-")</f>
        <v>0</v>
      </c>
      <c r="R11" s="11">
        <f>IFERROR(IF($Z11&lt;&gt;"""",IF(INDEX(Библиотека!$Q$5:$Q$304,$Z11)&lt;&gt;"""",INDEX(Библиотека!$Q$5:$Q$304,$Z11),""),""),"-")</f>
        <v>0</v>
      </c>
      <c r="S11" s="21">
        <f>IFERROR(IF($Z11&lt;&gt;"""",IF(INDEX(Библиотека!$R$5:$R$304,$Z11)&lt;&gt;"""",INDEX(Библиотека!$R$5:$R$304,$Z11),""),""),"-")</f>
        <v>0</v>
      </c>
      <c r="T11" s="11">
        <f>IFERROR(IF($Z11&lt;&gt;"""",IF(INDEX(Библиотека!$S$5:$S$304,$Z11)&lt;&gt;"""",INDEX(Библиотека!$S$5:$S$304,$Z11),""),""),"-")</f>
        <v>0</v>
      </c>
      <c r="U11" s="10"/>
      <c r="V11" s="11">
        <f>IFERROR(IF($Z11&lt;&gt;"""",IF(INDEX(Библиотека!$U$5:$U$304,$Z11)&lt;&gt;"""",INDEX(Библиотека!$U$5:$U$304,$Z11),""),""),"-")</f>
        <v>0</v>
      </c>
      <c r="W11" s="10"/>
      <c r="X11" s="11"/>
      <c r="Y11" s="97"/>
      <c r="Z11" s="4">
        <f t="shared" si="0"/>
        <v>7</v>
      </c>
    </row>
    <row r="12" spans="1:26" x14ac:dyDescent="0.25">
      <c r="A12" s="100"/>
      <c r="B12" s="103"/>
      <c r="C12" s="10">
        <f>IFERROR(IF($Z12&lt;&gt;"""",IF(INDEX(Библиотека!$B$5:$B$304,$Z12)&lt;&gt;"""",INDEX(Библиотека!$B$5:$B$304,$Z12),""),""),"-")</f>
        <v>0</v>
      </c>
      <c r="D12" s="55">
        <f>IFERROR(IF($Z12&lt;&gt;"""",IF(INDEX(Библиотека!$C$5:$C$304,$Z12)&lt;&gt;"""",INDEX(Библиотека!$C$5:$C$304,$Z12),""),""),"-")</f>
        <v>0</v>
      </c>
      <c r="E12" s="55">
        <f>IFERROR(IF($Z12&lt;&gt;"""",IF(INDEX(Библиотека!$D$5:$D$304,$Z12)&lt;&gt;"""",INDEX(Библиотека!$D$5:$D$304,$Z12),""),""),"-")</f>
        <v>0</v>
      </c>
      <c r="F12" s="11">
        <f>IFERROR(IF($Z12&lt;&gt;"""",IF(INDEX(Библиотека!$E$5:$E$304,$Z12)&lt;&gt;"""",INDEX(Библиотека!$E$5:$E$304,$Z12),""),""),"-")</f>
        <v>0</v>
      </c>
      <c r="G12" s="10">
        <f>IFERROR(IF($Z12&lt;&gt;"""",IF(INDEX(Библиотека!$F$5:$F$304,$Z12)&lt;&gt;"""",INDEX(Библиотека!$F$5:$F$304,$Z12),""),""),"-")</f>
        <v>0</v>
      </c>
      <c r="H12" s="55">
        <f>IFERROR(IF($Z12&lt;&gt;"""",IF(INDEX(Библиотека!$G$5:$G$304,$Z12)&lt;&gt;"""",INDEX(Библиотека!$G$5:$G$304,$Z12),""),""),"-")</f>
        <v>0</v>
      </c>
      <c r="I12" s="55">
        <f>IFERROR(IF($Z12&lt;&gt;"""",IF(INDEX(Библиотека!$G$5:$G$304,$Z12)&lt;&gt;"""",INDEX(Библиотека!$G$5:$G$304,$Z12),""),""),"-")</f>
        <v>0</v>
      </c>
      <c r="J12" s="11">
        <f>IFERROR(IF($Z12&lt;&gt;"""",IF(INDEX(Библиотека!$I$5:$I$304,$Z12)&lt;&gt;"""",INDEX(Библиотека!$I$5:$I$304,$Z12),""),""),"-")</f>
        <v>0</v>
      </c>
      <c r="K12" s="10">
        <f>IFERROR(IF($Z12&lt;&gt;"""",IF(INDEX(Библиотека!$J$5:$J$304,$Z12)&lt;&gt;"""",INDEX(Библиотека!$J$5:$J$304,$Z12),""),""),"-")</f>
        <v>0</v>
      </c>
      <c r="L12" s="55">
        <f>IFERROR(IF($Z12&lt;&gt;"""",IF(INDEX(Библиотека!$K$5:$K$304,$Z12)&lt;&gt;"""",INDEX(Библиотека!$K$5:$K$304,$Z12),""),""),"-")</f>
        <v>0</v>
      </c>
      <c r="M12" s="55">
        <f>IFERROR(IF($Z12&lt;&gt;"""",IF(INDEX(Библиотека!$L$5:$L$304,$Z12)&lt;&gt;"""",INDEX(Библиотека!$L$5:$L$304,$Z12),""),""),"-")</f>
        <v>0</v>
      </c>
      <c r="N12" s="11">
        <f>IFERROR(IF($Z12&lt;&gt;"""",IF(INDEX(Библиотека!$M$5:$M$304,$Z12)&lt;&gt;"""",INDEX(Библиотека!$M$5:$M$304,$Z12),""),""),"-")</f>
        <v>0</v>
      </c>
      <c r="O12" s="10">
        <f>IFERROR(IF($Z12&lt;&gt;"""",IF(INDEX(Библиотека!$N$5:$N$304,$Z12)&lt;&gt;"""",INDEX(Библиотека!$N$5:$N$304,$Z12),""),""),"-")</f>
        <v>0</v>
      </c>
      <c r="P12" s="58">
        <f>IFERROR(IF($Z12&lt;&gt;"""",IF(INDEX(Библиотека!$O$5:$O$304,$Z12)&lt;&gt;"""",INDEX(Библиотека!$O$5:$O$304,$Z12),""),""),"-")</f>
        <v>0</v>
      </c>
      <c r="Q12" s="10">
        <f>IFERROR(IF($Z12&lt;&gt;"""",IF(INDEX(Библиотека!$P$5:$P$304,$Z12)&lt;&gt;"""",INDEX(Библиотека!$P$5:$P$304,$Z12),""),""),"-")</f>
        <v>0</v>
      </c>
      <c r="R12" s="11">
        <f>IFERROR(IF($Z12&lt;&gt;"""",IF(INDEX(Библиотека!$Q$5:$Q$304,$Z12)&lt;&gt;"""",INDEX(Библиотека!$Q$5:$Q$304,$Z12),""),""),"-")</f>
        <v>0</v>
      </c>
      <c r="S12" s="21">
        <f>IFERROR(IF($Z12&lt;&gt;"""",IF(INDEX(Библиотека!$R$5:$R$304,$Z12)&lt;&gt;"""",INDEX(Библиотека!$R$5:$R$304,$Z12),""),""),"-")</f>
        <v>0</v>
      </c>
      <c r="T12" s="11">
        <f>IFERROR(IF($Z12&lt;&gt;"""",IF(INDEX(Библиотека!$S$5:$S$304,$Z12)&lt;&gt;"""",INDEX(Библиотека!$S$5:$S$304,$Z12),""),""),"-")</f>
        <v>0</v>
      </c>
      <c r="U12" s="10"/>
      <c r="V12" s="11">
        <f>IFERROR(IF($Z12&lt;&gt;"""",IF(INDEX(Библиотека!$U$5:$U$304,$Z12)&lt;&gt;"""",INDEX(Библиотека!$U$5:$U$304,$Z12),""),""),"-")</f>
        <v>0</v>
      </c>
      <c r="W12" s="10"/>
      <c r="X12" s="11"/>
      <c r="Y12" s="97"/>
      <c r="Z12" s="4">
        <f t="shared" si="0"/>
        <v>8</v>
      </c>
    </row>
    <row r="13" spans="1:26" x14ac:dyDescent="0.25">
      <c r="A13" s="100"/>
      <c r="B13" s="103"/>
      <c r="C13" s="10">
        <f>IFERROR(IF($Z13&lt;&gt;"""",IF(INDEX(Библиотека!$B$5:$B$304,$Z13)&lt;&gt;"""",INDEX(Библиотека!$B$5:$B$304,$Z13),""),""),"-")</f>
        <v>0</v>
      </c>
      <c r="D13" s="55">
        <f>IFERROR(IF($Z13&lt;&gt;"""",IF(INDEX(Библиотека!$C$5:$C$304,$Z13)&lt;&gt;"""",INDEX(Библиотека!$C$5:$C$304,$Z13),""),""),"-")</f>
        <v>0</v>
      </c>
      <c r="E13" s="55">
        <f>IFERROR(IF($Z13&lt;&gt;"""",IF(INDEX(Библиотека!$D$5:$D$304,$Z13)&lt;&gt;"""",INDEX(Библиотека!$D$5:$D$304,$Z13),""),""),"-")</f>
        <v>0</v>
      </c>
      <c r="F13" s="11">
        <f>IFERROR(IF($Z13&lt;&gt;"""",IF(INDEX(Библиотека!$E$5:$E$304,$Z13)&lt;&gt;"""",INDEX(Библиотека!$E$5:$E$304,$Z13),""),""),"-")</f>
        <v>0</v>
      </c>
      <c r="G13" s="10">
        <f>IFERROR(IF($Z13&lt;&gt;"""",IF(INDEX(Библиотека!$F$5:$F$304,$Z13)&lt;&gt;"""",INDEX(Библиотека!$F$5:$F$304,$Z13),""),""),"-")</f>
        <v>0</v>
      </c>
      <c r="H13" s="55">
        <f>IFERROR(IF($Z13&lt;&gt;"""",IF(INDEX(Библиотека!$G$5:$G$304,$Z13)&lt;&gt;"""",INDEX(Библиотека!$G$5:$G$304,$Z13),""),""),"-")</f>
        <v>0</v>
      </c>
      <c r="I13" s="55">
        <f>IFERROR(IF($Z13&lt;&gt;"""",IF(INDEX(Библиотека!$G$5:$G$304,$Z13)&lt;&gt;"""",INDEX(Библиотека!$G$5:$G$304,$Z13),""),""),"-")</f>
        <v>0</v>
      </c>
      <c r="J13" s="11">
        <f>IFERROR(IF($Z13&lt;&gt;"""",IF(INDEX(Библиотека!$I$5:$I$304,$Z13)&lt;&gt;"""",INDEX(Библиотека!$I$5:$I$304,$Z13),""),""),"-")</f>
        <v>0</v>
      </c>
      <c r="K13" s="10">
        <f>IFERROR(IF($Z13&lt;&gt;"""",IF(INDEX(Библиотека!$J$5:$J$304,$Z13)&lt;&gt;"""",INDEX(Библиотека!$J$5:$J$304,$Z13),""),""),"-")</f>
        <v>0</v>
      </c>
      <c r="L13" s="55">
        <f>IFERROR(IF($Z13&lt;&gt;"""",IF(INDEX(Библиотека!$K$5:$K$304,$Z13)&lt;&gt;"""",INDEX(Библиотека!$K$5:$K$304,$Z13),""),""),"-")</f>
        <v>0</v>
      </c>
      <c r="M13" s="55">
        <f>IFERROR(IF($Z13&lt;&gt;"""",IF(INDEX(Библиотека!$L$5:$L$304,$Z13)&lt;&gt;"""",INDEX(Библиотека!$L$5:$L$304,$Z13),""),""),"-")</f>
        <v>0</v>
      </c>
      <c r="N13" s="11">
        <f>IFERROR(IF($Z13&lt;&gt;"""",IF(INDEX(Библиотека!$M$5:$M$304,$Z13)&lt;&gt;"""",INDEX(Библиотека!$M$5:$M$304,$Z13),""),""),"-")</f>
        <v>0</v>
      </c>
      <c r="O13" s="10">
        <f>IFERROR(IF($Z13&lt;&gt;"""",IF(INDEX(Библиотека!$N$5:$N$304,$Z13)&lt;&gt;"""",INDEX(Библиотека!$N$5:$N$304,$Z13),""),""),"-")</f>
        <v>0</v>
      </c>
      <c r="P13" s="58">
        <f>IFERROR(IF($Z13&lt;&gt;"""",IF(INDEX(Библиотека!$O$5:$O$304,$Z13)&lt;&gt;"""",INDEX(Библиотека!$O$5:$O$304,$Z13),""),""),"-")</f>
        <v>0</v>
      </c>
      <c r="Q13" s="10">
        <f>IFERROR(IF($Z13&lt;&gt;"""",IF(INDEX(Библиотека!$P$5:$P$304,$Z13)&lt;&gt;"""",INDEX(Библиотека!$P$5:$P$304,$Z13),""),""),"-")</f>
        <v>0</v>
      </c>
      <c r="R13" s="11">
        <f>IFERROR(IF($Z13&lt;&gt;"""",IF(INDEX(Библиотека!$Q$5:$Q$304,$Z13)&lt;&gt;"""",INDEX(Библиотека!$Q$5:$Q$304,$Z13),""),""),"-")</f>
        <v>0</v>
      </c>
      <c r="S13" s="21">
        <f>IFERROR(IF($Z13&lt;&gt;"""",IF(INDEX(Библиотека!$R$5:$R$304,$Z13)&lt;&gt;"""",INDEX(Библиотека!$R$5:$R$304,$Z13),""),""),"-")</f>
        <v>0</v>
      </c>
      <c r="T13" s="11">
        <f>IFERROR(IF($Z13&lt;&gt;"""",IF(INDEX(Библиотека!$S$5:$S$304,$Z13)&lt;&gt;"""",INDEX(Библиотека!$S$5:$S$304,$Z13),""),""),"-")</f>
        <v>0</v>
      </c>
      <c r="U13" s="10"/>
      <c r="V13" s="11">
        <f>IFERROR(IF($Z13&lt;&gt;"""",IF(INDEX(Библиотека!$U$5:$U$304,$Z13)&lt;&gt;"""",INDEX(Библиотека!$U$5:$U$304,$Z13),""),""),"-")</f>
        <v>0</v>
      </c>
      <c r="W13" s="10"/>
      <c r="X13" s="11"/>
      <c r="Y13" s="97"/>
      <c r="Z13" s="4">
        <f t="shared" si="0"/>
        <v>9</v>
      </c>
    </row>
    <row r="14" spans="1:26" x14ac:dyDescent="0.25">
      <c r="A14" s="100"/>
      <c r="B14" s="103"/>
      <c r="C14" s="10">
        <f>IFERROR(IF($Z14&lt;&gt;"""",IF(INDEX(Библиотека!$B$5:$B$304,$Z14)&lt;&gt;"""",INDEX(Библиотека!$B$5:$B$304,$Z14),""),""),"-")</f>
        <v>0</v>
      </c>
      <c r="D14" s="55">
        <f>IFERROR(IF($Z14&lt;&gt;"""",IF(INDEX(Библиотека!$C$5:$C$304,$Z14)&lt;&gt;"""",INDEX(Библиотека!$C$5:$C$304,$Z14),""),""),"-")</f>
        <v>0</v>
      </c>
      <c r="E14" s="55">
        <f>IFERROR(IF($Z14&lt;&gt;"""",IF(INDEX(Библиотека!$D$5:$D$304,$Z14)&lt;&gt;"""",INDEX(Библиотека!$D$5:$D$304,$Z14),""),""),"-")</f>
        <v>0</v>
      </c>
      <c r="F14" s="11">
        <f>IFERROR(IF($Z14&lt;&gt;"""",IF(INDEX(Библиотека!$E$5:$E$304,$Z14)&lt;&gt;"""",INDEX(Библиотека!$E$5:$E$304,$Z14),""),""),"-")</f>
        <v>0</v>
      </c>
      <c r="G14" s="10">
        <f>IFERROR(IF($Z14&lt;&gt;"""",IF(INDEX(Библиотека!$F$5:$F$304,$Z14)&lt;&gt;"""",INDEX(Библиотека!$F$5:$F$304,$Z14),""),""),"-")</f>
        <v>0</v>
      </c>
      <c r="H14" s="55">
        <f>IFERROR(IF($Z14&lt;&gt;"""",IF(INDEX(Библиотека!$G$5:$G$304,$Z14)&lt;&gt;"""",INDEX(Библиотека!$G$5:$G$304,$Z14),""),""),"-")</f>
        <v>0</v>
      </c>
      <c r="I14" s="55">
        <f>IFERROR(IF($Z14&lt;&gt;"""",IF(INDEX(Библиотека!$G$5:$G$304,$Z14)&lt;&gt;"""",INDEX(Библиотека!$G$5:$G$304,$Z14),""),""),"-")</f>
        <v>0</v>
      </c>
      <c r="J14" s="11">
        <f>IFERROR(IF($Z14&lt;&gt;"""",IF(INDEX(Библиотека!$I$5:$I$304,$Z14)&lt;&gt;"""",INDEX(Библиотека!$I$5:$I$304,$Z14),""),""),"-")</f>
        <v>0</v>
      </c>
      <c r="K14" s="10">
        <f>IFERROR(IF($Z14&lt;&gt;"""",IF(INDEX(Библиотека!$J$5:$J$304,$Z14)&lt;&gt;"""",INDEX(Библиотека!$J$5:$J$304,$Z14),""),""),"-")</f>
        <v>0</v>
      </c>
      <c r="L14" s="55">
        <f>IFERROR(IF($Z14&lt;&gt;"""",IF(INDEX(Библиотека!$K$5:$K$304,$Z14)&lt;&gt;"""",INDEX(Библиотека!$K$5:$K$304,$Z14),""),""),"-")</f>
        <v>0</v>
      </c>
      <c r="M14" s="55">
        <f>IFERROR(IF($Z14&lt;&gt;"""",IF(INDEX(Библиотека!$L$5:$L$304,$Z14)&lt;&gt;"""",INDEX(Библиотека!$L$5:$L$304,$Z14),""),""),"-")</f>
        <v>0</v>
      </c>
      <c r="N14" s="11">
        <f>IFERROR(IF($Z14&lt;&gt;"""",IF(INDEX(Библиотека!$M$5:$M$304,$Z14)&lt;&gt;"""",INDEX(Библиотека!$M$5:$M$304,$Z14),""),""),"-")</f>
        <v>0</v>
      </c>
      <c r="O14" s="10">
        <f>IFERROR(IF($Z14&lt;&gt;"""",IF(INDEX(Библиотека!$N$5:$N$304,$Z14)&lt;&gt;"""",INDEX(Библиотека!$N$5:$N$304,$Z14),""),""),"-")</f>
        <v>0</v>
      </c>
      <c r="P14" s="58">
        <f>IFERROR(IF($Z14&lt;&gt;"""",IF(INDEX(Библиотека!$O$5:$O$304,$Z14)&lt;&gt;"""",INDEX(Библиотека!$O$5:$O$304,$Z14),""),""),"-")</f>
        <v>0</v>
      </c>
      <c r="Q14" s="10">
        <f>IFERROR(IF($Z14&lt;&gt;"""",IF(INDEX(Библиотека!$P$5:$P$304,$Z14)&lt;&gt;"""",INDEX(Библиотека!$P$5:$P$304,$Z14),""),""),"-")</f>
        <v>0</v>
      </c>
      <c r="R14" s="11">
        <f>IFERROR(IF($Z14&lt;&gt;"""",IF(INDEX(Библиотека!$Q$5:$Q$304,$Z14)&lt;&gt;"""",INDEX(Библиотека!$Q$5:$Q$304,$Z14),""),""),"-")</f>
        <v>0</v>
      </c>
      <c r="S14" s="21">
        <f>IFERROR(IF($Z14&lt;&gt;"""",IF(INDEX(Библиотека!$R$5:$R$304,$Z14)&lt;&gt;"""",INDEX(Библиотека!$R$5:$R$304,$Z14),""),""),"-")</f>
        <v>0</v>
      </c>
      <c r="T14" s="11">
        <f>IFERROR(IF($Z14&lt;&gt;"""",IF(INDEX(Библиотека!$S$5:$S$304,$Z14)&lt;&gt;"""",INDEX(Библиотека!$S$5:$S$304,$Z14),""),""),"-")</f>
        <v>0</v>
      </c>
      <c r="U14" s="10"/>
      <c r="V14" s="11">
        <f>IFERROR(IF($Z14&lt;&gt;"""",IF(INDEX(Библиотека!$U$5:$U$304,$Z14)&lt;&gt;"""",INDEX(Библиотека!$U$5:$U$304,$Z14),""),""),"-")</f>
        <v>0</v>
      </c>
      <c r="W14" s="10"/>
      <c r="X14" s="11"/>
      <c r="Y14" s="97"/>
      <c r="Z14" s="4">
        <f t="shared" si="0"/>
        <v>10</v>
      </c>
    </row>
    <row r="15" spans="1:26" x14ac:dyDescent="0.25">
      <c r="A15" s="100"/>
      <c r="B15" s="103"/>
      <c r="C15" s="10">
        <f>IFERROR(IF($Z15&lt;&gt;"""",IF(INDEX(Библиотека!$B$5:$B$304,$Z15)&lt;&gt;"""",INDEX(Библиотека!$B$5:$B$304,$Z15),""),""),"-")</f>
        <v>0</v>
      </c>
      <c r="D15" s="55">
        <f>IFERROR(IF($Z15&lt;&gt;"""",IF(INDEX(Библиотека!$C$5:$C$304,$Z15)&lt;&gt;"""",INDEX(Библиотека!$C$5:$C$304,$Z15),""),""),"-")</f>
        <v>0</v>
      </c>
      <c r="E15" s="55">
        <f>IFERROR(IF($Z15&lt;&gt;"""",IF(INDEX(Библиотека!$D$5:$D$304,$Z15)&lt;&gt;"""",INDEX(Библиотека!$D$5:$D$304,$Z15),""),""),"-")</f>
        <v>0</v>
      </c>
      <c r="F15" s="11">
        <f>IFERROR(IF($Z15&lt;&gt;"""",IF(INDEX(Библиотека!$E$5:$E$304,$Z15)&lt;&gt;"""",INDEX(Библиотека!$E$5:$E$304,$Z15),""),""),"-")</f>
        <v>0</v>
      </c>
      <c r="G15" s="10">
        <f>IFERROR(IF($Z15&lt;&gt;"""",IF(INDEX(Библиотека!$F$5:$F$304,$Z15)&lt;&gt;"""",INDEX(Библиотека!$F$5:$F$304,$Z15),""),""),"-")</f>
        <v>0</v>
      </c>
      <c r="H15" s="55">
        <f>IFERROR(IF($Z15&lt;&gt;"""",IF(INDEX(Библиотека!$G$5:$G$304,$Z15)&lt;&gt;"""",INDEX(Библиотека!$G$5:$G$304,$Z15),""),""),"-")</f>
        <v>0</v>
      </c>
      <c r="I15" s="55">
        <f>IFERROR(IF($Z15&lt;&gt;"""",IF(INDEX(Библиотека!$G$5:$G$304,$Z15)&lt;&gt;"""",INDEX(Библиотека!$G$5:$G$304,$Z15),""),""),"-")</f>
        <v>0</v>
      </c>
      <c r="J15" s="11">
        <f>IFERROR(IF($Z15&lt;&gt;"""",IF(INDEX(Библиотека!$I$5:$I$304,$Z15)&lt;&gt;"""",INDEX(Библиотека!$I$5:$I$304,$Z15),""),""),"-")</f>
        <v>0</v>
      </c>
      <c r="K15" s="10">
        <f>IFERROR(IF($Z15&lt;&gt;"""",IF(INDEX(Библиотека!$J$5:$J$304,$Z15)&lt;&gt;"""",INDEX(Библиотека!$J$5:$J$304,$Z15),""),""),"-")</f>
        <v>0</v>
      </c>
      <c r="L15" s="55">
        <f>IFERROR(IF($Z15&lt;&gt;"""",IF(INDEX(Библиотека!$K$5:$K$304,$Z15)&lt;&gt;"""",INDEX(Библиотека!$K$5:$K$304,$Z15),""),""),"-")</f>
        <v>0</v>
      </c>
      <c r="M15" s="55">
        <f>IFERROR(IF($Z15&lt;&gt;"""",IF(INDEX(Библиотека!$L$5:$L$304,$Z15)&lt;&gt;"""",INDEX(Библиотека!$L$5:$L$304,$Z15),""),""),"-")</f>
        <v>0</v>
      </c>
      <c r="N15" s="11">
        <f>IFERROR(IF($Z15&lt;&gt;"""",IF(INDEX(Библиотека!$M$5:$M$304,$Z15)&lt;&gt;"""",INDEX(Библиотека!$M$5:$M$304,$Z15),""),""),"-")</f>
        <v>0</v>
      </c>
      <c r="O15" s="10">
        <f>IFERROR(IF($Z15&lt;&gt;"""",IF(INDEX(Библиотека!$N$5:$N$304,$Z15)&lt;&gt;"""",INDEX(Библиотека!$N$5:$N$304,$Z15),""),""),"-")</f>
        <v>0</v>
      </c>
      <c r="P15" s="58">
        <f>IFERROR(IF($Z15&lt;&gt;"""",IF(INDEX(Библиотека!$O$5:$O$304,$Z15)&lt;&gt;"""",INDEX(Библиотека!$O$5:$O$304,$Z15),""),""),"-")</f>
        <v>0</v>
      </c>
      <c r="Q15" s="10">
        <f>IFERROR(IF($Z15&lt;&gt;"""",IF(INDEX(Библиотека!$P$5:$P$304,$Z15)&lt;&gt;"""",INDEX(Библиотека!$P$5:$P$304,$Z15),""),""),"-")</f>
        <v>0</v>
      </c>
      <c r="R15" s="11">
        <f>IFERROR(IF($Z15&lt;&gt;"""",IF(INDEX(Библиотека!$Q$5:$Q$304,$Z15)&lt;&gt;"""",INDEX(Библиотека!$Q$5:$Q$304,$Z15),""),""),"-")</f>
        <v>0</v>
      </c>
      <c r="S15" s="21">
        <f>IFERROR(IF($Z15&lt;&gt;"""",IF(INDEX(Библиотека!$R$5:$R$304,$Z15)&lt;&gt;"""",INDEX(Библиотека!$R$5:$R$304,$Z15),""),""),"-")</f>
        <v>0</v>
      </c>
      <c r="T15" s="11">
        <f>IFERROR(IF($Z15&lt;&gt;"""",IF(INDEX(Библиотека!$S$5:$S$304,$Z15)&lt;&gt;"""",INDEX(Библиотека!$S$5:$S$304,$Z15),""),""),"-")</f>
        <v>0</v>
      </c>
      <c r="U15" s="10"/>
      <c r="V15" s="11">
        <f>IFERROR(IF($Z15&lt;&gt;"""",IF(INDEX(Библиотека!$U$5:$U$304,$Z15)&lt;&gt;"""",INDEX(Библиотека!$U$5:$U$304,$Z15),""),""),"-")</f>
        <v>0</v>
      </c>
      <c r="W15" s="10"/>
      <c r="X15" s="11"/>
      <c r="Y15" s="97"/>
      <c r="Z15" s="4">
        <f t="shared" si="0"/>
        <v>11</v>
      </c>
    </row>
    <row r="16" spans="1:26" x14ac:dyDescent="0.25">
      <c r="A16" s="100"/>
      <c r="B16" s="103"/>
      <c r="C16" s="10">
        <f>IFERROR(IF($Z16&lt;&gt;"""",IF(INDEX(Библиотека!$B$5:$B$304,$Z16)&lt;&gt;"""",INDEX(Библиотека!$B$5:$B$304,$Z16),""),""),"-")</f>
        <v>0</v>
      </c>
      <c r="D16" s="55">
        <f>IFERROR(IF($Z16&lt;&gt;"""",IF(INDEX(Библиотека!$C$5:$C$304,$Z16)&lt;&gt;"""",INDEX(Библиотека!$C$5:$C$304,$Z16),""),""),"-")</f>
        <v>0</v>
      </c>
      <c r="E16" s="55">
        <f>IFERROR(IF($Z16&lt;&gt;"""",IF(INDEX(Библиотека!$D$5:$D$304,$Z16)&lt;&gt;"""",INDEX(Библиотека!$D$5:$D$304,$Z16),""),""),"-")</f>
        <v>0</v>
      </c>
      <c r="F16" s="11">
        <f>IFERROR(IF($Z16&lt;&gt;"""",IF(INDEX(Библиотека!$E$5:$E$304,$Z16)&lt;&gt;"""",INDEX(Библиотека!$E$5:$E$304,$Z16),""),""),"-")</f>
        <v>0</v>
      </c>
      <c r="G16" s="10">
        <f>IFERROR(IF($Z16&lt;&gt;"""",IF(INDEX(Библиотека!$F$5:$F$304,$Z16)&lt;&gt;"""",INDEX(Библиотека!$F$5:$F$304,$Z16),""),""),"-")</f>
        <v>0</v>
      </c>
      <c r="H16" s="55">
        <f>IFERROR(IF($Z16&lt;&gt;"""",IF(INDEX(Библиотека!$G$5:$G$304,$Z16)&lt;&gt;"""",INDEX(Библиотека!$G$5:$G$304,$Z16),""),""),"-")</f>
        <v>0</v>
      </c>
      <c r="I16" s="55">
        <f>IFERROR(IF($Z16&lt;&gt;"""",IF(INDEX(Библиотека!$G$5:$G$304,$Z16)&lt;&gt;"""",INDEX(Библиотека!$G$5:$G$304,$Z16),""),""),"-")</f>
        <v>0</v>
      </c>
      <c r="J16" s="11">
        <f>IFERROR(IF($Z16&lt;&gt;"""",IF(INDEX(Библиотека!$I$5:$I$304,$Z16)&lt;&gt;"""",INDEX(Библиотека!$I$5:$I$304,$Z16),""),""),"-")</f>
        <v>0</v>
      </c>
      <c r="K16" s="10">
        <f>IFERROR(IF($Z16&lt;&gt;"""",IF(INDEX(Библиотека!$J$5:$J$304,$Z16)&lt;&gt;"""",INDEX(Библиотека!$J$5:$J$304,$Z16),""),""),"-")</f>
        <v>0</v>
      </c>
      <c r="L16" s="55">
        <f>IFERROR(IF($Z16&lt;&gt;"""",IF(INDEX(Библиотека!$K$5:$K$304,$Z16)&lt;&gt;"""",INDEX(Библиотека!$K$5:$K$304,$Z16),""),""),"-")</f>
        <v>0</v>
      </c>
      <c r="M16" s="55">
        <f>IFERROR(IF($Z16&lt;&gt;"""",IF(INDEX(Библиотека!$L$5:$L$304,$Z16)&lt;&gt;"""",INDEX(Библиотека!$L$5:$L$304,$Z16),""),""),"-")</f>
        <v>0</v>
      </c>
      <c r="N16" s="11">
        <f>IFERROR(IF($Z16&lt;&gt;"""",IF(INDEX(Библиотека!$M$5:$M$304,$Z16)&lt;&gt;"""",INDEX(Библиотека!$M$5:$M$304,$Z16),""),""),"-")</f>
        <v>0</v>
      </c>
      <c r="O16" s="10">
        <f>IFERROR(IF($Z16&lt;&gt;"""",IF(INDEX(Библиотека!$N$5:$N$304,$Z16)&lt;&gt;"""",INDEX(Библиотека!$N$5:$N$304,$Z16),""),""),"-")</f>
        <v>0</v>
      </c>
      <c r="P16" s="58">
        <f>IFERROR(IF($Z16&lt;&gt;"""",IF(INDEX(Библиотека!$O$5:$O$304,$Z16)&lt;&gt;"""",INDEX(Библиотека!$O$5:$O$304,$Z16),""),""),"-")</f>
        <v>0</v>
      </c>
      <c r="Q16" s="10">
        <f>IFERROR(IF($Z16&lt;&gt;"""",IF(INDEX(Библиотека!$P$5:$P$304,$Z16)&lt;&gt;"""",INDEX(Библиотека!$P$5:$P$304,$Z16),""),""),"-")</f>
        <v>0</v>
      </c>
      <c r="R16" s="11">
        <f>IFERROR(IF($Z16&lt;&gt;"""",IF(INDEX(Библиотека!$Q$5:$Q$304,$Z16)&lt;&gt;"""",INDEX(Библиотека!$Q$5:$Q$304,$Z16),""),""),"-")</f>
        <v>0</v>
      </c>
      <c r="S16" s="21">
        <f>IFERROR(IF($Z16&lt;&gt;"""",IF(INDEX(Библиотека!$R$5:$R$304,$Z16)&lt;&gt;"""",INDEX(Библиотека!$R$5:$R$304,$Z16),""),""),"-")</f>
        <v>0</v>
      </c>
      <c r="T16" s="11">
        <f>IFERROR(IF($Z16&lt;&gt;"""",IF(INDEX(Библиотека!$S$5:$S$304,$Z16)&lt;&gt;"""",INDEX(Библиотека!$S$5:$S$304,$Z16),""),""),"-")</f>
        <v>0</v>
      </c>
      <c r="U16" s="10"/>
      <c r="V16" s="11">
        <f>IFERROR(IF($Z16&lt;&gt;"""",IF(INDEX(Библиотека!$U$5:$U$304,$Z16)&lt;&gt;"""",INDEX(Библиотека!$U$5:$U$304,$Z16),""),""),"-")</f>
        <v>0</v>
      </c>
      <c r="W16" s="10"/>
      <c r="X16" s="11"/>
      <c r="Y16" s="97"/>
      <c r="Z16" s="4">
        <f t="shared" si="0"/>
        <v>12</v>
      </c>
    </row>
    <row r="17" spans="1:26" x14ac:dyDescent="0.25">
      <c r="A17" s="100"/>
      <c r="B17" s="103"/>
      <c r="C17" s="10">
        <f>IFERROR(IF($Z17&lt;&gt;"""",IF(INDEX(Библиотека!$B$5:$B$304,$Z17)&lt;&gt;"""",INDEX(Библиотека!$B$5:$B$304,$Z17),""),""),"-")</f>
        <v>0</v>
      </c>
      <c r="D17" s="55">
        <f>IFERROR(IF($Z17&lt;&gt;"""",IF(INDEX(Библиотека!$C$5:$C$304,$Z17)&lt;&gt;"""",INDEX(Библиотека!$C$5:$C$304,$Z17),""),""),"-")</f>
        <v>0</v>
      </c>
      <c r="E17" s="55">
        <f>IFERROR(IF($Z17&lt;&gt;"""",IF(INDEX(Библиотека!$D$5:$D$304,$Z17)&lt;&gt;"""",INDEX(Библиотека!$D$5:$D$304,$Z17),""),""),"-")</f>
        <v>0</v>
      </c>
      <c r="F17" s="11">
        <f>IFERROR(IF($Z17&lt;&gt;"""",IF(INDEX(Библиотека!$E$5:$E$304,$Z17)&lt;&gt;"""",INDEX(Библиотека!$E$5:$E$304,$Z17),""),""),"-")</f>
        <v>0</v>
      </c>
      <c r="G17" s="10">
        <f>IFERROR(IF($Z17&lt;&gt;"""",IF(INDEX(Библиотека!$F$5:$F$304,$Z17)&lt;&gt;"""",INDEX(Библиотека!$F$5:$F$304,$Z17),""),""),"-")</f>
        <v>0</v>
      </c>
      <c r="H17" s="55">
        <f>IFERROR(IF($Z17&lt;&gt;"""",IF(INDEX(Библиотека!$G$5:$G$304,$Z17)&lt;&gt;"""",INDEX(Библиотека!$G$5:$G$304,$Z17),""),""),"-")</f>
        <v>0</v>
      </c>
      <c r="I17" s="55">
        <f>IFERROR(IF($Z17&lt;&gt;"""",IF(INDEX(Библиотека!$G$5:$G$304,$Z17)&lt;&gt;"""",INDEX(Библиотека!$G$5:$G$304,$Z17),""),""),"-")</f>
        <v>0</v>
      </c>
      <c r="J17" s="11">
        <f>IFERROR(IF($Z17&lt;&gt;"""",IF(INDEX(Библиотека!$I$5:$I$304,$Z17)&lt;&gt;"""",INDEX(Библиотека!$I$5:$I$304,$Z17),""),""),"-")</f>
        <v>0</v>
      </c>
      <c r="K17" s="10">
        <f>IFERROR(IF($Z17&lt;&gt;"""",IF(INDEX(Библиотека!$J$5:$J$304,$Z17)&lt;&gt;"""",INDEX(Библиотека!$J$5:$J$304,$Z17),""),""),"-")</f>
        <v>0</v>
      </c>
      <c r="L17" s="55">
        <f>IFERROR(IF($Z17&lt;&gt;"""",IF(INDEX(Библиотека!$K$5:$K$304,$Z17)&lt;&gt;"""",INDEX(Библиотека!$K$5:$K$304,$Z17),""),""),"-")</f>
        <v>0</v>
      </c>
      <c r="M17" s="55">
        <f>IFERROR(IF($Z17&lt;&gt;"""",IF(INDEX(Библиотека!$L$5:$L$304,$Z17)&lt;&gt;"""",INDEX(Библиотека!$L$5:$L$304,$Z17),""),""),"-")</f>
        <v>0</v>
      </c>
      <c r="N17" s="11">
        <f>IFERROR(IF($Z17&lt;&gt;"""",IF(INDEX(Библиотека!$M$5:$M$304,$Z17)&lt;&gt;"""",INDEX(Библиотека!$M$5:$M$304,$Z17),""),""),"-")</f>
        <v>0</v>
      </c>
      <c r="O17" s="10">
        <f>IFERROR(IF($Z17&lt;&gt;"""",IF(INDEX(Библиотека!$N$5:$N$304,$Z17)&lt;&gt;"""",INDEX(Библиотека!$N$5:$N$304,$Z17),""),""),"-")</f>
        <v>0</v>
      </c>
      <c r="P17" s="58">
        <f>IFERROR(IF($Z17&lt;&gt;"""",IF(INDEX(Библиотека!$O$5:$O$304,$Z17)&lt;&gt;"""",INDEX(Библиотека!$O$5:$O$304,$Z17),""),""),"-")</f>
        <v>0</v>
      </c>
      <c r="Q17" s="10">
        <f>IFERROR(IF($Z17&lt;&gt;"""",IF(INDEX(Библиотека!$P$5:$P$304,$Z17)&lt;&gt;"""",INDEX(Библиотека!$P$5:$P$304,$Z17),""),""),"-")</f>
        <v>0</v>
      </c>
      <c r="R17" s="11">
        <f>IFERROR(IF($Z17&lt;&gt;"""",IF(INDEX(Библиотека!$Q$5:$Q$304,$Z17)&lt;&gt;"""",INDEX(Библиотека!$Q$5:$Q$304,$Z17),""),""),"-")</f>
        <v>0</v>
      </c>
      <c r="S17" s="21">
        <f>IFERROR(IF($Z17&lt;&gt;"""",IF(INDEX(Библиотека!$R$5:$R$304,$Z17)&lt;&gt;"""",INDEX(Библиотека!$R$5:$R$304,$Z17),""),""),"-")</f>
        <v>0</v>
      </c>
      <c r="T17" s="11">
        <f>IFERROR(IF($Z17&lt;&gt;"""",IF(INDEX(Библиотека!$S$5:$S$304,$Z17)&lt;&gt;"""",INDEX(Библиотека!$S$5:$S$304,$Z17),""),""),"-")</f>
        <v>0</v>
      </c>
      <c r="U17" s="10"/>
      <c r="V17" s="11">
        <f>IFERROR(IF($Z17&lt;&gt;"""",IF(INDEX(Библиотека!$U$5:$U$304,$Z17)&lt;&gt;"""",INDEX(Библиотека!$U$5:$U$304,$Z17),""),""),"-")</f>
        <v>0</v>
      </c>
      <c r="W17" s="10"/>
      <c r="X17" s="11"/>
      <c r="Y17" s="97"/>
      <c r="Z17" s="4">
        <f t="shared" si="0"/>
        <v>13</v>
      </c>
    </row>
    <row r="18" spans="1:26" x14ac:dyDescent="0.25">
      <c r="A18" s="100"/>
      <c r="B18" s="103"/>
      <c r="C18" s="10">
        <f>IFERROR(IF($Z18&lt;&gt;"""",IF(INDEX(Библиотека!$B$5:$B$304,$Z18)&lt;&gt;"""",INDEX(Библиотека!$B$5:$B$304,$Z18),""),""),"-")</f>
        <v>0</v>
      </c>
      <c r="D18" s="55">
        <f>IFERROR(IF($Z18&lt;&gt;"""",IF(INDEX(Библиотека!$C$5:$C$304,$Z18)&lt;&gt;"""",INDEX(Библиотека!$C$5:$C$304,$Z18),""),""),"-")</f>
        <v>0</v>
      </c>
      <c r="E18" s="55">
        <f>IFERROR(IF($Z18&lt;&gt;"""",IF(INDEX(Библиотека!$D$5:$D$304,$Z18)&lt;&gt;"""",INDEX(Библиотека!$D$5:$D$304,$Z18),""),""),"-")</f>
        <v>0</v>
      </c>
      <c r="F18" s="11">
        <f>IFERROR(IF($Z18&lt;&gt;"""",IF(INDEX(Библиотека!$E$5:$E$304,$Z18)&lt;&gt;"""",INDEX(Библиотека!$E$5:$E$304,$Z18),""),""),"-")</f>
        <v>0</v>
      </c>
      <c r="G18" s="10">
        <f>IFERROR(IF($Z18&lt;&gt;"""",IF(INDEX(Библиотека!$F$5:$F$304,$Z18)&lt;&gt;"""",INDEX(Библиотека!$F$5:$F$304,$Z18),""),""),"-")</f>
        <v>0</v>
      </c>
      <c r="H18" s="55">
        <f>IFERROR(IF($Z18&lt;&gt;"""",IF(INDEX(Библиотека!$G$5:$G$304,$Z18)&lt;&gt;"""",INDEX(Библиотека!$G$5:$G$304,$Z18),""),""),"-")</f>
        <v>0</v>
      </c>
      <c r="I18" s="55">
        <f>IFERROR(IF($Z18&lt;&gt;"""",IF(INDEX(Библиотека!$G$5:$G$304,$Z18)&lt;&gt;"""",INDEX(Библиотека!$G$5:$G$304,$Z18),""),""),"-")</f>
        <v>0</v>
      </c>
      <c r="J18" s="11">
        <f>IFERROR(IF($Z18&lt;&gt;"""",IF(INDEX(Библиотека!$I$5:$I$304,$Z18)&lt;&gt;"""",INDEX(Библиотека!$I$5:$I$304,$Z18),""),""),"-")</f>
        <v>0</v>
      </c>
      <c r="K18" s="10">
        <f>IFERROR(IF($Z18&lt;&gt;"""",IF(INDEX(Библиотека!$J$5:$J$304,$Z18)&lt;&gt;"""",INDEX(Библиотека!$J$5:$J$304,$Z18),""),""),"-")</f>
        <v>0</v>
      </c>
      <c r="L18" s="55">
        <f>IFERROR(IF($Z18&lt;&gt;"""",IF(INDEX(Библиотека!$K$5:$K$304,$Z18)&lt;&gt;"""",INDEX(Библиотека!$K$5:$K$304,$Z18),""),""),"-")</f>
        <v>0</v>
      </c>
      <c r="M18" s="55">
        <f>IFERROR(IF($Z18&lt;&gt;"""",IF(INDEX(Библиотека!$L$5:$L$304,$Z18)&lt;&gt;"""",INDEX(Библиотека!$L$5:$L$304,$Z18),""),""),"-")</f>
        <v>0</v>
      </c>
      <c r="N18" s="11">
        <f>IFERROR(IF($Z18&lt;&gt;"""",IF(INDEX(Библиотека!$M$5:$M$304,$Z18)&lt;&gt;"""",INDEX(Библиотека!$M$5:$M$304,$Z18),""),""),"-")</f>
        <v>0</v>
      </c>
      <c r="O18" s="10">
        <f>IFERROR(IF($Z18&lt;&gt;"""",IF(INDEX(Библиотека!$N$5:$N$304,$Z18)&lt;&gt;"""",INDEX(Библиотека!$N$5:$N$304,$Z18),""),""),"-")</f>
        <v>0</v>
      </c>
      <c r="P18" s="58">
        <f>IFERROR(IF($Z18&lt;&gt;"""",IF(INDEX(Библиотека!$O$5:$O$304,$Z18)&lt;&gt;"""",INDEX(Библиотека!$O$5:$O$304,$Z18),""),""),"-")</f>
        <v>0</v>
      </c>
      <c r="Q18" s="10">
        <f>IFERROR(IF($Z18&lt;&gt;"""",IF(INDEX(Библиотека!$P$5:$P$304,$Z18)&lt;&gt;"""",INDEX(Библиотека!$P$5:$P$304,$Z18),""),""),"-")</f>
        <v>0</v>
      </c>
      <c r="R18" s="11">
        <f>IFERROR(IF($Z18&lt;&gt;"""",IF(INDEX(Библиотека!$Q$5:$Q$304,$Z18)&lt;&gt;"""",INDEX(Библиотека!$Q$5:$Q$304,$Z18),""),""),"-")</f>
        <v>0</v>
      </c>
      <c r="S18" s="21">
        <f>IFERROR(IF($Z18&lt;&gt;"""",IF(INDEX(Библиотека!$R$5:$R$304,$Z18)&lt;&gt;"""",INDEX(Библиотека!$R$5:$R$304,$Z18),""),""),"-")</f>
        <v>0</v>
      </c>
      <c r="T18" s="11">
        <f>IFERROR(IF($Z18&lt;&gt;"""",IF(INDEX(Библиотека!$S$5:$S$304,$Z18)&lt;&gt;"""",INDEX(Библиотека!$S$5:$S$304,$Z18),""),""),"-")</f>
        <v>0</v>
      </c>
      <c r="U18" s="10"/>
      <c r="V18" s="11">
        <f>IFERROR(IF($Z18&lt;&gt;"""",IF(INDEX(Библиотека!$U$5:$U$304,$Z18)&lt;&gt;"""",INDEX(Библиотека!$U$5:$U$304,$Z18),""),""),"-")</f>
        <v>0</v>
      </c>
      <c r="W18" s="10"/>
      <c r="X18" s="11"/>
      <c r="Y18" s="97"/>
      <c r="Z18" s="4">
        <f t="shared" si="0"/>
        <v>14</v>
      </c>
    </row>
    <row r="19" spans="1:26" ht="15.75" thickBot="1" x14ac:dyDescent="0.3">
      <c r="A19" s="101"/>
      <c r="B19" s="104"/>
      <c r="C19" s="12">
        <f>IFERROR(IF($Z19&lt;&gt;"""",IF(INDEX(Библиотека!$B$5:$B$304,$Z19)&lt;&gt;"""",INDEX(Библиотека!$B$5:$B$304,$Z19),""),""),"-")</f>
        <v>0</v>
      </c>
      <c r="D19" s="56">
        <f>IFERROR(IF($Z19&lt;&gt;"""",IF(INDEX(Библиотека!$C$5:$C$304,$Z19)&lt;&gt;"""",INDEX(Библиотека!$C$5:$C$304,$Z19),""),""),"-")</f>
        <v>0</v>
      </c>
      <c r="E19" s="56">
        <f>IFERROR(IF($Z19&lt;&gt;"""",IF(INDEX(Библиотека!$D$5:$D$304,$Z19)&lt;&gt;"""",INDEX(Библиотека!$D$5:$D$304,$Z19),""),""),"-")</f>
        <v>0</v>
      </c>
      <c r="F19" s="13">
        <f>IFERROR(IF($Z19&lt;&gt;"""",IF(INDEX(Библиотека!$E$5:$E$304,$Z19)&lt;&gt;"""",INDEX(Библиотека!$E$5:$E$304,$Z19),""),""),"-")</f>
        <v>0</v>
      </c>
      <c r="G19" s="12">
        <f>IFERROR(IF($Z19&lt;&gt;"""",IF(INDEX(Библиотека!$F$5:$F$304,$Z19)&lt;&gt;"""",INDEX(Библиотека!$F$5:$F$304,$Z19),""),""),"-")</f>
        <v>0</v>
      </c>
      <c r="H19" s="56">
        <f>IFERROR(IF($Z19&lt;&gt;"""",IF(INDEX(Библиотека!$G$5:$G$304,$Z19)&lt;&gt;"""",INDEX(Библиотека!$G$5:$G$304,$Z19),""),""),"-")</f>
        <v>0</v>
      </c>
      <c r="I19" s="56">
        <f>IFERROR(IF($Z19&lt;&gt;"""",IF(INDEX(Библиотека!$G$5:$G$304,$Z19)&lt;&gt;"""",INDEX(Библиотека!$G$5:$G$304,$Z19),""),""),"-")</f>
        <v>0</v>
      </c>
      <c r="J19" s="13">
        <f>IFERROR(IF($Z19&lt;&gt;"""",IF(INDEX(Библиотека!$I$5:$I$304,$Z19)&lt;&gt;"""",INDEX(Библиотека!$I$5:$I$304,$Z19),""),""),"-")</f>
        <v>0</v>
      </c>
      <c r="K19" s="12">
        <f>IFERROR(IF($Z19&lt;&gt;"""",IF(INDEX(Библиотека!$J$5:$J$304,$Z19)&lt;&gt;"""",INDEX(Библиотека!$J$5:$J$304,$Z19),""),""),"-")</f>
        <v>0</v>
      </c>
      <c r="L19" s="56">
        <f>IFERROR(IF($Z19&lt;&gt;"""",IF(INDEX(Библиотека!$K$5:$K$304,$Z19)&lt;&gt;"""",INDEX(Библиотека!$K$5:$K$304,$Z19),""),""),"-")</f>
        <v>0</v>
      </c>
      <c r="M19" s="56">
        <f>IFERROR(IF($Z19&lt;&gt;"""",IF(INDEX(Библиотека!$L$5:$L$304,$Z19)&lt;&gt;"""",INDEX(Библиотека!$L$5:$L$304,$Z19),""),""),"-")</f>
        <v>0</v>
      </c>
      <c r="N19" s="13">
        <f>IFERROR(IF($Z19&lt;&gt;"""",IF(INDEX(Библиотека!$M$5:$M$304,$Z19)&lt;&gt;"""",INDEX(Библиотека!$M$5:$M$304,$Z19),""),""),"-")</f>
        <v>0</v>
      </c>
      <c r="O19" s="12">
        <f>IFERROR(IF($Z19&lt;&gt;"""",IF(INDEX(Библиотека!$N$5:$N$304,$Z19)&lt;&gt;"""",INDEX(Библиотека!$N$5:$N$304,$Z19),""),""),"-")</f>
        <v>0</v>
      </c>
      <c r="P19" s="59">
        <f>IFERROR(IF($Z19&lt;&gt;"""",IF(INDEX(Библиотека!$O$5:$O$304,$Z19)&lt;&gt;"""",INDEX(Библиотека!$O$5:$O$304,$Z19),""),""),"-")</f>
        <v>0</v>
      </c>
      <c r="Q19" s="12">
        <f>IFERROR(IF($Z19&lt;&gt;"""",IF(INDEX(Библиотека!$P$5:$P$304,$Z19)&lt;&gt;"""",INDEX(Библиотека!$P$5:$P$304,$Z19),""),""),"-")</f>
        <v>0</v>
      </c>
      <c r="R19" s="13">
        <f>IFERROR(IF($Z19&lt;&gt;"""",IF(INDEX(Библиотека!$Q$5:$Q$304,$Z19)&lt;&gt;"""",INDEX(Библиотека!$Q$5:$Q$304,$Z19),""),""),"-")</f>
        <v>0</v>
      </c>
      <c r="S19" s="22">
        <f>IFERROR(IF($Z19&lt;&gt;"""",IF(INDEX(Библиотека!$R$5:$R$304,$Z19)&lt;&gt;"""",INDEX(Библиотека!$R$5:$R$304,$Z19),""),""),"-")</f>
        <v>0</v>
      </c>
      <c r="T19" s="13">
        <f>IFERROR(IF($Z19&lt;&gt;"""",IF(INDEX(Библиотека!$S$5:$S$304,$Z19)&lt;&gt;"""",INDEX(Библиотека!$S$5:$S$304,$Z19),""),""),"-")</f>
        <v>0</v>
      </c>
      <c r="U19" s="12"/>
      <c r="V19" s="13">
        <f>IFERROR(IF($Z19&lt;&gt;"""",IF(INDEX(Библиотека!$U$5:$U$304,$Z19)&lt;&gt;"""",INDEX(Библиотека!$U$5:$U$304,$Z19),""),""),"-")</f>
        <v>0</v>
      </c>
      <c r="W19" s="12"/>
      <c r="X19" s="13"/>
      <c r="Y19" s="98"/>
      <c r="Z19" s="4">
        <f t="shared" si="0"/>
        <v>15</v>
      </c>
    </row>
    <row r="20" spans="1:26" x14ac:dyDescent="0.25">
      <c r="A20" s="99">
        <v>2</v>
      </c>
      <c r="B20" s="102" t="str">
        <f>Заказ!F20</f>
        <v>DeSola Тумба прикроватная</v>
      </c>
      <c r="C20" s="8" t="str">
        <f>IFERROR(IF($Z20&lt;&gt;"""",IF(INDEX(Библиотека!$Z$5:$Z$304,$Z20)&lt;&gt;"""",INDEX(Библиотека!$Z$5:$Z$304,$Z20),""),""),"-")</f>
        <v>Ящик:</v>
      </c>
      <c r="D20" s="54">
        <f>IFERROR(IF($Z20&lt;&gt;"""",IF(INDEX(Библиотека!$AA$5:$AA$304,$Z20)&lt;&gt;"""",INDEX(Библиотека!$AA$5:$AA$304,$Z20),""),""),"-")</f>
        <v>0</v>
      </c>
      <c r="E20" s="54">
        <f>IFERROR(IF($Z20&lt;&gt;"""",IF(INDEX(Библиотека!$AB$5:$AB$304,$Z20)&lt;&gt;"""",INDEX(Библиотека!$AB$5:$AB$304,$Z20),""),""),"-")</f>
        <v>0</v>
      </c>
      <c r="F20" s="9">
        <f>IFERROR(IF($Z20&lt;&gt;"""",IF(INDEX(Библиотека!$AC$5:$AC$304,$Z20)&lt;&gt;"""",INDEX(Библиотека!$AC$5:$AC$304,$Z20),""),""),"-")</f>
        <v>0</v>
      </c>
      <c r="G20" s="8" t="str">
        <f>IFERROR(IF($Z20&lt;&gt;"""",IF(INDEX(Библиотека!$AD$5:$AD$304,$Z20)&lt;&gt;"""",INDEX(Библиотека!$AD$5:$AD$304,$Z20),""),""),"-")</f>
        <v>Крышка/дно</v>
      </c>
      <c r="H20" s="54">
        <f>IFERROR(IF($Z20&lt;&gt;"""",IF(INDEX(Библиотека!$AE$5:$AE$304,$Z20)&lt;&gt;"""",INDEX(Библиотека!$AE$5:$AE$304,$Z20),""),""),"-")</f>
        <v>1200</v>
      </c>
      <c r="I20" s="54">
        <f>IFERROR(IF($Z20&lt;&gt;"""",IF(INDEX(Библиотека!$AF$5:$AF$304,$Z20)&lt;&gt;"""",INDEX(Библиотека!$AF$5:$AF$304,$Z20),""),""),"-")</f>
        <v>400</v>
      </c>
      <c r="J20" s="9">
        <f>IFERROR(IF($Z20&lt;&gt;"""",IF(INDEX(Библиотека!$AG$5:$AG$304,$Z20)&lt;&gt;"""",INDEX(Библиотека!$AG$5:$AG$304,$Z20),""),""),"-")</f>
        <v>2</v>
      </c>
      <c r="K20" s="8" t="str">
        <f>IFERROR(IF($Z20&lt;&gt;"""",IF(INDEX(Библиотека!$AH$5:$AH$304,$Z20)&lt;&gt;"""",INDEX(Библиотека!$AH$5:$AH$304,$Z20),""),""),"-")</f>
        <v>Фасад</v>
      </c>
      <c r="L20" s="54">
        <f>IFERROR(IF($Z20&lt;&gt;"""",IF(INDEX(Библиотека!$AI$5:$AI$304,$Z20)&lt;&gt;"""",INDEX(Библиотека!$AI$5:$AI$304,$Z20),""),""),"-")</f>
        <v>184</v>
      </c>
      <c r="M20" s="54">
        <f>IFERROR(IF($Z20&lt;&gt;"""",IF(INDEX(Библиотека!$AJ$5:$AJ$304,$Z20)&lt;&gt;"""",INDEX(Библиотека!$AJ$5:$AJ$304,$Z20),""),""),"-")</f>
        <v>1161</v>
      </c>
      <c r="N20" s="9">
        <f>IFERROR(IF($Z20&lt;&gt;"""",IF(INDEX(Библиотека!$AK$5:$AK$304,$Z20)&lt;&gt;"""",INDEX(Библиотека!$AK$5:$AK$304,$Z20),""),""),"-")</f>
        <v>1</v>
      </c>
      <c r="O20" s="8">
        <f>IFERROR(IF($Z20&lt;&gt;"""",IF(INDEX(Библиотека!$AL$5:$AL$304,$Z20)&lt;&gt;"""",INDEX(Библиотека!$AL$5:$AL$304,$Z20),""),""),"-")</f>
        <v>0</v>
      </c>
      <c r="P20" s="57">
        <f>IFERROR(IF($Z20&lt;&gt;"""",IF(INDEX(Библиотека!$AM$5:$AM$304,$Z20)&lt;&gt;"""",INDEX(Библиотека!$AM$5:$AM$304,$Z20),""),""),"-")</f>
        <v>0</v>
      </c>
      <c r="Q20" s="8" t="str">
        <f>IFERROR(IF($Z20&lt;&gt;"""",IF(INDEX(Библиотека!$AN$5:$AN$304,$Z20)&lt;&gt;"""",INDEX(Библиотека!$AN$5:$AN$304,$Z20),""),""),"-")</f>
        <v>Ручка квадрат</v>
      </c>
      <c r="R20" s="9">
        <f>IFERROR(IF($Z20&lt;&gt;"""",IF(INDEX(Библиотека!$AO$5:$AO$304,$Z20)&lt;&gt;"""",INDEX(Библиотека!$AO$5:$AO$304,$Z20),""),""),"-")</f>
        <v>2</v>
      </c>
      <c r="S20" s="20">
        <f>IFERROR(IF($Z20&lt;&gt;"""",IF(INDEX(Библиотека!$AP$5:$AP$304,$Z20)&lt;&gt;"""",INDEX(Библиотека!$AP$5:$AP$304,$Z20),""),""),"-")</f>
        <v>300</v>
      </c>
      <c r="T20" s="9">
        <f>IFERROR(IF($Z20&lt;&gt;"""",IF(INDEX(Библиотека!$AQ$5:$AQ$304,$Z20)&lt;&gt;"""",INDEX(Библиотека!$AQ$5:$AQ$304,$Z20),""),""),"-")</f>
        <v>1</v>
      </c>
      <c r="U20" s="8">
        <f>IFERROR(IF($Z20&lt;&gt;"""",IF(INDEX(Библиотека!$AR$5:$AR$304,$Z20)&lt;&gt;"""",INDEX(Библиотека!$AR$5:$AR$304,$Z20),""),""),"-")</f>
        <v>0</v>
      </c>
      <c r="V20" s="9">
        <f>IFERROR(IF($Z20&lt;&gt;"""",IF(INDEX(Библиотека!$AS$5:$AS$304,$Z20)&lt;&gt;"""",INDEX(Библиотека!$AS$5:$AS$304,$Z20),""),""),"-")</f>
        <v>0</v>
      </c>
      <c r="W20" s="8"/>
      <c r="X20" s="9"/>
      <c r="Y20" s="96"/>
      <c r="Z20" s="4">
        <f>IF(B20&lt;&gt;"",MATCH(B20,Библиотека!Y5:Y304,),"")</f>
        <v>16</v>
      </c>
    </row>
    <row r="21" spans="1:26" x14ac:dyDescent="0.25">
      <c r="A21" s="100"/>
      <c r="B21" s="103"/>
      <c r="C21" s="10" t="str">
        <f>IFERROR(IF($Z21&lt;&gt;"""",IF(INDEX(Библиотека!$Z$5:$Z$304,$Z21)&lt;&gt;"""",INDEX(Библиотека!$Z$5:$Z$304,$Z21),""),""),"-")</f>
        <v>Дно</v>
      </c>
      <c r="D21" s="55">
        <f>IFERROR(IF($Z21&lt;&gt;"""",IF(INDEX(Библиотека!$AA$5:$AA$304,$Z21)&lt;&gt;"""",INDEX(Библиотека!$AA$5:$AA$304,$Z21),""),""),"-")</f>
        <v>1123</v>
      </c>
      <c r="E21" s="55">
        <f>IFERROR(IF($Z21&lt;&gt;"""",IF(INDEX(Библиотека!$AB$5:$AB$304,$Z21)&lt;&gt;"""",INDEX(Библиотека!$AB$5:$AB$304,$Z21),""),""),"-")</f>
        <v>266</v>
      </c>
      <c r="F21" s="11">
        <f>IFERROR(IF($Z21&lt;&gt;"""",IF(INDEX(Библиотека!$AC$5:$AC$304,$Z21)&lt;&gt;"""",INDEX(Библиотека!$AC$5:$AC$304,$Z21),""),""),"-")</f>
        <v>1</v>
      </c>
      <c r="G21" s="10" t="str">
        <f>IFERROR(IF($Z21&lt;&gt;"""",IF(INDEX(Библиотека!$AD$5:$AD$304,$Z21)&lt;&gt;"""",INDEX(Библиотека!$AD$5:$AD$304,$Z21),""),""),"-")</f>
        <v>Бока</v>
      </c>
      <c r="H21" s="55">
        <f>IFERROR(IF($Z21&lt;&gt;"""",IF(INDEX(Библиотека!$AE$5:$AE$304,$Z21)&lt;&gt;"""",INDEX(Библиотека!$AE$5:$AE$304,$Z21),""),""),"-")</f>
        <v>188</v>
      </c>
      <c r="I21" s="55">
        <f>IFERROR(IF($Z21&lt;&gt;"""",IF(INDEX(Библиотека!$AF$5:$AF$304,$Z21)&lt;&gt;"""",INDEX(Библиотека!$AF$5:$AF$304,$Z21),""),""),"-")</f>
        <v>400</v>
      </c>
      <c r="J21" s="11">
        <f>IFERROR(IF($Z21&lt;&gt;"""",IF(INDEX(Библиотека!$AG$5:$AG$304,$Z21)&lt;&gt;"""",INDEX(Библиотека!$AG$5:$AG$304,$Z21),""),""),"-")</f>
        <v>2</v>
      </c>
      <c r="K21" s="10">
        <f>IFERROR(IF($Z21&lt;&gt;"""",IF(INDEX(Библиотека!$AH$5:$AH$304,$Z21)&lt;&gt;"""",INDEX(Библиотека!$AH$5:$AH$304,$Z21),""),""),"-")</f>
        <v>0</v>
      </c>
      <c r="L21" s="55">
        <f>IFERROR(IF($Z21&lt;&gt;"""",IF(INDEX(Библиотека!$AI$5:$AI$304,$Z21)&lt;&gt;"""",INDEX(Библиотека!$AI$5:$AI$304,$Z21),""),""),"-")</f>
        <v>0</v>
      </c>
      <c r="M21" s="55">
        <f>IFERROR(IF($Z21&lt;&gt;"""",IF(INDEX(Библиотека!$AJ$5:$AJ$304,$Z21)&lt;&gt;"""",INDEX(Библиотека!$AJ$5:$AJ$304,$Z21),""),""),"-")</f>
        <v>0</v>
      </c>
      <c r="N21" s="11">
        <f>IFERROR(IF($Z21&lt;&gt;"""",IF(INDEX(Библиотека!$AK$5:$AK$304,$Z21)&lt;&gt;"""",INDEX(Библиотека!$AK$5:$AK$304,$Z21),""),""),"-")</f>
        <v>0</v>
      </c>
      <c r="O21" s="10">
        <f>IFERROR(IF($Z21&lt;&gt;"""",IF(INDEX(Библиотека!$AL$5:$AL$304,$Z21)&lt;&gt;"""",INDEX(Библиотека!$AL$5:$AL$304,$Z21),""),""),"-")</f>
        <v>0</v>
      </c>
      <c r="P21" s="58">
        <f>IFERROR(IF($Z21&lt;&gt;"""",IF(INDEX(Библиотека!$AM$5:$AM$304,$Z21)&lt;&gt;"""",INDEX(Библиотека!$AM$5:$AM$304,$Z21),""),""),"-")</f>
        <v>0</v>
      </c>
      <c r="Q21" s="10" t="str">
        <f>IFERROR(IF($Z21&lt;&gt;"""",IF(INDEX(Библиотека!$AN$5:$AN$304,$Z21)&lt;&gt;"""",INDEX(Библиотека!$AN$5:$AN$304,$Z21),""),""),"-")</f>
        <v>Опора Н580</v>
      </c>
      <c r="R21" s="11">
        <f>IFERROR(IF($Z21&lt;&gt;"""",IF(INDEX(Библиотека!$AO$5:$AO$304,$Z21)&lt;&gt;"""",INDEX(Библиотека!$AO$5:$AO$304,$Z21),""),""),"-")</f>
        <v>4</v>
      </c>
      <c r="S21" s="21">
        <f>IFERROR(IF($Z21&lt;&gt;"""",IF(INDEX(Библиотека!$AP$5:$AP$304,$Z21)&lt;&gt;"""",INDEX(Библиотека!$AP$5:$AP$304,$Z21),""),""),"-")</f>
        <v>0</v>
      </c>
      <c r="T21" s="11">
        <f>IFERROR(IF($Z21&lt;&gt;"""",IF(INDEX(Библиотека!$AQ$5:$AQ$304,$Z21)&lt;&gt;"""",INDEX(Библиотека!$AQ$5:$AQ$304,$Z21),""),""),"-")</f>
        <v>0</v>
      </c>
      <c r="U21" s="10">
        <f>IFERROR(IF($Z21&lt;&gt;"""",IF(INDEX(Библиотека!$AR$5:$AR$304,$Z21)&lt;&gt;"""",INDEX(Библиотека!$AR$5:$AR$304,$Z21),""),""),"-")</f>
        <v>0</v>
      </c>
      <c r="V21" s="11">
        <f>IFERROR(IF($Z21&lt;&gt;"""",IF(INDEX(Библиотека!$AS$5:$AS$304,$Z21)&lt;&gt;"""",INDEX(Библиотека!$AS$5:$AS$304,$Z21),""),""),"-")</f>
        <v>0</v>
      </c>
      <c r="W21" s="10"/>
      <c r="X21" s="11"/>
      <c r="Y21" s="97"/>
      <c r="Z21" s="4">
        <f t="shared" ref="Z21:Z34" si="1">IF(Z20&lt;&gt;"",Z20+1,"")</f>
        <v>17</v>
      </c>
    </row>
    <row r="22" spans="1:26" x14ac:dyDescent="0.25">
      <c r="A22" s="100"/>
      <c r="B22" s="103"/>
      <c r="C22" s="10" t="str">
        <f>IFERROR(IF($Z22&lt;&gt;"""",IF(INDEX(Библиотека!$Z$5:$Z$304,$Z22)&lt;&gt;"""",INDEX(Библиотека!$Z$5:$Z$304,$Z22),""),""),"-")</f>
        <v>Стенка п/з</v>
      </c>
      <c r="D22" s="55">
        <f>IFERROR(IF($Z22&lt;&gt;"""",IF(INDEX(Библиотека!$AA$5:$AA$304,$Z22)&lt;&gt;"""",INDEX(Библиотека!$AA$5:$AA$304,$Z22),""),""),"-")</f>
        <v>1123</v>
      </c>
      <c r="E22" s="55">
        <f>IFERROR(IF($Z22&lt;&gt;"""",IF(INDEX(Библиотека!$AB$5:$AB$304,$Z22)&lt;&gt;"""",INDEX(Библиотека!$AB$5:$AB$304,$Z22),""),""),"-")</f>
        <v>90</v>
      </c>
      <c r="F22" s="11">
        <f>IFERROR(IF($Z22&lt;&gt;"""",IF(INDEX(Библиотека!$AC$5:$AC$304,$Z22)&lt;&gt;"""",INDEX(Библиотека!$AC$5:$AC$304,$Z22),""),""),"-")</f>
        <v>2</v>
      </c>
      <c r="G22" s="10" t="str">
        <f>IFERROR(IF($Z22&lt;&gt;"""",IF(INDEX(Библиотека!$AD$5:$AD$304,$Z22)&lt;&gt;"""",INDEX(Библиотека!$AD$5:$AD$304,$Z22),""),""),"-")</f>
        <v>Задний щит</v>
      </c>
      <c r="H22" s="55">
        <f>IFERROR(IF($Z22&lt;&gt;"""",IF(INDEX(Библиотека!$AE$5:$AE$304,$Z22)&lt;&gt;"""",INDEX(Библиотека!$AE$5:$AE$304,$Z22),""),""),"-")</f>
        <v>188</v>
      </c>
      <c r="I22" s="55">
        <f>IFERROR(IF($Z22&lt;&gt;"""",IF(INDEX(Библиотека!$AF$5:$AF$304,$Z22)&lt;&gt;"""",INDEX(Библиотека!$AF$5:$AF$304,$Z22),""),""),"-")</f>
        <v>1165</v>
      </c>
      <c r="J22" s="11">
        <f>IFERROR(IF($Z22&lt;&gt;"""",IF(INDEX(Библиотека!$AG$5:$AG$304,$Z22)&lt;&gt;"""",INDEX(Библиотека!$AG$5:$AG$304,$Z22),""),""),"-")</f>
        <v>1</v>
      </c>
      <c r="K22" s="10">
        <f>IFERROR(IF($Z22&lt;&gt;"""",IF(INDEX(Библиотека!$AH$5:$AH$304,$Z22)&lt;&gt;"""",INDEX(Библиотека!$AH$5:$AH$304,$Z22),""),""),"-")</f>
        <v>0</v>
      </c>
      <c r="L22" s="55">
        <f>IFERROR(IF($Z22&lt;&gt;"""",IF(INDEX(Библиотека!$AI$5:$AI$304,$Z22)&lt;&gt;"""",INDEX(Библиотека!$AI$5:$AI$304,$Z22),""),""),"-")</f>
        <v>0</v>
      </c>
      <c r="M22" s="55">
        <f>IFERROR(IF($Z22&lt;&gt;"""",IF(INDEX(Библиотека!$AJ$5:$AJ$304,$Z22)&lt;&gt;"""",INDEX(Библиотека!$AJ$5:$AJ$304,$Z22),""),""),"-")</f>
        <v>0</v>
      </c>
      <c r="N22" s="11">
        <f>IFERROR(IF($Z22&lt;&gt;"""",IF(INDEX(Библиотека!$AK$5:$AK$304,$Z22)&lt;&gt;"""",INDEX(Библиотека!$AK$5:$AK$304,$Z22),""),""),"-")</f>
        <v>0</v>
      </c>
      <c r="O22" s="10">
        <f>IFERROR(IF($Z22&lt;&gt;"""",IF(INDEX(Библиотека!$AL$5:$AL$304,$Z22)&lt;&gt;"""",INDEX(Библиотека!$AL$5:$AL$304,$Z22),""),""),"-")</f>
        <v>0</v>
      </c>
      <c r="P22" s="58">
        <f>IFERROR(IF($Z22&lt;&gt;"""",IF(INDEX(Библиотека!$AM$5:$AM$304,$Z22)&lt;&gt;"""",INDEX(Библиотека!$AM$5:$AM$304,$Z22),""),""),"-")</f>
        <v>0</v>
      </c>
      <c r="Q22" s="10">
        <f>IFERROR(IF($Z22&lt;&gt;"""",IF(INDEX(Библиотека!$AN$5:$AN$304,$Z22)&lt;&gt;"""",INDEX(Библиотека!$AN$5:$AN$304,$Z22),""),""),"-")</f>
        <v>0</v>
      </c>
      <c r="R22" s="11">
        <f>IFERROR(IF($Z22&lt;&gt;"""",IF(INDEX(Библиотека!$AO$5:$AO$304,$Z22)&lt;&gt;"""",INDEX(Библиотека!$AO$5:$AO$304,$Z22),""),""),"-")</f>
        <v>0</v>
      </c>
      <c r="S22" s="21">
        <f>IFERROR(IF($Z22&lt;&gt;"""",IF(INDEX(Библиотека!$AP$5:$AP$304,$Z22)&lt;&gt;"""",INDEX(Библиотека!$AP$5:$AP$304,$Z22),""),""),"-")</f>
        <v>0</v>
      </c>
      <c r="T22" s="11">
        <f>IFERROR(IF($Z22&lt;&gt;"""",IF(INDEX(Библиотека!$AQ$5:$AQ$304,$Z22)&lt;&gt;"""",INDEX(Библиотека!$AQ$5:$AQ$304,$Z22),""),""),"-")</f>
        <v>0</v>
      </c>
      <c r="U22" s="10">
        <f>IFERROR(IF($Z22&lt;&gt;"""",IF(INDEX(Библиотека!$AR$5:$AR$304,$Z22)&lt;&gt;"""",INDEX(Библиотека!$AR$5:$AR$304,$Z22),""),""),"-")</f>
        <v>0</v>
      </c>
      <c r="V22" s="11">
        <f>IFERROR(IF($Z22&lt;&gt;"""",IF(INDEX(Библиотека!$AS$5:$AS$304,$Z22)&lt;&gt;"""",INDEX(Библиотека!$AS$5:$AS$304,$Z22),""),""),"-")</f>
        <v>0</v>
      </c>
      <c r="W22" s="10"/>
      <c r="X22" s="11"/>
      <c r="Y22" s="97"/>
      <c r="Z22" s="4">
        <f t="shared" si="1"/>
        <v>18</v>
      </c>
    </row>
    <row r="23" spans="1:26" x14ac:dyDescent="0.25">
      <c r="A23" s="100"/>
      <c r="B23" s="103"/>
      <c r="C23" s="10" t="str">
        <f>IFERROR(IF($Z23&lt;&gt;"""",IF(INDEX(Библиотека!$Z$5:$Z$304,$Z23)&lt;&gt;"""",INDEX(Библиотека!$Z$5:$Z$304,$Z23),""),""),"-")</f>
        <v>Стенка бок</v>
      </c>
      <c r="D23" s="55">
        <f>IFERROR(IF($Z23&lt;&gt;"""",IF(INDEX(Библиотека!$AA$5:$AA$304,$Z23)&lt;&gt;"""",INDEX(Библиотека!$AA$5:$AA$304,$Z23),""),""),"-")</f>
        <v>300</v>
      </c>
      <c r="E23" s="55">
        <f>IFERROR(IF($Z23&lt;&gt;"""",IF(INDEX(Библиотека!$AB$5:$AB$304,$Z23)&lt;&gt;"""",INDEX(Библиотека!$AB$5:$AB$304,$Z23),""),""),"-")</f>
        <v>100</v>
      </c>
      <c r="F23" s="11">
        <f>IFERROR(IF($Z23&lt;&gt;"""",IF(INDEX(Библиотека!$AC$5:$AC$304,$Z23)&lt;&gt;"""",INDEX(Библиотека!$AC$5:$AC$304,$Z23),""),""),"-")</f>
        <v>2</v>
      </c>
      <c r="G23" s="10">
        <f>IFERROR(IF($Z23&lt;&gt;"""",IF(INDEX(Библиотека!$AD$5:$AD$304,$Z23)&lt;&gt;"""",INDEX(Библиотека!$AD$5:$AD$304,$Z23),""),""),"-")</f>
        <v>0</v>
      </c>
      <c r="H23" s="55">
        <f>IFERROR(IF($Z23&lt;&gt;"""",IF(INDEX(Библиотека!$AE$5:$AE$304,$Z23)&lt;&gt;"""",INDEX(Библиотека!$AE$5:$AE$304,$Z23),""),""),"-")</f>
        <v>0</v>
      </c>
      <c r="I23" s="55">
        <f>IFERROR(IF($Z23&lt;&gt;"""",IF(INDEX(Библиотека!$AF$5:$AF$304,$Z23)&lt;&gt;"""",INDEX(Библиотека!$AF$5:$AF$304,$Z23),""),""),"-")</f>
        <v>0</v>
      </c>
      <c r="J23" s="11">
        <f>IFERROR(IF($Z23&lt;&gt;"""",IF(INDEX(Библиотека!$AG$5:$AG$304,$Z23)&lt;&gt;"""",INDEX(Библиотека!$AG$5:$AG$304,$Z23),""),""),"-")</f>
        <v>0</v>
      </c>
      <c r="K23" s="10">
        <f>IFERROR(IF($Z23&lt;&gt;"""",IF(INDEX(Библиотека!$AH$5:$AH$304,$Z23)&lt;&gt;"""",INDEX(Библиотека!$AH$5:$AH$304,$Z23),""),""),"-")</f>
        <v>0</v>
      </c>
      <c r="L23" s="55">
        <f>IFERROR(IF($Z23&lt;&gt;"""",IF(INDEX(Библиотека!$AI$5:$AI$304,$Z23)&lt;&gt;"""",INDEX(Библиотека!$AI$5:$AI$304,$Z23),""),""),"-")</f>
        <v>0</v>
      </c>
      <c r="M23" s="55">
        <f>IFERROR(IF($Z23&lt;&gt;"""",IF(INDEX(Библиотека!$AJ$5:$AJ$304,$Z23)&lt;&gt;"""",INDEX(Библиотека!$AJ$5:$AJ$304,$Z23),""),""),"-")</f>
        <v>0</v>
      </c>
      <c r="N23" s="11">
        <f>IFERROR(IF($Z23&lt;&gt;"""",IF(INDEX(Библиотека!$AK$5:$AK$304,$Z23)&lt;&gt;"""",INDEX(Библиотека!$AK$5:$AK$304,$Z23),""),""),"-")</f>
        <v>0</v>
      </c>
      <c r="O23" s="10">
        <f>IFERROR(IF($Z23&lt;&gt;"""",IF(INDEX(Библиотека!$AL$5:$AL$304,$Z23)&lt;&gt;"""",INDEX(Библиотека!$AL$5:$AL$304,$Z23),""),""),"-")</f>
        <v>0</v>
      </c>
      <c r="P23" s="58">
        <f>IFERROR(IF($Z23&lt;&gt;"""",IF(INDEX(Библиотека!$AM$5:$AM$304,$Z23)&lt;&gt;"""",INDEX(Библиотека!$AM$5:$AM$304,$Z23),""),""),"-")</f>
        <v>0</v>
      </c>
      <c r="Q23" s="10">
        <f>IFERROR(IF($Z23&lt;&gt;"""",IF(INDEX(Библиотека!$AN$5:$AN$304,$Z23)&lt;&gt;"""",INDEX(Библиотека!$AN$5:$AN$304,$Z23),""),""),"-")</f>
        <v>0</v>
      </c>
      <c r="R23" s="11">
        <f>IFERROR(IF($Z23&lt;&gt;"""",IF(INDEX(Библиотека!$AO$5:$AO$304,$Z23)&lt;&gt;"""",INDEX(Библиотека!$AO$5:$AO$304,$Z23),""),""),"-")</f>
        <v>0</v>
      </c>
      <c r="S23" s="21">
        <f>IFERROR(IF($Z23&lt;&gt;"""",IF(INDEX(Библиотека!$AP$5:$AP$304,$Z23)&lt;&gt;"""",INDEX(Библиотека!$AP$5:$AP$304,$Z23),""),""),"-")</f>
        <v>0</v>
      </c>
      <c r="T23" s="11">
        <f>IFERROR(IF($Z23&lt;&gt;"""",IF(INDEX(Библиотека!$AQ$5:$AQ$304,$Z23)&lt;&gt;"""",INDEX(Библиотека!$AQ$5:$AQ$304,$Z23),""),""),"-")</f>
        <v>0</v>
      </c>
      <c r="U23" s="10">
        <f>IFERROR(IF($Z23&lt;&gt;"""",IF(INDEX(Библиотека!$AR$5:$AR$304,$Z23)&lt;&gt;"""",INDEX(Библиотека!$AR$5:$AR$304,$Z23),""),""),"-")</f>
        <v>0</v>
      </c>
      <c r="V23" s="11">
        <f>IFERROR(IF($Z23&lt;&gt;"""",IF(INDEX(Библиотека!$AS$5:$AS$304,$Z23)&lt;&gt;"""",INDEX(Библиотека!$AS$5:$AS$304,$Z23),""),""),"-")</f>
        <v>0</v>
      </c>
      <c r="W23" s="10"/>
      <c r="X23" s="11"/>
      <c r="Y23" s="97"/>
      <c r="Z23" s="4">
        <f t="shared" si="1"/>
        <v>19</v>
      </c>
    </row>
    <row r="24" spans="1:26" x14ac:dyDescent="0.25">
      <c r="A24" s="100"/>
      <c r="B24" s="103"/>
      <c r="C24" s="10">
        <f>IFERROR(IF($Z24&lt;&gt;"""",IF(INDEX(Библиотека!$Z$5:$Z$304,$Z24)&lt;&gt;"""",INDEX(Библиотека!$Z$5:$Z$304,$Z24),""),""),"-")</f>
        <v>0</v>
      </c>
      <c r="D24" s="55">
        <f>IFERROR(IF($Z24&lt;&gt;"""",IF(INDEX(Библиотека!$AA$5:$AA$304,$Z24)&lt;&gt;"""",INDEX(Библиотека!$AA$5:$AA$304,$Z24),""),""),"-")</f>
        <v>0</v>
      </c>
      <c r="E24" s="55">
        <f>IFERROR(IF($Z24&lt;&gt;"""",IF(INDEX(Библиотека!$AB$5:$AB$304,$Z24)&lt;&gt;"""",INDEX(Библиотека!$AB$5:$AB$304,$Z24),""),""),"-")</f>
        <v>0</v>
      </c>
      <c r="F24" s="11">
        <f>IFERROR(IF($Z24&lt;&gt;"""",IF(INDEX(Библиотека!$AC$5:$AC$304,$Z24)&lt;&gt;"""",INDEX(Библиотека!$AC$5:$AC$304,$Z24),""),""),"-")</f>
        <v>0</v>
      </c>
      <c r="G24" s="10">
        <f>IFERROR(IF($Z24&lt;&gt;"""",IF(INDEX(Библиотека!$AD$5:$AD$304,$Z24)&lt;&gt;"""",INDEX(Библиотека!$AD$5:$AD$304,$Z24),""),""),"-")</f>
        <v>0</v>
      </c>
      <c r="H24" s="55">
        <f>IFERROR(IF($Z24&lt;&gt;"""",IF(INDEX(Библиотека!$AE$5:$AE$304,$Z24)&lt;&gt;"""",INDEX(Библиотека!$AE$5:$AE$304,$Z24),""),""),"-")</f>
        <v>0</v>
      </c>
      <c r="I24" s="55">
        <f>IFERROR(IF($Z24&lt;&gt;"""",IF(INDEX(Библиотека!$AF$5:$AF$304,$Z24)&lt;&gt;"""",INDEX(Библиотека!$AF$5:$AF$304,$Z24),""),""),"-")</f>
        <v>0</v>
      </c>
      <c r="J24" s="11">
        <f>IFERROR(IF($Z24&lt;&gt;"""",IF(INDEX(Библиотека!$AG$5:$AG$304,$Z24)&lt;&gt;"""",INDEX(Библиотека!$AG$5:$AG$304,$Z24),""),""),"-")</f>
        <v>0</v>
      </c>
      <c r="K24" s="10">
        <f>IFERROR(IF($Z24&lt;&gt;"""",IF(INDEX(Библиотека!$AH$5:$AH$304,$Z24)&lt;&gt;"""",INDEX(Библиотека!$AH$5:$AH$304,$Z24),""),""),"-")</f>
        <v>0</v>
      </c>
      <c r="L24" s="55">
        <f>IFERROR(IF($Z24&lt;&gt;"""",IF(INDEX(Библиотека!$AI$5:$AI$304,$Z24)&lt;&gt;"""",INDEX(Библиотека!$AI$5:$AI$304,$Z24),""),""),"-")</f>
        <v>0</v>
      </c>
      <c r="M24" s="55">
        <f>IFERROR(IF($Z24&lt;&gt;"""",IF(INDEX(Библиотека!$AJ$5:$AJ$304,$Z24)&lt;&gt;"""",INDEX(Библиотека!$AJ$5:$AJ$304,$Z24),""),""),"-")</f>
        <v>0</v>
      </c>
      <c r="N24" s="11">
        <f>IFERROR(IF($Z24&lt;&gt;"""",IF(INDEX(Библиотека!$AK$5:$AK$304,$Z24)&lt;&gt;"""",INDEX(Библиотека!$AK$5:$AK$304,$Z24),""),""),"-")</f>
        <v>0</v>
      </c>
      <c r="O24" s="10">
        <f>IFERROR(IF($Z24&lt;&gt;"""",IF(INDEX(Библиотека!$AL$5:$AL$304,$Z24)&lt;&gt;"""",INDEX(Библиотека!$AL$5:$AL$304,$Z24),""),""),"-")</f>
        <v>0</v>
      </c>
      <c r="P24" s="58">
        <f>IFERROR(IF($Z24&lt;&gt;"""",IF(INDEX(Библиотека!$AM$5:$AM$304,$Z24)&lt;&gt;"""",INDEX(Библиотека!$AM$5:$AM$304,$Z24),""),""),"-")</f>
        <v>0</v>
      </c>
      <c r="Q24" s="10">
        <f>IFERROR(IF($Z24&lt;&gt;"""",IF(INDEX(Библиотека!$AN$5:$AN$304,$Z24)&lt;&gt;"""",INDEX(Библиотека!$AN$5:$AN$304,$Z24),""),""),"-")</f>
        <v>0</v>
      </c>
      <c r="R24" s="11">
        <f>IFERROR(IF($Z24&lt;&gt;"""",IF(INDEX(Библиотека!$AO$5:$AO$304,$Z24)&lt;&gt;"""",INDEX(Библиотека!$AO$5:$AO$304,$Z24),""),""),"-")</f>
        <v>0</v>
      </c>
      <c r="S24" s="21">
        <f>IFERROR(IF($Z24&lt;&gt;"""",IF(INDEX(Библиотека!$AP$5:$AP$304,$Z24)&lt;&gt;"""",INDEX(Библиотека!$AP$5:$AP$304,$Z24),""),""),"-")</f>
        <v>0</v>
      </c>
      <c r="T24" s="11">
        <f>IFERROR(IF($Z24&lt;&gt;"""",IF(INDEX(Библиотека!$AQ$5:$AQ$304,$Z24)&lt;&gt;"""",INDEX(Библиотека!$AQ$5:$AQ$304,$Z24),""),""),"-")</f>
        <v>0</v>
      </c>
      <c r="U24" s="10">
        <f>IFERROR(IF($Z24&lt;&gt;"""",IF(INDEX(Библиотека!$AR$5:$AR$304,$Z24)&lt;&gt;"""",INDEX(Библиотека!$AR$5:$AR$304,$Z24),""),""),"-")</f>
        <v>0</v>
      </c>
      <c r="V24" s="11">
        <f>IFERROR(IF($Z24&lt;&gt;"""",IF(INDEX(Библиотека!$AS$5:$AS$304,$Z24)&lt;&gt;"""",INDEX(Библиотека!$AS$5:$AS$304,$Z24),""),""),"-")</f>
        <v>0</v>
      </c>
      <c r="W24" s="10"/>
      <c r="X24" s="11"/>
      <c r="Y24" s="97"/>
      <c r="Z24" s="4">
        <f t="shared" si="1"/>
        <v>20</v>
      </c>
    </row>
    <row r="25" spans="1:26" x14ac:dyDescent="0.25">
      <c r="A25" s="100"/>
      <c r="B25" s="103"/>
      <c r="C25" s="10">
        <f>IFERROR(IF($Z25&lt;&gt;"""",IF(INDEX(Библиотека!$Z$5:$Z$304,$Z25)&lt;&gt;"""",INDEX(Библиотека!$Z$5:$Z$304,$Z25),""),""),"-")</f>
        <v>0</v>
      </c>
      <c r="D25" s="55">
        <f>IFERROR(IF($Z25&lt;&gt;"""",IF(INDEX(Библиотека!$AA$5:$AA$304,$Z25)&lt;&gt;"""",INDEX(Библиотека!$AA$5:$AA$304,$Z25),""),""),"-")</f>
        <v>0</v>
      </c>
      <c r="E25" s="55">
        <f>IFERROR(IF($Z25&lt;&gt;"""",IF(INDEX(Библиотека!$AB$5:$AB$304,$Z25)&lt;&gt;"""",INDEX(Библиотека!$AB$5:$AB$304,$Z25),""),""),"-")</f>
        <v>0</v>
      </c>
      <c r="F25" s="11">
        <f>IFERROR(IF($Z25&lt;&gt;"""",IF(INDEX(Библиотека!$AC$5:$AC$304,$Z25)&lt;&gt;"""",INDEX(Библиотека!$AC$5:$AC$304,$Z25),""),""),"-")</f>
        <v>0</v>
      </c>
      <c r="G25" s="10">
        <f>IFERROR(IF($Z25&lt;&gt;"""",IF(INDEX(Библиотека!$AD$5:$AD$304,$Z25)&lt;&gt;"""",INDEX(Библиотека!$AD$5:$AD$304,$Z25),""),""),"-")</f>
        <v>0</v>
      </c>
      <c r="H25" s="55">
        <f>IFERROR(IF($Z25&lt;&gt;"""",IF(INDEX(Библиотека!$AE$5:$AE$304,$Z25)&lt;&gt;"""",INDEX(Библиотека!$AE$5:$AE$304,$Z25),""),""),"-")</f>
        <v>0</v>
      </c>
      <c r="I25" s="55">
        <f>IFERROR(IF($Z25&lt;&gt;"""",IF(INDEX(Библиотека!$AF$5:$AF$304,$Z25)&lt;&gt;"""",INDEX(Библиотека!$AF$5:$AF$304,$Z25),""),""),"-")</f>
        <v>0</v>
      </c>
      <c r="J25" s="11">
        <f>IFERROR(IF($Z25&lt;&gt;"""",IF(INDEX(Библиотека!$AG$5:$AG$304,$Z25)&lt;&gt;"""",INDEX(Библиотека!$AG$5:$AG$304,$Z25),""),""),"-")</f>
        <v>0</v>
      </c>
      <c r="K25" s="10">
        <f>IFERROR(IF($Z25&lt;&gt;"""",IF(INDEX(Библиотека!$AH$5:$AH$304,$Z25)&lt;&gt;"""",INDEX(Библиотека!$AH$5:$AH$304,$Z25),""),""),"-")</f>
        <v>0</v>
      </c>
      <c r="L25" s="55">
        <f>IFERROR(IF($Z25&lt;&gt;"""",IF(INDEX(Библиотека!$AI$5:$AI$304,$Z25)&lt;&gt;"""",INDEX(Библиотека!$AI$5:$AI$304,$Z25),""),""),"-")</f>
        <v>0</v>
      </c>
      <c r="M25" s="55">
        <f>IFERROR(IF($Z25&lt;&gt;"""",IF(INDEX(Библиотека!$AJ$5:$AJ$304,$Z25)&lt;&gt;"""",INDEX(Библиотека!$AJ$5:$AJ$304,$Z25),""),""),"-")</f>
        <v>0</v>
      </c>
      <c r="N25" s="11">
        <f>IFERROR(IF($Z25&lt;&gt;"""",IF(INDEX(Библиотека!$AK$5:$AK$304,$Z25)&lt;&gt;"""",INDEX(Библиотека!$AK$5:$AK$304,$Z25),""),""),"-")</f>
        <v>0</v>
      </c>
      <c r="O25" s="10">
        <f>IFERROR(IF($Z25&lt;&gt;"""",IF(INDEX(Библиотека!$AL$5:$AL$304,$Z25)&lt;&gt;"""",INDEX(Библиотека!$AL$5:$AL$304,$Z25),""),""),"-")</f>
        <v>0</v>
      </c>
      <c r="P25" s="58">
        <f>IFERROR(IF($Z25&lt;&gt;"""",IF(INDEX(Библиотека!$AM$5:$AM$304,$Z25)&lt;&gt;"""",INDEX(Библиотека!$AM$5:$AM$304,$Z25),""),""),"-")</f>
        <v>0</v>
      </c>
      <c r="Q25" s="10">
        <f>IFERROR(IF($Z25&lt;&gt;"""",IF(INDEX(Библиотека!$AN$5:$AN$304,$Z25)&lt;&gt;"""",INDEX(Библиотека!$AN$5:$AN$304,$Z25),""),""),"-")</f>
        <v>0</v>
      </c>
      <c r="R25" s="11">
        <f>IFERROR(IF($Z25&lt;&gt;"""",IF(INDEX(Библиотека!$AO$5:$AO$304,$Z25)&lt;&gt;"""",INDEX(Библиотека!$AO$5:$AO$304,$Z25),""),""),"-")</f>
        <v>0</v>
      </c>
      <c r="S25" s="21">
        <f>IFERROR(IF($Z25&lt;&gt;"""",IF(INDEX(Библиотека!$AP$5:$AP$304,$Z25)&lt;&gt;"""",INDEX(Библиотека!$AP$5:$AP$304,$Z25),""),""),"-")</f>
        <v>0</v>
      </c>
      <c r="T25" s="11">
        <f>IFERROR(IF($Z25&lt;&gt;"""",IF(INDEX(Библиотека!$AQ$5:$AQ$304,$Z25)&lt;&gt;"""",INDEX(Библиотека!$AQ$5:$AQ$304,$Z25),""),""),"-")</f>
        <v>0</v>
      </c>
      <c r="U25" s="10">
        <f>IFERROR(IF($Z25&lt;&gt;"""",IF(INDEX(Библиотека!$AR$5:$AR$304,$Z25)&lt;&gt;"""",INDEX(Библиотека!$AR$5:$AR$304,$Z25),""),""),"-")</f>
        <v>0</v>
      </c>
      <c r="V25" s="11">
        <f>IFERROR(IF($Z25&lt;&gt;"""",IF(INDEX(Библиотека!$AS$5:$AS$304,$Z25)&lt;&gt;"""",INDEX(Библиотека!$AS$5:$AS$304,$Z25),""),""),"-")</f>
        <v>0</v>
      </c>
      <c r="W25" s="10"/>
      <c r="X25" s="11"/>
      <c r="Y25" s="97"/>
      <c r="Z25" s="4">
        <f t="shared" si="1"/>
        <v>21</v>
      </c>
    </row>
    <row r="26" spans="1:26" x14ac:dyDescent="0.25">
      <c r="A26" s="100"/>
      <c r="B26" s="103"/>
      <c r="C26" s="10">
        <f>IFERROR(IF($Z26&lt;&gt;"""",IF(INDEX(Библиотека!$Z$5:$Z$304,$Z26)&lt;&gt;"""",INDEX(Библиотека!$Z$5:$Z$304,$Z26),""),""),"-")</f>
        <v>0</v>
      </c>
      <c r="D26" s="55">
        <f>IFERROR(IF($Z26&lt;&gt;"""",IF(INDEX(Библиотека!$AA$5:$AA$304,$Z26)&lt;&gt;"""",INDEX(Библиотека!$AA$5:$AA$304,$Z26),""),""),"-")</f>
        <v>0</v>
      </c>
      <c r="E26" s="55">
        <f>IFERROR(IF($Z26&lt;&gt;"""",IF(INDEX(Библиотека!$AB$5:$AB$304,$Z26)&lt;&gt;"""",INDEX(Библиотека!$AB$5:$AB$304,$Z26),""),""),"-")</f>
        <v>0</v>
      </c>
      <c r="F26" s="11">
        <f>IFERROR(IF($Z26&lt;&gt;"""",IF(INDEX(Библиотека!$AC$5:$AC$304,$Z26)&lt;&gt;"""",INDEX(Библиотека!$AC$5:$AC$304,$Z26),""),""),"-")</f>
        <v>0</v>
      </c>
      <c r="G26" s="10">
        <f>IFERROR(IF($Z26&lt;&gt;"""",IF(INDEX(Библиотека!$AD$5:$AD$304,$Z26)&lt;&gt;"""",INDEX(Библиотека!$AD$5:$AD$304,$Z26),""),""),"-")</f>
        <v>0</v>
      </c>
      <c r="H26" s="55">
        <f>IFERROR(IF($Z26&lt;&gt;"""",IF(INDEX(Библиотека!$AE$5:$AE$304,$Z26)&lt;&gt;"""",INDEX(Библиотека!$AE$5:$AE$304,$Z26),""),""),"-")</f>
        <v>0</v>
      </c>
      <c r="I26" s="55">
        <f>IFERROR(IF($Z26&lt;&gt;"""",IF(INDEX(Библиотека!$AF$5:$AF$304,$Z26)&lt;&gt;"""",INDEX(Библиотека!$AF$5:$AF$304,$Z26),""),""),"-")</f>
        <v>0</v>
      </c>
      <c r="J26" s="11">
        <f>IFERROR(IF($Z26&lt;&gt;"""",IF(INDEX(Библиотека!$AG$5:$AG$304,$Z26)&lt;&gt;"""",INDEX(Библиотека!$AG$5:$AG$304,$Z26),""),""),"-")</f>
        <v>0</v>
      </c>
      <c r="K26" s="10">
        <f>IFERROR(IF($Z26&lt;&gt;"""",IF(INDEX(Библиотека!$AH$5:$AH$304,$Z26)&lt;&gt;"""",INDEX(Библиотека!$AH$5:$AH$304,$Z26),""),""),"-")</f>
        <v>0</v>
      </c>
      <c r="L26" s="55">
        <f>IFERROR(IF($Z26&lt;&gt;"""",IF(INDEX(Библиотека!$AI$5:$AI$304,$Z26)&lt;&gt;"""",INDEX(Библиотека!$AI$5:$AI$304,$Z26),""),""),"-")</f>
        <v>0</v>
      </c>
      <c r="M26" s="55">
        <f>IFERROR(IF($Z26&lt;&gt;"""",IF(INDEX(Библиотека!$AJ$5:$AJ$304,$Z26)&lt;&gt;"""",INDEX(Библиотека!$AJ$5:$AJ$304,$Z26),""),""),"-")</f>
        <v>0</v>
      </c>
      <c r="N26" s="11">
        <f>IFERROR(IF($Z26&lt;&gt;"""",IF(INDEX(Библиотека!$AK$5:$AK$304,$Z26)&lt;&gt;"""",INDEX(Библиотека!$AK$5:$AK$304,$Z26),""),""),"-")</f>
        <v>0</v>
      </c>
      <c r="O26" s="10">
        <f>IFERROR(IF($Z26&lt;&gt;"""",IF(INDEX(Библиотека!$AL$5:$AL$304,$Z26)&lt;&gt;"""",INDEX(Библиотека!$AL$5:$AL$304,$Z26),""),""),"-")</f>
        <v>0</v>
      </c>
      <c r="P26" s="58">
        <f>IFERROR(IF($Z26&lt;&gt;"""",IF(INDEX(Библиотека!$AM$5:$AM$304,$Z26)&lt;&gt;"""",INDEX(Библиотека!$AM$5:$AM$304,$Z26),""),""),"-")</f>
        <v>0</v>
      </c>
      <c r="Q26" s="10">
        <f>IFERROR(IF($Z26&lt;&gt;"""",IF(INDEX(Библиотека!$AN$5:$AN$304,$Z26)&lt;&gt;"""",INDEX(Библиотека!$AN$5:$AN$304,$Z26),""),""),"-")</f>
        <v>0</v>
      </c>
      <c r="R26" s="11">
        <f>IFERROR(IF($Z26&lt;&gt;"""",IF(INDEX(Библиотека!$AO$5:$AO$304,$Z26)&lt;&gt;"""",INDEX(Библиотека!$AO$5:$AO$304,$Z26),""),""),"-")</f>
        <v>0</v>
      </c>
      <c r="S26" s="21">
        <f>IFERROR(IF($Z26&lt;&gt;"""",IF(INDEX(Библиотека!$AP$5:$AP$304,$Z26)&lt;&gt;"""",INDEX(Библиотека!$AP$5:$AP$304,$Z26),""),""),"-")</f>
        <v>0</v>
      </c>
      <c r="T26" s="11">
        <f>IFERROR(IF($Z26&lt;&gt;"""",IF(INDEX(Библиотека!$AQ$5:$AQ$304,$Z26)&lt;&gt;"""",INDEX(Библиотека!$AQ$5:$AQ$304,$Z26),""),""),"-")</f>
        <v>0</v>
      </c>
      <c r="U26" s="10">
        <f>IFERROR(IF($Z26&lt;&gt;"""",IF(INDEX(Библиотека!$AR$5:$AR$304,$Z26)&lt;&gt;"""",INDEX(Библиотека!$AR$5:$AR$304,$Z26),""),""),"-")</f>
        <v>0</v>
      </c>
      <c r="V26" s="11">
        <f>IFERROR(IF($Z26&lt;&gt;"""",IF(INDEX(Библиотека!$AS$5:$AS$304,$Z26)&lt;&gt;"""",INDEX(Библиотека!$AS$5:$AS$304,$Z26),""),""),"-")</f>
        <v>0</v>
      </c>
      <c r="W26" s="10"/>
      <c r="X26" s="11"/>
      <c r="Y26" s="97"/>
      <c r="Z26" s="4">
        <f t="shared" si="1"/>
        <v>22</v>
      </c>
    </row>
    <row r="27" spans="1:26" x14ac:dyDescent="0.25">
      <c r="A27" s="100"/>
      <c r="B27" s="103"/>
      <c r="C27" s="10">
        <f>IFERROR(IF($Z27&lt;&gt;"""",IF(INDEX(Библиотека!$Z$5:$Z$304,$Z27)&lt;&gt;"""",INDEX(Библиотека!$Z$5:$Z$304,$Z27),""),""),"-")</f>
        <v>0</v>
      </c>
      <c r="D27" s="55">
        <f>IFERROR(IF($Z27&lt;&gt;"""",IF(INDEX(Библиотека!$AA$5:$AA$304,$Z27)&lt;&gt;"""",INDEX(Библиотека!$AA$5:$AA$304,$Z27),""),""),"-")</f>
        <v>0</v>
      </c>
      <c r="E27" s="55">
        <f>IFERROR(IF($Z27&lt;&gt;"""",IF(INDEX(Библиотека!$AB$5:$AB$304,$Z27)&lt;&gt;"""",INDEX(Библиотека!$AB$5:$AB$304,$Z27),""),""),"-")</f>
        <v>0</v>
      </c>
      <c r="F27" s="11">
        <f>IFERROR(IF($Z27&lt;&gt;"""",IF(INDEX(Библиотека!$AC$5:$AC$304,$Z27)&lt;&gt;"""",INDEX(Библиотека!$AC$5:$AC$304,$Z27),""),""),"-")</f>
        <v>0</v>
      </c>
      <c r="G27" s="10">
        <f>IFERROR(IF($Z27&lt;&gt;"""",IF(INDEX(Библиотека!$AD$5:$AD$304,$Z27)&lt;&gt;"""",INDEX(Библиотека!$AD$5:$AD$304,$Z27),""),""),"-")</f>
        <v>0</v>
      </c>
      <c r="H27" s="55">
        <f>IFERROR(IF($Z27&lt;&gt;"""",IF(INDEX(Библиотека!$AE$5:$AE$304,$Z27)&lt;&gt;"""",INDEX(Библиотека!$AE$5:$AE$304,$Z27),""),""),"-")</f>
        <v>0</v>
      </c>
      <c r="I27" s="55">
        <f>IFERROR(IF($Z27&lt;&gt;"""",IF(INDEX(Библиотека!$AF$5:$AF$304,$Z27)&lt;&gt;"""",INDEX(Библиотека!$AF$5:$AF$304,$Z27),""),""),"-")</f>
        <v>0</v>
      </c>
      <c r="J27" s="11">
        <f>IFERROR(IF($Z27&lt;&gt;"""",IF(INDEX(Библиотека!$AG$5:$AG$304,$Z27)&lt;&gt;"""",INDEX(Библиотека!$AG$5:$AG$304,$Z27),""),""),"-")</f>
        <v>0</v>
      </c>
      <c r="K27" s="10">
        <f>IFERROR(IF($Z27&lt;&gt;"""",IF(INDEX(Библиотека!$AH$5:$AH$304,$Z27)&lt;&gt;"""",INDEX(Библиотека!$AH$5:$AH$304,$Z27),""),""),"-")</f>
        <v>0</v>
      </c>
      <c r="L27" s="55">
        <f>IFERROR(IF($Z27&lt;&gt;"""",IF(INDEX(Библиотека!$AI$5:$AI$304,$Z27)&lt;&gt;"""",INDEX(Библиотека!$AI$5:$AI$304,$Z27),""),""),"-")</f>
        <v>0</v>
      </c>
      <c r="M27" s="55">
        <f>IFERROR(IF($Z27&lt;&gt;"""",IF(INDEX(Библиотека!$AJ$5:$AJ$304,$Z27)&lt;&gt;"""",INDEX(Библиотека!$AJ$5:$AJ$304,$Z27),""),""),"-")</f>
        <v>0</v>
      </c>
      <c r="N27" s="11">
        <f>IFERROR(IF($Z27&lt;&gt;"""",IF(INDEX(Библиотека!$AK$5:$AK$304,$Z27)&lt;&gt;"""",INDEX(Библиотека!$AK$5:$AK$304,$Z27),""),""),"-")</f>
        <v>0</v>
      </c>
      <c r="O27" s="10">
        <f>IFERROR(IF($Z27&lt;&gt;"""",IF(INDEX(Библиотека!$AL$5:$AL$304,$Z27)&lt;&gt;"""",INDEX(Библиотека!$AL$5:$AL$304,$Z27),""),""),"-")</f>
        <v>0</v>
      </c>
      <c r="P27" s="58">
        <f>IFERROR(IF($Z27&lt;&gt;"""",IF(INDEX(Библиотека!$AM$5:$AM$304,$Z27)&lt;&gt;"""",INDEX(Библиотека!$AM$5:$AM$304,$Z27),""),""),"-")</f>
        <v>0</v>
      </c>
      <c r="Q27" s="10">
        <f>IFERROR(IF($Z27&lt;&gt;"""",IF(INDEX(Библиотека!$AN$5:$AN$304,$Z27)&lt;&gt;"""",INDEX(Библиотека!$AN$5:$AN$304,$Z27),""),""),"-")</f>
        <v>0</v>
      </c>
      <c r="R27" s="11">
        <f>IFERROR(IF($Z27&lt;&gt;"""",IF(INDEX(Библиотека!$AO$5:$AO$304,$Z27)&lt;&gt;"""",INDEX(Библиотека!$AO$5:$AO$304,$Z27),""),""),"-")</f>
        <v>0</v>
      </c>
      <c r="S27" s="21">
        <f>IFERROR(IF($Z27&lt;&gt;"""",IF(INDEX(Библиотека!$AP$5:$AP$304,$Z27)&lt;&gt;"""",INDEX(Библиотека!$AP$5:$AP$304,$Z27),""),""),"-")</f>
        <v>0</v>
      </c>
      <c r="T27" s="11">
        <f>IFERROR(IF($Z27&lt;&gt;"""",IF(INDEX(Библиотека!$AQ$5:$AQ$304,$Z27)&lt;&gt;"""",INDEX(Библиотека!$AQ$5:$AQ$304,$Z27),""),""),"-")</f>
        <v>0</v>
      </c>
      <c r="U27" s="10">
        <f>IFERROR(IF($Z27&lt;&gt;"""",IF(INDEX(Библиотека!$AR$5:$AR$304,$Z27)&lt;&gt;"""",INDEX(Библиотека!$AR$5:$AR$304,$Z27),""),""),"-")</f>
        <v>0</v>
      </c>
      <c r="V27" s="11">
        <f>IFERROR(IF($Z27&lt;&gt;"""",IF(INDEX(Библиотека!$AS$5:$AS$304,$Z27)&lt;&gt;"""",INDEX(Библиотека!$AS$5:$AS$304,$Z27),""),""),"-")</f>
        <v>0</v>
      </c>
      <c r="W27" s="10"/>
      <c r="X27" s="11"/>
      <c r="Y27" s="97"/>
      <c r="Z27" s="4">
        <f t="shared" si="1"/>
        <v>23</v>
      </c>
    </row>
    <row r="28" spans="1:26" x14ac:dyDescent="0.25">
      <c r="A28" s="100"/>
      <c r="B28" s="103"/>
      <c r="C28" s="10">
        <f>IFERROR(IF($Z28&lt;&gt;"""",IF(INDEX(Библиотека!$Z$5:$Z$304,$Z28)&lt;&gt;"""",INDEX(Библиотека!$Z$5:$Z$304,$Z28),""),""),"-")</f>
        <v>0</v>
      </c>
      <c r="D28" s="55">
        <f>IFERROR(IF($Z28&lt;&gt;"""",IF(INDEX(Библиотека!$AA$5:$AA$304,$Z28)&lt;&gt;"""",INDEX(Библиотека!$AA$5:$AA$304,$Z28),""),""),"-")</f>
        <v>0</v>
      </c>
      <c r="E28" s="55">
        <f>IFERROR(IF($Z28&lt;&gt;"""",IF(INDEX(Библиотека!$AB$5:$AB$304,$Z28)&lt;&gt;"""",INDEX(Библиотека!$AB$5:$AB$304,$Z28),""),""),"-")</f>
        <v>0</v>
      </c>
      <c r="F28" s="11">
        <f>IFERROR(IF($Z28&lt;&gt;"""",IF(INDEX(Библиотека!$AC$5:$AC$304,$Z28)&lt;&gt;"""",INDEX(Библиотека!$AC$5:$AC$304,$Z28),""),""),"-")</f>
        <v>0</v>
      </c>
      <c r="G28" s="10">
        <f>IFERROR(IF($Z28&lt;&gt;"""",IF(INDEX(Библиотека!$AD$5:$AD$304,$Z28)&lt;&gt;"""",INDEX(Библиотека!$AD$5:$AD$304,$Z28),""),""),"-")</f>
        <v>0</v>
      </c>
      <c r="H28" s="55">
        <f>IFERROR(IF($Z28&lt;&gt;"""",IF(INDEX(Библиотека!$AE$5:$AE$304,$Z28)&lt;&gt;"""",INDEX(Библиотека!$AE$5:$AE$304,$Z28),""),""),"-")</f>
        <v>0</v>
      </c>
      <c r="I28" s="55">
        <f>IFERROR(IF($Z28&lt;&gt;"""",IF(INDEX(Библиотека!$AF$5:$AF$304,$Z28)&lt;&gt;"""",INDEX(Библиотека!$AF$5:$AF$304,$Z28),""),""),"-")</f>
        <v>0</v>
      </c>
      <c r="J28" s="11">
        <f>IFERROR(IF($Z28&lt;&gt;"""",IF(INDEX(Библиотека!$AG$5:$AG$304,$Z28)&lt;&gt;"""",INDEX(Библиотека!$AG$5:$AG$304,$Z28),""),""),"-")</f>
        <v>0</v>
      </c>
      <c r="K28" s="10">
        <f>IFERROR(IF($Z28&lt;&gt;"""",IF(INDEX(Библиотека!$AH$5:$AH$304,$Z28)&lt;&gt;"""",INDEX(Библиотека!$AH$5:$AH$304,$Z28),""),""),"-")</f>
        <v>0</v>
      </c>
      <c r="L28" s="55">
        <f>IFERROR(IF($Z28&lt;&gt;"""",IF(INDEX(Библиотека!$AI$5:$AI$304,$Z28)&lt;&gt;"""",INDEX(Библиотека!$AI$5:$AI$304,$Z28),""),""),"-")</f>
        <v>0</v>
      </c>
      <c r="M28" s="55">
        <f>IFERROR(IF($Z28&lt;&gt;"""",IF(INDEX(Библиотека!$AJ$5:$AJ$304,$Z28)&lt;&gt;"""",INDEX(Библиотека!$AJ$5:$AJ$304,$Z28),""),""),"-")</f>
        <v>0</v>
      </c>
      <c r="N28" s="11">
        <f>IFERROR(IF($Z28&lt;&gt;"""",IF(INDEX(Библиотека!$AK$5:$AK$304,$Z28)&lt;&gt;"""",INDEX(Библиотека!$AK$5:$AK$304,$Z28),""),""),"-")</f>
        <v>0</v>
      </c>
      <c r="O28" s="10">
        <f>IFERROR(IF($Z28&lt;&gt;"""",IF(INDEX(Библиотека!$AL$5:$AL$304,$Z28)&lt;&gt;"""",INDEX(Библиотека!$AL$5:$AL$304,$Z28),""),""),"-")</f>
        <v>0</v>
      </c>
      <c r="P28" s="58">
        <f>IFERROR(IF($Z28&lt;&gt;"""",IF(INDEX(Библиотека!$AM$5:$AM$304,$Z28)&lt;&gt;"""",INDEX(Библиотека!$AM$5:$AM$304,$Z28),""),""),"-")</f>
        <v>0</v>
      </c>
      <c r="Q28" s="10">
        <f>IFERROR(IF($Z28&lt;&gt;"""",IF(INDEX(Библиотека!$AN$5:$AN$304,$Z28)&lt;&gt;"""",INDEX(Библиотека!$AN$5:$AN$304,$Z28),""),""),"-")</f>
        <v>0</v>
      </c>
      <c r="R28" s="11">
        <f>IFERROR(IF($Z28&lt;&gt;"""",IF(INDEX(Библиотека!$AO$5:$AO$304,$Z28)&lt;&gt;"""",INDEX(Библиотека!$AO$5:$AO$304,$Z28),""),""),"-")</f>
        <v>0</v>
      </c>
      <c r="S28" s="21">
        <f>IFERROR(IF($Z28&lt;&gt;"""",IF(INDEX(Библиотека!$AP$5:$AP$304,$Z28)&lt;&gt;"""",INDEX(Библиотека!$AP$5:$AP$304,$Z28),""),""),"-")</f>
        <v>0</v>
      </c>
      <c r="T28" s="11">
        <f>IFERROR(IF($Z28&lt;&gt;"""",IF(INDEX(Библиотека!$AQ$5:$AQ$304,$Z28)&lt;&gt;"""",INDEX(Библиотека!$AQ$5:$AQ$304,$Z28),""),""),"-")</f>
        <v>0</v>
      </c>
      <c r="U28" s="10">
        <f>IFERROR(IF($Z28&lt;&gt;"""",IF(INDEX(Библиотека!$AR$5:$AR$304,$Z28)&lt;&gt;"""",INDEX(Библиотека!$AR$5:$AR$304,$Z28),""),""),"-")</f>
        <v>0</v>
      </c>
      <c r="V28" s="11">
        <f>IFERROR(IF($Z28&lt;&gt;"""",IF(INDEX(Библиотека!$AS$5:$AS$304,$Z28)&lt;&gt;"""",INDEX(Библиотека!$AS$5:$AS$304,$Z28),""),""),"-")</f>
        <v>0</v>
      </c>
      <c r="W28" s="10"/>
      <c r="X28" s="11"/>
      <c r="Y28" s="97"/>
      <c r="Z28" s="4">
        <f t="shared" si="1"/>
        <v>24</v>
      </c>
    </row>
    <row r="29" spans="1:26" x14ac:dyDescent="0.25">
      <c r="A29" s="100"/>
      <c r="B29" s="103"/>
      <c r="C29" s="10">
        <f>IFERROR(IF($Z29&lt;&gt;"""",IF(INDEX(Библиотека!$Z$5:$Z$304,$Z29)&lt;&gt;"""",INDEX(Библиотека!$Z$5:$Z$304,$Z29),""),""),"-")</f>
        <v>0</v>
      </c>
      <c r="D29" s="55">
        <f>IFERROR(IF($Z29&lt;&gt;"""",IF(INDEX(Библиотека!$AA$5:$AA$304,$Z29)&lt;&gt;"""",INDEX(Библиотека!$AA$5:$AA$304,$Z29),""),""),"-")</f>
        <v>0</v>
      </c>
      <c r="E29" s="55">
        <f>IFERROR(IF($Z29&lt;&gt;"""",IF(INDEX(Библиотека!$AB$5:$AB$304,$Z29)&lt;&gt;"""",INDEX(Библиотека!$AB$5:$AB$304,$Z29),""),""),"-")</f>
        <v>0</v>
      </c>
      <c r="F29" s="11">
        <f>IFERROR(IF($Z29&lt;&gt;"""",IF(INDEX(Библиотека!$AC$5:$AC$304,$Z29)&lt;&gt;"""",INDEX(Библиотека!$AC$5:$AC$304,$Z29),""),""),"-")</f>
        <v>0</v>
      </c>
      <c r="G29" s="10">
        <f>IFERROR(IF($Z29&lt;&gt;"""",IF(INDEX(Библиотека!$AD$5:$AD$304,$Z29)&lt;&gt;"""",INDEX(Библиотека!$AD$5:$AD$304,$Z29),""),""),"-")</f>
        <v>0</v>
      </c>
      <c r="H29" s="55">
        <f>IFERROR(IF($Z29&lt;&gt;"""",IF(INDEX(Библиотека!$AE$5:$AE$304,$Z29)&lt;&gt;"""",INDEX(Библиотека!$AE$5:$AE$304,$Z29),""),""),"-")</f>
        <v>0</v>
      </c>
      <c r="I29" s="55">
        <f>IFERROR(IF($Z29&lt;&gt;"""",IF(INDEX(Библиотека!$AF$5:$AF$304,$Z29)&lt;&gt;"""",INDEX(Библиотека!$AF$5:$AF$304,$Z29),""),""),"-")</f>
        <v>0</v>
      </c>
      <c r="J29" s="11">
        <f>IFERROR(IF($Z29&lt;&gt;"""",IF(INDEX(Библиотека!$AG$5:$AG$304,$Z29)&lt;&gt;"""",INDEX(Библиотека!$AG$5:$AG$304,$Z29),""),""),"-")</f>
        <v>0</v>
      </c>
      <c r="K29" s="10">
        <f>IFERROR(IF($Z29&lt;&gt;"""",IF(INDEX(Библиотека!$AH$5:$AH$304,$Z29)&lt;&gt;"""",INDEX(Библиотека!$AH$5:$AH$304,$Z29),""),""),"-")</f>
        <v>0</v>
      </c>
      <c r="L29" s="55">
        <f>IFERROR(IF($Z29&lt;&gt;"""",IF(INDEX(Библиотека!$AI$5:$AI$304,$Z29)&lt;&gt;"""",INDEX(Библиотека!$AI$5:$AI$304,$Z29),""),""),"-")</f>
        <v>0</v>
      </c>
      <c r="M29" s="55">
        <f>IFERROR(IF($Z29&lt;&gt;"""",IF(INDEX(Библиотека!$AJ$5:$AJ$304,$Z29)&lt;&gt;"""",INDEX(Библиотека!$AJ$5:$AJ$304,$Z29),""),""),"-")</f>
        <v>0</v>
      </c>
      <c r="N29" s="11">
        <f>IFERROR(IF($Z29&lt;&gt;"""",IF(INDEX(Библиотека!$AK$5:$AK$304,$Z29)&lt;&gt;"""",INDEX(Библиотека!$AK$5:$AK$304,$Z29),""),""),"-")</f>
        <v>0</v>
      </c>
      <c r="O29" s="10">
        <f>IFERROR(IF($Z29&lt;&gt;"""",IF(INDEX(Библиотека!$AL$5:$AL$304,$Z29)&lt;&gt;"""",INDEX(Библиотека!$AL$5:$AL$304,$Z29),""),""),"-")</f>
        <v>0</v>
      </c>
      <c r="P29" s="58">
        <f>IFERROR(IF($Z29&lt;&gt;"""",IF(INDEX(Библиотека!$AM$5:$AM$304,$Z29)&lt;&gt;"""",INDEX(Библиотека!$AM$5:$AM$304,$Z29),""),""),"-")</f>
        <v>0</v>
      </c>
      <c r="Q29" s="10">
        <f>IFERROR(IF($Z29&lt;&gt;"""",IF(INDEX(Библиотека!$AN$5:$AN$304,$Z29)&lt;&gt;"""",INDEX(Библиотека!$AN$5:$AN$304,$Z29),""),""),"-")</f>
        <v>0</v>
      </c>
      <c r="R29" s="11">
        <f>IFERROR(IF($Z29&lt;&gt;"""",IF(INDEX(Библиотека!$AO$5:$AO$304,$Z29)&lt;&gt;"""",INDEX(Библиотека!$AO$5:$AO$304,$Z29),""),""),"-")</f>
        <v>0</v>
      </c>
      <c r="S29" s="21">
        <f>IFERROR(IF($Z29&lt;&gt;"""",IF(INDEX(Библиотека!$AP$5:$AP$304,$Z29)&lt;&gt;"""",INDEX(Библиотека!$AP$5:$AP$304,$Z29),""),""),"-")</f>
        <v>0</v>
      </c>
      <c r="T29" s="11">
        <f>IFERROR(IF($Z29&lt;&gt;"""",IF(INDEX(Библиотека!$AQ$5:$AQ$304,$Z29)&lt;&gt;"""",INDEX(Библиотека!$AQ$5:$AQ$304,$Z29),""),""),"-")</f>
        <v>0</v>
      </c>
      <c r="U29" s="10">
        <f>IFERROR(IF($Z29&lt;&gt;"""",IF(INDEX(Библиотека!$AR$5:$AR$304,$Z29)&lt;&gt;"""",INDEX(Библиотека!$AR$5:$AR$304,$Z29),""),""),"-")</f>
        <v>0</v>
      </c>
      <c r="V29" s="11">
        <f>IFERROR(IF($Z29&lt;&gt;"""",IF(INDEX(Библиотека!$AS$5:$AS$304,$Z29)&lt;&gt;"""",INDEX(Библиотека!$AS$5:$AS$304,$Z29),""),""),"-")</f>
        <v>0</v>
      </c>
      <c r="W29" s="10"/>
      <c r="X29" s="11"/>
      <c r="Y29" s="97"/>
      <c r="Z29" s="4">
        <f t="shared" si="1"/>
        <v>25</v>
      </c>
    </row>
    <row r="30" spans="1:26" x14ac:dyDescent="0.25">
      <c r="A30" s="100"/>
      <c r="B30" s="103"/>
      <c r="C30" s="10">
        <f>IFERROR(IF($Z30&lt;&gt;"""",IF(INDEX(Библиотека!$Z$5:$Z$304,$Z30)&lt;&gt;"""",INDEX(Библиотека!$Z$5:$Z$304,$Z30),""),""),"-")</f>
        <v>0</v>
      </c>
      <c r="D30" s="55">
        <f>IFERROR(IF($Z30&lt;&gt;"""",IF(INDEX(Библиотека!$AA$5:$AA$304,$Z30)&lt;&gt;"""",INDEX(Библиотека!$AA$5:$AA$304,$Z30),""),""),"-")</f>
        <v>0</v>
      </c>
      <c r="E30" s="55">
        <f>IFERROR(IF($Z30&lt;&gt;"""",IF(INDEX(Библиотека!$AB$5:$AB$304,$Z30)&lt;&gt;"""",INDEX(Библиотека!$AB$5:$AB$304,$Z30),""),""),"-")</f>
        <v>0</v>
      </c>
      <c r="F30" s="11">
        <f>IFERROR(IF($Z30&lt;&gt;"""",IF(INDEX(Библиотека!$AC$5:$AC$304,$Z30)&lt;&gt;"""",INDEX(Библиотека!$AC$5:$AC$304,$Z30),""),""),"-")</f>
        <v>0</v>
      </c>
      <c r="G30" s="10">
        <f>IFERROR(IF($Z30&lt;&gt;"""",IF(INDEX(Библиотека!$AD$5:$AD$304,$Z30)&lt;&gt;"""",INDEX(Библиотека!$AD$5:$AD$304,$Z30),""),""),"-")</f>
        <v>0</v>
      </c>
      <c r="H30" s="55">
        <f>IFERROR(IF($Z30&lt;&gt;"""",IF(INDEX(Библиотека!$AE$5:$AE$304,$Z30)&lt;&gt;"""",INDEX(Библиотека!$AE$5:$AE$304,$Z30),""),""),"-")</f>
        <v>0</v>
      </c>
      <c r="I30" s="55">
        <f>IFERROR(IF($Z30&lt;&gt;"""",IF(INDEX(Библиотека!$AF$5:$AF$304,$Z30)&lt;&gt;"""",INDEX(Библиотека!$AF$5:$AF$304,$Z30),""),""),"-")</f>
        <v>0</v>
      </c>
      <c r="J30" s="11">
        <f>IFERROR(IF($Z30&lt;&gt;"""",IF(INDEX(Библиотека!$AG$5:$AG$304,$Z30)&lt;&gt;"""",INDEX(Библиотека!$AG$5:$AG$304,$Z30),""),""),"-")</f>
        <v>0</v>
      </c>
      <c r="K30" s="10">
        <f>IFERROR(IF($Z30&lt;&gt;"""",IF(INDEX(Библиотека!$AH$5:$AH$304,$Z30)&lt;&gt;"""",INDEX(Библиотека!$AH$5:$AH$304,$Z30),""),""),"-")</f>
        <v>0</v>
      </c>
      <c r="L30" s="55">
        <f>IFERROR(IF($Z30&lt;&gt;"""",IF(INDEX(Библиотека!$AI$5:$AI$304,$Z30)&lt;&gt;"""",INDEX(Библиотека!$AI$5:$AI$304,$Z30),""),""),"-")</f>
        <v>0</v>
      </c>
      <c r="M30" s="55">
        <f>IFERROR(IF($Z30&lt;&gt;"""",IF(INDEX(Библиотека!$AJ$5:$AJ$304,$Z30)&lt;&gt;"""",INDEX(Библиотека!$AJ$5:$AJ$304,$Z30),""),""),"-")</f>
        <v>0</v>
      </c>
      <c r="N30" s="11">
        <f>IFERROR(IF($Z30&lt;&gt;"""",IF(INDEX(Библиотека!$AK$5:$AK$304,$Z30)&lt;&gt;"""",INDEX(Библиотека!$AK$5:$AK$304,$Z30),""),""),"-")</f>
        <v>0</v>
      </c>
      <c r="O30" s="10">
        <f>IFERROR(IF($Z30&lt;&gt;"""",IF(INDEX(Библиотека!$AL$5:$AL$304,$Z30)&lt;&gt;"""",INDEX(Библиотека!$AL$5:$AL$304,$Z30),""),""),"-")</f>
        <v>0</v>
      </c>
      <c r="P30" s="58">
        <f>IFERROR(IF($Z30&lt;&gt;"""",IF(INDEX(Библиотека!$AM$5:$AM$304,$Z30)&lt;&gt;"""",INDEX(Библиотека!$AM$5:$AM$304,$Z30),""),""),"-")</f>
        <v>0</v>
      </c>
      <c r="Q30" s="10">
        <f>IFERROR(IF($Z30&lt;&gt;"""",IF(INDEX(Библиотека!$AN$5:$AN$304,$Z30)&lt;&gt;"""",INDEX(Библиотека!$AN$5:$AN$304,$Z30),""),""),"-")</f>
        <v>0</v>
      </c>
      <c r="R30" s="11">
        <f>IFERROR(IF($Z30&lt;&gt;"""",IF(INDEX(Библиотека!$AO$5:$AO$304,$Z30)&lt;&gt;"""",INDEX(Библиотека!$AO$5:$AO$304,$Z30),""),""),"-")</f>
        <v>0</v>
      </c>
      <c r="S30" s="21">
        <f>IFERROR(IF($Z30&lt;&gt;"""",IF(INDEX(Библиотека!$AP$5:$AP$304,$Z30)&lt;&gt;"""",INDEX(Библиотека!$AP$5:$AP$304,$Z30),""),""),"-")</f>
        <v>0</v>
      </c>
      <c r="T30" s="11">
        <f>IFERROR(IF($Z30&lt;&gt;"""",IF(INDEX(Библиотека!$AQ$5:$AQ$304,$Z30)&lt;&gt;"""",INDEX(Библиотека!$AQ$5:$AQ$304,$Z30),""),""),"-")</f>
        <v>0</v>
      </c>
      <c r="U30" s="10">
        <f>IFERROR(IF($Z30&lt;&gt;"""",IF(INDEX(Библиотека!$AR$5:$AR$304,$Z30)&lt;&gt;"""",INDEX(Библиотека!$AR$5:$AR$304,$Z30),""),""),"-")</f>
        <v>0</v>
      </c>
      <c r="V30" s="11">
        <f>IFERROR(IF($Z30&lt;&gt;"""",IF(INDEX(Библиотека!$AS$5:$AS$304,$Z30)&lt;&gt;"""",INDEX(Библиотека!$AS$5:$AS$304,$Z30),""),""),"-")</f>
        <v>0</v>
      </c>
      <c r="W30" s="10"/>
      <c r="X30" s="11"/>
      <c r="Y30" s="97"/>
      <c r="Z30" s="4">
        <f t="shared" si="1"/>
        <v>26</v>
      </c>
    </row>
    <row r="31" spans="1:26" x14ac:dyDescent="0.25">
      <c r="A31" s="100"/>
      <c r="B31" s="103"/>
      <c r="C31" s="10">
        <f>IFERROR(IF($Z31&lt;&gt;"""",IF(INDEX(Библиотека!$Z$5:$Z$304,$Z31)&lt;&gt;"""",INDEX(Библиотека!$Z$5:$Z$304,$Z31),""),""),"-")</f>
        <v>0</v>
      </c>
      <c r="D31" s="55">
        <f>IFERROR(IF($Z31&lt;&gt;"""",IF(INDEX(Библиотека!$AA$5:$AA$304,$Z31)&lt;&gt;"""",INDEX(Библиотека!$AA$5:$AA$304,$Z31),""),""),"-")</f>
        <v>0</v>
      </c>
      <c r="E31" s="55">
        <f>IFERROR(IF($Z31&lt;&gt;"""",IF(INDEX(Библиотека!$AB$5:$AB$304,$Z31)&lt;&gt;"""",INDEX(Библиотека!$AB$5:$AB$304,$Z31),""),""),"-")</f>
        <v>0</v>
      </c>
      <c r="F31" s="11">
        <f>IFERROR(IF($Z31&lt;&gt;"""",IF(INDEX(Библиотека!$AC$5:$AC$304,$Z31)&lt;&gt;"""",INDEX(Библиотека!$AC$5:$AC$304,$Z31),""),""),"-")</f>
        <v>0</v>
      </c>
      <c r="G31" s="10">
        <f>IFERROR(IF($Z31&lt;&gt;"""",IF(INDEX(Библиотека!$AD$5:$AD$304,$Z31)&lt;&gt;"""",INDEX(Библиотека!$AD$5:$AD$304,$Z31),""),""),"-")</f>
        <v>0</v>
      </c>
      <c r="H31" s="55">
        <f>IFERROR(IF($Z31&lt;&gt;"""",IF(INDEX(Библиотека!$AE$5:$AE$304,$Z31)&lt;&gt;"""",INDEX(Библиотека!$AE$5:$AE$304,$Z31),""),""),"-")</f>
        <v>0</v>
      </c>
      <c r="I31" s="55">
        <f>IFERROR(IF($Z31&lt;&gt;"""",IF(INDEX(Библиотека!$AF$5:$AF$304,$Z31)&lt;&gt;"""",INDEX(Библиотека!$AF$5:$AF$304,$Z31),""),""),"-")</f>
        <v>0</v>
      </c>
      <c r="J31" s="11">
        <f>IFERROR(IF($Z31&lt;&gt;"""",IF(INDEX(Библиотека!$AG$5:$AG$304,$Z31)&lt;&gt;"""",INDEX(Библиотека!$AG$5:$AG$304,$Z31),""),""),"-")</f>
        <v>0</v>
      </c>
      <c r="K31" s="10">
        <f>IFERROR(IF($Z31&lt;&gt;"""",IF(INDEX(Библиотека!$AH$5:$AH$304,$Z31)&lt;&gt;"""",INDEX(Библиотека!$AH$5:$AH$304,$Z31),""),""),"-")</f>
        <v>0</v>
      </c>
      <c r="L31" s="55">
        <f>IFERROR(IF($Z31&lt;&gt;"""",IF(INDEX(Библиотека!$AI$5:$AI$304,$Z31)&lt;&gt;"""",INDEX(Библиотека!$AI$5:$AI$304,$Z31),""),""),"-")</f>
        <v>0</v>
      </c>
      <c r="M31" s="55">
        <f>IFERROR(IF($Z31&lt;&gt;"""",IF(INDEX(Библиотека!$AJ$5:$AJ$304,$Z31)&lt;&gt;"""",INDEX(Библиотека!$AJ$5:$AJ$304,$Z31),""),""),"-")</f>
        <v>0</v>
      </c>
      <c r="N31" s="11">
        <f>IFERROR(IF($Z31&lt;&gt;"""",IF(INDEX(Библиотека!$AK$5:$AK$304,$Z31)&lt;&gt;"""",INDEX(Библиотека!$AK$5:$AK$304,$Z31),""),""),"-")</f>
        <v>0</v>
      </c>
      <c r="O31" s="10">
        <f>IFERROR(IF($Z31&lt;&gt;"""",IF(INDEX(Библиотека!$AL$5:$AL$304,$Z31)&lt;&gt;"""",INDEX(Библиотека!$AL$5:$AL$304,$Z31),""),""),"-")</f>
        <v>0</v>
      </c>
      <c r="P31" s="58">
        <f>IFERROR(IF($Z31&lt;&gt;"""",IF(INDEX(Библиотека!$AM$5:$AM$304,$Z31)&lt;&gt;"""",INDEX(Библиотека!$AM$5:$AM$304,$Z31),""),""),"-")</f>
        <v>0</v>
      </c>
      <c r="Q31" s="10">
        <f>IFERROR(IF($Z31&lt;&gt;"""",IF(INDEX(Библиотека!$AN$5:$AN$304,$Z31)&lt;&gt;"""",INDEX(Библиотека!$AN$5:$AN$304,$Z31),""),""),"-")</f>
        <v>0</v>
      </c>
      <c r="R31" s="11">
        <f>IFERROR(IF($Z31&lt;&gt;"""",IF(INDEX(Библиотека!$AO$5:$AO$304,$Z31)&lt;&gt;"""",INDEX(Библиотека!$AO$5:$AO$304,$Z31),""),""),"-")</f>
        <v>0</v>
      </c>
      <c r="S31" s="21">
        <f>IFERROR(IF($Z31&lt;&gt;"""",IF(INDEX(Библиотека!$AP$5:$AP$304,$Z31)&lt;&gt;"""",INDEX(Библиотека!$AP$5:$AP$304,$Z31),""),""),"-")</f>
        <v>0</v>
      </c>
      <c r="T31" s="11">
        <f>IFERROR(IF($Z31&lt;&gt;"""",IF(INDEX(Библиотека!$AQ$5:$AQ$304,$Z31)&lt;&gt;"""",INDEX(Библиотека!$AQ$5:$AQ$304,$Z31),""),""),"-")</f>
        <v>0</v>
      </c>
      <c r="U31" s="10">
        <f>IFERROR(IF($Z31&lt;&gt;"""",IF(INDEX(Библиотека!$AR$5:$AR$304,$Z31)&lt;&gt;"""",INDEX(Библиотека!$AR$5:$AR$304,$Z31),""),""),"-")</f>
        <v>0</v>
      </c>
      <c r="V31" s="11">
        <f>IFERROR(IF($Z31&lt;&gt;"""",IF(INDEX(Библиотека!$AS$5:$AS$304,$Z31)&lt;&gt;"""",INDEX(Библиотека!$AS$5:$AS$304,$Z31),""),""),"-")</f>
        <v>0</v>
      </c>
      <c r="W31" s="10"/>
      <c r="X31" s="11"/>
      <c r="Y31" s="97"/>
      <c r="Z31" s="4">
        <f t="shared" si="1"/>
        <v>27</v>
      </c>
    </row>
    <row r="32" spans="1:26" x14ac:dyDescent="0.25">
      <c r="A32" s="100"/>
      <c r="B32" s="103"/>
      <c r="C32" s="10">
        <f>IFERROR(IF($Z32&lt;&gt;"""",IF(INDEX(Библиотека!$Z$5:$Z$304,$Z32)&lt;&gt;"""",INDEX(Библиотека!$Z$5:$Z$304,$Z32),""),""),"-")</f>
        <v>0</v>
      </c>
      <c r="D32" s="55">
        <f>IFERROR(IF($Z32&lt;&gt;"""",IF(INDEX(Библиотека!$AA$5:$AA$304,$Z32)&lt;&gt;"""",INDEX(Библиотека!$AA$5:$AA$304,$Z32),""),""),"-")</f>
        <v>0</v>
      </c>
      <c r="E32" s="55">
        <f>IFERROR(IF($Z32&lt;&gt;"""",IF(INDEX(Библиотека!$AB$5:$AB$304,$Z32)&lt;&gt;"""",INDEX(Библиотека!$AB$5:$AB$304,$Z32),""),""),"-")</f>
        <v>0</v>
      </c>
      <c r="F32" s="11">
        <f>IFERROR(IF($Z32&lt;&gt;"""",IF(INDEX(Библиотека!$AC$5:$AC$304,$Z32)&lt;&gt;"""",INDEX(Библиотека!$AC$5:$AC$304,$Z32),""),""),"-")</f>
        <v>0</v>
      </c>
      <c r="G32" s="10">
        <f>IFERROR(IF($Z32&lt;&gt;"""",IF(INDEX(Библиотека!$AD$5:$AD$304,$Z32)&lt;&gt;"""",INDEX(Библиотека!$AD$5:$AD$304,$Z32),""),""),"-")</f>
        <v>0</v>
      </c>
      <c r="H32" s="55">
        <f>IFERROR(IF($Z32&lt;&gt;"""",IF(INDEX(Библиотека!$AE$5:$AE$304,$Z32)&lt;&gt;"""",INDEX(Библиотека!$AE$5:$AE$304,$Z32),""),""),"-")</f>
        <v>0</v>
      </c>
      <c r="I32" s="55">
        <f>IFERROR(IF($Z32&lt;&gt;"""",IF(INDEX(Библиотека!$AF$5:$AF$304,$Z32)&lt;&gt;"""",INDEX(Библиотека!$AF$5:$AF$304,$Z32),""),""),"-")</f>
        <v>0</v>
      </c>
      <c r="J32" s="11">
        <f>IFERROR(IF($Z32&lt;&gt;"""",IF(INDEX(Библиотека!$AG$5:$AG$304,$Z32)&lt;&gt;"""",INDEX(Библиотека!$AG$5:$AG$304,$Z32),""),""),"-")</f>
        <v>0</v>
      </c>
      <c r="K32" s="10">
        <f>IFERROR(IF($Z32&lt;&gt;"""",IF(INDEX(Библиотека!$AH$5:$AH$304,$Z32)&lt;&gt;"""",INDEX(Библиотека!$AH$5:$AH$304,$Z32),""),""),"-")</f>
        <v>0</v>
      </c>
      <c r="L32" s="55">
        <f>IFERROR(IF($Z32&lt;&gt;"""",IF(INDEX(Библиотека!$AI$5:$AI$304,$Z32)&lt;&gt;"""",INDEX(Библиотека!$AI$5:$AI$304,$Z32),""),""),"-")</f>
        <v>0</v>
      </c>
      <c r="M32" s="55">
        <f>IFERROR(IF($Z32&lt;&gt;"""",IF(INDEX(Библиотека!$AJ$5:$AJ$304,$Z32)&lt;&gt;"""",INDEX(Библиотека!$AJ$5:$AJ$304,$Z32),""),""),"-")</f>
        <v>0</v>
      </c>
      <c r="N32" s="11">
        <f>IFERROR(IF($Z32&lt;&gt;"""",IF(INDEX(Библиотека!$AK$5:$AK$304,$Z32)&lt;&gt;"""",INDEX(Библиотека!$AK$5:$AK$304,$Z32),""),""),"-")</f>
        <v>0</v>
      </c>
      <c r="O32" s="10">
        <f>IFERROR(IF($Z32&lt;&gt;"""",IF(INDEX(Библиотека!$AL$5:$AL$304,$Z32)&lt;&gt;"""",INDEX(Библиотека!$AL$5:$AL$304,$Z32),""),""),"-")</f>
        <v>0</v>
      </c>
      <c r="P32" s="58">
        <f>IFERROR(IF($Z32&lt;&gt;"""",IF(INDEX(Библиотека!$AM$5:$AM$304,$Z32)&lt;&gt;"""",INDEX(Библиотека!$AM$5:$AM$304,$Z32),""),""),"-")</f>
        <v>0</v>
      </c>
      <c r="Q32" s="10">
        <f>IFERROR(IF($Z32&lt;&gt;"""",IF(INDEX(Библиотека!$AN$5:$AN$304,$Z32)&lt;&gt;"""",INDEX(Библиотека!$AN$5:$AN$304,$Z32),""),""),"-")</f>
        <v>0</v>
      </c>
      <c r="R32" s="11">
        <f>IFERROR(IF($Z32&lt;&gt;"""",IF(INDEX(Библиотека!$AO$5:$AO$304,$Z32)&lt;&gt;"""",INDEX(Библиотека!$AO$5:$AO$304,$Z32),""),""),"-")</f>
        <v>0</v>
      </c>
      <c r="S32" s="21">
        <f>IFERROR(IF($Z32&lt;&gt;"""",IF(INDEX(Библиотека!$AP$5:$AP$304,$Z32)&lt;&gt;"""",INDEX(Библиотека!$AP$5:$AP$304,$Z32),""),""),"-")</f>
        <v>0</v>
      </c>
      <c r="T32" s="11">
        <f>IFERROR(IF($Z32&lt;&gt;"""",IF(INDEX(Библиотека!$AQ$5:$AQ$304,$Z32)&lt;&gt;"""",INDEX(Библиотека!$AQ$5:$AQ$304,$Z32),""),""),"-")</f>
        <v>0</v>
      </c>
      <c r="U32" s="10">
        <f>IFERROR(IF($Z32&lt;&gt;"""",IF(INDEX(Библиотека!$AR$5:$AR$304,$Z32)&lt;&gt;"""",INDEX(Библиотека!$AR$5:$AR$304,$Z32),""),""),"-")</f>
        <v>0</v>
      </c>
      <c r="V32" s="11">
        <f>IFERROR(IF($Z32&lt;&gt;"""",IF(INDEX(Библиотека!$AS$5:$AS$304,$Z32)&lt;&gt;"""",INDEX(Библиотека!$AS$5:$AS$304,$Z32),""),""),"-")</f>
        <v>0</v>
      </c>
      <c r="W32" s="10"/>
      <c r="X32" s="11"/>
      <c r="Y32" s="97"/>
      <c r="Z32" s="4">
        <f t="shared" si="1"/>
        <v>28</v>
      </c>
    </row>
    <row r="33" spans="1:26" x14ac:dyDescent="0.25">
      <c r="A33" s="100"/>
      <c r="B33" s="103"/>
      <c r="C33" s="10">
        <f>IFERROR(IF($Z33&lt;&gt;"""",IF(INDEX(Библиотека!$Z$5:$Z$304,$Z33)&lt;&gt;"""",INDEX(Библиотека!$Z$5:$Z$304,$Z33),""),""),"-")</f>
        <v>0</v>
      </c>
      <c r="D33" s="55">
        <f>IFERROR(IF($Z33&lt;&gt;"""",IF(INDEX(Библиотека!$AA$5:$AA$304,$Z33)&lt;&gt;"""",INDEX(Библиотека!$AA$5:$AA$304,$Z33),""),""),"-")</f>
        <v>0</v>
      </c>
      <c r="E33" s="55">
        <f>IFERROR(IF($Z33&lt;&gt;"""",IF(INDEX(Библиотека!$AB$5:$AB$304,$Z33)&lt;&gt;"""",INDEX(Библиотека!$AB$5:$AB$304,$Z33),""),""),"-")</f>
        <v>0</v>
      </c>
      <c r="F33" s="11">
        <f>IFERROR(IF($Z33&lt;&gt;"""",IF(INDEX(Библиотека!$AC$5:$AC$304,$Z33)&lt;&gt;"""",INDEX(Библиотека!$AC$5:$AC$304,$Z33),""),""),"-")</f>
        <v>0</v>
      </c>
      <c r="G33" s="10">
        <f>IFERROR(IF($Z33&lt;&gt;"""",IF(INDEX(Библиотека!$AD$5:$AD$304,$Z33)&lt;&gt;"""",INDEX(Библиотека!$AD$5:$AD$304,$Z33),""),""),"-")</f>
        <v>0</v>
      </c>
      <c r="H33" s="55">
        <f>IFERROR(IF($Z33&lt;&gt;"""",IF(INDEX(Библиотека!$AE$5:$AE$304,$Z33)&lt;&gt;"""",INDEX(Библиотека!$AE$5:$AE$304,$Z33),""),""),"-")</f>
        <v>0</v>
      </c>
      <c r="I33" s="55">
        <f>IFERROR(IF($Z33&lt;&gt;"""",IF(INDEX(Библиотека!$AF$5:$AF$304,$Z33)&lt;&gt;"""",INDEX(Библиотека!$AF$5:$AF$304,$Z33),""),""),"-")</f>
        <v>0</v>
      </c>
      <c r="J33" s="11">
        <f>IFERROR(IF($Z33&lt;&gt;"""",IF(INDEX(Библиотека!$AG$5:$AG$304,$Z33)&lt;&gt;"""",INDEX(Библиотека!$AG$5:$AG$304,$Z33),""),""),"-")</f>
        <v>0</v>
      </c>
      <c r="K33" s="10">
        <f>IFERROR(IF($Z33&lt;&gt;"""",IF(INDEX(Библиотека!$AH$5:$AH$304,$Z33)&lt;&gt;"""",INDEX(Библиотека!$AH$5:$AH$304,$Z33),""),""),"-")</f>
        <v>0</v>
      </c>
      <c r="L33" s="55">
        <f>IFERROR(IF($Z33&lt;&gt;"""",IF(INDEX(Библиотека!$AI$5:$AI$304,$Z33)&lt;&gt;"""",INDEX(Библиотека!$AI$5:$AI$304,$Z33),""),""),"-")</f>
        <v>0</v>
      </c>
      <c r="M33" s="55">
        <f>IFERROR(IF($Z33&lt;&gt;"""",IF(INDEX(Библиотека!$AJ$5:$AJ$304,$Z33)&lt;&gt;"""",INDEX(Библиотека!$AJ$5:$AJ$304,$Z33),""),""),"-")</f>
        <v>0</v>
      </c>
      <c r="N33" s="11">
        <f>IFERROR(IF($Z33&lt;&gt;"""",IF(INDEX(Библиотека!$AK$5:$AK$304,$Z33)&lt;&gt;"""",INDEX(Библиотека!$AK$5:$AK$304,$Z33),""),""),"-")</f>
        <v>0</v>
      </c>
      <c r="O33" s="10">
        <f>IFERROR(IF($Z33&lt;&gt;"""",IF(INDEX(Библиотека!$AL$5:$AL$304,$Z33)&lt;&gt;"""",INDEX(Библиотека!$AL$5:$AL$304,$Z33),""),""),"-")</f>
        <v>0</v>
      </c>
      <c r="P33" s="58">
        <f>IFERROR(IF($Z33&lt;&gt;"""",IF(INDEX(Библиотека!$AM$5:$AM$304,$Z33)&lt;&gt;"""",INDEX(Библиотека!$AM$5:$AM$304,$Z33),""),""),"-")</f>
        <v>0</v>
      </c>
      <c r="Q33" s="10">
        <f>IFERROR(IF($Z33&lt;&gt;"""",IF(INDEX(Библиотека!$AN$5:$AN$304,$Z33)&lt;&gt;"""",INDEX(Библиотека!$AN$5:$AN$304,$Z33),""),""),"-")</f>
        <v>0</v>
      </c>
      <c r="R33" s="11">
        <f>IFERROR(IF($Z33&lt;&gt;"""",IF(INDEX(Библиотека!$AO$5:$AO$304,$Z33)&lt;&gt;"""",INDEX(Библиотека!$AO$5:$AO$304,$Z33),""),""),"-")</f>
        <v>0</v>
      </c>
      <c r="S33" s="21">
        <f>IFERROR(IF($Z33&lt;&gt;"""",IF(INDEX(Библиотека!$AP$5:$AP$304,$Z33)&lt;&gt;"""",INDEX(Библиотека!$AP$5:$AP$304,$Z33),""),""),"-")</f>
        <v>0</v>
      </c>
      <c r="T33" s="11">
        <f>IFERROR(IF($Z33&lt;&gt;"""",IF(INDEX(Библиотека!$AQ$5:$AQ$304,$Z33)&lt;&gt;"""",INDEX(Библиотека!$AQ$5:$AQ$304,$Z33),""),""),"-")</f>
        <v>0</v>
      </c>
      <c r="U33" s="10">
        <f>IFERROR(IF($Z33&lt;&gt;"""",IF(INDEX(Библиотека!$AR$5:$AR$304,$Z33)&lt;&gt;"""",INDEX(Библиотека!$AR$5:$AR$304,$Z33),""),""),"-")</f>
        <v>0</v>
      </c>
      <c r="V33" s="11">
        <f>IFERROR(IF($Z33&lt;&gt;"""",IF(INDEX(Библиотека!$AS$5:$AS$304,$Z33)&lt;&gt;"""",INDEX(Библиотека!$AS$5:$AS$304,$Z33),""),""),"-")</f>
        <v>0</v>
      </c>
      <c r="W33" s="10"/>
      <c r="X33" s="11"/>
      <c r="Y33" s="97"/>
      <c r="Z33" s="4">
        <f t="shared" si="1"/>
        <v>29</v>
      </c>
    </row>
    <row r="34" spans="1:26" ht="15.75" thickBot="1" x14ac:dyDescent="0.3">
      <c r="A34" s="101"/>
      <c r="B34" s="104"/>
      <c r="C34" s="12">
        <f>IFERROR(IF($Z34&lt;&gt;"""",IF(INDEX(Библиотека!$Z$5:$Z$304,$Z34)&lt;&gt;"""",INDEX(Библиотека!$Z$5:$Z$304,$Z34),""),""),"-")</f>
        <v>0</v>
      </c>
      <c r="D34" s="56">
        <f>IFERROR(IF($Z34&lt;&gt;"""",IF(INDEX(Библиотека!$AA$5:$AA$304,$Z34)&lt;&gt;"""",INDEX(Библиотека!$AA$5:$AA$304,$Z34),""),""),"-")</f>
        <v>0</v>
      </c>
      <c r="E34" s="56">
        <f>IFERROR(IF($Z34&lt;&gt;"""",IF(INDEX(Библиотека!$AB$5:$AB$304,$Z34)&lt;&gt;"""",INDEX(Библиотека!$AB$5:$AB$304,$Z34),""),""),"-")</f>
        <v>0</v>
      </c>
      <c r="F34" s="13">
        <f>IFERROR(IF($Z34&lt;&gt;"""",IF(INDEX(Библиотека!$AC$5:$AC$304,$Z34)&lt;&gt;"""",INDEX(Библиотека!$AC$5:$AC$304,$Z34),""),""),"-")</f>
        <v>0</v>
      </c>
      <c r="G34" s="12">
        <f>IFERROR(IF($Z34&lt;&gt;"""",IF(INDEX(Библиотека!$AD$5:$AD$304,$Z34)&lt;&gt;"""",INDEX(Библиотека!$AD$5:$AD$304,$Z34),""),""),"-")</f>
        <v>0</v>
      </c>
      <c r="H34" s="56">
        <f>IFERROR(IF($Z34&lt;&gt;"""",IF(INDEX(Библиотека!$AE$5:$AE$304,$Z34)&lt;&gt;"""",INDEX(Библиотека!$AE$5:$AE$304,$Z34),""),""),"-")</f>
        <v>0</v>
      </c>
      <c r="I34" s="56">
        <f>IFERROR(IF($Z34&lt;&gt;"""",IF(INDEX(Библиотека!$AF$5:$AF$304,$Z34)&lt;&gt;"""",INDEX(Библиотека!$AF$5:$AF$304,$Z34),""),""),"-")</f>
        <v>0</v>
      </c>
      <c r="J34" s="13">
        <f>IFERROR(IF($Z34&lt;&gt;"""",IF(INDEX(Библиотека!$AG$5:$AG$304,$Z34)&lt;&gt;"""",INDEX(Библиотека!$AG$5:$AG$304,$Z34),""),""),"-")</f>
        <v>0</v>
      </c>
      <c r="K34" s="12">
        <f>IFERROR(IF($Z34&lt;&gt;"""",IF(INDEX(Библиотека!$AH$5:$AH$304,$Z34)&lt;&gt;"""",INDEX(Библиотека!$AH$5:$AH$304,$Z34),""),""),"-")</f>
        <v>0</v>
      </c>
      <c r="L34" s="56">
        <f>IFERROR(IF($Z34&lt;&gt;"""",IF(INDEX(Библиотека!$AI$5:$AI$304,$Z34)&lt;&gt;"""",INDEX(Библиотека!$AI$5:$AI$304,$Z34),""),""),"-")</f>
        <v>0</v>
      </c>
      <c r="M34" s="56">
        <f>IFERROR(IF($Z34&lt;&gt;"""",IF(INDEX(Библиотека!$AJ$5:$AJ$304,$Z34)&lt;&gt;"""",INDEX(Библиотека!$AJ$5:$AJ$304,$Z34),""),""),"-")</f>
        <v>0</v>
      </c>
      <c r="N34" s="13">
        <f>IFERROR(IF($Z34&lt;&gt;"""",IF(INDEX(Библиотека!$AK$5:$AK$304,$Z34)&lt;&gt;"""",INDEX(Библиотека!$AK$5:$AK$304,$Z34),""),""),"-")</f>
        <v>0</v>
      </c>
      <c r="O34" s="12">
        <f>IFERROR(IF($Z34&lt;&gt;"""",IF(INDEX(Библиотека!$AL$5:$AL$304,$Z34)&lt;&gt;"""",INDEX(Библиотека!$AL$5:$AL$304,$Z34),""),""),"-")</f>
        <v>0</v>
      </c>
      <c r="P34" s="59">
        <f>IFERROR(IF($Z34&lt;&gt;"""",IF(INDEX(Библиотека!$AM$5:$AM$304,$Z34)&lt;&gt;"""",INDEX(Библиотека!$AM$5:$AM$304,$Z34),""),""),"-")</f>
        <v>0</v>
      </c>
      <c r="Q34" s="12">
        <f>IFERROR(IF($Z34&lt;&gt;"""",IF(INDEX(Библиотека!$AN$5:$AN$304,$Z34)&lt;&gt;"""",INDEX(Библиотека!$AN$5:$AN$304,$Z34),""),""),"-")</f>
        <v>0</v>
      </c>
      <c r="R34" s="13">
        <f>IFERROR(IF($Z34&lt;&gt;"""",IF(INDEX(Библиотека!$AO$5:$AO$304,$Z34)&lt;&gt;"""",INDEX(Библиотека!$AO$5:$AO$304,$Z34),""),""),"-")</f>
        <v>0</v>
      </c>
      <c r="S34" s="22">
        <f>IFERROR(IF($Z34&lt;&gt;"""",IF(INDEX(Библиотека!$AP$5:$AP$304,$Z34)&lt;&gt;"""",INDEX(Библиотека!$AP$5:$AP$304,$Z34),""),""),"-")</f>
        <v>0</v>
      </c>
      <c r="T34" s="13">
        <f>IFERROR(IF($Z34&lt;&gt;"""",IF(INDEX(Библиотека!$AQ$5:$AQ$304,$Z34)&lt;&gt;"""",INDEX(Библиотека!$AQ$5:$AQ$304,$Z34),""),""),"-")</f>
        <v>0</v>
      </c>
      <c r="U34" s="12">
        <f>IFERROR(IF($Z34&lt;&gt;"""",IF(INDEX(Библиотека!$AR$5:$AR$304,$Z34)&lt;&gt;"""",INDEX(Библиотека!$AR$5:$AR$304,$Z34),""),""),"-")</f>
        <v>0</v>
      </c>
      <c r="V34" s="13">
        <f>IFERROR(IF($Z34&lt;&gt;"""",IF(INDEX(Библиотека!$AS$5:$AS$304,$Z34)&lt;&gt;"""",INDEX(Библиотека!$AS$5:$AS$304,$Z34),""),""),"-")</f>
        <v>0</v>
      </c>
      <c r="W34" s="12"/>
      <c r="X34" s="13"/>
      <c r="Y34" s="98"/>
      <c r="Z34" s="4">
        <f t="shared" si="1"/>
        <v>30</v>
      </c>
    </row>
    <row r="35" spans="1:26" x14ac:dyDescent="0.25">
      <c r="A35" s="99">
        <v>3</v>
      </c>
      <c r="B35" s="102" t="str">
        <f>Заказ!F35</f>
        <v>DeSola Консоль</v>
      </c>
      <c r="C35" s="8" t="str">
        <f>IFERROR(IF($Z35&lt;&gt;"""",IF(INDEX(Библиотека!$AX$5:$AX$304,$Z35)&lt;&gt;"""",INDEX(Библиотека!$AX$5:$AX$304,$Z35),""),""),"-")</f>
        <v>Ящик:</v>
      </c>
      <c r="D35" s="54">
        <f>IFERROR(IF($Z35&lt;&gt;"""",IF(INDEX(Библиотека!$AY$5:$AY$304,$Z35)&lt;&gt;"""",INDEX(Библиотека!$AY$5:$AY$304,$Z35),""),""),"-")</f>
        <v>0</v>
      </c>
      <c r="E35" s="54">
        <f>IFERROR(IF($Z35&lt;&gt;"""",IF(INDEX(Библиотека!$AZ$5:$AZ$304,$Z35)&lt;&gt;"""",INDEX(Библиотека!$AZ$5:$AZ$304,$Z35),""),""),"-")</f>
        <v>0</v>
      </c>
      <c r="F35" s="9">
        <f>IFERROR(IF($Z35&lt;&gt;"""",IF(INDEX(Библиотека!$BA$5:$BA$304,$Z35)&lt;&gt;"""",INDEX(Библиотека!$BA$5:$BA$304,$Z35),""),""),"-")</f>
        <v>0</v>
      </c>
      <c r="G35" s="8" t="str">
        <f>IFERROR(IF($Z35&lt;&gt;"""",IF(INDEX(Библиотека!$BB$5:$BB$304,$Z35)&lt;&gt;"""",INDEX(Библиотека!$BB$5:$BB$304,$Z35),""),""),"-")</f>
        <v>Крышка/дно</v>
      </c>
      <c r="H35" s="54">
        <f>IFERROR(IF($Z35&lt;&gt;"""",IF(INDEX(Библиотека!$BC$5:$BC$304,$Z35)&lt;&gt;"""",INDEX(Библиотека!$BC$5:$BC$304,$Z35),""),""),"-")</f>
        <v>900</v>
      </c>
      <c r="I35" s="54">
        <f>IFERROR(IF($Z35&lt;&gt;"""",IF(INDEX(Библиотека!$BD$5:$BD$304,$Z35)&lt;&gt;"""",INDEX(Библиотека!$BD$5:$BD$304,$Z35),""),""),"-")</f>
        <v>350</v>
      </c>
      <c r="J35" s="9">
        <f>IFERROR(IF($Z35&lt;&gt;"""",IF(INDEX(Библиотека!$BE$5:$BE$304,$Z35)&lt;&gt;"""",INDEX(Библиотека!$BE$5:$BE$304,$Z35),""),""),"-")</f>
        <v>2</v>
      </c>
      <c r="K35" s="8" t="str">
        <f>IFERROR(IF($Z35&lt;&gt;"""",IF(INDEX(Библиотека!$BF$5:$BF$304,$Z35)&lt;&gt;"""",INDEX(Библиотека!$BF$5:$BF$304,$Z35),""),""),"-")</f>
        <v xml:space="preserve">Фасад </v>
      </c>
      <c r="L35" s="54">
        <f>IFERROR(IF($Z35&lt;&gt;"""",IF(INDEX(Библиотека!$BG$5:$BG$304,$Z35)&lt;&gt;"""",INDEX(Библиотека!$BG$5:$BG$304,$Z35),""),""),"-")</f>
        <v>154</v>
      </c>
      <c r="M35" s="54">
        <f>IFERROR(IF($Z35&lt;&gt;"""",IF(INDEX(Библиотека!$BH$5:$BH$304,$Z35)&lt;&gt;"""",INDEX(Библиотека!$BH$5:$BH$304,$Z35),""),""),"-")</f>
        <v>861</v>
      </c>
      <c r="N35" s="9">
        <f>IFERROR(IF($Z35&lt;&gt;"""",IF(INDEX(Библиотека!$BI$5:$BI$304,$Z35)&lt;&gt;"""",INDEX(Библиотека!$BI$5:$BI$304,$Z35),""),""),"-")</f>
        <v>1</v>
      </c>
      <c r="O35" s="8">
        <f>IFERROR(IF($Z35&lt;&gt;"""",IF(INDEX(Библиотека!$BJ$5:$BJ$304,$Z35)&lt;&gt;"""",INDEX(Библиотека!$BJ$5:$BJ$304,$Z35),""),""),"-")</f>
        <v>0</v>
      </c>
      <c r="P35" s="57">
        <f>IFERROR(IF($Z35&lt;&gt;"""",IF(INDEX(Библиотека!$BK$5:$BK$304,$Z35)&lt;&gt;"""",INDEX(Библиотека!$BK$5:$BK$304,$Z35),""),""),"-")</f>
        <v>0</v>
      </c>
      <c r="Q35" s="8" t="str">
        <f>IFERROR(IF($Z35&lt;&gt;"""",IF(INDEX(Библиотека!$BL$5:$BL$304,$Z35)&lt;&gt;"""",INDEX(Библиотека!$BL$5:$BL$304,$Z35),""),""),"-")</f>
        <v>Ручка овал</v>
      </c>
      <c r="R35" s="9">
        <f>IFERROR(IF($Z35&lt;&gt;"""",IF(INDEX(Библиотека!$BM$5:$BM$304,$Z35)&lt;&gt;"""",INDEX(Библиотека!$BM$5:$BM$304,$Z35),""),""),"-")</f>
        <v>2</v>
      </c>
      <c r="S35" s="20">
        <f>IFERROR(IF($Z35&lt;&gt;"""",IF(INDEX(Библиотека!$BN$5:$BN$304,$Z35)&lt;&gt;"""",INDEX(Библиотека!$BN$5:$BN$304,$Z35),""),""),"-")</f>
        <v>250</v>
      </c>
      <c r="T35" s="9">
        <f>IFERROR(IF($Z35&lt;&gt;"""",IF(INDEX(Библиотека!$BO$5:$BO$304,$Z35)&lt;&gt;"""",INDEX(Библиотека!$BO$5:$BO$304,$Z35),""),""),"-")</f>
        <v>1</v>
      </c>
      <c r="U35" s="8">
        <f>IFERROR(IF($Z35&lt;&gt;"""",IF(INDEX(Библиотека!$BP$5:$BP$304,$Z35)&lt;&gt;"""",INDEX(Библиотека!$BP$5:$BP$304,$Z35),""),""),"-")</f>
        <v>0</v>
      </c>
      <c r="V35" s="9">
        <f>IFERROR(IF($Z35&lt;&gt;"""",IF(INDEX(Библиотека!$BQ$5:$BQ$304,$Z35)&lt;&gt;"""",INDEX(Библиотека!$BQ$5:$BQ$304,$Z35),""),""),"-")</f>
        <v>0</v>
      </c>
      <c r="W35" s="8"/>
      <c r="X35" s="9"/>
      <c r="Y35" s="96"/>
      <c r="Z35" s="4">
        <f>IF(B35&lt;&gt;"",MATCH(B35,Библиотека!AW5:AW304,),"")</f>
        <v>1</v>
      </c>
    </row>
    <row r="36" spans="1:26" x14ac:dyDescent="0.25">
      <c r="A36" s="100"/>
      <c r="B36" s="103"/>
      <c r="C36" s="10" t="str">
        <f>IFERROR(IF($Z36&lt;&gt;"""",IF(INDEX(Библиотека!$AX$5:$AX$304,$Z36)&lt;&gt;"""",INDEX(Библиотека!$AX$5:$AX$304,$Z36),""),""),"-")</f>
        <v>Дно</v>
      </c>
      <c r="D36" s="55">
        <f>IFERROR(IF($Z36&lt;&gt;"""",IF(INDEX(Библиотека!$AY$5:$AY$304,$Z36)&lt;&gt;"""",INDEX(Библиотека!$AY$5:$AY$304,$Z36),""),""),"-")</f>
        <v>823</v>
      </c>
      <c r="E36" s="55">
        <f>IFERROR(IF($Z36&lt;&gt;"""",IF(INDEX(Библиотека!$AZ$5:$AZ$304,$Z36)&lt;&gt;"""",INDEX(Библиотека!$AZ$5:$AZ$304,$Z36),""),""),"-")</f>
        <v>216</v>
      </c>
      <c r="F36" s="11">
        <f>IFERROR(IF($Z36&lt;&gt;"""",IF(INDEX(Библиотека!$BA$5:$BA$304,$Z36)&lt;&gt;"""",INDEX(Библиотека!$BA$5:$BA$304,$Z36),""),""),"-")</f>
        <v>1</v>
      </c>
      <c r="G36" s="10" t="str">
        <f>IFERROR(IF($Z36&lt;&gt;"""",IF(INDEX(Библиотека!$BB$5:$BB$304,$Z36)&lt;&gt;"""",INDEX(Библиотека!$BB$5:$BB$304,$Z36),""),""),"-")</f>
        <v>Бока</v>
      </c>
      <c r="H36" s="55">
        <f>IFERROR(IF($Z36&lt;&gt;"""",IF(INDEX(Библиотека!$BC$5:$BC$304,$Z36)&lt;&gt;"""",INDEX(Библиотека!$BC$5:$BC$304,$Z36),""),""),"-")</f>
        <v>158</v>
      </c>
      <c r="I36" s="55">
        <f>IFERROR(IF($Z36&lt;&gt;"""",IF(INDEX(Библиотека!$BD$5:$BD$304,$Z36)&lt;&gt;"""",INDEX(Библиотека!$BD$5:$BD$304,$Z36),""),""),"-")</f>
        <v>350</v>
      </c>
      <c r="J36" s="11">
        <f>IFERROR(IF($Z36&lt;&gt;"""",IF(INDEX(Библиотека!$BE$5:$BE$304,$Z36)&lt;&gt;"""",INDEX(Библиотека!$BE$5:$BE$304,$Z36),""),""),"-")</f>
        <v>2</v>
      </c>
      <c r="K36" s="10">
        <f>IFERROR(IF($Z36&lt;&gt;"""",IF(INDEX(Библиотека!$BF$5:$BF$304,$Z36)&lt;&gt;"""",INDEX(Библиотека!$BF$5:$BF$304,$Z36),""),""),"-")</f>
        <v>0</v>
      </c>
      <c r="L36" s="55">
        <f>IFERROR(IF($Z36&lt;&gt;"""",IF(INDEX(Библиотека!$BG$5:$BG$304,$Z36)&lt;&gt;"""",INDEX(Библиотека!$BG$5:$BG$304,$Z36),""),""),"-")</f>
        <v>0</v>
      </c>
      <c r="M36" s="55">
        <f>IFERROR(IF($Z36&lt;&gt;"""",IF(INDEX(Библиотека!$BH$5:$BH$304,$Z36)&lt;&gt;"""",INDEX(Библиотека!$BH$5:$BH$304,$Z36),""),""),"-")</f>
        <v>0</v>
      </c>
      <c r="N36" s="11">
        <f>IFERROR(IF($Z36&lt;&gt;"""",IF(INDEX(Библиотека!$BI$5:$BI$304,$Z36)&lt;&gt;"""",INDEX(Библиотека!$BI$5:$BI$304,$Z36),""),""),"-")</f>
        <v>0</v>
      </c>
      <c r="O36" s="10">
        <f>IFERROR(IF($Z36&lt;&gt;"""",IF(INDEX(Библиотека!$BJ$5:$BJ$304,$Z36)&lt;&gt;"""",INDEX(Библиотека!$BJ$5:$BJ$304,$Z36),""),""),"-")</f>
        <v>0</v>
      </c>
      <c r="P36" s="58">
        <f>IFERROR(IF($Z36&lt;&gt;"""",IF(INDEX(Библиотека!$BK$5:$BK$304,$Z36)&lt;&gt;"""",INDEX(Библиотека!$BK$5:$BK$304,$Z36),""),""),"-")</f>
        <v>0</v>
      </c>
      <c r="Q36" s="10" t="str">
        <f>IFERROR(IF($Z36&lt;&gt;"""",IF(INDEX(Библиотека!$BL$5:$BL$304,$Z36)&lt;&gt;"""",INDEX(Библиотека!$BL$5:$BL$304,$Z36),""),""),"-")</f>
        <v>Опора Н560</v>
      </c>
      <c r="R36" s="11">
        <f>IFERROR(IF($Z36&lt;&gt;"""",IF(INDEX(Библиотека!$BM$5:$BM$304,$Z36)&lt;&gt;"""",INDEX(Библиотека!$BM$5:$BM$304,$Z36),""),""),"-")</f>
        <v>4</v>
      </c>
      <c r="S36" s="21">
        <f>IFERROR(IF($Z36&lt;&gt;"""",IF(INDEX(Библиотека!$BN$5:$BN$304,$Z36)&lt;&gt;"""",INDEX(Библиотека!$BN$5:$BN$304,$Z36),""),""),"-")</f>
        <v>0</v>
      </c>
      <c r="T36" s="11">
        <f>IFERROR(IF($Z36&lt;&gt;"""",IF(INDEX(Библиотека!$BO$5:$BO$304,$Z36)&lt;&gt;"""",INDEX(Библиотека!$BO$5:$BO$304,$Z36),""),""),"-")</f>
        <v>0</v>
      </c>
      <c r="U36" s="10">
        <f>IFERROR(IF($Z36&lt;&gt;"""",IF(INDEX(Библиотека!$BP$5:$BP$304,$Z36)&lt;&gt;"""",INDEX(Библиотека!$BP$5:$BP$304,$Z36),""),""),"-")</f>
        <v>0</v>
      </c>
      <c r="V36" s="11">
        <f>IFERROR(IF($Z36&lt;&gt;"""",IF(INDEX(Библиотека!$BQ$5:$BQ$304,$Z36)&lt;&gt;"""",INDEX(Библиотека!$BQ$5:$BQ$304,$Z36),""),""),"-")</f>
        <v>0</v>
      </c>
      <c r="W36" s="10"/>
      <c r="X36" s="11"/>
      <c r="Y36" s="97"/>
      <c r="Z36" s="4">
        <f>IF(Z35&lt;&gt;"",Z35+1,"")</f>
        <v>2</v>
      </c>
    </row>
    <row r="37" spans="1:26" x14ac:dyDescent="0.25">
      <c r="A37" s="100"/>
      <c r="B37" s="103"/>
      <c r="C37" s="10" t="str">
        <f>IFERROR(IF($Z37&lt;&gt;"""",IF(INDEX(Библиотека!$AX$5:$AX$304,$Z37)&lt;&gt;"""",INDEX(Библиотека!$AX$5:$AX$304,$Z37),""),""),"-")</f>
        <v>Стенка п/з</v>
      </c>
      <c r="D37" s="55">
        <f>IFERROR(IF($Z37&lt;&gt;"""",IF(INDEX(Библиотека!$AY$5:$AY$304,$Z37)&lt;&gt;"""",INDEX(Библиотека!$AY$5:$AY$304,$Z37),""),""),"-")</f>
        <v>823</v>
      </c>
      <c r="E37" s="55">
        <f>IFERROR(IF($Z37&lt;&gt;"""",IF(INDEX(Библиотека!$AZ$5:$AZ$304,$Z37)&lt;&gt;"""",INDEX(Библиотека!$AZ$5:$AZ$304,$Z37),""),""),"-")</f>
        <v>90</v>
      </c>
      <c r="F37" s="11">
        <f>IFERROR(IF($Z37&lt;&gt;"""",IF(INDEX(Библиотека!$BA$5:$BA$304,$Z37)&lt;&gt;"""",INDEX(Библиотека!$BA$5:$BA$304,$Z37),""),""),"-")</f>
        <v>2</v>
      </c>
      <c r="G37" s="10" t="str">
        <f>IFERROR(IF($Z37&lt;&gt;"""",IF(INDEX(Библиотека!$BB$5:$BB$304,$Z37)&lt;&gt;"""",INDEX(Библиотека!$BB$5:$BB$304,$Z37),""),""),"-")</f>
        <v>Задний щит</v>
      </c>
      <c r="H37" s="55">
        <f>IFERROR(IF($Z37&lt;&gt;"""",IF(INDEX(Библиотека!$BC$5:$BC$304,$Z37)&lt;&gt;"""",INDEX(Библиотека!$BC$5:$BC$304,$Z37),""),""),"-")</f>
        <v>158</v>
      </c>
      <c r="I37" s="55">
        <f>IFERROR(IF($Z37&lt;&gt;"""",IF(INDEX(Библиотека!$BD$5:$BD$304,$Z37)&lt;&gt;"""",INDEX(Библиотека!$BD$5:$BD$304,$Z37),""),""),"-")</f>
        <v>865</v>
      </c>
      <c r="J37" s="11">
        <f>IFERROR(IF($Z37&lt;&gt;"""",IF(INDEX(Библиотека!$BE$5:$BE$304,$Z37)&lt;&gt;"""",INDEX(Библиотека!$BE$5:$BE$304,$Z37),""),""),"-")</f>
        <v>1</v>
      </c>
      <c r="K37" s="10">
        <f>IFERROR(IF($Z37&lt;&gt;"""",IF(INDEX(Библиотека!$BF$5:$BF$304,$Z37)&lt;&gt;"""",INDEX(Библиотека!$BF$5:$BF$304,$Z37),""),""),"-")</f>
        <v>0</v>
      </c>
      <c r="L37" s="55">
        <f>IFERROR(IF($Z37&lt;&gt;"""",IF(INDEX(Библиотека!$BG$5:$BG$304,$Z37)&lt;&gt;"""",INDEX(Библиотека!$BG$5:$BG$304,$Z37),""),""),"-")</f>
        <v>0</v>
      </c>
      <c r="M37" s="55">
        <f>IFERROR(IF($Z37&lt;&gt;"""",IF(INDEX(Библиотека!$BH$5:$BH$304,$Z37)&lt;&gt;"""",INDEX(Библиотека!$BH$5:$BH$304,$Z37),""),""),"-")</f>
        <v>0</v>
      </c>
      <c r="N37" s="11">
        <f>IFERROR(IF($Z37&lt;&gt;"""",IF(INDEX(Библиотека!$BI$5:$BI$304,$Z37)&lt;&gt;"""",INDEX(Библиотека!$BI$5:$BI$304,$Z37),""),""),"-")</f>
        <v>0</v>
      </c>
      <c r="O37" s="10">
        <f>IFERROR(IF($Z37&lt;&gt;"""",IF(INDEX(Библиотека!$BJ$5:$BJ$304,$Z37)&lt;&gt;"""",INDEX(Библиотека!$BJ$5:$BJ$304,$Z37),""),""),"-")</f>
        <v>0</v>
      </c>
      <c r="P37" s="58">
        <f>IFERROR(IF($Z37&lt;&gt;"""",IF(INDEX(Библиотека!$BK$5:$BK$304,$Z37)&lt;&gt;"""",INDEX(Библиотека!$BK$5:$BK$304,$Z37),""),""),"-")</f>
        <v>0</v>
      </c>
      <c r="Q37" s="10">
        <f>IFERROR(IF($Z37&lt;&gt;"""",IF(INDEX(Библиотека!$BL$5:$BL$304,$Z37)&lt;&gt;"""",INDEX(Библиотека!$BL$5:$BL$304,$Z37),""),""),"-")</f>
        <v>0</v>
      </c>
      <c r="R37" s="11">
        <f>IFERROR(IF($Z37&lt;&gt;"""",IF(INDEX(Библиотека!$BM$5:$BM$304,$Z37)&lt;&gt;"""",INDEX(Библиотека!$BM$5:$BM$304,$Z37),""),""),"-")</f>
        <v>0</v>
      </c>
      <c r="S37" s="21">
        <f>IFERROR(IF($Z37&lt;&gt;"""",IF(INDEX(Библиотека!$BN$5:$BN$304,$Z37)&lt;&gt;"""",INDEX(Библиотека!$BN$5:$BN$304,$Z37),""),""),"-")</f>
        <v>0</v>
      </c>
      <c r="T37" s="11">
        <f>IFERROR(IF($Z37&lt;&gt;"""",IF(INDEX(Библиотека!$BO$5:$BO$304,$Z37)&lt;&gt;"""",INDEX(Библиотека!$BO$5:$BO$304,$Z37),""),""),"-")</f>
        <v>0</v>
      </c>
      <c r="U37" s="10">
        <f>IFERROR(IF($Z37&lt;&gt;"""",IF(INDEX(Библиотека!$BP$5:$BP$304,$Z37)&lt;&gt;"""",INDEX(Библиотека!$BP$5:$BP$304,$Z37),""),""),"-")</f>
        <v>0</v>
      </c>
      <c r="V37" s="11">
        <f>IFERROR(IF($Z37&lt;&gt;"""",IF(INDEX(Библиотека!$BQ$5:$BQ$304,$Z37)&lt;&gt;"""",INDEX(Библиотека!$BQ$5:$BQ$304,$Z37),""),""),"-")</f>
        <v>0</v>
      </c>
      <c r="W37" s="10"/>
      <c r="X37" s="11"/>
      <c r="Y37" s="97"/>
      <c r="Z37" s="4">
        <f t="shared" ref="Z37:Z49" si="2">IF(Z36&lt;&gt;"",Z36+1,"")</f>
        <v>3</v>
      </c>
    </row>
    <row r="38" spans="1:26" x14ac:dyDescent="0.25">
      <c r="A38" s="100"/>
      <c r="B38" s="103"/>
      <c r="C38" s="10" t="str">
        <f>IFERROR(IF($Z38&lt;&gt;"""",IF(INDEX(Библиотека!$AX$5:$AX$304,$Z38)&lt;&gt;"""",INDEX(Библиотека!$AX$5:$AX$304,$Z38),""),""),"-")</f>
        <v>Стенка бок</v>
      </c>
      <c r="D38" s="55">
        <f>IFERROR(IF($Z38&lt;&gt;"""",IF(INDEX(Библиотека!$AY$5:$AY$304,$Z38)&lt;&gt;"""",INDEX(Библиотека!$AY$5:$AY$304,$Z38),""),""),"-")</f>
        <v>250</v>
      </c>
      <c r="E38" s="55">
        <f>IFERROR(IF($Z38&lt;&gt;"""",IF(INDEX(Библиотека!$AZ$5:$AZ$304,$Z38)&lt;&gt;"""",INDEX(Библиотека!$AZ$5:$AZ$304,$Z38),""),""),"-")</f>
        <v>100</v>
      </c>
      <c r="F38" s="11">
        <f>IFERROR(IF($Z38&lt;&gt;"""",IF(INDEX(Библиотека!$BA$5:$BA$304,$Z38)&lt;&gt;"""",INDEX(Библиотека!$BA$5:$BA$304,$Z38),""),""),"-")</f>
        <v>2</v>
      </c>
      <c r="G38" s="10">
        <f>IFERROR(IF($Z38&lt;&gt;"""",IF(INDEX(Библиотека!$BB$5:$BB$304,$Z38)&lt;&gt;"""",INDEX(Библиотека!$BB$5:$BB$304,$Z38),""),""),"-")</f>
        <v>0</v>
      </c>
      <c r="H38" s="55">
        <f>IFERROR(IF($Z38&lt;&gt;"""",IF(INDEX(Библиотека!$BC$5:$BC$304,$Z38)&lt;&gt;"""",INDEX(Библиотека!$BC$5:$BC$304,$Z38),""),""),"-")</f>
        <v>0</v>
      </c>
      <c r="I38" s="55">
        <f>IFERROR(IF($Z38&lt;&gt;"""",IF(INDEX(Библиотека!$BD$5:$BD$304,$Z38)&lt;&gt;"""",INDEX(Библиотека!$BD$5:$BD$304,$Z38),""),""),"-")</f>
        <v>0</v>
      </c>
      <c r="J38" s="11">
        <f>IFERROR(IF($Z38&lt;&gt;"""",IF(INDEX(Библиотека!$BE$5:$BE$304,$Z38)&lt;&gt;"""",INDEX(Библиотека!$BE$5:$BE$304,$Z38),""),""),"-")</f>
        <v>0</v>
      </c>
      <c r="K38" s="10">
        <f>IFERROR(IF($Z38&lt;&gt;"""",IF(INDEX(Библиотека!$BF$5:$BF$304,$Z38)&lt;&gt;"""",INDEX(Библиотека!$BF$5:$BF$304,$Z38),""),""),"-")</f>
        <v>0</v>
      </c>
      <c r="L38" s="55">
        <f>IFERROR(IF($Z38&lt;&gt;"""",IF(INDEX(Библиотека!$BG$5:$BG$304,$Z38)&lt;&gt;"""",INDEX(Библиотека!$BG$5:$BG$304,$Z38),""),""),"-")</f>
        <v>0</v>
      </c>
      <c r="M38" s="55">
        <f>IFERROR(IF($Z38&lt;&gt;"""",IF(INDEX(Библиотека!$BH$5:$BH$304,$Z38)&lt;&gt;"""",INDEX(Библиотека!$BH$5:$BH$304,$Z38),""),""),"-")</f>
        <v>0</v>
      </c>
      <c r="N38" s="11">
        <f>IFERROR(IF($Z38&lt;&gt;"""",IF(INDEX(Библиотека!$BI$5:$BI$304,$Z38)&lt;&gt;"""",INDEX(Библиотека!$BI$5:$BI$304,$Z38),""),""),"-")</f>
        <v>0</v>
      </c>
      <c r="O38" s="10">
        <f>IFERROR(IF($Z38&lt;&gt;"""",IF(INDEX(Библиотека!$BJ$5:$BJ$304,$Z38)&lt;&gt;"""",INDEX(Библиотека!$BJ$5:$BJ$304,$Z38),""),""),"-")</f>
        <v>0</v>
      </c>
      <c r="P38" s="58">
        <f>IFERROR(IF($Z38&lt;&gt;"""",IF(INDEX(Библиотека!$BK$5:$BK$304,$Z38)&lt;&gt;"""",INDEX(Библиотека!$BK$5:$BK$304,$Z38),""),""),"-")</f>
        <v>0</v>
      </c>
      <c r="Q38" s="10">
        <f>IFERROR(IF($Z38&lt;&gt;"""",IF(INDEX(Библиотека!$BL$5:$BL$304,$Z38)&lt;&gt;"""",INDEX(Библиотека!$BL$5:$BL$304,$Z38),""),""),"-")</f>
        <v>0</v>
      </c>
      <c r="R38" s="11">
        <f>IFERROR(IF($Z38&lt;&gt;"""",IF(INDEX(Библиотека!$BM$5:$BM$304,$Z38)&lt;&gt;"""",INDEX(Библиотека!$BM$5:$BM$304,$Z38),""),""),"-")</f>
        <v>0</v>
      </c>
      <c r="S38" s="21">
        <f>IFERROR(IF($Z38&lt;&gt;"""",IF(INDEX(Библиотека!$BN$5:$BN$304,$Z38)&lt;&gt;"""",INDEX(Библиотека!$BN$5:$BN$304,$Z38),""),""),"-")</f>
        <v>0</v>
      </c>
      <c r="T38" s="11">
        <f>IFERROR(IF($Z38&lt;&gt;"""",IF(INDEX(Библиотека!$BO$5:$BO$304,$Z38)&lt;&gt;"""",INDEX(Библиотека!$BO$5:$BO$304,$Z38),""),""),"-")</f>
        <v>0</v>
      </c>
      <c r="U38" s="10">
        <f>IFERROR(IF($Z38&lt;&gt;"""",IF(INDEX(Библиотека!$BP$5:$BP$304,$Z38)&lt;&gt;"""",INDEX(Библиотека!$BP$5:$BP$304,$Z38),""),""),"-")</f>
        <v>0</v>
      </c>
      <c r="V38" s="11">
        <f>IFERROR(IF($Z38&lt;&gt;"""",IF(INDEX(Библиотека!$BQ$5:$BQ$304,$Z38)&lt;&gt;"""",INDEX(Библиотека!$BQ$5:$BQ$304,$Z38),""),""),"-")</f>
        <v>0</v>
      </c>
      <c r="W38" s="10"/>
      <c r="X38" s="11"/>
      <c r="Y38" s="97"/>
      <c r="Z38" s="4">
        <f t="shared" si="2"/>
        <v>4</v>
      </c>
    </row>
    <row r="39" spans="1:26" x14ac:dyDescent="0.25">
      <c r="A39" s="100"/>
      <c r="B39" s="103"/>
      <c r="C39" s="10" t="str">
        <f>IFERROR(IF($Z39&lt;&gt;"""",IF(INDEX(Библиотека!$AX$5:$AX$304,$Z39)&lt;&gt;"""",INDEX(Библиотека!$AX$5:$AX$304,$Z39),""),""),"-")</f>
        <v>Перегор длин.</v>
      </c>
      <c r="D39" s="55">
        <f>IFERROR(IF($Z39&lt;&gt;"""",IF(INDEX(Библиотека!$AY$5:$AY$304,$Z39)&lt;&gt;"""",INDEX(Библиотека!$AY$5:$AY$304,$Z39),""),""),"-")</f>
        <v>213</v>
      </c>
      <c r="E39" s="55">
        <f>IFERROR(IF($Z39&lt;&gt;"""",IF(INDEX(Библиотека!$AZ$5:$AZ$304,$Z39)&lt;&gt;"""",INDEX(Библиотека!$AZ$5:$AZ$304,$Z39),""),""),"-")</f>
        <v>50</v>
      </c>
      <c r="F39" s="11">
        <f>IFERROR(IF($Z39&lt;&gt;"""",IF(INDEX(Библиотека!$BA$5:$BA$304,$Z39)&lt;&gt;"""",INDEX(Библиотека!$BA$5:$BA$304,$Z39),""),""),"-")</f>
        <v>4</v>
      </c>
      <c r="G39" s="10">
        <f>IFERROR(IF($Z39&lt;&gt;"""",IF(INDEX(Библиотека!$BB$5:$BB$304,$Z39)&lt;&gt;"""",INDEX(Библиотека!$BB$5:$BB$304,$Z39),""),""),"-")</f>
        <v>0</v>
      </c>
      <c r="H39" s="55">
        <f>IFERROR(IF($Z39&lt;&gt;"""",IF(INDEX(Библиотека!$BC$5:$BC$304,$Z39)&lt;&gt;"""",INDEX(Библиотека!$BC$5:$BC$304,$Z39),""),""),"-")</f>
        <v>0</v>
      </c>
      <c r="I39" s="55">
        <f>IFERROR(IF($Z39&lt;&gt;"""",IF(INDEX(Библиотека!$BD$5:$BD$304,$Z39)&lt;&gt;"""",INDEX(Библиотека!$BD$5:$BD$304,$Z39),""),""),"-")</f>
        <v>0</v>
      </c>
      <c r="J39" s="11">
        <f>IFERROR(IF($Z39&lt;&gt;"""",IF(INDEX(Библиотека!$BE$5:$BE$304,$Z39)&lt;&gt;"""",INDEX(Библиотека!$BE$5:$BE$304,$Z39),""),""),"-")</f>
        <v>0</v>
      </c>
      <c r="K39" s="10">
        <f>IFERROR(IF($Z39&lt;&gt;"""",IF(INDEX(Библиотека!$BF$5:$BF$304,$Z39)&lt;&gt;"""",INDEX(Библиотека!$BF$5:$BF$304,$Z39),""),""),"-")</f>
        <v>0</v>
      </c>
      <c r="L39" s="55">
        <f>IFERROR(IF($Z39&lt;&gt;"""",IF(INDEX(Библиотека!$BG$5:$BG$304,$Z39)&lt;&gt;"""",INDEX(Библиотека!$BG$5:$BG$304,$Z39),""),""),"-")</f>
        <v>0</v>
      </c>
      <c r="M39" s="55">
        <f>IFERROR(IF($Z39&lt;&gt;"""",IF(INDEX(Библиотека!$BH$5:$BH$304,$Z39)&lt;&gt;"""",INDEX(Библиотека!$BH$5:$BH$304,$Z39),""),""),"-")</f>
        <v>0</v>
      </c>
      <c r="N39" s="11">
        <f>IFERROR(IF($Z39&lt;&gt;"""",IF(INDEX(Библиотека!$BI$5:$BI$304,$Z39)&lt;&gt;"""",INDEX(Библиотека!$BI$5:$BI$304,$Z39),""),""),"-")</f>
        <v>0</v>
      </c>
      <c r="O39" s="10">
        <f>IFERROR(IF($Z39&lt;&gt;"""",IF(INDEX(Библиотека!$BJ$5:$BJ$304,$Z39)&lt;&gt;"""",INDEX(Библиотека!$BJ$5:$BJ$304,$Z39),""),""),"-")</f>
        <v>0</v>
      </c>
      <c r="P39" s="58">
        <f>IFERROR(IF($Z39&lt;&gt;"""",IF(INDEX(Библиотека!$BK$5:$BK$304,$Z39)&lt;&gt;"""",INDEX(Библиотека!$BK$5:$BK$304,$Z39),""),""),"-")</f>
        <v>0</v>
      </c>
      <c r="Q39" s="10">
        <f>IFERROR(IF($Z39&lt;&gt;"""",IF(INDEX(Библиотека!$BL$5:$BL$304,$Z39)&lt;&gt;"""",INDEX(Библиотека!$BL$5:$BL$304,$Z39),""),""),"-")</f>
        <v>0</v>
      </c>
      <c r="R39" s="11">
        <f>IFERROR(IF($Z39&lt;&gt;"""",IF(INDEX(Библиотека!$BM$5:$BM$304,$Z39)&lt;&gt;"""",INDEX(Библиотека!$BM$5:$BM$304,$Z39),""),""),"-")</f>
        <v>0</v>
      </c>
      <c r="S39" s="21">
        <f>IFERROR(IF($Z39&lt;&gt;"""",IF(INDEX(Библиотека!$BN$5:$BN$304,$Z39)&lt;&gt;"""",INDEX(Библиотека!$BN$5:$BN$304,$Z39),""),""),"-")</f>
        <v>0</v>
      </c>
      <c r="T39" s="11">
        <f>IFERROR(IF($Z39&lt;&gt;"""",IF(INDEX(Библиотека!$BO$5:$BO$304,$Z39)&lt;&gt;"""",INDEX(Библиотека!$BO$5:$BO$304,$Z39),""),""),"-")</f>
        <v>0</v>
      </c>
      <c r="U39" s="10">
        <f>IFERROR(IF($Z39&lt;&gt;"""",IF(INDEX(Библиотека!$BP$5:$BP$304,$Z39)&lt;&gt;"""",INDEX(Библиотека!$BP$5:$BP$304,$Z39),""),""),"-")</f>
        <v>0</v>
      </c>
      <c r="V39" s="11">
        <f>IFERROR(IF($Z39&lt;&gt;"""",IF(INDEX(Библиотека!$BQ$5:$BQ$304,$Z39)&lt;&gt;"""",INDEX(Библиотека!$BQ$5:$BQ$304,$Z39),""),""),"-")</f>
        <v>0</v>
      </c>
      <c r="W39" s="10"/>
      <c r="X39" s="11"/>
      <c r="Y39" s="97"/>
      <c r="Z39" s="4">
        <f t="shared" si="2"/>
        <v>5</v>
      </c>
    </row>
    <row r="40" spans="1:26" x14ac:dyDescent="0.25">
      <c r="A40" s="100"/>
      <c r="B40" s="103"/>
      <c r="C40" s="10" t="str">
        <f>IFERROR(IF($Z40&lt;&gt;"""",IF(INDEX(Библиотека!$AX$5:$AX$304,$Z40)&lt;&gt;"""",INDEX(Библиотека!$AX$5:$AX$304,$Z40),""),""),"-")</f>
        <v>Перегор кор.</v>
      </c>
      <c r="D40" s="55">
        <f>IFERROR(IF($Z40&lt;&gt;"""",IF(INDEX(Библиотека!$AY$5:$AY$304,$Z40)&lt;&gt;"""",INDEX(Библиотека!$AY$5:$AY$304,$Z40),""),""),"-")</f>
        <v>140</v>
      </c>
      <c r="E40" s="55">
        <f>IFERROR(IF($Z40&lt;&gt;"""",IF(INDEX(Библиотека!$AZ$5:$AZ$304,$Z40)&lt;&gt;"""",INDEX(Библиотека!$AZ$5:$AZ$304,$Z40),""),""),"-")</f>
        <v>50</v>
      </c>
      <c r="F40" s="11">
        <f>IFERROR(IF($Z40&lt;&gt;"""",IF(INDEX(Библиотека!$BA$5:$BA$304,$Z40)&lt;&gt;"""",INDEX(Библиотека!$BA$5:$BA$304,$Z40),""),""),"-")</f>
        <v>2</v>
      </c>
      <c r="G40" s="10">
        <f>IFERROR(IF($Z40&lt;&gt;"""",IF(INDEX(Библиотека!$BB$5:$BB$304,$Z40)&lt;&gt;"""",INDEX(Библиотека!$BB$5:$BB$304,$Z40),""),""),"-")</f>
        <v>0</v>
      </c>
      <c r="H40" s="55">
        <f>IFERROR(IF($Z40&lt;&gt;"""",IF(INDEX(Библиотека!$BC$5:$BC$304,$Z40)&lt;&gt;"""",INDEX(Библиотека!$BC$5:$BC$304,$Z40),""),""),"-")</f>
        <v>0</v>
      </c>
      <c r="I40" s="55">
        <f>IFERROR(IF($Z40&lt;&gt;"""",IF(INDEX(Библиотека!$BD$5:$BD$304,$Z40)&lt;&gt;"""",INDEX(Библиотека!$BD$5:$BD$304,$Z40),""),""),"-")</f>
        <v>0</v>
      </c>
      <c r="J40" s="11">
        <f>IFERROR(IF($Z40&lt;&gt;"""",IF(INDEX(Библиотека!$BE$5:$BE$304,$Z40)&lt;&gt;"""",INDEX(Библиотека!$BE$5:$BE$304,$Z40),""),""),"-")</f>
        <v>0</v>
      </c>
      <c r="K40" s="10">
        <f>IFERROR(IF($Z40&lt;&gt;"""",IF(INDEX(Библиотека!$BF$5:$BF$304,$Z40)&lt;&gt;"""",INDEX(Библиотека!$BF$5:$BF$304,$Z40),""),""),"-")</f>
        <v>0</v>
      </c>
      <c r="L40" s="55">
        <f>IFERROR(IF($Z40&lt;&gt;"""",IF(INDEX(Библиотека!$BG$5:$BG$304,$Z40)&lt;&gt;"""",INDEX(Библиотека!$BG$5:$BG$304,$Z40),""),""),"-")</f>
        <v>0</v>
      </c>
      <c r="M40" s="55">
        <f>IFERROR(IF($Z40&lt;&gt;"""",IF(INDEX(Библиотека!$BH$5:$BH$304,$Z40)&lt;&gt;"""",INDEX(Библиотека!$BH$5:$BH$304,$Z40),""),""),"-")</f>
        <v>0</v>
      </c>
      <c r="N40" s="11">
        <f>IFERROR(IF($Z40&lt;&gt;"""",IF(INDEX(Библиотека!$BI$5:$BI$304,$Z40)&lt;&gt;"""",INDEX(Библиотека!$BI$5:$BI$304,$Z40),""),""),"-")</f>
        <v>0</v>
      </c>
      <c r="O40" s="10">
        <f>IFERROR(IF($Z40&lt;&gt;"""",IF(INDEX(Библиотека!$BJ$5:$BJ$304,$Z40)&lt;&gt;"""",INDEX(Библиотека!$BJ$5:$BJ$304,$Z40),""),""),"-")</f>
        <v>0</v>
      </c>
      <c r="P40" s="58">
        <f>IFERROR(IF($Z40&lt;&gt;"""",IF(INDEX(Библиотека!$BK$5:$BK$304,$Z40)&lt;&gt;"""",INDEX(Библиотека!$BK$5:$BK$304,$Z40),""),""),"-")</f>
        <v>0</v>
      </c>
      <c r="Q40" s="10">
        <f>IFERROR(IF($Z40&lt;&gt;"""",IF(INDEX(Библиотека!$BL$5:$BL$304,$Z40)&lt;&gt;"""",INDEX(Библиотека!$BL$5:$BL$304,$Z40),""),""),"-")</f>
        <v>0</v>
      </c>
      <c r="R40" s="11">
        <f>IFERROR(IF($Z40&lt;&gt;"""",IF(INDEX(Библиотека!$BM$5:$BM$304,$Z40)&lt;&gt;"""",INDEX(Библиотека!$BM$5:$BM$304,$Z40),""),""),"-")</f>
        <v>0</v>
      </c>
      <c r="S40" s="21">
        <f>IFERROR(IF($Z40&lt;&gt;"""",IF(INDEX(Библиотека!$BN$5:$BN$304,$Z40)&lt;&gt;"""",INDEX(Библиотека!$BN$5:$BN$304,$Z40),""),""),"-")</f>
        <v>0</v>
      </c>
      <c r="T40" s="11">
        <f>IFERROR(IF($Z40&lt;&gt;"""",IF(INDEX(Библиотека!$BO$5:$BO$304,$Z40)&lt;&gt;"""",INDEX(Библиотека!$BO$5:$BO$304,$Z40),""),""),"-")</f>
        <v>0</v>
      </c>
      <c r="U40" s="10">
        <f>IFERROR(IF($Z40&lt;&gt;"""",IF(INDEX(Библиотека!$BP$5:$BP$304,$Z40)&lt;&gt;"""",INDEX(Библиотека!$BP$5:$BP$304,$Z40),""),""),"-")</f>
        <v>0</v>
      </c>
      <c r="V40" s="11">
        <f>IFERROR(IF($Z40&lt;&gt;"""",IF(INDEX(Библиотека!$BQ$5:$BQ$304,$Z40)&lt;&gt;"""",INDEX(Библиотека!$BQ$5:$BQ$304,$Z40),""),""),"-")</f>
        <v>0</v>
      </c>
      <c r="W40" s="10"/>
      <c r="X40" s="11"/>
      <c r="Y40" s="97"/>
      <c r="Z40" s="4">
        <f t="shared" si="2"/>
        <v>6</v>
      </c>
    </row>
    <row r="41" spans="1:26" x14ac:dyDescent="0.25">
      <c r="A41" s="100"/>
      <c r="B41" s="103"/>
      <c r="C41" s="10">
        <f>IFERROR(IF($Z41&lt;&gt;"""",IF(INDEX(Библиотека!$AX$5:$AX$304,$Z41)&lt;&gt;"""",INDEX(Библиотека!$AX$5:$AX$304,$Z41),""),""),"-")</f>
        <v>0</v>
      </c>
      <c r="D41" s="55">
        <f>IFERROR(IF($Z41&lt;&gt;"""",IF(INDEX(Библиотека!$AY$5:$AY$304,$Z41)&lt;&gt;"""",INDEX(Библиотека!$AY$5:$AY$304,$Z41),""),""),"-")</f>
        <v>0</v>
      </c>
      <c r="E41" s="55">
        <f>IFERROR(IF($Z41&lt;&gt;"""",IF(INDEX(Библиотека!$AZ$5:$AZ$304,$Z41)&lt;&gt;"""",INDEX(Библиотека!$AZ$5:$AZ$304,$Z41),""),""),"-")</f>
        <v>0</v>
      </c>
      <c r="F41" s="11">
        <f>IFERROR(IF($Z41&lt;&gt;"""",IF(INDEX(Библиотека!$BA$5:$BA$304,$Z41)&lt;&gt;"""",INDEX(Библиотека!$BA$5:$BA$304,$Z41),""),""),"-")</f>
        <v>0</v>
      </c>
      <c r="G41" s="10">
        <f>IFERROR(IF($Z41&lt;&gt;"""",IF(INDEX(Библиотека!$BB$5:$BB$304,$Z41)&lt;&gt;"""",INDEX(Библиотека!$BB$5:$BB$304,$Z41),""),""),"-")</f>
        <v>0</v>
      </c>
      <c r="H41" s="55">
        <f>IFERROR(IF($Z41&lt;&gt;"""",IF(INDEX(Библиотека!$BC$5:$BC$304,$Z41)&lt;&gt;"""",INDEX(Библиотека!$BC$5:$BC$304,$Z41),""),""),"-")</f>
        <v>0</v>
      </c>
      <c r="I41" s="55">
        <f>IFERROR(IF($Z41&lt;&gt;"""",IF(INDEX(Библиотека!$BD$5:$BD$304,$Z41)&lt;&gt;"""",INDEX(Библиотека!$BD$5:$BD$304,$Z41),""),""),"-")</f>
        <v>0</v>
      </c>
      <c r="J41" s="11">
        <f>IFERROR(IF($Z41&lt;&gt;"""",IF(INDEX(Библиотека!$BE$5:$BE$304,$Z41)&lt;&gt;"""",INDEX(Библиотека!$BE$5:$BE$304,$Z41),""),""),"-")</f>
        <v>0</v>
      </c>
      <c r="K41" s="10">
        <f>IFERROR(IF($Z41&lt;&gt;"""",IF(INDEX(Библиотека!$BF$5:$BF$304,$Z41)&lt;&gt;"""",INDEX(Библиотека!$BF$5:$BF$304,$Z41),""),""),"-")</f>
        <v>0</v>
      </c>
      <c r="L41" s="55">
        <f>IFERROR(IF($Z41&lt;&gt;"""",IF(INDEX(Библиотека!$BG$5:$BG$304,$Z41)&lt;&gt;"""",INDEX(Библиотека!$BG$5:$BG$304,$Z41),""),""),"-")</f>
        <v>0</v>
      </c>
      <c r="M41" s="55">
        <f>IFERROR(IF($Z41&lt;&gt;"""",IF(INDEX(Библиотека!$BH$5:$BH$304,$Z41)&lt;&gt;"""",INDEX(Библиотека!$BH$5:$BH$304,$Z41),""),""),"-")</f>
        <v>0</v>
      </c>
      <c r="N41" s="11">
        <f>IFERROR(IF($Z41&lt;&gt;"""",IF(INDEX(Библиотека!$BI$5:$BI$304,$Z41)&lt;&gt;"""",INDEX(Библиотека!$BI$5:$BI$304,$Z41),""),""),"-")</f>
        <v>0</v>
      </c>
      <c r="O41" s="10">
        <f>IFERROR(IF($Z41&lt;&gt;"""",IF(INDEX(Библиотека!$BJ$5:$BJ$304,$Z41)&lt;&gt;"""",INDEX(Библиотека!$BJ$5:$BJ$304,$Z41),""),""),"-")</f>
        <v>0</v>
      </c>
      <c r="P41" s="58">
        <f>IFERROR(IF($Z41&lt;&gt;"""",IF(INDEX(Библиотека!$BK$5:$BK$304,$Z41)&lt;&gt;"""",INDEX(Библиотека!$BK$5:$BK$304,$Z41),""),""),"-")</f>
        <v>0</v>
      </c>
      <c r="Q41" s="10">
        <f>IFERROR(IF($Z41&lt;&gt;"""",IF(INDEX(Библиотека!$BL$5:$BL$304,$Z41)&lt;&gt;"""",INDEX(Библиотека!$BL$5:$BL$304,$Z41),""),""),"-")</f>
        <v>0</v>
      </c>
      <c r="R41" s="11">
        <f>IFERROR(IF($Z41&lt;&gt;"""",IF(INDEX(Библиотека!$BM$5:$BM$304,$Z41)&lt;&gt;"""",INDEX(Библиотека!$BM$5:$BM$304,$Z41),""),""),"-")</f>
        <v>0</v>
      </c>
      <c r="S41" s="21">
        <f>IFERROR(IF($Z41&lt;&gt;"""",IF(INDEX(Библиотека!$BN$5:$BN$304,$Z41)&lt;&gt;"""",INDEX(Библиотека!$BN$5:$BN$304,$Z41),""),""),"-")</f>
        <v>0</v>
      </c>
      <c r="T41" s="11">
        <f>IFERROR(IF($Z41&lt;&gt;"""",IF(INDEX(Библиотека!$BO$5:$BO$304,$Z41)&lt;&gt;"""",INDEX(Библиотека!$BO$5:$BO$304,$Z41),""),""),"-")</f>
        <v>0</v>
      </c>
      <c r="U41" s="10">
        <f>IFERROR(IF($Z41&lt;&gt;"""",IF(INDEX(Библиотека!$BP$5:$BP$304,$Z41)&lt;&gt;"""",INDEX(Библиотека!$BP$5:$BP$304,$Z41),""),""),"-")</f>
        <v>0</v>
      </c>
      <c r="V41" s="11">
        <f>IFERROR(IF($Z41&lt;&gt;"""",IF(INDEX(Библиотека!$BQ$5:$BQ$304,$Z41)&lt;&gt;"""",INDEX(Библиотека!$BQ$5:$BQ$304,$Z41),""),""),"-")</f>
        <v>0</v>
      </c>
      <c r="W41" s="10"/>
      <c r="X41" s="11"/>
      <c r="Y41" s="97"/>
      <c r="Z41" s="4">
        <f t="shared" si="2"/>
        <v>7</v>
      </c>
    </row>
    <row r="42" spans="1:26" x14ac:dyDescent="0.25">
      <c r="A42" s="100"/>
      <c r="B42" s="103"/>
      <c r="C42" s="10">
        <f>IFERROR(IF($Z42&lt;&gt;"""",IF(INDEX(Библиотека!$AX$5:$AX$304,$Z42)&lt;&gt;"""",INDEX(Библиотека!$AX$5:$AX$304,$Z42),""),""),"-")</f>
        <v>0</v>
      </c>
      <c r="D42" s="55">
        <f>IFERROR(IF($Z42&lt;&gt;"""",IF(INDEX(Библиотека!$AY$5:$AY$304,$Z42)&lt;&gt;"""",INDEX(Библиотека!$AY$5:$AY$304,$Z42),""),""),"-")</f>
        <v>0</v>
      </c>
      <c r="E42" s="55">
        <f>IFERROR(IF($Z42&lt;&gt;"""",IF(INDEX(Библиотека!$AZ$5:$AZ$304,$Z42)&lt;&gt;"""",INDEX(Библиотека!$AZ$5:$AZ$304,$Z42),""),""),"-")</f>
        <v>0</v>
      </c>
      <c r="F42" s="11">
        <f>IFERROR(IF($Z42&lt;&gt;"""",IF(INDEX(Библиотека!$BA$5:$BA$304,$Z42)&lt;&gt;"""",INDEX(Библиотека!$BA$5:$BA$304,$Z42),""),""),"-")</f>
        <v>0</v>
      </c>
      <c r="G42" s="10">
        <f>IFERROR(IF($Z42&lt;&gt;"""",IF(INDEX(Библиотека!$BB$5:$BB$304,$Z42)&lt;&gt;"""",INDEX(Библиотека!$BB$5:$BB$304,$Z42),""),""),"-")</f>
        <v>0</v>
      </c>
      <c r="H42" s="55">
        <f>IFERROR(IF($Z42&lt;&gt;"""",IF(INDEX(Библиотека!$BC$5:$BC$304,$Z42)&lt;&gt;"""",INDEX(Библиотека!$BC$5:$BC$304,$Z42),""),""),"-")</f>
        <v>0</v>
      </c>
      <c r="I42" s="55">
        <f>IFERROR(IF($Z42&lt;&gt;"""",IF(INDEX(Библиотека!$BD$5:$BD$304,$Z42)&lt;&gt;"""",INDEX(Библиотека!$BD$5:$BD$304,$Z42),""),""),"-")</f>
        <v>0</v>
      </c>
      <c r="J42" s="11">
        <f>IFERROR(IF($Z42&lt;&gt;"""",IF(INDEX(Библиотека!$BE$5:$BE$304,$Z42)&lt;&gt;"""",INDEX(Библиотека!$BE$5:$BE$304,$Z42),""),""),"-")</f>
        <v>0</v>
      </c>
      <c r="K42" s="10">
        <f>IFERROR(IF($Z42&lt;&gt;"""",IF(INDEX(Библиотека!$BF$5:$BF$304,$Z42)&lt;&gt;"""",INDEX(Библиотека!$BF$5:$BF$304,$Z42),""),""),"-")</f>
        <v>0</v>
      </c>
      <c r="L42" s="55">
        <f>IFERROR(IF($Z42&lt;&gt;"""",IF(INDEX(Библиотека!$BG$5:$BG$304,$Z42)&lt;&gt;"""",INDEX(Библиотека!$BG$5:$BG$304,$Z42),""),""),"-")</f>
        <v>0</v>
      </c>
      <c r="M42" s="55">
        <f>IFERROR(IF($Z42&lt;&gt;"""",IF(INDEX(Библиотека!$BH$5:$BH$304,$Z42)&lt;&gt;"""",INDEX(Библиотека!$BH$5:$BH$304,$Z42),""),""),"-")</f>
        <v>0</v>
      </c>
      <c r="N42" s="11">
        <f>IFERROR(IF($Z42&lt;&gt;"""",IF(INDEX(Библиотека!$BI$5:$BI$304,$Z42)&lt;&gt;"""",INDEX(Библиотека!$BI$5:$BI$304,$Z42),""),""),"-")</f>
        <v>0</v>
      </c>
      <c r="O42" s="10">
        <f>IFERROR(IF($Z42&lt;&gt;"""",IF(INDEX(Библиотека!$BJ$5:$BJ$304,$Z42)&lt;&gt;"""",INDEX(Библиотека!$BJ$5:$BJ$304,$Z42),""),""),"-")</f>
        <v>0</v>
      </c>
      <c r="P42" s="58">
        <f>IFERROR(IF($Z42&lt;&gt;"""",IF(INDEX(Библиотека!$BK$5:$BK$304,$Z42)&lt;&gt;"""",INDEX(Библиотека!$BK$5:$BK$304,$Z42),""),""),"-")</f>
        <v>0</v>
      </c>
      <c r="Q42" s="10">
        <f>IFERROR(IF($Z42&lt;&gt;"""",IF(INDEX(Библиотека!$BL$5:$BL$304,$Z42)&lt;&gt;"""",INDEX(Библиотека!$BL$5:$BL$304,$Z42),""),""),"-")</f>
        <v>0</v>
      </c>
      <c r="R42" s="11">
        <f>IFERROR(IF($Z42&lt;&gt;"""",IF(INDEX(Библиотека!$BM$5:$BM$304,$Z42)&lt;&gt;"""",INDEX(Библиотека!$BM$5:$BM$304,$Z42),""),""),"-")</f>
        <v>0</v>
      </c>
      <c r="S42" s="21">
        <f>IFERROR(IF($Z42&lt;&gt;"""",IF(INDEX(Библиотека!$BN$5:$BN$304,$Z42)&lt;&gt;"""",INDEX(Библиотека!$BN$5:$BN$304,$Z42),""),""),"-")</f>
        <v>0</v>
      </c>
      <c r="T42" s="11">
        <f>IFERROR(IF($Z42&lt;&gt;"""",IF(INDEX(Библиотека!$BO$5:$BO$304,$Z42)&lt;&gt;"""",INDEX(Библиотека!$BO$5:$BO$304,$Z42),""),""),"-")</f>
        <v>0</v>
      </c>
      <c r="U42" s="10">
        <f>IFERROR(IF($Z42&lt;&gt;"""",IF(INDEX(Библиотека!$BP$5:$BP$304,$Z42)&lt;&gt;"""",INDEX(Библиотека!$BP$5:$BP$304,$Z42),""),""),"-")</f>
        <v>0</v>
      </c>
      <c r="V42" s="11">
        <f>IFERROR(IF($Z42&lt;&gt;"""",IF(INDEX(Библиотека!$BQ$5:$BQ$304,$Z42)&lt;&gt;"""",INDEX(Библиотека!$BQ$5:$BQ$304,$Z42),""),""),"-")</f>
        <v>0</v>
      </c>
      <c r="W42" s="10"/>
      <c r="X42" s="11"/>
      <c r="Y42" s="97"/>
      <c r="Z42" s="4">
        <f t="shared" si="2"/>
        <v>8</v>
      </c>
    </row>
    <row r="43" spans="1:26" x14ac:dyDescent="0.25">
      <c r="A43" s="100"/>
      <c r="B43" s="103"/>
      <c r="C43" s="10">
        <f>IFERROR(IF($Z43&lt;&gt;"""",IF(INDEX(Библиотека!$AX$5:$AX$304,$Z43)&lt;&gt;"""",INDEX(Библиотека!$AX$5:$AX$304,$Z43),""),""),"-")</f>
        <v>0</v>
      </c>
      <c r="D43" s="55">
        <f>IFERROR(IF($Z43&lt;&gt;"""",IF(INDEX(Библиотека!$AY$5:$AY$304,$Z43)&lt;&gt;"""",INDEX(Библиотека!$AY$5:$AY$304,$Z43),""),""),"-")</f>
        <v>0</v>
      </c>
      <c r="E43" s="55">
        <f>IFERROR(IF($Z43&lt;&gt;"""",IF(INDEX(Библиотека!$AZ$5:$AZ$304,$Z43)&lt;&gt;"""",INDEX(Библиотека!$AZ$5:$AZ$304,$Z43),""),""),"-")</f>
        <v>0</v>
      </c>
      <c r="F43" s="11">
        <f>IFERROR(IF($Z43&lt;&gt;"""",IF(INDEX(Библиотека!$BA$5:$BA$304,$Z43)&lt;&gt;"""",INDEX(Библиотека!$BA$5:$BA$304,$Z43),""),""),"-")</f>
        <v>0</v>
      </c>
      <c r="G43" s="10">
        <f>IFERROR(IF($Z43&lt;&gt;"""",IF(INDEX(Библиотека!$BB$5:$BB$304,$Z43)&lt;&gt;"""",INDEX(Библиотека!$BB$5:$BB$304,$Z43),""),""),"-")</f>
        <v>0</v>
      </c>
      <c r="H43" s="55">
        <f>IFERROR(IF($Z43&lt;&gt;"""",IF(INDEX(Библиотека!$BC$5:$BC$304,$Z43)&lt;&gt;"""",INDEX(Библиотека!$BC$5:$BC$304,$Z43),""),""),"-")</f>
        <v>0</v>
      </c>
      <c r="I43" s="55">
        <f>IFERROR(IF($Z43&lt;&gt;"""",IF(INDEX(Библиотека!$BD$5:$BD$304,$Z43)&lt;&gt;"""",INDEX(Библиотека!$BD$5:$BD$304,$Z43),""),""),"-")</f>
        <v>0</v>
      </c>
      <c r="J43" s="11">
        <f>IFERROR(IF($Z43&lt;&gt;"""",IF(INDEX(Библиотека!$BE$5:$BE$304,$Z43)&lt;&gt;"""",INDEX(Библиотека!$BE$5:$BE$304,$Z43),""),""),"-")</f>
        <v>0</v>
      </c>
      <c r="K43" s="10">
        <f>IFERROR(IF($Z43&lt;&gt;"""",IF(INDEX(Библиотека!$BF$5:$BF$304,$Z43)&lt;&gt;"""",INDEX(Библиотека!$BF$5:$BF$304,$Z43),""),""),"-")</f>
        <v>0</v>
      </c>
      <c r="L43" s="55">
        <f>IFERROR(IF($Z43&lt;&gt;"""",IF(INDEX(Библиотека!$BG$5:$BG$304,$Z43)&lt;&gt;"""",INDEX(Библиотека!$BG$5:$BG$304,$Z43),""),""),"-")</f>
        <v>0</v>
      </c>
      <c r="M43" s="55">
        <f>IFERROR(IF($Z43&lt;&gt;"""",IF(INDEX(Библиотека!$BH$5:$BH$304,$Z43)&lt;&gt;"""",INDEX(Библиотека!$BH$5:$BH$304,$Z43),""),""),"-")</f>
        <v>0</v>
      </c>
      <c r="N43" s="11">
        <f>IFERROR(IF($Z43&lt;&gt;"""",IF(INDEX(Библиотека!$BI$5:$BI$304,$Z43)&lt;&gt;"""",INDEX(Библиотека!$BI$5:$BI$304,$Z43),""),""),"-")</f>
        <v>0</v>
      </c>
      <c r="O43" s="10">
        <f>IFERROR(IF($Z43&lt;&gt;"""",IF(INDEX(Библиотека!$BJ$5:$BJ$304,$Z43)&lt;&gt;"""",INDEX(Библиотека!$BJ$5:$BJ$304,$Z43),""),""),"-")</f>
        <v>0</v>
      </c>
      <c r="P43" s="58">
        <f>IFERROR(IF($Z43&lt;&gt;"""",IF(INDEX(Библиотека!$BK$5:$BK$304,$Z43)&lt;&gt;"""",INDEX(Библиотека!$BK$5:$BK$304,$Z43),""),""),"-")</f>
        <v>0</v>
      </c>
      <c r="Q43" s="10">
        <f>IFERROR(IF($Z43&lt;&gt;"""",IF(INDEX(Библиотека!$BL$5:$BL$304,$Z43)&lt;&gt;"""",INDEX(Библиотека!$BL$5:$BL$304,$Z43),""),""),"-")</f>
        <v>0</v>
      </c>
      <c r="R43" s="11">
        <f>IFERROR(IF($Z43&lt;&gt;"""",IF(INDEX(Библиотека!$BM$5:$BM$304,$Z43)&lt;&gt;"""",INDEX(Библиотека!$BM$5:$BM$304,$Z43),""),""),"-")</f>
        <v>0</v>
      </c>
      <c r="S43" s="21">
        <f>IFERROR(IF($Z43&lt;&gt;"""",IF(INDEX(Библиотека!$BN$5:$BN$304,$Z43)&lt;&gt;"""",INDEX(Библиотека!$BN$5:$BN$304,$Z43),""),""),"-")</f>
        <v>0</v>
      </c>
      <c r="T43" s="11">
        <f>IFERROR(IF($Z43&lt;&gt;"""",IF(INDEX(Библиотека!$BO$5:$BO$304,$Z43)&lt;&gt;"""",INDEX(Библиотека!$BO$5:$BO$304,$Z43),""),""),"-")</f>
        <v>0</v>
      </c>
      <c r="U43" s="10">
        <f>IFERROR(IF($Z43&lt;&gt;"""",IF(INDEX(Библиотека!$BP$5:$BP$304,$Z43)&lt;&gt;"""",INDEX(Библиотека!$BP$5:$BP$304,$Z43),""),""),"-")</f>
        <v>0</v>
      </c>
      <c r="V43" s="11">
        <f>IFERROR(IF($Z43&lt;&gt;"""",IF(INDEX(Библиотека!$BQ$5:$BQ$304,$Z43)&lt;&gt;"""",INDEX(Библиотека!$BQ$5:$BQ$304,$Z43),""),""),"-")</f>
        <v>0</v>
      </c>
      <c r="W43" s="10"/>
      <c r="X43" s="11"/>
      <c r="Y43" s="97"/>
      <c r="Z43" s="4">
        <f t="shared" si="2"/>
        <v>9</v>
      </c>
    </row>
    <row r="44" spans="1:26" x14ac:dyDescent="0.25">
      <c r="A44" s="100"/>
      <c r="B44" s="103"/>
      <c r="C44" s="10">
        <f>IFERROR(IF($Z44&lt;&gt;"""",IF(INDEX(Библиотека!$AX$5:$AX$304,$Z44)&lt;&gt;"""",INDEX(Библиотека!$AX$5:$AX$304,$Z44),""),""),"-")</f>
        <v>0</v>
      </c>
      <c r="D44" s="55">
        <f>IFERROR(IF($Z44&lt;&gt;"""",IF(INDEX(Библиотека!$AY$5:$AY$304,$Z44)&lt;&gt;"""",INDEX(Библиотека!$AY$5:$AY$304,$Z44),""),""),"-")</f>
        <v>0</v>
      </c>
      <c r="E44" s="55">
        <f>IFERROR(IF($Z44&lt;&gt;"""",IF(INDEX(Библиотека!$AZ$5:$AZ$304,$Z44)&lt;&gt;"""",INDEX(Библиотека!$AZ$5:$AZ$304,$Z44),""),""),"-")</f>
        <v>0</v>
      </c>
      <c r="F44" s="11">
        <f>IFERROR(IF($Z44&lt;&gt;"""",IF(INDEX(Библиотека!$BA$5:$BA$304,$Z44)&lt;&gt;"""",INDEX(Библиотека!$BA$5:$BA$304,$Z44),""),""),"-")</f>
        <v>0</v>
      </c>
      <c r="G44" s="10">
        <f>IFERROR(IF($Z44&lt;&gt;"""",IF(INDEX(Библиотека!$BB$5:$BB$304,$Z44)&lt;&gt;"""",INDEX(Библиотека!$BB$5:$BB$304,$Z44),""),""),"-")</f>
        <v>0</v>
      </c>
      <c r="H44" s="55">
        <f>IFERROR(IF($Z44&lt;&gt;"""",IF(INDEX(Библиотека!$BC$5:$BC$304,$Z44)&lt;&gt;"""",INDEX(Библиотека!$BC$5:$BC$304,$Z44),""),""),"-")</f>
        <v>0</v>
      </c>
      <c r="I44" s="55">
        <f>IFERROR(IF($Z44&lt;&gt;"""",IF(INDEX(Библиотека!$BD$5:$BD$304,$Z44)&lt;&gt;"""",INDEX(Библиотека!$BD$5:$BD$304,$Z44),""),""),"-")</f>
        <v>0</v>
      </c>
      <c r="J44" s="11">
        <f>IFERROR(IF($Z44&lt;&gt;"""",IF(INDEX(Библиотека!$BE$5:$BE$304,$Z44)&lt;&gt;"""",INDEX(Библиотека!$BE$5:$BE$304,$Z44),""),""),"-")</f>
        <v>0</v>
      </c>
      <c r="K44" s="10">
        <f>IFERROR(IF($Z44&lt;&gt;"""",IF(INDEX(Библиотека!$BF$5:$BF$304,$Z44)&lt;&gt;"""",INDEX(Библиотека!$BF$5:$BF$304,$Z44),""),""),"-")</f>
        <v>0</v>
      </c>
      <c r="L44" s="55">
        <f>IFERROR(IF($Z44&lt;&gt;"""",IF(INDEX(Библиотека!$BG$5:$BG$304,$Z44)&lt;&gt;"""",INDEX(Библиотека!$BG$5:$BG$304,$Z44),""),""),"-")</f>
        <v>0</v>
      </c>
      <c r="M44" s="55">
        <f>IFERROR(IF($Z44&lt;&gt;"""",IF(INDEX(Библиотека!$BH$5:$BH$304,$Z44)&lt;&gt;"""",INDEX(Библиотека!$BH$5:$BH$304,$Z44),""),""),"-")</f>
        <v>0</v>
      </c>
      <c r="N44" s="11">
        <f>IFERROR(IF($Z44&lt;&gt;"""",IF(INDEX(Библиотека!$BI$5:$BI$304,$Z44)&lt;&gt;"""",INDEX(Библиотека!$BI$5:$BI$304,$Z44),""),""),"-")</f>
        <v>0</v>
      </c>
      <c r="O44" s="10">
        <f>IFERROR(IF($Z44&lt;&gt;"""",IF(INDEX(Библиотека!$BJ$5:$BJ$304,$Z44)&lt;&gt;"""",INDEX(Библиотека!$BJ$5:$BJ$304,$Z44),""),""),"-")</f>
        <v>0</v>
      </c>
      <c r="P44" s="58">
        <f>IFERROR(IF($Z44&lt;&gt;"""",IF(INDEX(Библиотека!$BK$5:$BK$304,$Z44)&lt;&gt;"""",INDEX(Библиотека!$BK$5:$BK$304,$Z44),""),""),"-")</f>
        <v>0</v>
      </c>
      <c r="Q44" s="10">
        <f>IFERROR(IF($Z44&lt;&gt;"""",IF(INDEX(Библиотека!$BL$5:$BL$304,$Z44)&lt;&gt;"""",INDEX(Библиотека!$BL$5:$BL$304,$Z44),""),""),"-")</f>
        <v>0</v>
      </c>
      <c r="R44" s="11">
        <f>IFERROR(IF($Z44&lt;&gt;"""",IF(INDEX(Библиотека!$BM$5:$BM$304,$Z44)&lt;&gt;"""",INDEX(Библиотека!$BM$5:$BM$304,$Z44),""),""),"-")</f>
        <v>0</v>
      </c>
      <c r="S44" s="21">
        <f>IFERROR(IF($Z44&lt;&gt;"""",IF(INDEX(Библиотека!$BN$5:$BN$304,$Z44)&lt;&gt;"""",INDEX(Библиотека!$BN$5:$BN$304,$Z44),""),""),"-")</f>
        <v>0</v>
      </c>
      <c r="T44" s="11">
        <f>IFERROR(IF($Z44&lt;&gt;"""",IF(INDEX(Библиотека!$BO$5:$BO$304,$Z44)&lt;&gt;"""",INDEX(Библиотека!$BO$5:$BO$304,$Z44),""),""),"-")</f>
        <v>0</v>
      </c>
      <c r="U44" s="10">
        <f>IFERROR(IF($Z44&lt;&gt;"""",IF(INDEX(Библиотека!$BP$5:$BP$304,$Z44)&lt;&gt;"""",INDEX(Библиотека!$BP$5:$BP$304,$Z44),""),""),"-")</f>
        <v>0</v>
      </c>
      <c r="V44" s="11">
        <f>IFERROR(IF($Z44&lt;&gt;"""",IF(INDEX(Библиотека!$BQ$5:$BQ$304,$Z44)&lt;&gt;"""",INDEX(Библиотека!$BQ$5:$BQ$304,$Z44),""),""),"-")</f>
        <v>0</v>
      </c>
      <c r="W44" s="10"/>
      <c r="X44" s="11"/>
      <c r="Y44" s="97"/>
      <c r="Z44" s="4">
        <f t="shared" si="2"/>
        <v>10</v>
      </c>
    </row>
    <row r="45" spans="1:26" x14ac:dyDescent="0.25">
      <c r="A45" s="100"/>
      <c r="B45" s="103"/>
      <c r="C45" s="10">
        <f>IFERROR(IF($Z45&lt;&gt;"""",IF(INDEX(Библиотека!$AX$5:$AX$304,$Z45)&lt;&gt;"""",INDEX(Библиотека!$AX$5:$AX$304,$Z45),""),""),"-")</f>
        <v>0</v>
      </c>
      <c r="D45" s="55">
        <f>IFERROR(IF($Z45&lt;&gt;"""",IF(INDEX(Библиотека!$AY$5:$AY$304,$Z45)&lt;&gt;"""",INDEX(Библиотека!$AY$5:$AY$304,$Z45),""),""),"-")</f>
        <v>0</v>
      </c>
      <c r="E45" s="55">
        <f>IFERROR(IF($Z45&lt;&gt;"""",IF(INDEX(Библиотека!$AZ$5:$AZ$304,$Z45)&lt;&gt;"""",INDEX(Библиотека!$AZ$5:$AZ$304,$Z45),""),""),"-")</f>
        <v>0</v>
      </c>
      <c r="F45" s="11">
        <f>IFERROR(IF($Z45&lt;&gt;"""",IF(INDEX(Библиотека!$BA$5:$BA$304,$Z45)&lt;&gt;"""",INDEX(Библиотека!$BA$5:$BA$304,$Z45),""),""),"-")</f>
        <v>0</v>
      </c>
      <c r="G45" s="10">
        <f>IFERROR(IF($Z45&lt;&gt;"""",IF(INDEX(Библиотека!$BB$5:$BB$304,$Z45)&lt;&gt;"""",INDEX(Библиотека!$BB$5:$BB$304,$Z45),""),""),"-")</f>
        <v>0</v>
      </c>
      <c r="H45" s="55">
        <f>IFERROR(IF($Z45&lt;&gt;"""",IF(INDEX(Библиотека!$BC$5:$BC$304,$Z45)&lt;&gt;"""",INDEX(Библиотека!$BC$5:$BC$304,$Z45),""),""),"-")</f>
        <v>0</v>
      </c>
      <c r="I45" s="55">
        <f>IFERROR(IF($Z45&lt;&gt;"""",IF(INDEX(Библиотека!$BD$5:$BD$304,$Z45)&lt;&gt;"""",INDEX(Библиотека!$BD$5:$BD$304,$Z45),""),""),"-")</f>
        <v>0</v>
      </c>
      <c r="J45" s="11">
        <f>IFERROR(IF($Z45&lt;&gt;"""",IF(INDEX(Библиотека!$BE$5:$BE$304,$Z45)&lt;&gt;"""",INDEX(Библиотека!$BE$5:$BE$304,$Z45),""),""),"-")</f>
        <v>0</v>
      </c>
      <c r="K45" s="10">
        <f>IFERROR(IF($Z45&lt;&gt;"""",IF(INDEX(Библиотека!$BF$5:$BF$304,$Z45)&lt;&gt;"""",INDEX(Библиотека!$BF$5:$BF$304,$Z45),""),""),"-")</f>
        <v>0</v>
      </c>
      <c r="L45" s="55">
        <f>IFERROR(IF($Z45&lt;&gt;"""",IF(INDEX(Библиотека!$BG$5:$BG$304,$Z45)&lt;&gt;"""",INDEX(Библиотека!$BG$5:$BG$304,$Z45),""),""),"-")</f>
        <v>0</v>
      </c>
      <c r="M45" s="55">
        <f>IFERROR(IF($Z45&lt;&gt;"""",IF(INDEX(Библиотека!$BH$5:$BH$304,$Z45)&lt;&gt;"""",INDEX(Библиотека!$BH$5:$BH$304,$Z45),""),""),"-")</f>
        <v>0</v>
      </c>
      <c r="N45" s="11">
        <f>IFERROR(IF($Z45&lt;&gt;"""",IF(INDEX(Библиотека!$BI$5:$BI$304,$Z45)&lt;&gt;"""",INDEX(Библиотека!$BI$5:$BI$304,$Z45),""),""),"-")</f>
        <v>0</v>
      </c>
      <c r="O45" s="10">
        <f>IFERROR(IF($Z45&lt;&gt;"""",IF(INDEX(Библиотека!$BJ$5:$BJ$304,$Z45)&lt;&gt;"""",INDEX(Библиотека!$BJ$5:$BJ$304,$Z45),""),""),"-")</f>
        <v>0</v>
      </c>
      <c r="P45" s="58">
        <f>IFERROR(IF($Z45&lt;&gt;"""",IF(INDEX(Библиотека!$BK$5:$BK$304,$Z45)&lt;&gt;"""",INDEX(Библиотека!$BK$5:$BK$304,$Z45),""),""),"-")</f>
        <v>0</v>
      </c>
      <c r="Q45" s="10">
        <f>IFERROR(IF($Z45&lt;&gt;"""",IF(INDEX(Библиотека!$BL$5:$BL$304,$Z45)&lt;&gt;"""",INDEX(Библиотека!$BL$5:$BL$304,$Z45),""),""),"-")</f>
        <v>0</v>
      </c>
      <c r="R45" s="11">
        <f>IFERROR(IF($Z45&lt;&gt;"""",IF(INDEX(Библиотека!$BM$5:$BM$304,$Z45)&lt;&gt;"""",INDEX(Библиотека!$BM$5:$BM$304,$Z45),""),""),"-")</f>
        <v>0</v>
      </c>
      <c r="S45" s="21">
        <f>IFERROR(IF($Z45&lt;&gt;"""",IF(INDEX(Библиотека!$BN$5:$BN$304,$Z45)&lt;&gt;"""",INDEX(Библиотека!$BN$5:$BN$304,$Z45),""),""),"-")</f>
        <v>0</v>
      </c>
      <c r="T45" s="11">
        <f>IFERROR(IF($Z45&lt;&gt;"""",IF(INDEX(Библиотека!$BO$5:$BO$304,$Z45)&lt;&gt;"""",INDEX(Библиотека!$BO$5:$BO$304,$Z45),""),""),"-")</f>
        <v>0</v>
      </c>
      <c r="U45" s="10">
        <f>IFERROR(IF($Z45&lt;&gt;"""",IF(INDEX(Библиотека!$BP$5:$BP$304,$Z45)&lt;&gt;"""",INDEX(Библиотека!$BP$5:$BP$304,$Z45),""),""),"-")</f>
        <v>0</v>
      </c>
      <c r="V45" s="11">
        <f>IFERROR(IF($Z45&lt;&gt;"""",IF(INDEX(Библиотека!$BQ$5:$BQ$304,$Z45)&lt;&gt;"""",INDEX(Библиотека!$BQ$5:$BQ$304,$Z45),""),""),"-")</f>
        <v>0</v>
      </c>
      <c r="W45" s="10"/>
      <c r="X45" s="11"/>
      <c r="Y45" s="97"/>
      <c r="Z45" s="4">
        <f t="shared" si="2"/>
        <v>11</v>
      </c>
    </row>
    <row r="46" spans="1:26" x14ac:dyDescent="0.25">
      <c r="A46" s="100"/>
      <c r="B46" s="103"/>
      <c r="C46" s="10">
        <f>IFERROR(IF($Z46&lt;&gt;"""",IF(INDEX(Библиотека!$AX$5:$AX$304,$Z46)&lt;&gt;"""",INDEX(Библиотека!$AX$5:$AX$304,$Z46),""),""),"-")</f>
        <v>0</v>
      </c>
      <c r="D46" s="55">
        <f>IFERROR(IF($Z46&lt;&gt;"""",IF(INDEX(Библиотека!$AY$5:$AY$304,$Z46)&lt;&gt;"""",INDEX(Библиотека!$AY$5:$AY$304,$Z46),""),""),"-")</f>
        <v>0</v>
      </c>
      <c r="E46" s="55">
        <f>IFERROR(IF($Z46&lt;&gt;"""",IF(INDEX(Библиотека!$AZ$5:$AZ$304,$Z46)&lt;&gt;"""",INDEX(Библиотека!$AZ$5:$AZ$304,$Z46),""),""),"-")</f>
        <v>0</v>
      </c>
      <c r="F46" s="11">
        <f>IFERROR(IF($Z46&lt;&gt;"""",IF(INDEX(Библиотека!$BA$5:$BA$304,$Z46)&lt;&gt;"""",INDEX(Библиотека!$BA$5:$BA$304,$Z46),""),""),"-")</f>
        <v>0</v>
      </c>
      <c r="G46" s="10">
        <f>IFERROR(IF($Z46&lt;&gt;"""",IF(INDEX(Библиотека!$BB$5:$BB$304,$Z46)&lt;&gt;"""",INDEX(Библиотека!$BB$5:$BB$304,$Z46),""),""),"-")</f>
        <v>0</v>
      </c>
      <c r="H46" s="55">
        <f>IFERROR(IF($Z46&lt;&gt;"""",IF(INDEX(Библиотека!$BC$5:$BC$304,$Z46)&lt;&gt;"""",INDEX(Библиотека!$BC$5:$BC$304,$Z46),""),""),"-")</f>
        <v>0</v>
      </c>
      <c r="I46" s="55">
        <f>IFERROR(IF($Z46&lt;&gt;"""",IF(INDEX(Библиотека!$BD$5:$BD$304,$Z46)&lt;&gt;"""",INDEX(Библиотека!$BD$5:$BD$304,$Z46),""),""),"-")</f>
        <v>0</v>
      </c>
      <c r="J46" s="11">
        <f>IFERROR(IF($Z46&lt;&gt;"""",IF(INDEX(Библиотека!$BE$5:$BE$304,$Z46)&lt;&gt;"""",INDEX(Библиотека!$BE$5:$BE$304,$Z46),""),""),"-")</f>
        <v>0</v>
      </c>
      <c r="K46" s="10">
        <f>IFERROR(IF($Z46&lt;&gt;"""",IF(INDEX(Библиотека!$BF$5:$BF$304,$Z46)&lt;&gt;"""",INDEX(Библиотека!$BF$5:$BF$304,$Z46),""),""),"-")</f>
        <v>0</v>
      </c>
      <c r="L46" s="55">
        <f>IFERROR(IF($Z46&lt;&gt;"""",IF(INDEX(Библиотека!$BG$5:$BG$304,$Z46)&lt;&gt;"""",INDEX(Библиотека!$BG$5:$BG$304,$Z46),""),""),"-")</f>
        <v>0</v>
      </c>
      <c r="M46" s="55">
        <f>IFERROR(IF($Z46&lt;&gt;"""",IF(INDEX(Библиотека!$BH$5:$BH$304,$Z46)&lt;&gt;"""",INDEX(Библиотека!$BH$5:$BH$304,$Z46),""),""),"-")</f>
        <v>0</v>
      </c>
      <c r="N46" s="11">
        <f>IFERROR(IF($Z46&lt;&gt;"""",IF(INDEX(Библиотека!$BI$5:$BI$304,$Z46)&lt;&gt;"""",INDEX(Библиотека!$BI$5:$BI$304,$Z46),""),""),"-")</f>
        <v>0</v>
      </c>
      <c r="O46" s="10">
        <f>IFERROR(IF($Z46&lt;&gt;"""",IF(INDEX(Библиотека!$BJ$5:$BJ$304,$Z46)&lt;&gt;"""",INDEX(Библиотека!$BJ$5:$BJ$304,$Z46),""),""),"-")</f>
        <v>0</v>
      </c>
      <c r="P46" s="58">
        <f>IFERROR(IF($Z46&lt;&gt;"""",IF(INDEX(Библиотека!$BK$5:$BK$304,$Z46)&lt;&gt;"""",INDEX(Библиотека!$BK$5:$BK$304,$Z46),""),""),"-")</f>
        <v>0</v>
      </c>
      <c r="Q46" s="10">
        <f>IFERROR(IF($Z46&lt;&gt;"""",IF(INDEX(Библиотека!$BL$5:$BL$304,$Z46)&lt;&gt;"""",INDEX(Библиотека!$BL$5:$BL$304,$Z46),""),""),"-")</f>
        <v>0</v>
      </c>
      <c r="R46" s="11">
        <f>IFERROR(IF($Z46&lt;&gt;"""",IF(INDEX(Библиотека!$BM$5:$BM$304,$Z46)&lt;&gt;"""",INDEX(Библиотека!$BM$5:$BM$304,$Z46),""),""),"-")</f>
        <v>0</v>
      </c>
      <c r="S46" s="21">
        <f>IFERROR(IF($Z46&lt;&gt;"""",IF(INDEX(Библиотека!$BN$5:$BN$304,$Z46)&lt;&gt;"""",INDEX(Библиотека!$BN$5:$BN$304,$Z46),""),""),"-")</f>
        <v>0</v>
      </c>
      <c r="T46" s="11">
        <f>IFERROR(IF($Z46&lt;&gt;"""",IF(INDEX(Библиотека!$BO$5:$BO$304,$Z46)&lt;&gt;"""",INDEX(Библиотека!$BO$5:$BO$304,$Z46),""),""),"-")</f>
        <v>0</v>
      </c>
      <c r="U46" s="10">
        <f>IFERROR(IF($Z46&lt;&gt;"""",IF(INDEX(Библиотека!$BP$5:$BP$304,$Z46)&lt;&gt;"""",INDEX(Библиотека!$BP$5:$BP$304,$Z46),""),""),"-")</f>
        <v>0</v>
      </c>
      <c r="V46" s="11">
        <f>IFERROR(IF($Z46&lt;&gt;"""",IF(INDEX(Библиотека!$BQ$5:$BQ$304,$Z46)&lt;&gt;"""",INDEX(Библиотека!$BQ$5:$BQ$304,$Z46),""),""),"-")</f>
        <v>0</v>
      </c>
      <c r="W46" s="10"/>
      <c r="X46" s="11"/>
      <c r="Y46" s="97"/>
      <c r="Z46" s="4">
        <f t="shared" si="2"/>
        <v>12</v>
      </c>
    </row>
    <row r="47" spans="1:26" x14ac:dyDescent="0.25">
      <c r="A47" s="100"/>
      <c r="B47" s="103"/>
      <c r="C47" s="10">
        <f>IFERROR(IF($Z47&lt;&gt;"""",IF(INDEX(Библиотека!$AX$5:$AX$304,$Z47)&lt;&gt;"""",INDEX(Библиотека!$AX$5:$AX$304,$Z47),""),""),"-")</f>
        <v>0</v>
      </c>
      <c r="D47" s="55">
        <f>IFERROR(IF($Z47&lt;&gt;"""",IF(INDEX(Библиотека!$AY$5:$AY$304,$Z47)&lt;&gt;"""",INDEX(Библиотека!$AY$5:$AY$304,$Z47),""),""),"-")</f>
        <v>0</v>
      </c>
      <c r="E47" s="55">
        <f>IFERROR(IF($Z47&lt;&gt;"""",IF(INDEX(Библиотека!$AZ$5:$AZ$304,$Z47)&lt;&gt;"""",INDEX(Библиотека!$AZ$5:$AZ$304,$Z47),""),""),"-")</f>
        <v>0</v>
      </c>
      <c r="F47" s="11">
        <f>IFERROR(IF($Z47&lt;&gt;"""",IF(INDEX(Библиотека!$BA$5:$BA$304,$Z47)&lt;&gt;"""",INDEX(Библиотека!$BA$5:$BA$304,$Z47),""),""),"-")</f>
        <v>0</v>
      </c>
      <c r="G47" s="10">
        <f>IFERROR(IF($Z47&lt;&gt;"""",IF(INDEX(Библиотека!$BB$5:$BB$304,$Z47)&lt;&gt;"""",INDEX(Библиотека!$BB$5:$BB$304,$Z47),""),""),"-")</f>
        <v>0</v>
      </c>
      <c r="H47" s="55">
        <f>IFERROR(IF($Z47&lt;&gt;"""",IF(INDEX(Библиотека!$BC$5:$BC$304,$Z47)&lt;&gt;"""",INDEX(Библиотека!$BC$5:$BC$304,$Z47),""),""),"-")</f>
        <v>0</v>
      </c>
      <c r="I47" s="55">
        <f>IFERROR(IF($Z47&lt;&gt;"""",IF(INDEX(Библиотека!$BD$5:$BD$304,$Z47)&lt;&gt;"""",INDEX(Библиотека!$BD$5:$BD$304,$Z47),""),""),"-")</f>
        <v>0</v>
      </c>
      <c r="J47" s="11">
        <f>IFERROR(IF($Z47&lt;&gt;"""",IF(INDEX(Библиотека!$BE$5:$BE$304,$Z47)&lt;&gt;"""",INDEX(Библиотека!$BE$5:$BE$304,$Z47),""),""),"-")</f>
        <v>0</v>
      </c>
      <c r="K47" s="10">
        <f>IFERROR(IF($Z47&lt;&gt;"""",IF(INDEX(Библиотека!$BF$5:$BF$304,$Z47)&lt;&gt;"""",INDEX(Библиотека!$BF$5:$BF$304,$Z47),""),""),"-")</f>
        <v>0</v>
      </c>
      <c r="L47" s="55">
        <f>IFERROR(IF($Z47&lt;&gt;"""",IF(INDEX(Библиотека!$BG$5:$BG$304,$Z47)&lt;&gt;"""",INDEX(Библиотека!$BG$5:$BG$304,$Z47),""),""),"-")</f>
        <v>0</v>
      </c>
      <c r="M47" s="55">
        <f>IFERROR(IF($Z47&lt;&gt;"""",IF(INDEX(Библиотека!$BH$5:$BH$304,$Z47)&lt;&gt;"""",INDEX(Библиотека!$BH$5:$BH$304,$Z47),""),""),"-")</f>
        <v>0</v>
      </c>
      <c r="N47" s="11">
        <f>IFERROR(IF($Z47&lt;&gt;"""",IF(INDEX(Библиотека!$BI$5:$BI$304,$Z47)&lt;&gt;"""",INDEX(Библиотека!$BI$5:$BI$304,$Z47),""),""),"-")</f>
        <v>0</v>
      </c>
      <c r="O47" s="10">
        <f>IFERROR(IF($Z47&lt;&gt;"""",IF(INDEX(Библиотека!$BJ$5:$BJ$304,$Z47)&lt;&gt;"""",INDEX(Библиотека!$BJ$5:$BJ$304,$Z47),""),""),"-")</f>
        <v>0</v>
      </c>
      <c r="P47" s="58">
        <f>IFERROR(IF($Z47&lt;&gt;"""",IF(INDEX(Библиотека!$BK$5:$BK$304,$Z47)&lt;&gt;"""",INDEX(Библиотека!$BK$5:$BK$304,$Z47),""),""),"-")</f>
        <v>0</v>
      </c>
      <c r="Q47" s="10">
        <f>IFERROR(IF($Z47&lt;&gt;"""",IF(INDEX(Библиотека!$BL$5:$BL$304,$Z47)&lt;&gt;"""",INDEX(Библиотека!$BL$5:$BL$304,$Z47),""),""),"-")</f>
        <v>0</v>
      </c>
      <c r="R47" s="11">
        <f>IFERROR(IF($Z47&lt;&gt;"""",IF(INDEX(Библиотека!$BM$5:$BM$304,$Z47)&lt;&gt;"""",INDEX(Библиотека!$BM$5:$BM$304,$Z47),""),""),"-")</f>
        <v>0</v>
      </c>
      <c r="S47" s="21">
        <f>IFERROR(IF($Z47&lt;&gt;"""",IF(INDEX(Библиотека!$BN$5:$BN$304,$Z47)&lt;&gt;"""",INDEX(Библиотека!$BN$5:$BN$304,$Z47),""),""),"-")</f>
        <v>0</v>
      </c>
      <c r="T47" s="11">
        <f>IFERROR(IF($Z47&lt;&gt;"""",IF(INDEX(Библиотека!$BO$5:$BO$304,$Z47)&lt;&gt;"""",INDEX(Библиотека!$BO$5:$BO$304,$Z47),""),""),"-")</f>
        <v>0</v>
      </c>
      <c r="U47" s="10">
        <f>IFERROR(IF($Z47&lt;&gt;"""",IF(INDEX(Библиотека!$BP$5:$BP$304,$Z47)&lt;&gt;"""",INDEX(Библиотека!$BP$5:$BP$304,$Z47),""),""),"-")</f>
        <v>0</v>
      </c>
      <c r="V47" s="11">
        <f>IFERROR(IF($Z47&lt;&gt;"""",IF(INDEX(Библиотека!$BQ$5:$BQ$304,$Z47)&lt;&gt;"""",INDEX(Библиотека!$BQ$5:$BQ$304,$Z47),""),""),"-")</f>
        <v>0</v>
      </c>
      <c r="W47" s="10"/>
      <c r="X47" s="11"/>
      <c r="Y47" s="97"/>
      <c r="Z47" s="4">
        <f t="shared" si="2"/>
        <v>13</v>
      </c>
    </row>
    <row r="48" spans="1:26" x14ac:dyDescent="0.25">
      <c r="A48" s="100"/>
      <c r="B48" s="103"/>
      <c r="C48" s="10">
        <f>IFERROR(IF($Z48&lt;&gt;"""",IF(INDEX(Библиотека!$AX$5:$AX$304,$Z48)&lt;&gt;"""",INDEX(Библиотека!$AX$5:$AX$304,$Z48),""),""),"-")</f>
        <v>0</v>
      </c>
      <c r="D48" s="55">
        <f>IFERROR(IF($Z48&lt;&gt;"""",IF(INDEX(Библиотека!$AY$5:$AY$304,$Z48)&lt;&gt;"""",INDEX(Библиотека!$AY$5:$AY$304,$Z48),""),""),"-")</f>
        <v>0</v>
      </c>
      <c r="E48" s="55">
        <f>IFERROR(IF($Z48&lt;&gt;"""",IF(INDEX(Библиотека!$AZ$5:$AZ$304,$Z48)&lt;&gt;"""",INDEX(Библиотека!$AZ$5:$AZ$304,$Z48),""),""),"-")</f>
        <v>0</v>
      </c>
      <c r="F48" s="11">
        <f>IFERROR(IF($Z48&lt;&gt;"""",IF(INDEX(Библиотека!$BA$5:$BA$304,$Z48)&lt;&gt;"""",INDEX(Библиотека!$BA$5:$BA$304,$Z48),""),""),"-")</f>
        <v>0</v>
      </c>
      <c r="G48" s="10">
        <f>IFERROR(IF($Z48&lt;&gt;"""",IF(INDEX(Библиотека!$BB$5:$BB$304,$Z48)&lt;&gt;"""",INDEX(Библиотека!$BB$5:$BB$304,$Z48),""),""),"-")</f>
        <v>0</v>
      </c>
      <c r="H48" s="55">
        <f>IFERROR(IF($Z48&lt;&gt;"""",IF(INDEX(Библиотека!$BC$5:$BC$304,$Z48)&lt;&gt;"""",INDEX(Библиотека!$BC$5:$BC$304,$Z48),""),""),"-")</f>
        <v>0</v>
      </c>
      <c r="I48" s="55">
        <f>IFERROR(IF($Z48&lt;&gt;"""",IF(INDEX(Библиотека!$BD$5:$BD$304,$Z48)&lt;&gt;"""",INDEX(Библиотека!$BD$5:$BD$304,$Z48),""),""),"-")</f>
        <v>0</v>
      </c>
      <c r="J48" s="11">
        <f>IFERROR(IF($Z48&lt;&gt;"""",IF(INDEX(Библиотека!$BE$5:$BE$304,$Z48)&lt;&gt;"""",INDEX(Библиотека!$BE$5:$BE$304,$Z48),""),""),"-")</f>
        <v>0</v>
      </c>
      <c r="K48" s="10">
        <f>IFERROR(IF($Z48&lt;&gt;"""",IF(INDEX(Библиотека!$BF$5:$BF$304,$Z48)&lt;&gt;"""",INDEX(Библиотека!$BF$5:$BF$304,$Z48),""),""),"-")</f>
        <v>0</v>
      </c>
      <c r="L48" s="55">
        <f>IFERROR(IF($Z48&lt;&gt;"""",IF(INDEX(Библиотека!$BG$5:$BG$304,$Z48)&lt;&gt;"""",INDEX(Библиотека!$BG$5:$BG$304,$Z48),""),""),"-")</f>
        <v>0</v>
      </c>
      <c r="M48" s="55">
        <f>IFERROR(IF($Z48&lt;&gt;"""",IF(INDEX(Библиотека!$BH$5:$BH$304,$Z48)&lt;&gt;"""",INDEX(Библиотека!$BH$5:$BH$304,$Z48),""),""),"-")</f>
        <v>0</v>
      </c>
      <c r="N48" s="11">
        <f>IFERROR(IF($Z48&lt;&gt;"""",IF(INDEX(Библиотека!$BI$5:$BI$304,$Z48)&lt;&gt;"""",INDEX(Библиотека!$BI$5:$BI$304,$Z48),""),""),"-")</f>
        <v>0</v>
      </c>
      <c r="O48" s="10">
        <f>IFERROR(IF($Z48&lt;&gt;"""",IF(INDEX(Библиотека!$BJ$5:$BJ$304,$Z48)&lt;&gt;"""",INDEX(Библиотека!$BJ$5:$BJ$304,$Z48),""),""),"-")</f>
        <v>0</v>
      </c>
      <c r="P48" s="58">
        <f>IFERROR(IF($Z48&lt;&gt;"""",IF(INDEX(Библиотека!$BK$5:$BK$304,$Z48)&lt;&gt;"""",INDEX(Библиотека!$BK$5:$BK$304,$Z48),""),""),"-")</f>
        <v>0</v>
      </c>
      <c r="Q48" s="10">
        <f>IFERROR(IF($Z48&lt;&gt;"""",IF(INDEX(Библиотека!$BL$5:$BL$304,$Z48)&lt;&gt;"""",INDEX(Библиотека!$BL$5:$BL$304,$Z48),""),""),"-")</f>
        <v>0</v>
      </c>
      <c r="R48" s="11">
        <f>IFERROR(IF($Z48&lt;&gt;"""",IF(INDEX(Библиотека!$BM$5:$BM$304,$Z48)&lt;&gt;"""",INDEX(Библиотека!$BM$5:$BM$304,$Z48),""),""),"-")</f>
        <v>0</v>
      </c>
      <c r="S48" s="21">
        <f>IFERROR(IF($Z48&lt;&gt;"""",IF(INDEX(Библиотека!$BN$5:$BN$304,$Z48)&lt;&gt;"""",INDEX(Библиотека!$BN$5:$BN$304,$Z48),""),""),"-")</f>
        <v>0</v>
      </c>
      <c r="T48" s="11">
        <f>IFERROR(IF($Z48&lt;&gt;"""",IF(INDEX(Библиотека!$BO$5:$BO$304,$Z48)&lt;&gt;"""",INDEX(Библиотека!$BO$5:$BO$304,$Z48),""),""),"-")</f>
        <v>0</v>
      </c>
      <c r="U48" s="10">
        <f>IFERROR(IF($Z48&lt;&gt;"""",IF(INDEX(Библиотека!$BP$5:$BP$304,$Z48)&lt;&gt;"""",INDEX(Библиотека!$BP$5:$BP$304,$Z48),""),""),"-")</f>
        <v>0</v>
      </c>
      <c r="V48" s="11">
        <f>IFERROR(IF($Z48&lt;&gt;"""",IF(INDEX(Библиотека!$BQ$5:$BQ$304,$Z48)&lt;&gt;"""",INDEX(Библиотека!$BQ$5:$BQ$304,$Z48),""),""),"-")</f>
        <v>0</v>
      </c>
      <c r="W48" s="10"/>
      <c r="X48" s="11"/>
      <c r="Y48" s="97"/>
      <c r="Z48" s="4">
        <f t="shared" si="2"/>
        <v>14</v>
      </c>
    </row>
    <row r="49" spans="1:26" ht="15.75" thickBot="1" x14ac:dyDescent="0.3">
      <c r="A49" s="101"/>
      <c r="B49" s="104"/>
      <c r="C49" s="12">
        <f>IFERROR(IF($Z49&lt;&gt;"""",IF(INDEX(Библиотека!$AX$5:$AX$304,$Z49)&lt;&gt;"""",INDEX(Библиотека!$AX$5:$AX$304,$Z49),""),""),"-")</f>
        <v>0</v>
      </c>
      <c r="D49" s="56">
        <f>IFERROR(IF($Z49&lt;&gt;"""",IF(INDEX(Библиотека!$AY$5:$AY$304,$Z49)&lt;&gt;"""",INDEX(Библиотека!$AY$5:$AY$304,$Z49),""),""),"-")</f>
        <v>0</v>
      </c>
      <c r="E49" s="56">
        <f>IFERROR(IF($Z49&lt;&gt;"""",IF(INDEX(Библиотека!$AZ$5:$AZ$304,$Z49)&lt;&gt;"""",INDEX(Библиотека!$AZ$5:$AZ$304,$Z49),""),""),"-")</f>
        <v>0</v>
      </c>
      <c r="F49" s="13">
        <f>IFERROR(IF($Z49&lt;&gt;"""",IF(INDEX(Библиотека!$BA$5:$BA$304,$Z49)&lt;&gt;"""",INDEX(Библиотека!$BA$5:$BA$304,$Z49),""),""),"-")</f>
        <v>0</v>
      </c>
      <c r="G49" s="12">
        <f>IFERROR(IF($Z49&lt;&gt;"""",IF(INDEX(Библиотека!$BB$5:$BB$304,$Z49)&lt;&gt;"""",INDEX(Библиотека!$BB$5:$BB$304,$Z49),""),""),"-")</f>
        <v>0</v>
      </c>
      <c r="H49" s="56">
        <f>IFERROR(IF($Z49&lt;&gt;"""",IF(INDEX(Библиотека!$BC$5:$BC$304,$Z49)&lt;&gt;"""",INDEX(Библиотека!$BC$5:$BC$304,$Z49),""),""),"-")</f>
        <v>0</v>
      </c>
      <c r="I49" s="56">
        <f>IFERROR(IF($Z49&lt;&gt;"""",IF(INDEX(Библиотека!$BD$5:$BD$304,$Z49)&lt;&gt;"""",INDEX(Библиотека!$BD$5:$BD$304,$Z49),""),""),"-")</f>
        <v>0</v>
      </c>
      <c r="J49" s="13">
        <f>IFERROR(IF($Z49&lt;&gt;"""",IF(INDEX(Библиотека!$BE$5:$BE$304,$Z49)&lt;&gt;"""",INDEX(Библиотека!$BE$5:$BE$304,$Z49),""),""),"-")</f>
        <v>0</v>
      </c>
      <c r="K49" s="12">
        <f>IFERROR(IF($Z49&lt;&gt;"""",IF(INDEX(Библиотека!$BF$5:$BF$304,$Z49)&lt;&gt;"""",INDEX(Библиотека!$BF$5:$BF$304,$Z49),""),""),"-")</f>
        <v>0</v>
      </c>
      <c r="L49" s="56">
        <f>IFERROR(IF($Z49&lt;&gt;"""",IF(INDEX(Библиотека!$BG$5:$BG$304,$Z49)&lt;&gt;"""",INDEX(Библиотека!$BG$5:$BG$304,$Z49),""),""),"-")</f>
        <v>0</v>
      </c>
      <c r="M49" s="56">
        <f>IFERROR(IF($Z49&lt;&gt;"""",IF(INDEX(Библиотека!$BH$5:$BH$304,$Z49)&lt;&gt;"""",INDEX(Библиотека!$BH$5:$BH$304,$Z49),""),""),"-")</f>
        <v>0</v>
      </c>
      <c r="N49" s="13">
        <f>IFERROR(IF($Z49&lt;&gt;"""",IF(INDEX(Библиотека!$BI$5:$BI$304,$Z49)&lt;&gt;"""",INDEX(Библиотека!$BI$5:$BI$304,$Z49),""),""),"-")</f>
        <v>0</v>
      </c>
      <c r="O49" s="12">
        <f>IFERROR(IF($Z49&lt;&gt;"""",IF(INDEX(Библиотека!$BJ$5:$BJ$304,$Z49)&lt;&gt;"""",INDEX(Библиотека!$BJ$5:$BJ$304,$Z49),""),""),"-")</f>
        <v>0</v>
      </c>
      <c r="P49" s="59">
        <f>IFERROR(IF($Z49&lt;&gt;"""",IF(INDEX(Библиотека!$BK$5:$BK$304,$Z49)&lt;&gt;"""",INDEX(Библиотека!$BK$5:$BK$304,$Z49),""),""),"-")</f>
        <v>0</v>
      </c>
      <c r="Q49" s="12">
        <f>IFERROR(IF($Z49&lt;&gt;"""",IF(INDEX(Библиотека!$BL$5:$BL$304,$Z49)&lt;&gt;"""",INDEX(Библиотека!$BL$5:$BL$304,$Z49),""),""),"-")</f>
        <v>0</v>
      </c>
      <c r="R49" s="13">
        <f>IFERROR(IF($Z49&lt;&gt;"""",IF(INDEX(Библиотека!$BM$5:$BM$304,$Z49)&lt;&gt;"""",INDEX(Библиотека!$BM$5:$BM$304,$Z49),""),""),"-")</f>
        <v>0</v>
      </c>
      <c r="S49" s="22">
        <f>IFERROR(IF($Z49&lt;&gt;"""",IF(INDEX(Библиотека!$BN$5:$BN$304,$Z49)&lt;&gt;"""",INDEX(Библиотека!$BN$5:$BN$304,$Z49),""),""),"-")</f>
        <v>0</v>
      </c>
      <c r="T49" s="13">
        <f>IFERROR(IF($Z49&lt;&gt;"""",IF(INDEX(Библиотека!$BO$5:$BO$304,$Z49)&lt;&gt;"""",INDEX(Библиотека!$BO$5:$BO$304,$Z49),""),""),"-")</f>
        <v>0</v>
      </c>
      <c r="U49" s="12">
        <f>IFERROR(IF($Z49&lt;&gt;"""",IF(INDEX(Библиотека!$BP$5:$BP$304,$Z49)&lt;&gt;"""",INDEX(Библиотека!$BP$5:$BP$304,$Z49),""),""),"-")</f>
        <v>0</v>
      </c>
      <c r="V49" s="13">
        <f>IFERROR(IF($Z49&lt;&gt;"""",IF(INDEX(Библиотека!$BQ$5:$BQ$304,$Z49)&lt;&gt;"""",INDEX(Библиотека!$BQ$5:$BQ$304,$Z49),""),""),"-")</f>
        <v>0</v>
      </c>
      <c r="W49" s="12"/>
      <c r="X49" s="13"/>
      <c r="Y49" s="98"/>
      <c r="Z49" s="4">
        <f t="shared" si="2"/>
        <v>15</v>
      </c>
    </row>
    <row r="50" spans="1:26" x14ac:dyDescent="0.25">
      <c r="A50" s="99">
        <v>4</v>
      </c>
      <c r="B50" s="102" t="str">
        <f>Заказ!F50</f>
        <v>DeSola Консоль</v>
      </c>
      <c r="C50" s="8" t="str">
        <f>IFERROR(IF($Z50&lt;&gt;"""",IF(INDEX(Библиотека!$BV$5:$BV$304,$Z50)&lt;&gt;"""",INDEX(Библиотека!$BV$5:$BV$304,$Z50),""),""),"-")</f>
        <v>Ящик:</v>
      </c>
      <c r="D50" s="54">
        <f>IFERROR(IF($Z50&lt;&gt;"""",IF(INDEX(Библиотека!$BW$5:$BW$304,$Z50)&lt;&gt;"""",INDEX(Библиотека!$BW$5:$BW$304,$Z50),""),""),"-")</f>
        <v>0</v>
      </c>
      <c r="E50" s="54">
        <f>IFERROR(IF($Z50&lt;&gt;"""",IF(INDEX(Библиотека!$BX$5:$BX$304,$Z50)&lt;&gt;"""",INDEX(Библиотека!$BX$5:$BX$304,$Z50),""),""),"-")</f>
        <v>0</v>
      </c>
      <c r="F50" s="9">
        <f>IFERROR(IF($Z50&lt;&gt;"""",IF(INDEX(Библиотека!$BY$5:$BY$304,$Z50)&lt;&gt;"""",INDEX(Библиотека!$BY$5:$BY$304,$Z50),""),""),"-")</f>
        <v>0</v>
      </c>
      <c r="G50" s="8" t="str">
        <f>IFERROR(IF($Z50&lt;&gt;"""",IF(INDEX(Библиотека!$BZ$5:$BZ$304,$Z50)&lt;&gt;"""",INDEX(Библиотека!$BZ$5:$BZ$304,$Z50),""),""),"-")</f>
        <v>Крышка/дно</v>
      </c>
      <c r="H50" s="54">
        <f>IFERROR(IF($Z50&lt;&gt;"""",IF(INDEX(Библиотека!$CA$5:$CA$304,$Z50)&lt;&gt;"""",INDEX(Библиотека!$CA$5:$CA$304,$Z50),""),""),"-")</f>
        <v>950</v>
      </c>
      <c r="I50" s="54">
        <f>IFERROR(IF($Z50&lt;&gt;"""",IF(INDEX(Библиотека!$CB$5:$CB$304,$Z50)&lt;&gt;"""",INDEX(Библиотека!$CB$5:$CB$304,$Z50),""),""),"-")</f>
        <v>420</v>
      </c>
      <c r="J50" s="9">
        <f>IFERROR(IF($Z50&lt;&gt;"""",IF(INDEX(Библиотека!$CC$5:$CC$304,$Z50)&lt;&gt;"""",INDEX(Библиотека!$CC$5:$CC$304,$Z50),""),""),"-")</f>
        <v>2</v>
      </c>
      <c r="K50" s="8" t="str">
        <f>IFERROR(IF($Z50&lt;&gt;"""",IF(INDEX(Библиотека!$CD$5:$CD$304,$Z50)&lt;&gt;"""",INDEX(Библиотека!$CD$5:$CD$304,$Z50),""),""),"-")</f>
        <v xml:space="preserve">Фасад </v>
      </c>
      <c r="L50" s="54">
        <f>IFERROR(IF($Z50&lt;&gt;"""",IF(INDEX(Библиотека!$CE$5:$CE$304,$Z50)&lt;&gt;"""",INDEX(Библиотека!$CE$5:$CE$304,$Z50),""),""),"-")</f>
        <v>164</v>
      </c>
      <c r="M50" s="54">
        <f>IFERROR(IF($Z50&lt;&gt;"""",IF(INDEX(Библиотека!$CF$5:$CF$304,$Z50)&lt;&gt;"""",INDEX(Библиотека!$CF$5:$CF$304,$Z50),""),""),"-")</f>
        <v>911</v>
      </c>
      <c r="N50" s="9">
        <f>IFERROR(IF($Z50&lt;&gt;"""",IF(INDEX(Библиотека!$CG$5:$CG$304,$Z50)&lt;&gt;"""",INDEX(Библиотека!$CG$5:$CG$304,$Z50),""),""),"-")</f>
        <v>1</v>
      </c>
      <c r="O50" s="8">
        <f>IFERROR(IF($Z50&lt;&gt;"""",IF(INDEX(Библиотека!$CH$5:$CH$304,$Z50)&lt;&gt;"""",INDEX(Библиотека!$CH$5:$CH$304,$Z50),""),""),"-")</f>
        <v>0</v>
      </c>
      <c r="P50" s="57">
        <f>IFERROR(IF($Z50&lt;&gt;"""",IF(INDEX(Библиотека!$CI$5:$CI$304,$Z50)&lt;&gt;"""",INDEX(Библиотека!$CI$5:$CI$304,$Z50),""),""),"-")</f>
        <v>0</v>
      </c>
      <c r="Q50" s="8" t="str">
        <f>IFERROR(IF($Z50&lt;&gt;"""",IF(INDEX(Библиотека!$CJ$5:$CJ$304,$Z50)&lt;&gt;"""",INDEX(Библиотека!$CJ$5:$CJ$304,$Z50),""),""),"-")</f>
        <v>Ручка шест</v>
      </c>
      <c r="R50" s="9">
        <f>IFERROR(IF($Z50&lt;&gt;"""",IF(INDEX(Библиотека!$CK$5:$CK$304,$Z50)&lt;&gt;"""",INDEX(Библиотека!$CK$5:$CK$304,$Z50),""),""),"-")</f>
        <v>2</v>
      </c>
      <c r="S50" s="20">
        <f>IFERROR(IF($Z50&lt;&gt;"""",IF(INDEX(Библиотека!$CL$5:$CL$304,$Z50)&lt;&gt;"""",INDEX(Библиотека!$CL$5:$CL$304,$Z50),""),""),"-")</f>
        <v>350</v>
      </c>
      <c r="T50" s="9">
        <f>IFERROR(IF($Z50&lt;&gt;"""",IF(INDEX(Библиотека!$CM$5:$CM$304,$Z50)&lt;&gt;"""",INDEX(Библиотека!$CM$5:$CM$304,$Z50),""),""),"-")</f>
        <v>1</v>
      </c>
      <c r="U50" s="8">
        <f>IFERROR(IF($Z50&lt;&gt;"""",IF(INDEX(Библиотека!$CN$5:$CN$304,$Z50)&lt;&gt;"""",INDEX(Библиотека!$CN$5:$CN$304,$Z50),""),""),"-")</f>
        <v>0</v>
      </c>
      <c r="V50" s="9">
        <f>IFERROR(IF($Z50&lt;&gt;"""",IF(INDEX(Библиотека!$CO$5:$CO$304,$Z50)&lt;&gt;"""",INDEX(Библиотека!$CO$5:$CO$304,$Z50),""),""),"-")</f>
        <v>0</v>
      </c>
      <c r="W50" s="8"/>
      <c r="X50" s="9"/>
      <c r="Y50" s="96"/>
      <c r="Z50" s="4">
        <f>IF(B50&lt;&gt;"",MATCH(B50,Библиотека!BU5:BU304,),"")</f>
        <v>1</v>
      </c>
    </row>
    <row r="51" spans="1:26" x14ac:dyDescent="0.25">
      <c r="A51" s="100"/>
      <c r="B51" s="103"/>
      <c r="C51" s="10" t="str">
        <f>IFERROR(IF($Z51&lt;&gt;"""",IF(INDEX(Библиотека!$BV$5:$BV$304,$Z51)&lt;&gt;"""",INDEX(Библиотека!$BV$5:$BV$304,$Z51),""),""),"-")</f>
        <v>Дно</v>
      </c>
      <c r="D51" s="55">
        <f>IFERROR(IF($Z51&lt;&gt;"""",IF(INDEX(Библиотека!$BW$5:$BW$304,$Z51)&lt;&gt;"""",INDEX(Библиотека!$BW$5:$BW$304,$Z51),""),""),"-")</f>
        <v>873</v>
      </c>
      <c r="E51" s="55">
        <f>IFERROR(IF($Z51&lt;&gt;"""",IF(INDEX(Библиотека!$BX$5:$BX$304,$Z51)&lt;&gt;"""",INDEX(Библиотека!$BX$5:$BX$304,$Z51),""),""),"-")</f>
        <v>316</v>
      </c>
      <c r="F51" s="11">
        <f>IFERROR(IF($Z51&lt;&gt;"""",IF(INDEX(Библиотека!$BY$5:$BY$304,$Z51)&lt;&gt;"""",INDEX(Библиотека!$BY$5:$BY$304,$Z51),""),""),"-")</f>
        <v>1</v>
      </c>
      <c r="G51" s="10" t="str">
        <f>IFERROR(IF($Z51&lt;&gt;"""",IF(INDEX(Библиотека!$BZ$5:$BZ$304,$Z51)&lt;&gt;"""",INDEX(Библиотека!$BZ$5:$BZ$304,$Z51),""),""),"-")</f>
        <v>Бока</v>
      </c>
      <c r="H51" s="55">
        <f>IFERROR(IF($Z51&lt;&gt;"""",IF(INDEX(Библиотека!$CA$5:$CA$304,$Z51)&lt;&gt;"""",INDEX(Библиотека!$CA$5:$CA$304,$Z51),""),""),"-")</f>
        <v>168</v>
      </c>
      <c r="I51" s="55">
        <f>IFERROR(IF($Z51&lt;&gt;"""",IF(INDEX(Библиотека!$CB$5:$CB$304,$Z51)&lt;&gt;"""",INDEX(Библиотека!$CB$5:$CB$304,$Z51),""),""),"-")</f>
        <v>420</v>
      </c>
      <c r="J51" s="11">
        <f>IFERROR(IF($Z51&lt;&gt;"""",IF(INDEX(Библиотека!$CC$5:$CC$304,$Z51)&lt;&gt;"""",INDEX(Библиотека!$CC$5:$CC$304,$Z51),""),""),"-")</f>
        <v>2</v>
      </c>
      <c r="K51" s="10">
        <f>IFERROR(IF($Z51&lt;&gt;"""",IF(INDEX(Библиотека!$CD$5:$CD$304,$Z51)&lt;&gt;"""",INDEX(Библиотека!$CD$5:$CD$304,$Z51),""),""),"-")</f>
        <v>0</v>
      </c>
      <c r="L51" s="55">
        <f>IFERROR(IF($Z51&lt;&gt;"""",IF(INDEX(Библиотека!$CE$5:$CE$304,$Z51)&lt;&gt;"""",INDEX(Библиотека!$CE$5:$CE$304,$Z51),""),""),"-")</f>
        <v>0</v>
      </c>
      <c r="M51" s="55">
        <f>IFERROR(IF($Z51&lt;&gt;"""",IF(INDEX(Библиотека!$CF$5:$CF$304,$Z51)&lt;&gt;"""",INDEX(Библиотека!$CF$5:$CF$304,$Z51),""),""),"-")</f>
        <v>0</v>
      </c>
      <c r="N51" s="11">
        <f>IFERROR(IF($Z51&lt;&gt;"""",IF(INDEX(Библиотека!$CG$5:$CG$304,$Z51)&lt;&gt;"""",INDEX(Библиотека!$CG$5:$CG$304,$Z51),""),""),"-")</f>
        <v>0</v>
      </c>
      <c r="O51" s="10">
        <f>IFERROR(IF($Z51&lt;&gt;"""",IF(INDEX(Библиотека!$CH$5:$CH$304,$Z51)&lt;&gt;"""",INDEX(Библиотека!$CH$5:$CH$304,$Z51),""),""),"-")</f>
        <v>0</v>
      </c>
      <c r="P51" s="58">
        <f>IFERROR(IF($Z51&lt;&gt;"""",IF(INDEX(Библиотека!$CI$5:$CI$304,$Z51)&lt;&gt;"""",INDEX(Библиотека!$CI$5:$CI$304,$Z51),""),""),"-")</f>
        <v>0</v>
      </c>
      <c r="Q51" s="10" t="str">
        <f>IFERROR(IF($Z51&lt;&gt;"""",IF(INDEX(Библиотека!$CJ$5:$CJ$304,$Z51)&lt;&gt;"""",INDEX(Библиотека!$CJ$5:$CJ$304,$Z51),""),""),"-")</f>
        <v>Опора Н570</v>
      </c>
      <c r="R51" s="11">
        <f>IFERROR(IF($Z51&lt;&gt;"""",IF(INDEX(Библиотека!$CK$5:$CK$304,$Z51)&lt;&gt;"""",INDEX(Библиотека!$CK$5:$CK$304,$Z51),""),""),"-")</f>
        <v>4</v>
      </c>
      <c r="S51" s="21">
        <f>IFERROR(IF($Z51&lt;&gt;"""",IF(INDEX(Библиотека!$CL$5:$CL$304,$Z51)&lt;&gt;"""",INDEX(Библиотека!$CL$5:$CL$304,$Z51),""),""),"-")</f>
        <v>0</v>
      </c>
      <c r="T51" s="11">
        <f>IFERROR(IF($Z51&lt;&gt;"""",IF(INDEX(Библиотека!$CM$5:$CM$304,$Z51)&lt;&gt;"""",INDEX(Библиотека!$CM$5:$CM$304,$Z51),""),""),"-")</f>
        <v>0</v>
      </c>
      <c r="U51" s="10">
        <f>IFERROR(IF($Z51&lt;&gt;"""",IF(INDEX(Библиотека!$CN$5:$CN$304,$Z51)&lt;&gt;"""",INDEX(Библиотека!$CN$5:$CN$304,$Z51),""),""),"-")</f>
        <v>0</v>
      </c>
      <c r="V51" s="11">
        <f>IFERROR(IF($Z51&lt;&gt;"""",IF(INDEX(Библиотека!$CO$5:$CO$304,$Z51)&lt;&gt;"""",INDEX(Библиотека!$CO$5:$CO$304,$Z51),""),""),"-")</f>
        <v>0</v>
      </c>
      <c r="W51" s="10"/>
      <c r="X51" s="11"/>
      <c r="Y51" s="97"/>
      <c r="Z51" s="4">
        <f>IF(Z50&lt;&gt;"",Z50+1,"")</f>
        <v>2</v>
      </c>
    </row>
    <row r="52" spans="1:26" x14ac:dyDescent="0.25">
      <c r="A52" s="100"/>
      <c r="B52" s="103"/>
      <c r="C52" s="10" t="str">
        <f>IFERROR(IF($Z52&lt;&gt;"""",IF(INDEX(Библиотека!$BV$5:$BV$304,$Z52)&lt;&gt;"""",INDEX(Библиотека!$BV$5:$BV$304,$Z52),""),""),"-")</f>
        <v>Стенка п/з</v>
      </c>
      <c r="D52" s="55">
        <f>IFERROR(IF($Z52&lt;&gt;"""",IF(INDEX(Библиотека!$BW$5:$BW$304,$Z52)&lt;&gt;"""",INDEX(Библиотека!$BW$5:$BW$304,$Z52),""),""),"-")</f>
        <v>873</v>
      </c>
      <c r="E52" s="55">
        <f>IFERROR(IF($Z52&lt;&gt;"""",IF(INDEX(Библиотека!$BX$5:$BX$304,$Z52)&lt;&gt;"""",INDEX(Библиотека!$BX$5:$BX$304,$Z52),""),""),"-")</f>
        <v>90</v>
      </c>
      <c r="F52" s="11">
        <f>IFERROR(IF($Z52&lt;&gt;"""",IF(INDEX(Библиотека!$BY$5:$BY$304,$Z52)&lt;&gt;"""",INDEX(Библиотека!$BY$5:$BY$304,$Z52),""),""),"-")</f>
        <v>2</v>
      </c>
      <c r="G52" s="10" t="str">
        <f>IFERROR(IF($Z52&lt;&gt;"""",IF(INDEX(Библиотека!$BZ$5:$BZ$304,$Z52)&lt;&gt;"""",INDEX(Библиотека!$BZ$5:$BZ$304,$Z52),""),""),"-")</f>
        <v>Задний щит</v>
      </c>
      <c r="H52" s="55">
        <f>IFERROR(IF($Z52&lt;&gt;"""",IF(INDEX(Библиотека!$CA$5:$CA$304,$Z52)&lt;&gt;"""",INDEX(Библиотека!$CA$5:$CA$304,$Z52),""),""),"-")</f>
        <v>168</v>
      </c>
      <c r="I52" s="55">
        <f>IFERROR(IF($Z52&lt;&gt;"""",IF(INDEX(Библиотека!$CB$5:$CB$304,$Z52)&lt;&gt;"""",INDEX(Библиотека!$CB$5:$CB$304,$Z52),""),""),"-")</f>
        <v>915</v>
      </c>
      <c r="J52" s="11">
        <f>IFERROR(IF($Z52&lt;&gt;"""",IF(INDEX(Библиотека!$CC$5:$CC$304,$Z52)&lt;&gt;"""",INDEX(Библиотека!$CC$5:$CC$304,$Z52),""),""),"-")</f>
        <v>1</v>
      </c>
      <c r="K52" s="10">
        <f>IFERROR(IF($Z52&lt;&gt;"""",IF(INDEX(Библиотека!$CD$5:$CD$304,$Z52)&lt;&gt;"""",INDEX(Библиотека!$CD$5:$CD$304,$Z52),""),""),"-")</f>
        <v>0</v>
      </c>
      <c r="L52" s="55">
        <f>IFERROR(IF($Z52&lt;&gt;"""",IF(INDEX(Библиотека!$CE$5:$CE$304,$Z52)&lt;&gt;"""",INDEX(Библиотека!$CE$5:$CE$304,$Z52),""),""),"-")</f>
        <v>0</v>
      </c>
      <c r="M52" s="55">
        <f>IFERROR(IF($Z52&lt;&gt;"""",IF(INDEX(Библиотека!$CF$5:$CF$304,$Z52)&lt;&gt;"""",INDEX(Библиотека!$CF$5:$CF$304,$Z52),""),""),"-")</f>
        <v>0</v>
      </c>
      <c r="N52" s="11">
        <f>IFERROR(IF($Z52&lt;&gt;"""",IF(INDEX(Библиотека!$CG$5:$CG$304,$Z52)&lt;&gt;"""",INDEX(Библиотека!$CG$5:$CG$304,$Z52),""),""),"-")</f>
        <v>0</v>
      </c>
      <c r="O52" s="10">
        <f>IFERROR(IF($Z52&lt;&gt;"""",IF(INDEX(Библиотека!$CH$5:$CH$304,$Z52)&lt;&gt;"""",INDEX(Библиотека!$CH$5:$CH$304,$Z52),""),""),"-")</f>
        <v>0</v>
      </c>
      <c r="P52" s="58">
        <f>IFERROR(IF($Z52&lt;&gt;"""",IF(INDEX(Библиотека!$CI$5:$CI$304,$Z52)&lt;&gt;"""",INDEX(Библиотека!$CI$5:$CI$304,$Z52),""),""),"-")</f>
        <v>0</v>
      </c>
      <c r="Q52" s="10">
        <f>IFERROR(IF($Z52&lt;&gt;"""",IF(INDEX(Библиотека!$CJ$5:$CJ$304,$Z52)&lt;&gt;"""",INDEX(Библиотека!$CJ$5:$CJ$304,$Z52),""),""),"-")</f>
        <v>0</v>
      </c>
      <c r="R52" s="11">
        <f>IFERROR(IF($Z52&lt;&gt;"""",IF(INDEX(Библиотека!$CK$5:$CK$304,$Z52)&lt;&gt;"""",INDEX(Библиотека!$CK$5:$CK$304,$Z52),""),""),"-")</f>
        <v>0</v>
      </c>
      <c r="S52" s="21">
        <f>IFERROR(IF($Z52&lt;&gt;"""",IF(INDEX(Библиотека!$CL$5:$CL$304,$Z52)&lt;&gt;"""",INDEX(Библиотека!$CL$5:$CL$304,$Z52),""),""),"-")</f>
        <v>0</v>
      </c>
      <c r="T52" s="11">
        <f>IFERROR(IF($Z52&lt;&gt;"""",IF(INDEX(Библиотека!$CM$5:$CM$304,$Z52)&lt;&gt;"""",INDEX(Библиотека!$CM$5:$CM$304,$Z52),""),""),"-")</f>
        <v>0</v>
      </c>
      <c r="U52" s="10">
        <f>IFERROR(IF($Z52&lt;&gt;"""",IF(INDEX(Библиотека!$CN$5:$CN$304,$Z52)&lt;&gt;"""",INDEX(Библиотека!$CN$5:$CN$304,$Z52),""),""),"-")</f>
        <v>0</v>
      </c>
      <c r="V52" s="11">
        <f>IFERROR(IF($Z52&lt;&gt;"""",IF(INDEX(Библиотека!$CO$5:$CO$304,$Z52)&lt;&gt;"""",INDEX(Библиотека!$CO$5:$CO$304,$Z52),""),""),"-")</f>
        <v>0</v>
      </c>
      <c r="W52" s="10"/>
      <c r="X52" s="11"/>
      <c r="Y52" s="97"/>
      <c r="Z52" s="4">
        <f t="shared" ref="Z52:Z64" si="3">IF(Z51&lt;&gt;"",Z51+1,"")</f>
        <v>3</v>
      </c>
    </row>
    <row r="53" spans="1:26" x14ac:dyDescent="0.25">
      <c r="A53" s="100"/>
      <c r="B53" s="103"/>
      <c r="C53" s="10" t="str">
        <f>IFERROR(IF($Z53&lt;&gt;"""",IF(INDEX(Библиотека!$BV$5:$BV$304,$Z53)&lt;&gt;"""",INDEX(Библиотека!$BV$5:$BV$304,$Z53),""),""),"-")</f>
        <v>Стенка бок</v>
      </c>
      <c r="D53" s="55">
        <f>IFERROR(IF($Z53&lt;&gt;"""",IF(INDEX(Библиотека!$BW$5:$BW$304,$Z53)&lt;&gt;"""",INDEX(Библиотека!$BW$5:$BW$304,$Z53),""),""),"-")</f>
        <v>350</v>
      </c>
      <c r="E53" s="55">
        <f>IFERROR(IF($Z53&lt;&gt;"""",IF(INDEX(Библиотека!$BX$5:$BX$304,$Z53)&lt;&gt;"""",INDEX(Библиотека!$BX$5:$BX$304,$Z53),""),""),"-")</f>
        <v>100</v>
      </c>
      <c r="F53" s="11">
        <f>IFERROR(IF($Z53&lt;&gt;"""",IF(INDEX(Библиотека!$BY$5:$BY$304,$Z53)&lt;&gt;"""",INDEX(Библиотека!$BY$5:$BY$304,$Z53),""),""),"-")</f>
        <v>2</v>
      </c>
      <c r="G53" s="10">
        <f>IFERROR(IF($Z53&lt;&gt;"""",IF(INDEX(Библиотека!$BZ$5:$BZ$304,$Z53)&lt;&gt;"""",INDEX(Библиотека!$BZ$5:$BZ$304,$Z53),""),""),"-")</f>
        <v>0</v>
      </c>
      <c r="H53" s="55">
        <f>IFERROR(IF($Z53&lt;&gt;"""",IF(INDEX(Библиотека!$CA$5:$CA$304,$Z53)&lt;&gt;"""",INDEX(Библиотека!$CA$5:$CA$304,$Z53),""),""),"-")</f>
        <v>0</v>
      </c>
      <c r="I53" s="55">
        <f>IFERROR(IF($Z53&lt;&gt;"""",IF(INDEX(Библиотека!$CB$5:$CB$304,$Z53)&lt;&gt;"""",INDEX(Библиотека!$CB$5:$CB$304,$Z53),""),""),"-")</f>
        <v>0</v>
      </c>
      <c r="J53" s="11">
        <f>IFERROR(IF($Z53&lt;&gt;"""",IF(INDEX(Библиотека!$CC$5:$CC$304,$Z53)&lt;&gt;"""",INDEX(Библиотека!$CC$5:$CC$304,$Z53),""),""),"-")</f>
        <v>0</v>
      </c>
      <c r="K53" s="10">
        <f>IFERROR(IF($Z53&lt;&gt;"""",IF(INDEX(Библиотека!$CD$5:$CD$304,$Z53)&lt;&gt;"""",INDEX(Библиотека!$CD$5:$CD$304,$Z53),""),""),"-")</f>
        <v>0</v>
      </c>
      <c r="L53" s="55">
        <f>IFERROR(IF($Z53&lt;&gt;"""",IF(INDEX(Библиотека!$CE$5:$CE$304,$Z53)&lt;&gt;"""",INDEX(Библиотека!$CE$5:$CE$304,$Z53),""),""),"-")</f>
        <v>0</v>
      </c>
      <c r="M53" s="55">
        <f>IFERROR(IF($Z53&lt;&gt;"""",IF(INDEX(Библиотека!$CF$5:$CF$304,$Z53)&lt;&gt;"""",INDEX(Библиотека!$CF$5:$CF$304,$Z53),""),""),"-")</f>
        <v>0</v>
      </c>
      <c r="N53" s="11">
        <f>IFERROR(IF($Z53&lt;&gt;"""",IF(INDEX(Библиотека!$CG$5:$CG$304,$Z53)&lt;&gt;"""",INDEX(Библиотека!$CG$5:$CG$304,$Z53),""),""),"-")</f>
        <v>0</v>
      </c>
      <c r="O53" s="10">
        <f>IFERROR(IF($Z53&lt;&gt;"""",IF(INDEX(Библиотека!$CH$5:$CH$304,$Z53)&lt;&gt;"""",INDEX(Библиотека!$CH$5:$CH$304,$Z53),""),""),"-")</f>
        <v>0</v>
      </c>
      <c r="P53" s="58">
        <f>IFERROR(IF($Z53&lt;&gt;"""",IF(INDEX(Библиотека!$CI$5:$CI$304,$Z53)&lt;&gt;"""",INDEX(Библиотека!$CI$5:$CI$304,$Z53),""),""),"-")</f>
        <v>0</v>
      </c>
      <c r="Q53" s="10">
        <f>IFERROR(IF($Z53&lt;&gt;"""",IF(INDEX(Библиотека!$CJ$5:$CJ$304,$Z53)&lt;&gt;"""",INDEX(Библиотека!$CJ$5:$CJ$304,$Z53),""),""),"-")</f>
        <v>0</v>
      </c>
      <c r="R53" s="11">
        <f>IFERROR(IF($Z53&lt;&gt;"""",IF(INDEX(Библиотека!$CK$5:$CK$304,$Z53)&lt;&gt;"""",INDEX(Библиотека!$CK$5:$CK$304,$Z53),""),""),"-")</f>
        <v>0</v>
      </c>
      <c r="S53" s="21">
        <f>IFERROR(IF($Z53&lt;&gt;"""",IF(INDEX(Библиотека!$CL$5:$CL$304,$Z53)&lt;&gt;"""",INDEX(Библиотека!$CL$5:$CL$304,$Z53),""),""),"-")</f>
        <v>0</v>
      </c>
      <c r="T53" s="11">
        <f>IFERROR(IF($Z53&lt;&gt;"""",IF(INDEX(Библиотека!$CM$5:$CM$304,$Z53)&lt;&gt;"""",INDEX(Библиотека!$CM$5:$CM$304,$Z53),""),""),"-")</f>
        <v>0</v>
      </c>
      <c r="U53" s="10">
        <f>IFERROR(IF($Z53&lt;&gt;"""",IF(INDEX(Библиотека!$CN$5:$CN$304,$Z53)&lt;&gt;"""",INDEX(Библиотека!$CN$5:$CN$304,$Z53),""),""),"-")</f>
        <v>0</v>
      </c>
      <c r="V53" s="11">
        <f>IFERROR(IF($Z53&lt;&gt;"""",IF(INDEX(Библиотека!$CO$5:$CO$304,$Z53)&lt;&gt;"""",INDEX(Библиотека!$CO$5:$CO$304,$Z53),""),""),"-")</f>
        <v>0</v>
      </c>
      <c r="W53" s="10"/>
      <c r="X53" s="11"/>
      <c r="Y53" s="97"/>
      <c r="Z53" s="4">
        <f t="shared" si="3"/>
        <v>4</v>
      </c>
    </row>
    <row r="54" spans="1:26" x14ac:dyDescent="0.25">
      <c r="A54" s="100"/>
      <c r="B54" s="103"/>
      <c r="C54" s="10" t="str">
        <f>IFERROR(IF($Z54&lt;&gt;"""",IF(INDEX(Библиотека!$BV$5:$BV$304,$Z54)&lt;&gt;"""",INDEX(Библиотека!$BV$5:$BV$304,$Z54),""),""),"-")</f>
        <v>Перегор длин.</v>
      </c>
      <c r="D54" s="55">
        <f>IFERROR(IF($Z54&lt;&gt;"""",IF(INDEX(Библиотека!$BW$5:$BW$304,$Z54)&lt;&gt;"""",INDEX(Библиотека!$BW$5:$BW$304,$Z54),""),""),"-")</f>
        <v>313</v>
      </c>
      <c r="E54" s="55">
        <f>IFERROR(IF($Z54&lt;&gt;"""",IF(INDEX(Библиотека!$BX$5:$BX$304,$Z54)&lt;&gt;"""",INDEX(Библиотека!$BX$5:$BX$304,$Z54),""),""),"-")</f>
        <v>50</v>
      </c>
      <c r="F54" s="11">
        <f>IFERROR(IF($Z54&lt;&gt;"""",IF(INDEX(Библиотека!$BY$5:$BY$304,$Z54)&lt;&gt;"""",INDEX(Библиотека!$BY$5:$BY$304,$Z54),""),""),"-")</f>
        <v>4</v>
      </c>
      <c r="G54" s="10">
        <f>IFERROR(IF($Z54&lt;&gt;"""",IF(INDEX(Библиотека!$BZ$5:$BZ$304,$Z54)&lt;&gt;"""",INDEX(Библиотека!$BZ$5:$BZ$304,$Z54),""),""),"-")</f>
        <v>0</v>
      </c>
      <c r="H54" s="55">
        <f>IFERROR(IF($Z54&lt;&gt;"""",IF(INDEX(Библиотека!$CA$5:$CA$304,$Z54)&lt;&gt;"""",INDEX(Библиотека!$CA$5:$CA$304,$Z54),""),""),"-")</f>
        <v>0</v>
      </c>
      <c r="I54" s="55">
        <f>IFERROR(IF($Z54&lt;&gt;"""",IF(INDEX(Библиотека!$CB$5:$CB$304,$Z54)&lt;&gt;"""",INDEX(Библиотека!$CB$5:$CB$304,$Z54),""),""),"-")</f>
        <v>0</v>
      </c>
      <c r="J54" s="11">
        <f>IFERROR(IF($Z54&lt;&gt;"""",IF(INDEX(Библиотека!$CC$5:$CC$304,$Z54)&lt;&gt;"""",INDEX(Библиотека!$CC$5:$CC$304,$Z54),""),""),"-")</f>
        <v>0</v>
      </c>
      <c r="K54" s="10">
        <f>IFERROR(IF($Z54&lt;&gt;"""",IF(INDEX(Библиотека!$CD$5:$CD$304,$Z54)&lt;&gt;"""",INDEX(Библиотека!$CD$5:$CD$304,$Z54),""),""),"-")</f>
        <v>0</v>
      </c>
      <c r="L54" s="55">
        <f>IFERROR(IF($Z54&lt;&gt;"""",IF(INDEX(Библиотека!$CE$5:$CE$304,$Z54)&lt;&gt;"""",INDEX(Библиотека!$CE$5:$CE$304,$Z54),""),""),"-")</f>
        <v>0</v>
      </c>
      <c r="M54" s="55">
        <f>IFERROR(IF($Z54&lt;&gt;"""",IF(INDEX(Библиотека!$CF$5:$CF$304,$Z54)&lt;&gt;"""",INDEX(Библиотека!$CF$5:$CF$304,$Z54),""),""),"-")</f>
        <v>0</v>
      </c>
      <c r="N54" s="11">
        <f>IFERROR(IF($Z54&lt;&gt;"""",IF(INDEX(Библиотека!$CG$5:$CG$304,$Z54)&lt;&gt;"""",INDEX(Библиотека!$CG$5:$CG$304,$Z54),""),""),"-")</f>
        <v>0</v>
      </c>
      <c r="O54" s="10">
        <f>IFERROR(IF($Z54&lt;&gt;"""",IF(INDEX(Библиотека!$CH$5:$CH$304,$Z54)&lt;&gt;"""",INDEX(Библиотека!$CH$5:$CH$304,$Z54),""),""),"-")</f>
        <v>0</v>
      </c>
      <c r="P54" s="58">
        <f>IFERROR(IF($Z54&lt;&gt;"""",IF(INDEX(Библиотека!$CI$5:$CI$304,$Z54)&lt;&gt;"""",INDEX(Библиотека!$CI$5:$CI$304,$Z54),""),""),"-")</f>
        <v>0</v>
      </c>
      <c r="Q54" s="10">
        <f>IFERROR(IF($Z54&lt;&gt;"""",IF(INDEX(Библиотека!$CJ$5:$CJ$304,$Z54)&lt;&gt;"""",INDEX(Библиотека!$CJ$5:$CJ$304,$Z54),""),""),"-")</f>
        <v>0</v>
      </c>
      <c r="R54" s="11">
        <f>IFERROR(IF($Z54&lt;&gt;"""",IF(INDEX(Библиотека!$CK$5:$CK$304,$Z54)&lt;&gt;"""",INDEX(Библиотека!$CK$5:$CK$304,$Z54),""),""),"-")</f>
        <v>0</v>
      </c>
      <c r="S54" s="21">
        <f>IFERROR(IF($Z54&lt;&gt;"""",IF(INDEX(Библиотека!$CL$5:$CL$304,$Z54)&lt;&gt;"""",INDEX(Библиотека!$CL$5:$CL$304,$Z54),""),""),"-")</f>
        <v>0</v>
      </c>
      <c r="T54" s="11">
        <f>IFERROR(IF($Z54&lt;&gt;"""",IF(INDEX(Библиотека!$CM$5:$CM$304,$Z54)&lt;&gt;"""",INDEX(Библиотека!$CM$5:$CM$304,$Z54),""),""),"-")</f>
        <v>0</v>
      </c>
      <c r="U54" s="10">
        <f>IFERROR(IF($Z54&lt;&gt;"""",IF(INDEX(Библиотека!$CN$5:$CN$304,$Z54)&lt;&gt;"""",INDEX(Библиотека!$CN$5:$CN$304,$Z54),""),""),"-")</f>
        <v>0</v>
      </c>
      <c r="V54" s="11">
        <f>IFERROR(IF($Z54&lt;&gt;"""",IF(INDEX(Библиотека!$CO$5:$CO$304,$Z54)&lt;&gt;"""",INDEX(Библиотека!$CO$5:$CO$304,$Z54),""),""),"-")</f>
        <v>0</v>
      </c>
      <c r="W54" s="10"/>
      <c r="X54" s="11"/>
      <c r="Y54" s="97"/>
      <c r="Z54" s="4">
        <f t="shared" si="3"/>
        <v>5</v>
      </c>
    </row>
    <row r="55" spans="1:26" x14ac:dyDescent="0.25">
      <c r="A55" s="100"/>
      <c r="B55" s="103"/>
      <c r="C55" s="10" t="str">
        <f>IFERROR(IF($Z55&lt;&gt;"""",IF(INDEX(Библиотека!$BV$5:$BV$304,$Z55)&lt;&gt;"""",INDEX(Библиотека!$BV$5:$BV$304,$Z55),""),""),"-")</f>
        <v>Перегор кор.</v>
      </c>
      <c r="D55" s="55">
        <f>IFERROR(IF($Z55&lt;&gt;"""",IF(INDEX(Библиотека!$BW$5:$BW$304,$Z55)&lt;&gt;"""",INDEX(Библиотека!$BW$5:$BW$304,$Z55),""),""),"-")</f>
        <v>140</v>
      </c>
      <c r="E55" s="55">
        <f>IFERROR(IF($Z55&lt;&gt;"""",IF(INDEX(Библиотека!$BX$5:$BX$304,$Z55)&lt;&gt;"""",INDEX(Библиотека!$BX$5:$BX$304,$Z55),""),""),"-")</f>
        <v>50</v>
      </c>
      <c r="F55" s="11">
        <f>IFERROR(IF($Z55&lt;&gt;"""",IF(INDEX(Библиотека!$BY$5:$BY$304,$Z55)&lt;&gt;"""",INDEX(Библиотека!$BY$5:$BY$304,$Z55),""),""),"-")</f>
        <v>2</v>
      </c>
      <c r="G55" s="10">
        <f>IFERROR(IF($Z55&lt;&gt;"""",IF(INDEX(Библиотека!$BZ$5:$BZ$304,$Z55)&lt;&gt;"""",INDEX(Библиотека!$BZ$5:$BZ$304,$Z55),""),""),"-")</f>
        <v>0</v>
      </c>
      <c r="H55" s="55">
        <f>IFERROR(IF($Z55&lt;&gt;"""",IF(INDEX(Библиотека!$CA$5:$CA$304,$Z55)&lt;&gt;"""",INDEX(Библиотека!$CA$5:$CA$304,$Z55),""),""),"-")</f>
        <v>0</v>
      </c>
      <c r="I55" s="55">
        <f>IFERROR(IF($Z55&lt;&gt;"""",IF(INDEX(Библиотека!$CB$5:$CB$304,$Z55)&lt;&gt;"""",INDEX(Библиотека!$CB$5:$CB$304,$Z55),""),""),"-")</f>
        <v>0</v>
      </c>
      <c r="J55" s="11">
        <f>IFERROR(IF($Z55&lt;&gt;"""",IF(INDEX(Библиотека!$CC$5:$CC$304,$Z55)&lt;&gt;"""",INDEX(Библиотека!$CC$5:$CC$304,$Z55),""),""),"-")</f>
        <v>0</v>
      </c>
      <c r="K55" s="10">
        <f>IFERROR(IF($Z55&lt;&gt;"""",IF(INDEX(Библиотека!$CD$5:$CD$304,$Z55)&lt;&gt;"""",INDEX(Библиотека!$CD$5:$CD$304,$Z55),""),""),"-")</f>
        <v>0</v>
      </c>
      <c r="L55" s="55">
        <f>IFERROR(IF($Z55&lt;&gt;"""",IF(INDEX(Библиотека!$CE$5:$CE$304,$Z55)&lt;&gt;"""",INDEX(Библиотека!$CE$5:$CE$304,$Z55),""),""),"-")</f>
        <v>0</v>
      </c>
      <c r="M55" s="55">
        <f>IFERROR(IF($Z55&lt;&gt;"""",IF(INDEX(Библиотека!$CF$5:$CF$304,$Z55)&lt;&gt;"""",INDEX(Библиотека!$CF$5:$CF$304,$Z55),""),""),"-")</f>
        <v>0</v>
      </c>
      <c r="N55" s="11">
        <f>IFERROR(IF($Z55&lt;&gt;"""",IF(INDEX(Библиотека!$CG$5:$CG$304,$Z55)&lt;&gt;"""",INDEX(Библиотека!$CG$5:$CG$304,$Z55),""),""),"-")</f>
        <v>0</v>
      </c>
      <c r="O55" s="10">
        <f>IFERROR(IF($Z55&lt;&gt;"""",IF(INDEX(Библиотека!$CH$5:$CH$304,$Z55)&lt;&gt;"""",INDEX(Библиотека!$CH$5:$CH$304,$Z55),""),""),"-")</f>
        <v>0</v>
      </c>
      <c r="P55" s="58">
        <f>IFERROR(IF($Z55&lt;&gt;"""",IF(INDEX(Библиотека!$CI$5:$CI$304,$Z55)&lt;&gt;"""",INDEX(Библиотека!$CI$5:$CI$304,$Z55),""),""),"-")</f>
        <v>0</v>
      </c>
      <c r="Q55" s="10">
        <f>IFERROR(IF($Z55&lt;&gt;"""",IF(INDEX(Библиотека!$CJ$5:$CJ$304,$Z55)&lt;&gt;"""",INDEX(Библиотека!$CJ$5:$CJ$304,$Z55),""),""),"-")</f>
        <v>0</v>
      </c>
      <c r="R55" s="11">
        <f>IFERROR(IF($Z55&lt;&gt;"""",IF(INDEX(Библиотека!$CK$5:$CK$304,$Z55)&lt;&gt;"""",INDEX(Библиотека!$CK$5:$CK$304,$Z55),""),""),"-")</f>
        <v>0</v>
      </c>
      <c r="S55" s="21">
        <f>IFERROR(IF($Z55&lt;&gt;"""",IF(INDEX(Библиотека!$CL$5:$CL$304,$Z55)&lt;&gt;"""",INDEX(Библиотека!$CL$5:$CL$304,$Z55),""),""),"-")</f>
        <v>0</v>
      </c>
      <c r="T55" s="11">
        <f>IFERROR(IF($Z55&lt;&gt;"""",IF(INDEX(Библиотека!$CM$5:$CM$304,$Z55)&lt;&gt;"""",INDEX(Библиотека!$CM$5:$CM$304,$Z55),""),""),"-")</f>
        <v>0</v>
      </c>
      <c r="U55" s="10">
        <f>IFERROR(IF($Z55&lt;&gt;"""",IF(INDEX(Библиотека!$CN$5:$CN$304,$Z55)&lt;&gt;"""",INDEX(Библиотека!$CN$5:$CN$304,$Z55),""),""),"-")</f>
        <v>0</v>
      </c>
      <c r="V55" s="11">
        <f>IFERROR(IF($Z55&lt;&gt;"""",IF(INDEX(Библиотека!$CO$5:$CO$304,$Z55)&lt;&gt;"""",INDEX(Библиотека!$CO$5:$CO$304,$Z55),""),""),"-")</f>
        <v>0</v>
      </c>
      <c r="W55" s="10"/>
      <c r="X55" s="11"/>
      <c r="Y55" s="97"/>
      <c r="Z55" s="4">
        <f t="shared" si="3"/>
        <v>6</v>
      </c>
    </row>
    <row r="56" spans="1:26" x14ac:dyDescent="0.25">
      <c r="A56" s="100"/>
      <c r="B56" s="103"/>
      <c r="C56" s="10">
        <f>IFERROR(IF($Z56&lt;&gt;"""",IF(INDEX(Библиотека!$BV$5:$BV$304,$Z56)&lt;&gt;"""",INDEX(Библиотека!$BV$5:$BV$304,$Z56),""),""),"-")</f>
        <v>0</v>
      </c>
      <c r="D56" s="55">
        <f>IFERROR(IF($Z56&lt;&gt;"""",IF(INDEX(Библиотека!$BW$5:$BW$304,$Z56)&lt;&gt;"""",INDEX(Библиотека!$BW$5:$BW$304,$Z56),""),""),"-")</f>
        <v>0</v>
      </c>
      <c r="E56" s="55">
        <f>IFERROR(IF($Z56&lt;&gt;"""",IF(INDEX(Библиотека!$BX$5:$BX$304,$Z56)&lt;&gt;"""",INDEX(Библиотека!$BX$5:$BX$304,$Z56),""),""),"-")</f>
        <v>0</v>
      </c>
      <c r="F56" s="11">
        <f>IFERROR(IF($Z56&lt;&gt;"""",IF(INDEX(Библиотека!$BY$5:$BY$304,$Z56)&lt;&gt;"""",INDEX(Библиотека!$BY$5:$BY$304,$Z56),""),""),"-")</f>
        <v>0</v>
      </c>
      <c r="G56" s="10">
        <f>IFERROR(IF($Z56&lt;&gt;"""",IF(INDEX(Библиотека!$BZ$5:$BZ$304,$Z56)&lt;&gt;"""",INDEX(Библиотека!$BZ$5:$BZ$304,$Z56),""),""),"-")</f>
        <v>0</v>
      </c>
      <c r="H56" s="55">
        <f>IFERROR(IF($Z56&lt;&gt;"""",IF(INDEX(Библиотека!$CA$5:$CA$304,$Z56)&lt;&gt;"""",INDEX(Библиотека!$CA$5:$CA$304,$Z56),""),""),"-")</f>
        <v>0</v>
      </c>
      <c r="I56" s="55">
        <f>IFERROR(IF($Z56&lt;&gt;"""",IF(INDEX(Библиотека!$CB$5:$CB$304,$Z56)&lt;&gt;"""",INDEX(Библиотека!$CB$5:$CB$304,$Z56),""),""),"-")</f>
        <v>0</v>
      </c>
      <c r="J56" s="11">
        <f>IFERROR(IF($Z56&lt;&gt;"""",IF(INDEX(Библиотека!$CC$5:$CC$304,$Z56)&lt;&gt;"""",INDEX(Библиотека!$CC$5:$CC$304,$Z56),""),""),"-")</f>
        <v>0</v>
      </c>
      <c r="K56" s="10">
        <f>IFERROR(IF($Z56&lt;&gt;"""",IF(INDEX(Библиотека!$CD$5:$CD$304,$Z56)&lt;&gt;"""",INDEX(Библиотека!$CD$5:$CD$304,$Z56),""),""),"-")</f>
        <v>0</v>
      </c>
      <c r="L56" s="55">
        <f>IFERROR(IF($Z56&lt;&gt;"""",IF(INDEX(Библиотека!$CE$5:$CE$304,$Z56)&lt;&gt;"""",INDEX(Библиотека!$CE$5:$CE$304,$Z56),""),""),"-")</f>
        <v>0</v>
      </c>
      <c r="M56" s="55">
        <f>IFERROR(IF($Z56&lt;&gt;"""",IF(INDEX(Библиотека!$CF$5:$CF$304,$Z56)&lt;&gt;"""",INDEX(Библиотека!$CF$5:$CF$304,$Z56),""),""),"-")</f>
        <v>0</v>
      </c>
      <c r="N56" s="11">
        <f>IFERROR(IF($Z56&lt;&gt;"""",IF(INDEX(Библиотека!$CG$5:$CG$304,$Z56)&lt;&gt;"""",INDEX(Библиотека!$CG$5:$CG$304,$Z56),""),""),"-")</f>
        <v>0</v>
      </c>
      <c r="O56" s="10">
        <f>IFERROR(IF($Z56&lt;&gt;"""",IF(INDEX(Библиотека!$CH$5:$CH$304,$Z56)&lt;&gt;"""",INDEX(Библиотека!$CH$5:$CH$304,$Z56),""),""),"-")</f>
        <v>0</v>
      </c>
      <c r="P56" s="58">
        <f>IFERROR(IF($Z56&lt;&gt;"""",IF(INDEX(Библиотека!$CI$5:$CI$304,$Z56)&lt;&gt;"""",INDEX(Библиотека!$CI$5:$CI$304,$Z56),""),""),"-")</f>
        <v>0</v>
      </c>
      <c r="Q56" s="10">
        <f>IFERROR(IF($Z56&lt;&gt;"""",IF(INDEX(Библиотека!$CJ$5:$CJ$304,$Z56)&lt;&gt;"""",INDEX(Библиотека!$CJ$5:$CJ$304,$Z56),""),""),"-")</f>
        <v>0</v>
      </c>
      <c r="R56" s="11">
        <f>IFERROR(IF($Z56&lt;&gt;"""",IF(INDEX(Библиотека!$CK$5:$CK$304,$Z56)&lt;&gt;"""",INDEX(Библиотека!$CK$5:$CK$304,$Z56),""),""),"-")</f>
        <v>0</v>
      </c>
      <c r="S56" s="21">
        <f>IFERROR(IF($Z56&lt;&gt;"""",IF(INDEX(Библиотека!$CL$5:$CL$304,$Z56)&lt;&gt;"""",INDEX(Библиотека!$CL$5:$CL$304,$Z56),""),""),"-")</f>
        <v>0</v>
      </c>
      <c r="T56" s="11">
        <f>IFERROR(IF($Z56&lt;&gt;"""",IF(INDEX(Библиотека!$CM$5:$CM$304,$Z56)&lt;&gt;"""",INDEX(Библиотека!$CM$5:$CM$304,$Z56),""),""),"-")</f>
        <v>0</v>
      </c>
      <c r="U56" s="10">
        <f>IFERROR(IF($Z56&lt;&gt;"""",IF(INDEX(Библиотека!$CN$5:$CN$304,$Z56)&lt;&gt;"""",INDEX(Библиотека!$CN$5:$CN$304,$Z56),""),""),"-")</f>
        <v>0</v>
      </c>
      <c r="V56" s="11">
        <f>IFERROR(IF($Z56&lt;&gt;"""",IF(INDEX(Библиотека!$CO$5:$CO$304,$Z56)&lt;&gt;"""",INDEX(Библиотека!$CO$5:$CO$304,$Z56),""),""),"-")</f>
        <v>0</v>
      </c>
      <c r="W56" s="10"/>
      <c r="X56" s="11"/>
      <c r="Y56" s="97"/>
      <c r="Z56" s="4">
        <f t="shared" si="3"/>
        <v>7</v>
      </c>
    </row>
    <row r="57" spans="1:26" x14ac:dyDescent="0.25">
      <c r="A57" s="100"/>
      <c r="B57" s="103"/>
      <c r="C57" s="10">
        <f>IFERROR(IF($Z57&lt;&gt;"""",IF(INDEX(Библиотека!$BV$5:$BV$304,$Z57)&lt;&gt;"""",INDEX(Библиотека!$BV$5:$BV$304,$Z57),""),""),"-")</f>
        <v>0</v>
      </c>
      <c r="D57" s="55">
        <f>IFERROR(IF($Z57&lt;&gt;"""",IF(INDEX(Библиотека!$BW$5:$BW$304,$Z57)&lt;&gt;"""",INDEX(Библиотека!$BW$5:$BW$304,$Z57),""),""),"-")</f>
        <v>0</v>
      </c>
      <c r="E57" s="55">
        <f>IFERROR(IF($Z57&lt;&gt;"""",IF(INDEX(Библиотека!$BX$5:$BX$304,$Z57)&lt;&gt;"""",INDEX(Библиотека!$BX$5:$BX$304,$Z57),""),""),"-")</f>
        <v>0</v>
      </c>
      <c r="F57" s="11">
        <f>IFERROR(IF($Z57&lt;&gt;"""",IF(INDEX(Библиотека!$BY$5:$BY$304,$Z57)&lt;&gt;"""",INDEX(Библиотека!$BY$5:$BY$304,$Z57),""),""),"-")</f>
        <v>0</v>
      </c>
      <c r="G57" s="10">
        <f>IFERROR(IF($Z57&lt;&gt;"""",IF(INDEX(Библиотека!$BZ$5:$BZ$304,$Z57)&lt;&gt;"""",INDEX(Библиотека!$BZ$5:$BZ$304,$Z57),""),""),"-")</f>
        <v>0</v>
      </c>
      <c r="H57" s="55">
        <f>IFERROR(IF($Z57&lt;&gt;"""",IF(INDEX(Библиотека!$CA$5:$CA$304,$Z57)&lt;&gt;"""",INDEX(Библиотека!$CA$5:$CA$304,$Z57),""),""),"-")</f>
        <v>0</v>
      </c>
      <c r="I57" s="55">
        <f>IFERROR(IF($Z57&lt;&gt;"""",IF(INDEX(Библиотека!$CB$5:$CB$304,$Z57)&lt;&gt;"""",INDEX(Библиотека!$CB$5:$CB$304,$Z57),""),""),"-")</f>
        <v>0</v>
      </c>
      <c r="J57" s="11">
        <f>IFERROR(IF($Z57&lt;&gt;"""",IF(INDEX(Библиотека!$CC$5:$CC$304,$Z57)&lt;&gt;"""",INDEX(Библиотека!$CC$5:$CC$304,$Z57),""),""),"-")</f>
        <v>0</v>
      </c>
      <c r="K57" s="10">
        <f>IFERROR(IF($Z57&lt;&gt;"""",IF(INDEX(Библиотека!$CD$5:$CD$304,$Z57)&lt;&gt;"""",INDEX(Библиотека!$CD$5:$CD$304,$Z57),""),""),"-")</f>
        <v>0</v>
      </c>
      <c r="L57" s="55">
        <f>IFERROR(IF($Z57&lt;&gt;"""",IF(INDEX(Библиотека!$CE$5:$CE$304,$Z57)&lt;&gt;"""",INDEX(Библиотека!$CE$5:$CE$304,$Z57),""),""),"-")</f>
        <v>0</v>
      </c>
      <c r="M57" s="55">
        <f>IFERROR(IF($Z57&lt;&gt;"""",IF(INDEX(Библиотека!$CF$5:$CF$304,$Z57)&lt;&gt;"""",INDEX(Библиотека!$CF$5:$CF$304,$Z57),""),""),"-")</f>
        <v>0</v>
      </c>
      <c r="N57" s="11">
        <f>IFERROR(IF($Z57&lt;&gt;"""",IF(INDEX(Библиотека!$CG$5:$CG$304,$Z57)&lt;&gt;"""",INDEX(Библиотека!$CG$5:$CG$304,$Z57),""),""),"-")</f>
        <v>0</v>
      </c>
      <c r="O57" s="10">
        <f>IFERROR(IF($Z57&lt;&gt;"""",IF(INDEX(Библиотека!$CH$5:$CH$304,$Z57)&lt;&gt;"""",INDEX(Библиотека!$CH$5:$CH$304,$Z57),""),""),"-")</f>
        <v>0</v>
      </c>
      <c r="P57" s="58">
        <f>IFERROR(IF($Z57&lt;&gt;"""",IF(INDEX(Библиотека!$CI$5:$CI$304,$Z57)&lt;&gt;"""",INDEX(Библиотека!$CI$5:$CI$304,$Z57),""),""),"-")</f>
        <v>0</v>
      </c>
      <c r="Q57" s="10">
        <f>IFERROR(IF($Z57&lt;&gt;"""",IF(INDEX(Библиотека!$CJ$5:$CJ$304,$Z57)&lt;&gt;"""",INDEX(Библиотека!$CJ$5:$CJ$304,$Z57),""),""),"-")</f>
        <v>0</v>
      </c>
      <c r="R57" s="11">
        <f>IFERROR(IF($Z57&lt;&gt;"""",IF(INDEX(Библиотека!$CK$5:$CK$304,$Z57)&lt;&gt;"""",INDEX(Библиотека!$CK$5:$CK$304,$Z57),""),""),"-")</f>
        <v>0</v>
      </c>
      <c r="S57" s="21">
        <f>IFERROR(IF($Z57&lt;&gt;"""",IF(INDEX(Библиотека!$CL$5:$CL$304,$Z57)&lt;&gt;"""",INDEX(Библиотека!$CL$5:$CL$304,$Z57),""),""),"-")</f>
        <v>0</v>
      </c>
      <c r="T57" s="11">
        <f>IFERROR(IF($Z57&lt;&gt;"""",IF(INDEX(Библиотека!$CM$5:$CM$304,$Z57)&lt;&gt;"""",INDEX(Библиотека!$CM$5:$CM$304,$Z57),""),""),"-")</f>
        <v>0</v>
      </c>
      <c r="U57" s="10">
        <f>IFERROR(IF($Z57&lt;&gt;"""",IF(INDEX(Библиотека!$CN$5:$CN$304,$Z57)&lt;&gt;"""",INDEX(Библиотека!$CN$5:$CN$304,$Z57),""),""),"-")</f>
        <v>0</v>
      </c>
      <c r="V57" s="11">
        <f>IFERROR(IF($Z57&lt;&gt;"""",IF(INDEX(Библиотека!$CO$5:$CO$304,$Z57)&lt;&gt;"""",INDEX(Библиотека!$CO$5:$CO$304,$Z57),""),""),"-")</f>
        <v>0</v>
      </c>
      <c r="W57" s="10"/>
      <c r="X57" s="11"/>
      <c r="Y57" s="97"/>
      <c r="Z57" s="4">
        <f t="shared" si="3"/>
        <v>8</v>
      </c>
    </row>
    <row r="58" spans="1:26" x14ac:dyDescent="0.25">
      <c r="A58" s="100"/>
      <c r="B58" s="103"/>
      <c r="C58" s="10">
        <f>IFERROR(IF($Z58&lt;&gt;"""",IF(INDEX(Библиотека!$BV$5:$BV$304,$Z58)&lt;&gt;"""",INDEX(Библиотека!$BV$5:$BV$304,$Z58),""),""),"-")</f>
        <v>0</v>
      </c>
      <c r="D58" s="55">
        <f>IFERROR(IF($Z58&lt;&gt;"""",IF(INDEX(Библиотека!$BW$5:$BW$304,$Z58)&lt;&gt;"""",INDEX(Библиотека!$BW$5:$BW$304,$Z58),""),""),"-")</f>
        <v>0</v>
      </c>
      <c r="E58" s="55">
        <f>IFERROR(IF($Z58&lt;&gt;"""",IF(INDEX(Библиотека!$BX$5:$BX$304,$Z58)&lt;&gt;"""",INDEX(Библиотека!$BX$5:$BX$304,$Z58),""),""),"-")</f>
        <v>0</v>
      </c>
      <c r="F58" s="11">
        <f>IFERROR(IF($Z58&lt;&gt;"""",IF(INDEX(Библиотека!$BY$5:$BY$304,$Z58)&lt;&gt;"""",INDEX(Библиотека!$BY$5:$BY$304,$Z58),""),""),"-")</f>
        <v>0</v>
      </c>
      <c r="G58" s="10">
        <f>IFERROR(IF($Z58&lt;&gt;"""",IF(INDEX(Библиотека!$BZ$5:$BZ$304,$Z58)&lt;&gt;"""",INDEX(Библиотека!$BZ$5:$BZ$304,$Z58),""),""),"-")</f>
        <v>0</v>
      </c>
      <c r="H58" s="55">
        <f>IFERROR(IF($Z58&lt;&gt;"""",IF(INDEX(Библиотека!$CA$5:$CA$304,$Z58)&lt;&gt;"""",INDEX(Библиотека!$CA$5:$CA$304,$Z58),""),""),"-")</f>
        <v>0</v>
      </c>
      <c r="I58" s="55">
        <f>IFERROR(IF($Z58&lt;&gt;"""",IF(INDEX(Библиотека!$CB$5:$CB$304,$Z58)&lt;&gt;"""",INDEX(Библиотека!$CB$5:$CB$304,$Z58),""),""),"-")</f>
        <v>0</v>
      </c>
      <c r="J58" s="11">
        <f>IFERROR(IF($Z58&lt;&gt;"""",IF(INDEX(Библиотека!$CC$5:$CC$304,$Z58)&lt;&gt;"""",INDEX(Библиотека!$CC$5:$CC$304,$Z58),""),""),"-")</f>
        <v>0</v>
      </c>
      <c r="K58" s="10">
        <f>IFERROR(IF($Z58&lt;&gt;"""",IF(INDEX(Библиотека!$CD$5:$CD$304,$Z58)&lt;&gt;"""",INDEX(Библиотека!$CD$5:$CD$304,$Z58),""),""),"-")</f>
        <v>0</v>
      </c>
      <c r="L58" s="55">
        <f>IFERROR(IF($Z58&lt;&gt;"""",IF(INDEX(Библиотека!$CE$5:$CE$304,$Z58)&lt;&gt;"""",INDEX(Библиотека!$CE$5:$CE$304,$Z58),""),""),"-")</f>
        <v>0</v>
      </c>
      <c r="M58" s="55">
        <f>IFERROR(IF($Z58&lt;&gt;"""",IF(INDEX(Библиотека!$CF$5:$CF$304,$Z58)&lt;&gt;"""",INDEX(Библиотека!$CF$5:$CF$304,$Z58),""),""),"-")</f>
        <v>0</v>
      </c>
      <c r="N58" s="11">
        <f>IFERROR(IF($Z58&lt;&gt;"""",IF(INDEX(Библиотека!$CG$5:$CG$304,$Z58)&lt;&gt;"""",INDEX(Библиотека!$CG$5:$CG$304,$Z58),""),""),"-")</f>
        <v>0</v>
      </c>
      <c r="O58" s="10">
        <f>IFERROR(IF($Z58&lt;&gt;"""",IF(INDEX(Библиотека!$CH$5:$CH$304,$Z58)&lt;&gt;"""",INDEX(Библиотека!$CH$5:$CH$304,$Z58),""),""),"-")</f>
        <v>0</v>
      </c>
      <c r="P58" s="58">
        <f>IFERROR(IF($Z58&lt;&gt;"""",IF(INDEX(Библиотека!$CI$5:$CI$304,$Z58)&lt;&gt;"""",INDEX(Библиотека!$CI$5:$CI$304,$Z58),""),""),"-")</f>
        <v>0</v>
      </c>
      <c r="Q58" s="10">
        <f>IFERROR(IF($Z58&lt;&gt;"""",IF(INDEX(Библиотека!$CJ$5:$CJ$304,$Z58)&lt;&gt;"""",INDEX(Библиотека!$CJ$5:$CJ$304,$Z58),""),""),"-")</f>
        <v>0</v>
      </c>
      <c r="R58" s="11">
        <f>IFERROR(IF($Z58&lt;&gt;"""",IF(INDEX(Библиотека!$CK$5:$CK$304,$Z58)&lt;&gt;"""",INDEX(Библиотека!$CK$5:$CK$304,$Z58),""),""),"-")</f>
        <v>0</v>
      </c>
      <c r="S58" s="21">
        <f>IFERROR(IF($Z58&lt;&gt;"""",IF(INDEX(Библиотека!$CL$5:$CL$304,$Z58)&lt;&gt;"""",INDEX(Библиотека!$CL$5:$CL$304,$Z58),""),""),"-")</f>
        <v>0</v>
      </c>
      <c r="T58" s="11">
        <f>IFERROR(IF($Z58&lt;&gt;"""",IF(INDEX(Библиотека!$CM$5:$CM$304,$Z58)&lt;&gt;"""",INDEX(Библиотека!$CM$5:$CM$304,$Z58),""),""),"-")</f>
        <v>0</v>
      </c>
      <c r="U58" s="10">
        <f>IFERROR(IF($Z58&lt;&gt;"""",IF(INDEX(Библиотека!$CN$5:$CN$304,$Z58)&lt;&gt;"""",INDEX(Библиотека!$CN$5:$CN$304,$Z58),""),""),"-")</f>
        <v>0</v>
      </c>
      <c r="V58" s="11">
        <f>IFERROR(IF($Z58&lt;&gt;"""",IF(INDEX(Библиотека!$CO$5:$CO$304,$Z58)&lt;&gt;"""",INDEX(Библиотека!$CO$5:$CO$304,$Z58),""),""),"-")</f>
        <v>0</v>
      </c>
      <c r="W58" s="10"/>
      <c r="X58" s="11"/>
      <c r="Y58" s="97"/>
      <c r="Z58" s="4">
        <f t="shared" si="3"/>
        <v>9</v>
      </c>
    </row>
    <row r="59" spans="1:26" x14ac:dyDescent="0.25">
      <c r="A59" s="100"/>
      <c r="B59" s="103"/>
      <c r="C59" s="10">
        <f>IFERROR(IF($Z59&lt;&gt;"""",IF(INDEX(Библиотека!$BV$5:$BV$304,$Z59)&lt;&gt;"""",INDEX(Библиотека!$BV$5:$BV$304,$Z59),""),""),"-")</f>
        <v>0</v>
      </c>
      <c r="D59" s="55">
        <f>IFERROR(IF($Z59&lt;&gt;"""",IF(INDEX(Библиотека!$BW$5:$BW$304,$Z59)&lt;&gt;"""",INDEX(Библиотека!$BW$5:$BW$304,$Z59),""),""),"-")</f>
        <v>0</v>
      </c>
      <c r="E59" s="55">
        <f>IFERROR(IF($Z59&lt;&gt;"""",IF(INDEX(Библиотека!$BX$5:$BX$304,$Z59)&lt;&gt;"""",INDEX(Библиотека!$BX$5:$BX$304,$Z59),""),""),"-")</f>
        <v>0</v>
      </c>
      <c r="F59" s="11">
        <f>IFERROR(IF($Z59&lt;&gt;"""",IF(INDEX(Библиотека!$BY$5:$BY$304,$Z59)&lt;&gt;"""",INDEX(Библиотека!$BY$5:$BY$304,$Z59),""),""),"-")</f>
        <v>0</v>
      </c>
      <c r="G59" s="10">
        <f>IFERROR(IF($Z59&lt;&gt;"""",IF(INDEX(Библиотека!$BZ$5:$BZ$304,$Z59)&lt;&gt;"""",INDEX(Библиотека!$BZ$5:$BZ$304,$Z59),""),""),"-")</f>
        <v>0</v>
      </c>
      <c r="H59" s="55">
        <f>IFERROR(IF($Z59&lt;&gt;"""",IF(INDEX(Библиотека!$CA$5:$CA$304,$Z59)&lt;&gt;"""",INDEX(Библиотека!$CA$5:$CA$304,$Z59),""),""),"-")</f>
        <v>0</v>
      </c>
      <c r="I59" s="55">
        <f>IFERROR(IF($Z59&lt;&gt;"""",IF(INDEX(Библиотека!$CB$5:$CB$304,$Z59)&lt;&gt;"""",INDEX(Библиотека!$CB$5:$CB$304,$Z59),""),""),"-")</f>
        <v>0</v>
      </c>
      <c r="J59" s="11">
        <f>IFERROR(IF($Z59&lt;&gt;"""",IF(INDEX(Библиотека!$CC$5:$CC$304,$Z59)&lt;&gt;"""",INDEX(Библиотека!$CC$5:$CC$304,$Z59),""),""),"-")</f>
        <v>0</v>
      </c>
      <c r="K59" s="10">
        <f>IFERROR(IF($Z59&lt;&gt;"""",IF(INDEX(Библиотека!$CD$5:$CD$304,$Z59)&lt;&gt;"""",INDEX(Библиотека!$CD$5:$CD$304,$Z59),""),""),"-")</f>
        <v>0</v>
      </c>
      <c r="L59" s="55">
        <f>IFERROR(IF($Z59&lt;&gt;"""",IF(INDEX(Библиотека!$CE$5:$CE$304,$Z59)&lt;&gt;"""",INDEX(Библиотека!$CE$5:$CE$304,$Z59),""),""),"-")</f>
        <v>0</v>
      </c>
      <c r="M59" s="55">
        <f>IFERROR(IF($Z59&lt;&gt;"""",IF(INDEX(Библиотека!$CF$5:$CF$304,$Z59)&lt;&gt;"""",INDEX(Библиотека!$CF$5:$CF$304,$Z59),""),""),"-")</f>
        <v>0</v>
      </c>
      <c r="N59" s="11">
        <f>IFERROR(IF($Z59&lt;&gt;"""",IF(INDEX(Библиотека!$CG$5:$CG$304,$Z59)&lt;&gt;"""",INDEX(Библиотека!$CG$5:$CG$304,$Z59),""),""),"-")</f>
        <v>0</v>
      </c>
      <c r="O59" s="10">
        <f>IFERROR(IF($Z59&lt;&gt;"""",IF(INDEX(Библиотека!$CH$5:$CH$304,$Z59)&lt;&gt;"""",INDEX(Библиотека!$CH$5:$CH$304,$Z59),""),""),"-")</f>
        <v>0</v>
      </c>
      <c r="P59" s="58">
        <f>IFERROR(IF($Z59&lt;&gt;"""",IF(INDEX(Библиотека!$CI$5:$CI$304,$Z59)&lt;&gt;"""",INDEX(Библиотека!$CI$5:$CI$304,$Z59),""),""),"-")</f>
        <v>0</v>
      </c>
      <c r="Q59" s="10">
        <f>IFERROR(IF($Z59&lt;&gt;"""",IF(INDEX(Библиотека!$CJ$5:$CJ$304,$Z59)&lt;&gt;"""",INDEX(Библиотека!$CJ$5:$CJ$304,$Z59),""),""),"-")</f>
        <v>0</v>
      </c>
      <c r="R59" s="11">
        <f>IFERROR(IF($Z59&lt;&gt;"""",IF(INDEX(Библиотека!$CK$5:$CK$304,$Z59)&lt;&gt;"""",INDEX(Библиотека!$CK$5:$CK$304,$Z59),""),""),"-")</f>
        <v>0</v>
      </c>
      <c r="S59" s="21">
        <f>IFERROR(IF($Z59&lt;&gt;"""",IF(INDEX(Библиотека!$CL$5:$CL$304,$Z59)&lt;&gt;"""",INDEX(Библиотека!$CL$5:$CL$304,$Z59),""),""),"-")</f>
        <v>0</v>
      </c>
      <c r="T59" s="11">
        <f>IFERROR(IF($Z59&lt;&gt;"""",IF(INDEX(Библиотека!$CM$5:$CM$304,$Z59)&lt;&gt;"""",INDEX(Библиотека!$CM$5:$CM$304,$Z59),""),""),"-")</f>
        <v>0</v>
      </c>
      <c r="U59" s="10">
        <f>IFERROR(IF($Z59&lt;&gt;"""",IF(INDEX(Библиотека!$CN$5:$CN$304,$Z59)&lt;&gt;"""",INDEX(Библиотека!$CN$5:$CN$304,$Z59),""),""),"-")</f>
        <v>0</v>
      </c>
      <c r="V59" s="11">
        <f>IFERROR(IF($Z59&lt;&gt;"""",IF(INDEX(Библиотека!$CO$5:$CO$304,$Z59)&lt;&gt;"""",INDEX(Библиотека!$CO$5:$CO$304,$Z59),""),""),"-")</f>
        <v>0</v>
      </c>
      <c r="W59" s="10"/>
      <c r="X59" s="11"/>
      <c r="Y59" s="97"/>
      <c r="Z59" s="4">
        <f t="shared" si="3"/>
        <v>10</v>
      </c>
    </row>
    <row r="60" spans="1:26" x14ac:dyDescent="0.25">
      <c r="A60" s="100"/>
      <c r="B60" s="103"/>
      <c r="C60" s="10">
        <f>IFERROR(IF($Z60&lt;&gt;"""",IF(INDEX(Библиотека!$BV$5:$BV$304,$Z60)&lt;&gt;"""",INDEX(Библиотека!$BV$5:$BV$304,$Z60),""),""),"-")</f>
        <v>0</v>
      </c>
      <c r="D60" s="55">
        <f>IFERROR(IF($Z60&lt;&gt;"""",IF(INDEX(Библиотека!$BW$5:$BW$304,$Z60)&lt;&gt;"""",INDEX(Библиотека!$BW$5:$BW$304,$Z60),""),""),"-")</f>
        <v>0</v>
      </c>
      <c r="E60" s="55">
        <f>IFERROR(IF($Z60&lt;&gt;"""",IF(INDEX(Библиотека!$BX$5:$BX$304,$Z60)&lt;&gt;"""",INDEX(Библиотека!$BX$5:$BX$304,$Z60),""),""),"-")</f>
        <v>0</v>
      </c>
      <c r="F60" s="11">
        <f>IFERROR(IF($Z60&lt;&gt;"""",IF(INDEX(Библиотека!$BY$5:$BY$304,$Z60)&lt;&gt;"""",INDEX(Библиотека!$BY$5:$BY$304,$Z60),""),""),"-")</f>
        <v>0</v>
      </c>
      <c r="G60" s="10">
        <f>IFERROR(IF($Z60&lt;&gt;"""",IF(INDEX(Библиотека!$BZ$5:$BZ$304,$Z60)&lt;&gt;"""",INDEX(Библиотека!$BZ$5:$BZ$304,$Z60),""),""),"-")</f>
        <v>0</v>
      </c>
      <c r="H60" s="55">
        <f>IFERROR(IF($Z60&lt;&gt;"""",IF(INDEX(Библиотека!$CA$5:$CA$304,$Z60)&lt;&gt;"""",INDEX(Библиотека!$CA$5:$CA$304,$Z60),""),""),"-")</f>
        <v>0</v>
      </c>
      <c r="I60" s="55">
        <f>IFERROR(IF($Z60&lt;&gt;"""",IF(INDEX(Библиотека!$CB$5:$CB$304,$Z60)&lt;&gt;"""",INDEX(Библиотека!$CB$5:$CB$304,$Z60),""),""),"-")</f>
        <v>0</v>
      </c>
      <c r="J60" s="11">
        <f>IFERROR(IF($Z60&lt;&gt;"""",IF(INDEX(Библиотека!$CC$5:$CC$304,$Z60)&lt;&gt;"""",INDEX(Библиотека!$CC$5:$CC$304,$Z60),""),""),"-")</f>
        <v>0</v>
      </c>
      <c r="K60" s="10">
        <f>IFERROR(IF($Z60&lt;&gt;"""",IF(INDEX(Библиотека!$CD$5:$CD$304,$Z60)&lt;&gt;"""",INDEX(Библиотека!$CD$5:$CD$304,$Z60),""),""),"-")</f>
        <v>0</v>
      </c>
      <c r="L60" s="55">
        <f>IFERROR(IF($Z60&lt;&gt;"""",IF(INDEX(Библиотека!$CE$5:$CE$304,$Z60)&lt;&gt;"""",INDEX(Библиотека!$CE$5:$CE$304,$Z60),""),""),"-")</f>
        <v>0</v>
      </c>
      <c r="M60" s="55">
        <f>IFERROR(IF($Z60&lt;&gt;"""",IF(INDEX(Библиотека!$CF$5:$CF$304,$Z60)&lt;&gt;"""",INDEX(Библиотека!$CF$5:$CF$304,$Z60),""),""),"-")</f>
        <v>0</v>
      </c>
      <c r="N60" s="11">
        <f>IFERROR(IF($Z60&lt;&gt;"""",IF(INDEX(Библиотека!$CG$5:$CG$304,$Z60)&lt;&gt;"""",INDEX(Библиотека!$CG$5:$CG$304,$Z60),""),""),"-")</f>
        <v>0</v>
      </c>
      <c r="O60" s="10">
        <f>IFERROR(IF($Z60&lt;&gt;"""",IF(INDEX(Библиотека!$CH$5:$CH$304,$Z60)&lt;&gt;"""",INDEX(Библиотека!$CH$5:$CH$304,$Z60),""),""),"-")</f>
        <v>0</v>
      </c>
      <c r="P60" s="58">
        <f>IFERROR(IF($Z60&lt;&gt;"""",IF(INDEX(Библиотека!$CI$5:$CI$304,$Z60)&lt;&gt;"""",INDEX(Библиотека!$CI$5:$CI$304,$Z60),""),""),"-")</f>
        <v>0</v>
      </c>
      <c r="Q60" s="10">
        <f>IFERROR(IF($Z60&lt;&gt;"""",IF(INDEX(Библиотека!$CJ$5:$CJ$304,$Z60)&lt;&gt;"""",INDEX(Библиотека!$CJ$5:$CJ$304,$Z60),""),""),"-")</f>
        <v>0</v>
      </c>
      <c r="R60" s="11">
        <f>IFERROR(IF($Z60&lt;&gt;"""",IF(INDEX(Библиотека!$CK$5:$CK$304,$Z60)&lt;&gt;"""",INDEX(Библиотека!$CK$5:$CK$304,$Z60),""),""),"-")</f>
        <v>0</v>
      </c>
      <c r="S60" s="21">
        <f>IFERROR(IF($Z60&lt;&gt;"""",IF(INDEX(Библиотека!$CL$5:$CL$304,$Z60)&lt;&gt;"""",INDEX(Библиотека!$CL$5:$CL$304,$Z60),""),""),"-")</f>
        <v>0</v>
      </c>
      <c r="T60" s="11">
        <f>IFERROR(IF($Z60&lt;&gt;"""",IF(INDEX(Библиотека!$CM$5:$CM$304,$Z60)&lt;&gt;"""",INDEX(Библиотека!$CM$5:$CM$304,$Z60),""),""),"-")</f>
        <v>0</v>
      </c>
      <c r="U60" s="10">
        <f>IFERROR(IF($Z60&lt;&gt;"""",IF(INDEX(Библиотека!$CN$5:$CN$304,$Z60)&lt;&gt;"""",INDEX(Библиотека!$CN$5:$CN$304,$Z60),""),""),"-")</f>
        <v>0</v>
      </c>
      <c r="V60" s="11">
        <f>IFERROR(IF($Z60&lt;&gt;"""",IF(INDEX(Библиотека!$CO$5:$CO$304,$Z60)&lt;&gt;"""",INDEX(Библиотека!$CO$5:$CO$304,$Z60),""),""),"-")</f>
        <v>0</v>
      </c>
      <c r="W60" s="10"/>
      <c r="X60" s="11"/>
      <c r="Y60" s="97"/>
      <c r="Z60" s="4">
        <f t="shared" si="3"/>
        <v>11</v>
      </c>
    </row>
    <row r="61" spans="1:26" x14ac:dyDescent="0.25">
      <c r="A61" s="100"/>
      <c r="B61" s="103"/>
      <c r="C61" s="10">
        <f>IFERROR(IF($Z61&lt;&gt;"""",IF(INDEX(Библиотека!$BV$5:$BV$304,$Z61)&lt;&gt;"""",INDEX(Библиотека!$BV$5:$BV$304,$Z61),""),""),"-")</f>
        <v>0</v>
      </c>
      <c r="D61" s="55">
        <f>IFERROR(IF($Z61&lt;&gt;"""",IF(INDEX(Библиотека!$BW$5:$BW$304,$Z61)&lt;&gt;"""",INDEX(Библиотека!$BW$5:$BW$304,$Z61),""),""),"-")</f>
        <v>0</v>
      </c>
      <c r="E61" s="55">
        <f>IFERROR(IF($Z61&lt;&gt;"""",IF(INDEX(Библиотека!$BX$5:$BX$304,$Z61)&lt;&gt;"""",INDEX(Библиотека!$BX$5:$BX$304,$Z61),""),""),"-")</f>
        <v>0</v>
      </c>
      <c r="F61" s="11">
        <f>IFERROR(IF($Z61&lt;&gt;"""",IF(INDEX(Библиотека!$BY$5:$BY$304,$Z61)&lt;&gt;"""",INDEX(Библиотека!$BY$5:$BY$304,$Z61),""),""),"-")</f>
        <v>0</v>
      </c>
      <c r="G61" s="10">
        <f>IFERROR(IF($Z61&lt;&gt;"""",IF(INDEX(Библиотека!$BZ$5:$BZ$304,$Z61)&lt;&gt;"""",INDEX(Библиотека!$BZ$5:$BZ$304,$Z61),""),""),"-")</f>
        <v>0</v>
      </c>
      <c r="H61" s="55">
        <f>IFERROR(IF($Z61&lt;&gt;"""",IF(INDEX(Библиотека!$CA$5:$CA$304,$Z61)&lt;&gt;"""",INDEX(Библиотека!$CA$5:$CA$304,$Z61),""),""),"-")</f>
        <v>0</v>
      </c>
      <c r="I61" s="55">
        <f>IFERROR(IF($Z61&lt;&gt;"""",IF(INDEX(Библиотека!$CB$5:$CB$304,$Z61)&lt;&gt;"""",INDEX(Библиотека!$CB$5:$CB$304,$Z61),""),""),"-")</f>
        <v>0</v>
      </c>
      <c r="J61" s="11">
        <f>IFERROR(IF($Z61&lt;&gt;"""",IF(INDEX(Библиотека!$CC$5:$CC$304,$Z61)&lt;&gt;"""",INDEX(Библиотека!$CC$5:$CC$304,$Z61),""),""),"-")</f>
        <v>0</v>
      </c>
      <c r="K61" s="10">
        <f>IFERROR(IF($Z61&lt;&gt;"""",IF(INDEX(Библиотека!$CD$5:$CD$304,$Z61)&lt;&gt;"""",INDEX(Библиотека!$CD$5:$CD$304,$Z61),""),""),"-")</f>
        <v>0</v>
      </c>
      <c r="L61" s="55">
        <f>IFERROR(IF($Z61&lt;&gt;"""",IF(INDEX(Библиотека!$CE$5:$CE$304,$Z61)&lt;&gt;"""",INDEX(Библиотека!$CE$5:$CE$304,$Z61),""),""),"-")</f>
        <v>0</v>
      </c>
      <c r="M61" s="55">
        <f>IFERROR(IF($Z61&lt;&gt;"""",IF(INDEX(Библиотека!$CF$5:$CF$304,$Z61)&lt;&gt;"""",INDEX(Библиотека!$CF$5:$CF$304,$Z61),""),""),"-")</f>
        <v>0</v>
      </c>
      <c r="N61" s="11">
        <f>IFERROR(IF($Z61&lt;&gt;"""",IF(INDEX(Библиотека!$CG$5:$CG$304,$Z61)&lt;&gt;"""",INDEX(Библиотека!$CG$5:$CG$304,$Z61),""),""),"-")</f>
        <v>0</v>
      </c>
      <c r="O61" s="10">
        <f>IFERROR(IF($Z61&lt;&gt;"""",IF(INDEX(Библиотека!$CH$5:$CH$304,$Z61)&lt;&gt;"""",INDEX(Библиотека!$CH$5:$CH$304,$Z61),""),""),"-")</f>
        <v>0</v>
      </c>
      <c r="P61" s="58">
        <f>IFERROR(IF($Z61&lt;&gt;"""",IF(INDEX(Библиотека!$CI$5:$CI$304,$Z61)&lt;&gt;"""",INDEX(Библиотека!$CI$5:$CI$304,$Z61),""),""),"-")</f>
        <v>0</v>
      </c>
      <c r="Q61" s="10">
        <f>IFERROR(IF($Z61&lt;&gt;"""",IF(INDEX(Библиотека!$CJ$5:$CJ$304,$Z61)&lt;&gt;"""",INDEX(Библиотека!$CJ$5:$CJ$304,$Z61),""),""),"-")</f>
        <v>0</v>
      </c>
      <c r="R61" s="11">
        <f>IFERROR(IF($Z61&lt;&gt;"""",IF(INDEX(Библиотека!$CK$5:$CK$304,$Z61)&lt;&gt;"""",INDEX(Библиотека!$CK$5:$CK$304,$Z61),""),""),"-")</f>
        <v>0</v>
      </c>
      <c r="S61" s="21">
        <f>IFERROR(IF($Z61&lt;&gt;"""",IF(INDEX(Библиотека!$CL$5:$CL$304,$Z61)&lt;&gt;"""",INDEX(Библиотека!$CL$5:$CL$304,$Z61),""),""),"-")</f>
        <v>0</v>
      </c>
      <c r="T61" s="11">
        <f>IFERROR(IF($Z61&lt;&gt;"""",IF(INDEX(Библиотека!$CM$5:$CM$304,$Z61)&lt;&gt;"""",INDEX(Библиотека!$CM$5:$CM$304,$Z61),""),""),"-")</f>
        <v>0</v>
      </c>
      <c r="U61" s="10">
        <f>IFERROR(IF($Z61&lt;&gt;"""",IF(INDEX(Библиотека!$CN$5:$CN$304,$Z61)&lt;&gt;"""",INDEX(Библиотека!$CN$5:$CN$304,$Z61),""),""),"-")</f>
        <v>0</v>
      </c>
      <c r="V61" s="11">
        <f>IFERROR(IF($Z61&lt;&gt;"""",IF(INDEX(Библиотека!$CO$5:$CO$304,$Z61)&lt;&gt;"""",INDEX(Библиотека!$CO$5:$CO$304,$Z61),""),""),"-")</f>
        <v>0</v>
      </c>
      <c r="W61" s="10"/>
      <c r="X61" s="11"/>
      <c r="Y61" s="97"/>
      <c r="Z61" s="4">
        <f t="shared" si="3"/>
        <v>12</v>
      </c>
    </row>
    <row r="62" spans="1:26" x14ac:dyDescent="0.25">
      <c r="A62" s="100"/>
      <c r="B62" s="103"/>
      <c r="C62" s="10">
        <f>IFERROR(IF($Z62&lt;&gt;"""",IF(INDEX(Библиотека!$BV$5:$BV$304,$Z62)&lt;&gt;"""",INDEX(Библиотека!$BV$5:$BV$304,$Z62),""),""),"-")</f>
        <v>0</v>
      </c>
      <c r="D62" s="55">
        <f>IFERROR(IF($Z62&lt;&gt;"""",IF(INDEX(Библиотека!$BW$5:$BW$304,$Z62)&lt;&gt;"""",INDEX(Библиотека!$BW$5:$BW$304,$Z62),""),""),"-")</f>
        <v>0</v>
      </c>
      <c r="E62" s="55">
        <f>IFERROR(IF($Z62&lt;&gt;"""",IF(INDEX(Библиотека!$BX$5:$BX$304,$Z62)&lt;&gt;"""",INDEX(Библиотека!$BX$5:$BX$304,$Z62),""),""),"-")</f>
        <v>0</v>
      </c>
      <c r="F62" s="11">
        <f>IFERROR(IF($Z62&lt;&gt;"""",IF(INDEX(Библиотека!$BY$5:$BY$304,$Z62)&lt;&gt;"""",INDEX(Библиотека!$BY$5:$BY$304,$Z62),""),""),"-")</f>
        <v>0</v>
      </c>
      <c r="G62" s="10">
        <f>IFERROR(IF($Z62&lt;&gt;"""",IF(INDEX(Библиотека!$BZ$5:$BZ$304,$Z62)&lt;&gt;"""",INDEX(Библиотека!$BZ$5:$BZ$304,$Z62),""),""),"-")</f>
        <v>0</v>
      </c>
      <c r="H62" s="55">
        <f>IFERROR(IF($Z62&lt;&gt;"""",IF(INDEX(Библиотека!$CA$5:$CA$304,$Z62)&lt;&gt;"""",INDEX(Библиотека!$CA$5:$CA$304,$Z62),""),""),"-")</f>
        <v>0</v>
      </c>
      <c r="I62" s="55">
        <f>IFERROR(IF($Z62&lt;&gt;"""",IF(INDEX(Библиотека!$CB$5:$CB$304,$Z62)&lt;&gt;"""",INDEX(Библиотека!$CB$5:$CB$304,$Z62),""),""),"-")</f>
        <v>0</v>
      </c>
      <c r="J62" s="11">
        <f>IFERROR(IF($Z62&lt;&gt;"""",IF(INDEX(Библиотека!$CC$5:$CC$304,$Z62)&lt;&gt;"""",INDEX(Библиотека!$CC$5:$CC$304,$Z62),""),""),"-")</f>
        <v>0</v>
      </c>
      <c r="K62" s="10">
        <f>IFERROR(IF($Z62&lt;&gt;"""",IF(INDEX(Библиотека!$CD$5:$CD$304,$Z62)&lt;&gt;"""",INDEX(Библиотека!$CD$5:$CD$304,$Z62),""),""),"-")</f>
        <v>0</v>
      </c>
      <c r="L62" s="55">
        <f>IFERROR(IF($Z62&lt;&gt;"""",IF(INDEX(Библиотека!$CE$5:$CE$304,$Z62)&lt;&gt;"""",INDEX(Библиотека!$CE$5:$CE$304,$Z62),""),""),"-")</f>
        <v>0</v>
      </c>
      <c r="M62" s="55">
        <f>IFERROR(IF($Z62&lt;&gt;"""",IF(INDEX(Библиотека!$CF$5:$CF$304,$Z62)&lt;&gt;"""",INDEX(Библиотека!$CF$5:$CF$304,$Z62),""),""),"-")</f>
        <v>0</v>
      </c>
      <c r="N62" s="11">
        <f>IFERROR(IF($Z62&lt;&gt;"""",IF(INDEX(Библиотека!$CG$5:$CG$304,$Z62)&lt;&gt;"""",INDEX(Библиотека!$CG$5:$CG$304,$Z62),""),""),"-")</f>
        <v>0</v>
      </c>
      <c r="O62" s="10">
        <f>IFERROR(IF($Z62&lt;&gt;"""",IF(INDEX(Библиотека!$CH$5:$CH$304,$Z62)&lt;&gt;"""",INDEX(Библиотека!$CH$5:$CH$304,$Z62),""),""),"-")</f>
        <v>0</v>
      </c>
      <c r="P62" s="58">
        <f>IFERROR(IF($Z62&lt;&gt;"""",IF(INDEX(Библиотека!$CI$5:$CI$304,$Z62)&lt;&gt;"""",INDEX(Библиотека!$CI$5:$CI$304,$Z62),""),""),"-")</f>
        <v>0</v>
      </c>
      <c r="Q62" s="10">
        <f>IFERROR(IF($Z62&lt;&gt;"""",IF(INDEX(Библиотека!$CJ$5:$CJ$304,$Z62)&lt;&gt;"""",INDEX(Библиотека!$CJ$5:$CJ$304,$Z62),""),""),"-")</f>
        <v>0</v>
      </c>
      <c r="R62" s="11">
        <f>IFERROR(IF($Z62&lt;&gt;"""",IF(INDEX(Библиотека!$CK$5:$CK$304,$Z62)&lt;&gt;"""",INDEX(Библиотека!$CK$5:$CK$304,$Z62),""),""),"-")</f>
        <v>0</v>
      </c>
      <c r="S62" s="21">
        <f>IFERROR(IF($Z62&lt;&gt;"""",IF(INDEX(Библиотека!$CL$5:$CL$304,$Z62)&lt;&gt;"""",INDEX(Библиотека!$CL$5:$CL$304,$Z62),""),""),"-")</f>
        <v>0</v>
      </c>
      <c r="T62" s="11">
        <f>IFERROR(IF($Z62&lt;&gt;"""",IF(INDEX(Библиотека!$CM$5:$CM$304,$Z62)&lt;&gt;"""",INDEX(Библиотека!$CM$5:$CM$304,$Z62),""),""),"-")</f>
        <v>0</v>
      </c>
      <c r="U62" s="10">
        <f>IFERROR(IF($Z62&lt;&gt;"""",IF(INDEX(Библиотека!$CN$5:$CN$304,$Z62)&lt;&gt;"""",INDEX(Библиотека!$CN$5:$CN$304,$Z62),""),""),"-")</f>
        <v>0</v>
      </c>
      <c r="V62" s="11">
        <f>IFERROR(IF($Z62&lt;&gt;"""",IF(INDEX(Библиотека!$CO$5:$CO$304,$Z62)&lt;&gt;"""",INDEX(Библиотека!$CO$5:$CO$304,$Z62),""),""),"-")</f>
        <v>0</v>
      </c>
      <c r="W62" s="10"/>
      <c r="X62" s="11"/>
      <c r="Y62" s="97"/>
      <c r="Z62" s="4">
        <f t="shared" si="3"/>
        <v>13</v>
      </c>
    </row>
    <row r="63" spans="1:26" x14ac:dyDescent="0.25">
      <c r="A63" s="100"/>
      <c r="B63" s="103"/>
      <c r="C63" s="10">
        <f>IFERROR(IF($Z63&lt;&gt;"""",IF(INDEX(Библиотека!$BV$5:$BV$304,$Z63)&lt;&gt;"""",INDEX(Библиотека!$BV$5:$BV$304,$Z63),""),""),"-")</f>
        <v>0</v>
      </c>
      <c r="D63" s="55">
        <f>IFERROR(IF($Z63&lt;&gt;"""",IF(INDEX(Библиотека!$BW$5:$BW$304,$Z63)&lt;&gt;"""",INDEX(Библиотека!$BW$5:$BW$304,$Z63),""),""),"-")</f>
        <v>0</v>
      </c>
      <c r="E63" s="55">
        <f>IFERROR(IF($Z63&lt;&gt;"""",IF(INDEX(Библиотека!$BX$5:$BX$304,$Z63)&lt;&gt;"""",INDEX(Библиотека!$BX$5:$BX$304,$Z63),""),""),"-")</f>
        <v>0</v>
      </c>
      <c r="F63" s="11">
        <f>IFERROR(IF($Z63&lt;&gt;"""",IF(INDEX(Библиотека!$BY$5:$BY$304,$Z63)&lt;&gt;"""",INDEX(Библиотека!$BY$5:$BY$304,$Z63),""),""),"-")</f>
        <v>0</v>
      </c>
      <c r="G63" s="10">
        <f>IFERROR(IF($Z63&lt;&gt;"""",IF(INDEX(Библиотека!$BZ$5:$BZ$304,$Z63)&lt;&gt;"""",INDEX(Библиотека!$BZ$5:$BZ$304,$Z63),""),""),"-")</f>
        <v>0</v>
      </c>
      <c r="H63" s="55">
        <f>IFERROR(IF($Z63&lt;&gt;"""",IF(INDEX(Библиотека!$CA$5:$CA$304,$Z63)&lt;&gt;"""",INDEX(Библиотека!$CA$5:$CA$304,$Z63),""),""),"-")</f>
        <v>0</v>
      </c>
      <c r="I63" s="55">
        <f>IFERROR(IF($Z63&lt;&gt;"""",IF(INDEX(Библиотека!$CB$5:$CB$304,$Z63)&lt;&gt;"""",INDEX(Библиотека!$CB$5:$CB$304,$Z63),""),""),"-")</f>
        <v>0</v>
      </c>
      <c r="J63" s="11">
        <f>IFERROR(IF($Z63&lt;&gt;"""",IF(INDEX(Библиотека!$CC$5:$CC$304,$Z63)&lt;&gt;"""",INDEX(Библиотека!$CC$5:$CC$304,$Z63),""),""),"-")</f>
        <v>0</v>
      </c>
      <c r="K63" s="10">
        <f>IFERROR(IF($Z63&lt;&gt;"""",IF(INDEX(Библиотека!$CD$5:$CD$304,$Z63)&lt;&gt;"""",INDEX(Библиотека!$CD$5:$CD$304,$Z63),""),""),"-")</f>
        <v>0</v>
      </c>
      <c r="L63" s="55">
        <f>IFERROR(IF($Z63&lt;&gt;"""",IF(INDEX(Библиотека!$CE$5:$CE$304,$Z63)&lt;&gt;"""",INDEX(Библиотека!$CE$5:$CE$304,$Z63),""),""),"-")</f>
        <v>0</v>
      </c>
      <c r="M63" s="55">
        <f>IFERROR(IF($Z63&lt;&gt;"""",IF(INDEX(Библиотека!$CF$5:$CF$304,$Z63)&lt;&gt;"""",INDEX(Библиотека!$CF$5:$CF$304,$Z63),""),""),"-")</f>
        <v>0</v>
      </c>
      <c r="N63" s="11">
        <f>IFERROR(IF($Z63&lt;&gt;"""",IF(INDEX(Библиотека!$CG$5:$CG$304,$Z63)&lt;&gt;"""",INDEX(Библиотека!$CG$5:$CG$304,$Z63),""),""),"-")</f>
        <v>0</v>
      </c>
      <c r="O63" s="10">
        <f>IFERROR(IF($Z63&lt;&gt;"""",IF(INDEX(Библиотека!$CH$5:$CH$304,$Z63)&lt;&gt;"""",INDEX(Библиотека!$CH$5:$CH$304,$Z63),""),""),"-")</f>
        <v>0</v>
      </c>
      <c r="P63" s="58">
        <f>IFERROR(IF($Z63&lt;&gt;"""",IF(INDEX(Библиотека!$CI$5:$CI$304,$Z63)&lt;&gt;"""",INDEX(Библиотека!$CI$5:$CI$304,$Z63),""),""),"-")</f>
        <v>0</v>
      </c>
      <c r="Q63" s="10">
        <f>IFERROR(IF($Z63&lt;&gt;"""",IF(INDEX(Библиотека!$CJ$5:$CJ$304,$Z63)&lt;&gt;"""",INDEX(Библиотека!$CJ$5:$CJ$304,$Z63),""),""),"-")</f>
        <v>0</v>
      </c>
      <c r="R63" s="11">
        <f>IFERROR(IF($Z63&lt;&gt;"""",IF(INDEX(Библиотека!$CK$5:$CK$304,$Z63)&lt;&gt;"""",INDEX(Библиотека!$CK$5:$CK$304,$Z63),""),""),"-")</f>
        <v>0</v>
      </c>
      <c r="S63" s="21">
        <f>IFERROR(IF($Z63&lt;&gt;"""",IF(INDEX(Библиотека!$CL$5:$CL$304,$Z63)&lt;&gt;"""",INDEX(Библиотека!$CL$5:$CL$304,$Z63),""),""),"-")</f>
        <v>0</v>
      </c>
      <c r="T63" s="11">
        <f>IFERROR(IF($Z63&lt;&gt;"""",IF(INDEX(Библиотека!$CM$5:$CM$304,$Z63)&lt;&gt;"""",INDEX(Библиотека!$CM$5:$CM$304,$Z63),""),""),"-")</f>
        <v>0</v>
      </c>
      <c r="U63" s="10">
        <f>IFERROR(IF($Z63&lt;&gt;"""",IF(INDEX(Библиотека!$CN$5:$CN$304,$Z63)&lt;&gt;"""",INDEX(Библиотека!$CN$5:$CN$304,$Z63),""),""),"-")</f>
        <v>0</v>
      </c>
      <c r="V63" s="11">
        <f>IFERROR(IF($Z63&lt;&gt;"""",IF(INDEX(Библиотека!$CO$5:$CO$304,$Z63)&lt;&gt;"""",INDEX(Библиотека!$CO$5:$CO$304,$Z63),""),""),"-")</f>
        <v>0</v>
      </c>
      <c r="W63" s="10"/>
      <c r="X63" s="11"/>
      <c r="Y63" s="97"/>
      <c r="Z63" s="4">
        <f t="shared" si="3"/>
        <v>14</v>
      </c>
    </row>
    <row r="64" spans="1:26" ht="15.75" thickBot="1" x14ac:dyDescent="0.3">
      <c r="A64" s="101"/>
      <c r="B64" s="104"/>
      <c r="C64" s="12">
        <f>IFERROR(IF($Z64&lt;&gt;"""",IF(INDEX(Библиотека!$BV$5:$BV$304,$Z64)&lt;&gt;"""",INDEX(Библиотека!$BV$5:$BV$304,$Z64),""),""),"-")</f>
        <v>0</v>
      </c>
      <c r="D64" s="56">
        <f>IFERROR(IF($Z64&lt;&gt;"""",IF(INDEX(Библиотека!$BW$5:$BW$304,$Z64)&lt;&gt;"""",INDEX(Библиотека!$BW$5:$BW$304,$Z64),""),""),"-")</f>
        <v>0</v>
      </c>
      <c r="E64" s="56">
        <f>IFERROR(IF($Z64&lt;&gt;"""",IF(INDEX(Библиотека!$BX$5:$BX$304,$Z64)&lt;&gt;"""",INDEX(Библиотека!$BX$5:$BX$304,$Z64),""),""),"-")</f>
        <v>0</v>
      </c>
      <c r="F64" s="13">
        <f>IFERROR(IF($Z64&lt;&gt;"""",IF(INDEX(Библиотека!$BY$5:$BY$304,$Z64)&lt;&gt;"""",INDEX(Библиотека!$BY$5:$BY$304,$Z64),""),""),"-")</f>
        <v>0</v>
      </c>
      <c r="G64" s="12">
        <f>IFERROR(IF($Z64&lt;&gt;"""",IF(INDEX(Библиотека!$BZ$5:$BZ$304,$Z64)&lt;&gt;"""",INDEX(Библиотека!$BZ$5:$BZ$304,$Z64),""),""),"-")</f>
        <v>0</v>
      </c>
      <c r="H64" s="56">
        <f>IFERROR(IF($Z64&lt;&gt;"""",IF(INDEX(Библиотека!$CA$5:$CA$304,$Z64)&lt;&gt;"""",INDEX(Библиотека!$CA$5:$CA$304,$Z64),""),""),"-")</f>
        <v>0</v>
      </c>
      <c r="I64" s="56">
        <f>IFERROR(IF($Z64&lt;&gt;"""",IF(INDEX(Библиотека!$CB$5:$CB$304,$Z64)&lt;&gt;"""",INDEX(Библиотека!$CB$5:$CB$304,$Z64),""),""),"-")</f>
        <v>0</v>
      </c>
      <c r="J64" s="13">
        <f>IFERROR(IF($Z64&lt;&gt;"""",IF(INDEX(Библиотека!$CC$5:$CC$304,$Z64)&lt;&gt;"""",INDEX(Библиотека!$CC$5:$CC$304,$Z64),""),""),"-")</f>
        <v>0</v>
      </c>
      <c r="K64" s="12">
        <f>IFERROR(IF($Z64&lt;&gt;"""",IF(INDEX(Библиотека!$CD$5:$CD$304,$Z64)&lt;&gt;"""",INDEX(Библиотека!$CD$5:$CD$304,$Z64),""),""),"-")</f>
        <v>0</v>
      </c>
      <c r="L64" s="56">
        <f>IFERROR(IF($Z64&lt;&gt;"""",IF(INDEX(Библиотека!$CE$5:$CE$304,$Z64)&lt;&gt;"""",INDEX(Библиотека!$CE$5:$CE$304,$Z64),""),""),"-")</f>
        <v>0</v>
      </c>
      <c r="M64" s="56">
        <f>IFERROR(IF($Z64&lt;&gt;"""",IF(INDEX(Библиотека!$CF$5:$CF$304,$Z64)&lt;&gt;"""",INDEX(Библиотека!$CF$5:$CF$304,$Z64),""),""),"-")</f>
        <v>0</v>
      </c>
      <c r="N64" s="13">
        <f>IFERROR(IF($Z64&lt;&gt;"""",IF(INDEX(Библиотека!$CG$5:$CG$304,$Z64)&lt;&gt;"""",INDEX(Библиотека!$CG$5:$CG$304,$Z64),""),""),"-")</f>
        <v>0</v>
      </c>
      <c r="O64" s="12">
        <f>IFERROR(IF($Z64&lt;&gt;"""",IF(INDEX(Библиотека!$CH$5:$CH$304,$Z64)&lt;&gt;"""",INDEX(Библиотека!$CH$5:$CH$304,$Z64),""),""),"-")</f>
        <v>0</v>
      </c>
      <c r="P64" s="59">
        <f>IFERROR(IF($Z64&lt;&gt;"""",IF(INDEX(Библиотека!$CI$5:$CI$304,$Z64)&lt;&gt;"""",INDEX(Библиотека!$CI$5:$CI$304,$Z64),""),""),"-")</f>
        <v>0</v>
      </c>
      <c r="Q64" s="12">
        <f>IFERROR(IF($Z64&lt;&gt;"""",IF(INDEX(Библиотека!$CJ$5:$CJ$304,$Z64)&lt;&gt;"""",INDEX(Библиотека!$CJ$5:$CJ$304,$Z64),""),""),"-")</f>
        <v>0</v>
      </c>
      <c r="R64" s="13">
        <f>IFERROR(IF($Z64&lt;&gt;"""",IF(INDEX(Библиотека!$CK$5:$CK$304,$Z64)&lt;&gt;"""",INDEX(Библиотека!$CK$5:$CK$304,$Z64),""),""),"-")</f>
        <v>0</v>
      </c>
      <c r="S64" s="22">
        <f>IFERROR(IF($Z64&lt;&gt;"""",IF(INDEX(Библиотека!$CL$5:$CL$304,$Z64)&lt;&gt;"""",INDEX(Библиотека!$CL$5:$CL$304,$Z64),""),""),"-")</f>
        <v>0</v>
      </c>
      <c r="T64" s="13">
        <f>IFERROR(IF($Z64&lt;&gt;"""",IF(INDEX(Библиотека!$CM$5:$CM$304,$Z64)&lt;&gt;"""",INDEX(Библиотека!$CM$5:$CM$304,$Z64),""),""),"-")</f>
        <v>0</v>
      </c>
      <c r="U64" s="12">
        <f>IFERROR(IF($Z64&lt;&gt;"""",IF(INDEX(Библиотека!$CN$5:$CN$304,$Z64)&lt;&gt;"""",INDEX(Библиотека!$CN$5:$CN$304,$Z64),""),""),"-")</f>
        <v>0</v>
      </c>
      <c r="V64" s="13">
        <f>IFERROR(IF($Z64&lt;&gt;"""",IF(INDEX(Библиотека!$CO$5:$CO$304,$Z64)&lt;&gt;"""",INDEX(Библиотека!$CO$5:$CO$304,$Z64),""),""),"-")</f>
        <v>0</v>
      </c>
      <c r="W64" s="12"/>
      <c r="X64" s="13"/>
      <c r="Y64" s="98"/>
      <c r="Z64" s="4">
        <f t="shared" si="3"/>
        <v>15</v>
      </c>
    </row>
    <row r="65" spans="1:26" ht="17.25" customHeight="1" x14ac:dyDescent="0.25">
      <c r="A65" s="99">
        <v>5</v>
      </c>
      <c r="B65" s="102" t="str">
        <f>Заказ!F65</f>
        <v>DeSola Консоль</v>
      </c>
      <c r="C65" s="8" t="str">
        <f>IFERROR(IF($Z65&lt;&gt;"""",IF(INDEX(Библиотека!$CT$5:$CT$304,$Z65)&lt;&gt;"""",INDEX(Библиотека!$CT$5:$CT$304,$Z65),""),""),"-")</f>
        <v>Ящик:</v>
      </c>
      <c r="D65" s="54">
        <f>IFERROR(IF($Z65&lt;&gt;"""",IF(INDEX(Библиотека!$CU$5:$CU$304,$Z65)&lt;&gt;"""",INDEX(Библиотека!$CU$5:$CU$304,$Z65),""),""),"-")</f>
        <v>0</v>
      </c>
      <c r="E65" s="54">
        <f>IFERROR(IF($Z65&lt;&gt;"""",IF(INDEX(Библиотека!$CV$5:$CV$304,$Z65)&lt;&gt;"""",INDEX(Библиотека!$CV$5:$CV$304,$Z65),""),""),"-")</f>
        <v>0</v>
      </c>
      <c r="F65" s="9">
        <f>IFERROR(IF($Z65&lt;&gt;"""",IF(INDEX(Библиотека!$CW$5:$CW$304,$Z65)&lt;&gt;"""",INDEX(Библиотека!$CW$5:$CW$304,$Z65),""),""),"-")</f>
        <v>0</v>
      </c>
      <c r="G65" s="8" t="str">
        <f>IFERROR(IF($Z65&lt;&gt;"""",IF(INDEX(Библиотека!$CX$5:$CX$304,$Z65)&lt;&gt;"""",INDEX(Библиотека!$CX$5:$CX$304,$Z65),""),""),"-")</f>
        <v>Крышка/дно</v>
      </c>
      <c r="H65" s="54">
        <f>IFERROR(IF($Z65&lt;&gt;"""",IF(INDEX(Библиотека!$CY$5:$CY$304,$Z65)&lt;&gt;"""",INDEX(Библиотека!$CY$5:$CY$304,$Z65),""),""),"-")</f>
        <v>910</v>
      </c>
      <c r="I65" s="54">
        <f>IFERROR(IF($Z65&lt;&gt;"""",IF(INDEX(Библиотека!$CZ$5:$CZ$304,$Z65)&lt;&gt;"""",INDEX(Библиотека!$CZ$5:$CZ$304,$Z65),""),""),"-")</f>
        <v>350</v>
      </c>
      <c r="J65" s="9">
        <f>IFERROR(IF($Z65&lt;&gt;"""",IF(INDEX(Библиотека!$DA$5:$DA$304,$Z65)&lt;&gt;"""",INDEX(Библиотека!$DA$5:$DA$304,$Z65),""),""),"-")</f>
        <v>2</v>
      </c>
      <c r="K65" s="8" t="str">
        <f>IFERROR(IF($Z65&lt;&gt;"""",IF(INDEX(Библиотека!$DB$5:$DB$304,$Z65)&lt;&gt;"""",INDEX(Библиотека!$DB$5:$DB$304,$Z65),""),""),"-")</f>
        <v xml:space="preserve">Фасад </v>
      </c>
      <c r="L65" s="54">
        <f>IFERROR(IF($Z65&lt;&gt;"""",IF(INDEX(Библиотека!$DC$5:$DC$304,$Z65)&lt;&gt;"""",INDEX(Библиотека!$DC$5:$DC$304,$Z65),""),""),"-")</f>
        <v>154</v>
      </c>
      <c r="M65" s="54">
        <f>IFERROR(IF($Z65&lt;&gt;"""",IF(INDEX(Библиотека!$DD$5:$DD$304,$Z65)&lt;&gt;"""",INDEX(Библиотека!$DD$5:$DD$304,$Z65),""),""),"-")</f>
        <v>871</v>
      </c>
      <c r="N65" s="9">
        <f>IFERROR(IF($Z65&lt;&gt;"""",IF(INDEX(Библиотека!$DE$5:$DE$304,$Z65)&lt;&gt;"""",INDEX(Библиотека!$DE$5:$DE$304,$Z65),""),""),"-")</f>
        <v>1</v>
      </c>
      <c r="O65" s="8">
        <f>IFERROR(IF($Z65&lt;&gt;"""",IF(INDEX(Библиотека!$DF$5:$DF$304,$Z65)&lt;&gt;"""",INDEX(Библиотека!$DF$5:$DF$304,$Z65),""),""),"-")</f>
        <v>0</v>
      </c>
      <c r="P65" s="57">
        <f>IFERROR(IF($Z65&lt;&gt;"""",IF(INDEX(Библиотека!$DG$5:$DG$304,$Z65)&lt;&gt;"""",INDEX(Библиотека!$DG$5:$DG$304,$Z65),""),""),"-")</f>
        <v>0</v>
      </c>
      <c r="Q65" s="8" t="str">
        <f>IFERROR(IF($Z65&lt;&gt;"""",IF(INDEX(Библиотека!$DH$5:$DH$304,$Z65)&lt;&gt;"""",INDEX(Библиотека!$DH$5:$DH$304,$Z65),""),""),"-")</f>
        <v>Ручка нож</v>
      </c>
      <c r="R65" s="9">
        <f>IFERROR(IF($Z65&lt;&gt;"""",IF(INDEX(Библиотека!$DI$5:$DI$304,$Z65)&lt;&gt;"""",INDEX(Библиотека!$DI$5:$DI$304,$Z65),""),""),"-")</f>
        <v>2</v>
      </c>
      <c r="S65" s="20">
        <f>IFERROR(IF($Z65&lt;&gt;"""",IF(INDEX(Библиотека!$DJ$5:$DJ$304,$Z65)&lt;&gt;"""",INDEX(Библиотека!$DJ$5:$DJ$304,$Z65),""),""),"-")</f>
        <v>250</v>
      </c>
      <c r="T65" s="9">
        <f>IFERROR(IF($Z65&lt;&gt;"""",IF(INDEX(Библиотека!$DK$5:$DK$304,$Z65)&lt;&gt;"""",INDEX(Библиотека!$DK$5:$DK$304,$Z65),""),""),"-")</f>
        <v>1</v>
      </c>
      <c r="U65" s="8">
        <f>IFERROR(IF($Z65&lt;&gt;"""",IF(INDEX(Библиотека!$DL$5:$DL$304,$Z65)&lt;&gt;"""",INDEX(Библиотека!$DL$5:$DL$304,$Z65),""),""),"-")</f>
        <v>0</v>
      </c>
      <c r="V65" s="9">
        <f>IFERROR(IF($Z65&lt;&gt;"""",IF(INDEX(Библиотека!$DM$5:$DM$304,$Z65)&lt;&gt;"""",INDEX(Библиотека!$DM$5:$DM$304,$Z65),""),""),"-")</f>
        <v>0</v>
      </c>
      <c r="W65" s="8"/>
      <c r="X65" s="9"/>
      <c r="Y65" s="96"/>
      <c r="Z65" s="4">
        <f>IF(B65&lt;&gt;"",MATCH(B65,Библиотека!CS5:CS304,),"")</f>
        <v>1</v>
      </c>
    </row>
    <row r="66" spans="1:26" x14ac:dyDescent="0.25">
      <c r="A66" s="100"/>
      <c r="B66" s="103"/>
      <c r="C66" s="10" t="str">
        <f>IFERROR(IF($Z66&lt;&gt;"""",IF(INDEX(Библиотека!$CT$5:$CT$304,$Z66)&lt;&gt;"""",INDEX(Библиотека!$CT$5:$CT$304,$Z66),""),""),"-")</f>
        <v>Дно</v>
      </c>
      <c r="D66" s="55">
        <f>IFERROR(IF($Z66&lt;&gt;"""",IF(INDEX(Библиотека!$CU$5:$CU$304,$Z66)&lt;&gt;"""",INDEX(Библиотека!$CU$5:$CU$304,$Z66),""),""),"-")</f>
        <v>833</v>
      </c>
      <c r="E66" s="55">
        <f>IFERROR(IF($Z66&lt;&gt;"""",IF(INDEX(Библиотека!$CV$5:$CV$304,$Z66)&lt;&gt;"""",INDEX(Библиотека!$CV$5:$CV$304,$Z66),""),""),"-")</f>
        <v>216</v>
      </c>
      <c r="F66" s="11">
        <f>IFERROR(IF($Z66&lt;&gt;"""",IF(INDEX(Библиотека!$CW$5:$CW$304,$Z66)&lt;&gt;"""",INDEX(Библиотека!$CW$5:$CW$304,$Z66),""),""),"-")</f>
        <v>1</v>
      </c>
      <c r="G66" s="10" t="str">
        <f>IFERROR(IF($Z66&lt;&gt;"""",IF(INDEX(Библиотека!$CX$5:$CX$304,$Z66)&lt;&gt;"""",INDEX(Библиотека!$CX$5:$CX$304,$Z66),""),""),"-")</f>
        <v>Бока</v>
      </c>
      <c r="H66" s="55">
        <f>IFERROR(IF($Z66&lt;&gt;"""",IF(INDEX(Библиотека!$CY$5:$CY$304,$Z66)&lt;&gt;"""",INDEX(Библиотека!$CY$5:$CY$304,$Z66),""),""),"-")</f>
        <v>178</v>
      </c>
      <c r="I66" s="55">
        <f>IFERROR(IF($Z66&lt;&gt;"""",IF(INDEX(Библиотека!$CZ$5:$CZ$304,$Z66)&lt;&gt;"""",INDEX(Библиотека!$CZ$5:$CZ$304,$Z66),""),""),"-")</f>
        <v>350</v>
      </c>
      <c r="J66" s="11">
        <f>IFERROR(IF($Z66&lt;&gt;"""",IF(INDEX(Библиотека!$DA$5:$DA$304,$Z66)&lt;&gt;"""",INDEX(Библиотека!$DA$5:$DA$304,$Z66),""),""),"-")</f>
        <v>2</v>
      </c>
      <c r="K66" s="10">
        <f>IFERROR(IF($Z66&lt;&gt;"""",IF(INDEX(Библиотека!$DB$5:$DB$304,$Z66)&lt;&gt;"""",INDEX(Библиотека!$DB$5:$DB$304,$Z66),""),""),"-")</f>
        <v>0</v>
      </c>
      <c r="L66" s="55">
        <f>IFERROR(IF($Z66&lt;&gt;"""",IF(INDEX(Библиотека!$DC$5:$DC$304,$Z66)&lt;&gt;"""",INDEX(Библиотека!$DC$5:$DC$304,$Z66),""),""),"-")</f>
        <v>0</v>
      </c>
      <c r="M66" s="55">
        <f>IFERROR(IF($Z66&lt;&gt;"""",IF(INDEX(Библиотека!$DD$5:$DD$304,$Z66)&lt;&gt;"""",INDEX(Библиотека!$DD$5:$DD$304,$Z66),""),""),"-")</f>
        <v>0</v>
      </c>
      <c r="N66" s="11">
        <f>IFERROR(IF($Z66&lt;&gt;"""",IF(INDEX(Библиотека!$DE$5:$DE$304,$Z66)&lt;&gt;"""",INDEX(Библиотека!$DE$5:$DE$304,$Z66),""),""),"-")</f>
        <v>0</v>
      </c>
      <c r="O66" s="10">
        <f>IFERROR(IF($Z66&lt;&gt;"""",IF(INDEX(Библиотека!$DF$5:$DF$304,$Z66)&lt;&gt;"""",INDEX(Библиотека!$DF$5:$DF$304,$Z66),""),""),"-")</f>
        <v>0</v>
      </c>
      <c r="P66" s="58">
        <f>IFERROR(IF($Z66&lt;&gt;"""",IF(INDEX(Библиотека!$DG$5:$DG$304,$Z66)&lt;&gt;"""",INDEX(Библиотека!$DG$5:$DG$304,$Z66),""),""),"-")</f>
        <v>0</v>
      </c>
      <c r="Q66" s="10" t="str">
        <f>IFERROR(IF($Z66&lt;&gt;"""",IF(INDEX(Библиотека!$DH$5:$DH$304,$Z66)&lt;&gt;"""",INDEX(Библиотека!$DH$5:$DH$304,$Z66),""),""),"-")</f>
        <v>Опора Н550</v>
      </c>
      <c r="R66" s="11">
        <f>IFERROR(IF($Z66&lt;&gt;"""",IF(INDEX(Библиотека!$DI$5:$DI$304,$Z66)&lt;&gt;"""",INDEX(Библиотека!$DI$5:$DI$304,$Z66),""),""),"-")</f>
        <v>4</v>
      </c>
      <c r="S66" s="21">
        <f>IFERROR(IF($Z66&lt;&gt;"""",IF(INDEX(Библиотека!$DJ$5:$DJ$304,$Z66)&lt;&gt;"""",INDEX(Библиотека!$DJ$5:$DJ$304,$Z66),""),""),"-")</f>
        <v>0</v>
      </c>
      <c r="T66" s="11">
        <f>IFERROR(IF($Z66&lt;&gt;"""",IF(INDEX(Библиотека!$DK$5:$DK$304,$Z66)&lt;&gt;"""",INDEX(Библиотека!$DK$5:$DK$304,$Z66),""),""),"-")</f>
        <v>0</v>
      </c>
      <c r="U66" s="10">
        <f>IFERROR(IF($Z66&lt;&gt;"""",IF(INDEX(Библиотека!$DL$5:$DL$304,$Z66)&lt;&gt;"""",INDEX(Библиотека!$DL$5:$DL$304,$Z66),""),""),"-")</f>
        <v>0</v>
      </c>
      <c r="V66" s="11">
        <f>IFERROR(IF($Z66&lt;&gt;"""",IF(INDEX(Библиотека!$DM$5:$DM$304,$Z66)&lt;&gt;"""",INDEX(Библиотека!$DM$5:$DM$304,$Z66),""),""),"-")</f>
        <v>0</v>
      </c>
      <c r="W66" s="10"/>
      <c r="X66" s="11"/>
      <c r="Y66" s="97"/>
      <c r="Z66" s="4">
        <f>IF(Z65&lt;&gt;"",Z65+1,"")</f>
        <v>2</v>
      </c>
    </row>
    <row r="67" spans="1:26" x14ac:dyDescent="0.25">
      <c r="A67" s="100"/>
      <c r="B67" s="103"/>
      <c r="C67" s="10" t="str">
        <f>IFERROR(IF($Z67&lt;&gt;"""",IF(INDEX(Библиотека!$CT$5:$CT$304,$Z67)&lt;&gt;"""",INDEX(Библиотека!$CT$5:$CT$304,$Z67),""),""),"-")</f>
        <v>Стенка п/з</v>
      </c>
      <c r="D67" s="55">
        <f>IFERROR(IF($Z67&lt;&gt;"""",IF(INDEX(Библиотека!$CU$5:$CU$304,$Z67)&lt;&gt;"""",INDEX(Библиотека!$CU$5:$CU$304,$Z67),""),""),"-")</f>
        <v>833</v>
      </c>
      <c r="E67" s="55">
        <f>IFERROR(IF($Z67&lt;&gt;"""",IF(INDEX(Библиотека!$CV$5:$CV$304,$Z67)&lt;&gt;"""",INDEX(Библиотека!$CV$5:$CV$304,$Z67),""),""),"-")</f>
        <v>90</v>
      </c>
      <c r="F67" s="11">
        <f>IFERROR(IF($Z67&lt;&gt;"""",IF(INDEX(Библиотека!$CW$5:$CW$304,$Z67)&lt;&gt;"""",INDEX(Библиотека!$CW$5:$CW$304,$Z67),""),""),"-")</f>
        <v>2</v>
      </c>
      <c r="G67" s="10" t="str">
        <f>IFERROR(IF($Z67&lt;&gt;"""",IF(INDEX(Библиотека!$CX$5:$CX$304,$Z67)&lt;&gt;"""",INDEX(Библиотека!$CX$5:$CX$304,$Z67),""),""),"-")</f>
        <v>Задний щит</v>
      </c>
      <c r="H67" s="55">
        <f>IFERROR(IF($Z67&lt;&gt;"""",IF(INDEX(Библиотека!$CY$5:$CY$304,$Z67)&lt;&gt;"""",INDEX(Библиотека!$CY$5:$CY$304,$Z67),""),""),"-")</f>
        <v>178</v>
      </c>
      <c r="I67" s="55">
        <f>IFERROR(IF($Z67&lt;&gt;"""",IF(INDEX(Библиотека!$CZ$5:$CZ$304,$Z67)&lt;&gt;"""",INDEX(Библиотека!$CZ$5:$CZ$304,$Z67),""),""),"-")</f>
        <v>875</v>
      </c>
      <c r="J67" s="11">
        <f>IFERROR(IF($Z67&lt;&gt;"""",IF(INDEX(Библиотека!$DA$5:$DA$304,$Z67)&lt;&gt;"""",INDEX(Библиотека!$DA$5:$DA$304,$Z67),""),""),"-")</f>
        <v>1</v>
      </c>
      <c r="K67" s="10">
        <f>IFERROR(IF($Z67&lt;&gt;"""",IF(INDEX(Библиотека!$DB$5:$DB$304,$Z67)&lt;&gt;"""",INDEX(Библиотека!$DB$5:$DB$304,$Z67),""),""),"-")</f>
        <v>0</v>
      </c>
      <c r="L67" s="55">
        <f>IFERROR(IF($Z67&lt;&gt;"""",IF(INDEX(Библиотека!$DC$5:$DC$304,$Z67)&lt;&gt;"""",INDEX(Библиотека!$DC$5:$DC$304,$Z67),""),""),"-")</f>
        <v>0</v>
      </c>
      <c r="M67" s="55">
        <f>IFERROR(IF($Z67&lt;&gt;"""",IF(INDEX(Библиотека!$DD$5:$DD$304,$Z67)&lt;&gt;"""",INDEX(Библиотека!$DD$5:$DD$304,$Z67),""),""),"-")</f>
        <v>0</v>
      </c>
      <c r="N67" s="11">
        <f>IFERROR(IF($Z67&lt;&gt;"""",IF(INDEX(Библиотека!$DE$5:$DE$304,$Z67)&lt;&gt;"""",INDEX(Библиотека!$DE$5:$DE$304,$Z67),""),""),"-")</f>
        <v>0</v>
      </c>
      <c r="O67" s="10">
        <f>IFERROR(IF($Z67&lt;&gt;"""",IF(INDEX(Библиотека!$DF$5:$DF$304,$Z67)&lt;&gt;"""",INDEX(Библиотека!$DF$5:$DF$304,$Z67),""),""),"-")</f>
        <v>0</v>
      </c>
      <c r="P67" s="58">
        <f>IFERROR(IF($Z67&lt;&gt;"""",IF(INDEX(Библиотека!$DG$5:$DG$304,$Z67)&lt;&gt;"""",INDEX(Библиотека!$DG$5:$DG$304,$Z67),""),""),"-")</f>
        <v>0</v>
      </c>
      <c r="Q67" s="10">
        <f>IFERROR(IF($Z67&lt;&gt;"""",IF(INDEX(Библиотека!$DH$5:$DH$304,$Z67)&lt;&gt;"""",INDEX(Библиотека!$DH$5:$DH$304,$Z67),""),""),"-")</f>
        <v>0</v>
      </c>
      <c r="R67" s="11">
        <f>IFERROR(IF($Z67&lt;&gt;"""",IF(INDEX(Библиотека!$DI$5:$DI$304,$Z67)&lt;&gt;"""",INDEX(Библиотека!$DI$5:$DI$304,$Z67),""),""),"-")</f>
        <v>0</v>
      </c>
      <c r="S67" s="21">
        <f>IFERROR(IF($Z67&lt;&gt;"""",IF(INDEX(Библиотека!$DJ$5:$DJ$304,$Z67)&lt;&gt;"""",INDEX(Библиотека!$DJ$5:$DJ$304,$Z67),""),""),"-")</f>
        <v>0</v>
      </c>
      <c r="T67" s="11">
        <f>IFERROR(IF($Z67&lt;&gt;"""",IF(INDEX(Библиотека!$DK$5:$DK$304,$Z67)&lt;&gt;"""",INDEX(Библиотека!$DK$5:$DK$304,$Z67),""),""),"-")</f>
        <v>0</v>
      </c>
      <c r="U67" s="10">
        <f>IFERROR(IF($Z67&lt;&gt;"""",IF(INDEX(Библиотека!$DL$5:$DL$304,$Z67)&lt;&gt;"""",INDEX(Библиотека!$DL$5:$DL$304,$Z67),""),""),"-")</f>
        <v>0</v>
      </c>
      <c r="V67" s="11">
        <f>IFERROR(IF($Z67&lt;&gt;"""",IF(INDEX(Библиотека!$DM$5:$DM$304,$Z67)&lt;&gt;"""",INDEX(Библиотека!$DM$5:$DM$304,$Z67),""),""),"-")</f>
        <v>0</v>
      </c>
      <c r="W67" s="10"/>
      <c r="X67" s="11"/>
      <c r="Y67" s="97"/>
      <c r="Z67" s="4">
        <f t="shared" ref="Z67:Z79" si="4">IF(Z66&lt;&gt;"",Z66+1,"")</f>
        <v>3</v>
      </c>
    </row>
    <row r="68" spans="1:26" x14ac:dyDescent="0.25">
      <c r="A68" s="100"/>
      <c r="B68" s="103"/>
      <c r="C68" s="10" t="str">
        <f>IFERROR(IF($Z68&lt;&gt;"""",IF(INDEX(Библиотека!$CT$5:$CT$304,$Z68)&lt;&gt;"""",INDEX(Библиотека!$CT$5:$CT$304,$Z68),""),""),"-")</f>
        <v>Стенка бок</v>
      </c>
      <c r="D68" s="55">
        <f>IFERROR(IF($Z68&lt;&gt;"""",IF(INDEX(Библиотека!$CU$5:$CU$304,$Z68)&lt;&gt;"""",INDEX(Библиотека!$CU$5:$CU$304,$Z68),""),""),"-")</f>
        <v>250</v>
      </c>
      <c r="E68" s="55">
        <f>IFERROR(IF($Z68&lt;&gt;"""",IF(INDEX(Библиотека!$CV$5:$CV$304,$Z68)&lt;&gt;"""",INDEX(Библиотека!$CV$5:$CV$304,$Z68),""),""),"-")</f>
        <v>100</v>
      </c>
      <c r="F68" s="11">
        <f>IFERROR(IF($Z68&lt;&gt;"""",IF(INDEX(Библиотека!$CW$5:$CW$304,$Z68)&lt;&gt;"""",INDEX(Библиотека!$CW$5:$CW$304,$Z68),""),""),"-")</f>
        <v>2</v>
      </c>
      <c r="G68" s="10">
        <f>IFERROR(IF($Z68&lt;&gt;"""",IF(INDEX(Библиотека!$CX$5:$CX$304,$Z68)&lt;&gt;"""",INDEX(Библиотека!$CX$5:$CX$304,$Z68),""),""),"-")</f>
        <v>0</v>
      </c>
      <c r="H68" s="55">
        <f>IFERROR(IF($Z68&lt;&gt;"""",IF(INDEX(Библиотека!$CY$5:$CY$304,$Z68)&lt;&gt;"""",INDEX(Библиотека!$CY$5:$CY$304,$Z68),""),""),"-")</f>
        <v>0</v>
      </c>
      <c r="I68" s="55">
        <f>IFERROR(IF($Z68&lt;&gt;"""",IF(INDEX(Библиотека!$CZ$5:$CZ$304,$Z68)&lt;&gt;"""",INDEX(Библиотека!$CZ$5:$CZ$304,$Z68),""),""),"-")</f>
        <v>0</v>
      </c>
      <c r="J68" s="11">
        <f>IFERROR(IF($Z68&lt;&gt;"""",IF(INDEX(Библиотека!$DA$5:$DA$304,$Z68)&lt;&gt;"""",INDEX(Библиотека!$DA$5:$DA$304,$Z68),""),""),"-")</f>
        <v>0</v>
      </c>
      <c r="K68" s="10">
        <f>IFERROR(IF($Z68&lt;&gt;"""",IF(INDEX(Библиотека!$DB$5:$DB$304,$Z68)&lt;&gt;"""",INDEX(Библиотека!$DB$5:$DB$304,$Z68),""),""),"-")</f>
        <v>0</v>
      </c>
      <c r="L68" s="55">
        <f>IFERROR(IF($Z68&lt;&gt;"""",IF(INDEX(Библиотека!$DC$5:$DC$304,$Z68)&lt;&gt;"""",INDEX(Библиотека!$DC$5:$DC$304,$Z68),""),""),"-")</f>
        <v>0</v>
      </c>
      <c r="M68" s="55">
        <f>IFERROR(IF($Z68&lt;&gt;"""",IF(INDEX(Библиотека!$DD$5:$DD$304,$Z68)&lt;&gt;"""",INDEX(Библиотека!$DD$5:$DD$304,$Z68),""),""),"-")</f>
        <v>0</v>
      </c>
      <c r="N68" s="11">
        <f>IFERROR(IF($Z68&lt;&gt;"""",IF(INDEX(Библиотека!$DE$5:$DE$304,$Z68)&lt;&gt;"""",INDEX(Библиотека!$DE$5:$DE$304,$Z68),""),""),"-")</f>
        <v>0</v>
      </c>
      <c r="O68" s="10">
        <f>IFERROR(IF($Z68&lt;&gt;"""",IF(INDEX(Библиотека!$DF$5:$DF$304,$Z68)&lt;&gt;"""",INDEX(Библиотека!$DF$5:$DF$304,$Z68),""),""),"-")</f>
        <v>0</v>
      </c>
      <c r="P68" s="58">
        <f>IFERROR(IF($Z68&lt;&gt;"""",IF(INDEX(Библиотека!$DG$5:$DG$304,$Z68)&lt;&gt;"""",INDEX(Библиотека!$DG$5:$DG$304,$Z68),""),""),"-")</f>
        <v>0</v>
      </c>
      <c r="Q68" s="10">
        <f>IFERROR(IF($Z68&lt;&gt;"""",IF(INDEX(Библиотека!$DH$5:$DH$304,$Z68)&lt;&gt;"""",INDEX(Библиотека!$DH$5:$DH$304,$Z68),""),""),"-")</f>
        <v>0</v>
      </c>
      <c r="R68" s="11">
        <f>IFERROR(IF($Z68&lt;&gt;"""",IF(INDEX(Библиотека!$DI$5:$DI$304,$Z68)&lt;&gt;"""",INDEX(Библиотека!$DI$5:$DI$304,$Z68),""),""),"-")</f>
        <v>0</v>
      </c>
      <c r="S68" s="21">
        <f>IFERROR(IF($Z68&lt;&gt;"""",IF(INDEX(Библиотека!$DJ$5:$DJ$304,$Z68)&lt;&gt;"""",INDEX(Библиотека!$DJ$5:$DJ$304,$Z68),""),""),"-")</f>
        <v>0</v>
      </c>
      <c r="T68" s="11">
        <f>IFERROR(IF($Z68&lt;&gt;"""",IF(INDEX(Библиотека!$DK$5:$DK$304,$Z68)&lt;&gt;"""",INDEX(Библиотека!$DK$5:$DK$304,$Z68),""),""),"-")</f>
        <v>0</v>
      </c>
      <c r="U68" s="10">
        <f>IFERROR(IF($Z68&lt;&gt;"""",IF(INDEX(Библиотека!$DL$5:$DL$304,$Z68)&lt;&gt;"""",INDEX(Библиотека!$DL$5:$DL$304,$Z68),""),""),"-")</f>
        <v>0</v>
      </c>
      <c r="V68" s="11">
        <f>IFERROR(IF($Z68&lt;&gt;"""",IF(INDEX(Библиотека!$DM$5:$DM$304,$Z68)&lt;&gt;"""",INDEX(Библиотека!$DM$5:$DM$304,$Z68),""),""),"-")</f>
        <v>0</v>
      </c>
      <c r="W68" s="10"/>
      <c r="X68" s="11"/>
      <c r="Y68" s="97"/>
      <c r="Z68" s="4">
        <f t="shared" si="4"/>
        <v>4</v>
      </c>
    </row>
    <row r="69" spans="1:26" x14ac:dyDescent="0.25">
      <c r="A69" s="100"/>
      <c r="B69" s="103"/>
      <c r="C69" s="10" t="str">
        <f>IFERROR(IF($Z69&lt;&gt;"""",IF(INDEX(Библиотека!$CT$5:$CT$304,$Z69)&lt;&gt;"""",INDEX(Библиотека!$CT$5:$CT$304,$Z69),""),""),"-")</f>
        <v>Перегор длин.</v>
      </c>
      <c r="D69" s="55">
        <f>IFERROR(IF($Z69&lt;&gt;"""",IF(INDEX(Библиотека!$CU$5:$CU$304,$Z69)&lt;&gt;"""",INDEX(Библиотека!$CU$5:$CU$304,$Z69),""),""),"-")</f>
        <v>213</v>
      </c>
      <c r="E69" s="55">
        <f>IFERROR(IF($Z69&lt;&gt;"""",IF(INDEX(Библиотека!$CV$5:$CV$304,$Z69)&lt;&gt;"""",INDEX(Библиотека!$CV$5:$CV$304,$Z69),""),""),"-")</f>
        <v>50</v>
      </c>
      <c r="F69" s="11">
        <f>IFERROR(IF($Z69&lt;&gt;"""",IF(INDEX(Библиотека!$CW$5:$CW$304,$Z69)&lt;&gt;"""",INDEX(Библиотека!$CW$5:$CW$304,$Z69),""),""),"-")</f>
        <v>4</v>
      </c>
      <c r="G69" s="10">
        <f>IFERROR(IF($Z69&lt;&gt;"""",IF(INDEX(Библиотека!$CX$5:$CX$304,$Z69)&lt;&gt;"""",INDEX(Библиотека!$CX$5:$CX$304,$Z69),""),""),"-")</f>
        <v>0</v>
      </c>
      <c r="H69" s="55">
        <f>IFERROR(IF($Z69&lt;&gt;"""",IF(INDEX(Библиотека!$CY$5:$CY$304,$Z69)&lt;&gt;"""",INDEX(Библиотека!$CY$5:$CY$304,$Z69),""),""),"-")</f>
        <v>0</v>
      </c>
      <c r="I69" s="55">
        <f>IFERROR(IF($Z69&lt;&gt;"""",IF(INDEX(Библиотека!$CZ$5:$CZ$304,$Z69)&lt;&gt;"""",INDEX(Библиотека!$CZ$5:$CZ$304,$Z69),""),""),"-")</f>
        <v>0</v>
      </c>
      <c r="J69" s="11">
        <f>IFERROR(IF($Z69&lt;&gt;"""",IF(INDEX(Библиотека!$DA$5:$DA$304,$Z69)&lt;&gt;"""",INDEX(Библиотека!$DA$5:$DA$304,$Z69),""),""),"-")</f>
        <v>0</v>
      </c>
      <c r="K69" s="10">
        <f>IFERROR(IF($Z69&lt;&gt;"""",IF(INDEX(Библиотека!$DB$5:$DB$304,$Z69)&lt;&gt;"""",INDEX(Библиотека!$DB$5:$DB$304,$Z69),""),""),"-")</f>
        <v>0</v>
      </c>
      <c r="L69" s="55">
        <f>IFERROR(IF($Z69&lt;&gt;"""",IF(INDEX(Библиотека!$DC$5:$DC$304,$Z69)&lt;&gt;"""",INDEX(Библиотека!$DC$5:$DC$304,$Z69),""),""),"-")</f>
        <v>0</v>
      </c>
      <c r="M69" s="55">
        <f>IFERROR(IF($Z69&lt;&gt;"""",IF(INDEX(Библиотека!$DD$5:$DD$304,$Z69)&lt;&gt;"""",INDEX(Библиотека!$DD$5:$DD$304,$Z69),""),""),"-")</f>
        <v>0</v>
      </c>
      <c r="N69" s="11">
        <f>IFERROR(IF($Z69&lt;&gt;"""",IF(INDEX(Библиотека!$DE$5:$DE$304,$Z69)&lt;&gt;"""",INDEX(Библиотека!$DE$5:$DE$304,$Z69),""),""),"-")</f>
        <v>0</v>
      </c>
      <c r="O69" s="10">
        <f>IFERROR(IF($Z69&lt;&gt;"""",IF(INDEX(Библиотека!$DF$5:$DF$304,$Z69)&lt;&gt;"""",INDEX(Библиотека!$DF$5:$DF$304,$Z69),""),""),"-")</f>
        <v>0</v>
      </c>
      <c r="P69" s="58">
        <f>IFERROR(IF($Z69&lt;&gt;"""",IF(INDEX(Библиотека!$DG$5:$DG$304,$Z69)&lt;&gt;"""",INDEX(Библиотека!$DG$5:$DG$304,$Z69),""),""),"-")</f>
        <v>0</v>
      </c>
      <c r="Q69" s="10">
        <f>IFERROR(IF($Z69&lt;&gt;"""",IF(INDEX(Библиотека!$DH$5:$DH$304,$Z69)&lt;&gt;"""",INDEX(Библиотека!$DH$5:$DH$304,$Z69),""),""),"-")</f>
        <v>0</v>
      </c>
      <c r="R69" s="11">
        <f>IFERROR(IF($Z69&lt;&gt;"""",IF(INDEX(Библиотека!$DI$5:$DI$304,$Z69)&lt;&gt;"""",INDEX(Библиотека!$DI$5:$DI$304,$Z69),""),""),"-")</f>
        <v>0</v>
      </c>
      <c r="S69" s="21">
        <f>IFERROR(IF($Z69&lt;&gt;"""",IF(INDEX(Библиотека!$DJ$5:$DJ$304,$Z69)&lt;&gt;"""",INDEX(Библиотека!$DJ$5:$DJ$304,$Z69),""),""),"-")</f>
        <v>0</v>
      </c>
      <c r="T69" s="11">
        <f>IFERROR(IF($Z69&lt;&gt;"""",IF(INDEX(Библиотека!$DK$5:$DK$304,$Z69)&lt;&gt;"""",INDEX(Библиотека!$DK$5:$DK$304,$Z69),""),""),"-")</f>
        <v>0</v>
      </c>
      <c r="U69" s="10">
        <f>IFERROR(IF($Z69&lt;&gt;"""",IF(INDEX(Библиотека!$DL$5:$DL$304,$Z69)&lt;&gt;"""",INDEX(Библиотека!$DL$5:$DL$304,$Z69),""),""),"-")</f>
        <v>0</v>
      </c>
      <c r="V69" s="11">
        <f>IFERROR(IF($Z69&lt;&gt;"""",IF(INDEX(Библиотека!$DM$5:$DM$304,$Z69)&lt;&gt;"""",INDEX(Библиотека!$DM$5:$DM$304,$Z69),""),""),"-")</f>
        <v>0</v>
      </c>
      <c r="W69" s="10"/>
      <c r="X69" s="11"/>
      <c r="Y69" s="97"/>
      <c r="Z69" s="4">
        <f t="shared" si="4"/>
        <v>5</v>
      </c>
    </row>
    <row r="70" spans="1:26" x14ac:dyDescent="0.25">
      <c r="A70" s="100"/>
      <c r="B70" s="103"/>
      <c r="C70" s="10" t="str">
        <f>IFERROR(IF($Z70&lt;&gt;"""",IF(INDEX(Библиотека!$CT$5:$CT$304,$Z70)&lt;&gt;"""",INDEX(Библиотека!$CT$5:$CT$304,$Z70),""),""),"-")</f>
        <v>Перегор кор.</v>
      </c>
      <c r="D70" s="55">
        <f>IFERROR(IF($Z70&lt;&gt;"""",IF(INDEX(Библиотека!$CU$5:$CU$304,$Z70)&lt;&gt;"""",INDEX(Библиотека!$CU$5:$CU$304,$Z70),""),""),"-")</f>
        <v>140</v>
      </c>
      <c r="E70" s="55">
        <f>IFERROR(IF($Z70&lt;&gt;"""",IF(INDEX(Библиотека!$CV$5:$CV$304,$Z70)&lt;&gt;"""",INDEX(Библиотека!$CV$5:$CV$304,$Z70),""),""),"-")</f>
        <v>50</v>
      </c>
      <c r="F70" s="11">
        <f>IFERROR(IF($Z70&lt;&gt;"""",IF(INDEX(Библиотека!$CW$5:$CW$304,$Z70)&lt;&gt;"""",INDEX(Библиотека!$CW$5:$CW$304,$Z70),""),""),"-")</f>
        <v>2</v>
      </c>
      <c r="G70" s="10">
        <f>IFERROR(IF($Z70&lt;&gt;"""",IF(INDEX(Библиотека!$CX$5:$CX$304,$Z70)&lt;&gt;"""",INDEX(Библиотека!$CX$5:$CX$304,$Z70),""),""),"-")</f>
        <v>0</v>
      </c>
      <c r="H70" s="55">
        <f>IFERROR(IF($Z70&lt;&gt;"""",IF(INDEX(Библиотека!$CY$5:$CY$304,$Z70)&lt;&gt;"""",INDEX(Библиотека!$CY$5:$CY$304,$Z70),""),""),"-")</f>
        <v>0</v>
      </c>
      <c r="I70" s="55">
        <f>IFERROR(IF($Z70&lt;&gt;"""",IF(INDEX(Библиотека!$CZ$5:$CZ$304,$Z70)&lt;&gt;"""",INDEX(Библиотека!$CZ$5:$CZ$304,$Z70),""),""),"-")</f>
        <v>0</v>
      </c>
      <c r="J70" s="11">
        <f>IFERROR(IF($Z70&lt;&gt;"""",IF(INDEX(Библиотека!$DA$5:$DA$304,$Z70)&lt;&gt;"""",INDEX(Библиотека!$DA$5:$DA$304,$Z70),""),""),"-")</f>
        <v>0</v>
      </c>
      <c r="K70" s="10">
        <f>IFERROR(IF($Z70&lt;&gt;"""",IF(INDEX(Библиотека!$DB$5:$DB$304,$Z70)&lt;&gt;"""",INDEX(Библиотека!$DB$5:$DB$304,$Z70),""),""),"-")</f>
        <v>0</v>
      </c>
      <c r="L70" s="55">
        <f>IFERROR(IF($Z70&lt;&gt;"""",IF(INDEX(Библиотека!$DC$5:$DC$304,$Z70)&lt;&gt;"""",INDEX(Библиотека!$DC$5:$DC$304,$Z70),""),""),"-")</f>
        <v>0</v>
      </c>
      <c r="M70" s="55">
        <f>IFERROR(IF($Z70&lt;&gt;"""",IF(INDEX(Библиотека!$DD$5:$DD$304,$Z70)&lt;&gt;"""",INDEX(Библиотека!$DD$5:$DD$304,$Z70),""),""),"-")</f>
        <v>0</v>
      </c>
      <c r="N70" s="11">
        <f>IFERROR(IF($Z70&lt;&gt;"""",IF(INDEX(Библиотека!$DE$5:$DE$304,$Z70)&lt;&gt;"""",INDEX(Библиотека!$DE$5:$DE$304,$Z70),""),""),"-")</f>
        <v>0</v>
      </c>
      <c r="O70" s="10">
        <f>IFERROR(IF($Z70&lt;&gt;"""",IF(INDEX(Библиотека!$DF$5:$DF$304,$Z70)&lt;&gt;"""",INDEX(Библиотека!$DF$5:$DF$304,$Z70),""),""),"-")</f>
        <v>0</v>
      </c>
      <c r="P70" s="58">
        <f>IFERROR(IF($Z70&lt;&gt;"""",IF(INDEX(Библиотека!$DG$5:$DG$304,$Z70)&lt;&gt;"""",INDEX(Библиотека!$DG$5:$DG$304,$Z70),""),""),"-")</f>
        <v>0</v>
      </c>
      <c r="Q70" s="10">
        <f>IFERROR(IF($Z70&lt;&gt;"""",IF(INDEX(Библиотека!$DH$5:$DH$304,$Z70)&lt;&gt;"""",INDEX(Библиотека!$DH$5:$DH$304,$Z70),""),""),"-")</f>
        <v>0</v>
      </c>
      <c r="R70" s="11">
        <f>IFERROR(IF($Z70&lt;&gt;"""",IF(INDEX(Библиотека!$DI$5:$DI$304,$Z70)&lt;&gt;"""",INDEX(Библиотека!$DI$5:$DI$304,$Z70),""),""),"-")</f>
        <v>0</v>
      </c>
      <c r="S70" s="21">
        <f>IFERROR(IF($Z70&lt;&gt;"""",IF(INDEX(Библиотека!$DJ$5:$DJ$304,$Z70)&lt;&gt;"""",INDEX(Библиотека!$DJ$5:$DJ$304,$Z70),""),""),"-")</f>
        <v>0</v>
      </c>
      <c r="T70" s="11">
        <f>IFERROR(IF($Z70&lt;&gt;"""",IF(INDEX(Библиотека!$DK$5:$DK$304,$Z70)&lt;&gt;"""",INDEX(Библиотека!$DK$5:$DK$304,$Z70),""),""),"-")</f>
        <v>0</v>
      </c>
      <c r="U70" s="10">
        <f>IFERROR(IF($Z70&lt;&gt;"""",IF(INDEX(Библиотека!$DL$5:$DL$304,$Z70)&lt;&gt;"""",INDEX(Библиотека!$DL$5:$DL$304,$Z70),""),""),"-")</f>
        <v>0</v>
      </c>
      <c r="V70" s="11">
        <f>IFERROR(IF($Z70&lt;&gt;"""",IF(INDEX(Библиотека!$DM$5:$DM$304,$Z70)&lt;&gt;"""",INDEX(Библиотека!$DM$5:$DM$304,$Z70),""),""),"-")</f>
        <v>0</v>
      </c>
      <c r="W70" s="10"/>
      <c r="X70" s="11"/>
      <c r="Y70" s="97"/>
      <c r="Z70" s="4">
        <f t="shared" si="4"/>
        <v>6</v>
      </c>
    </row>
    <row r="71" spans="1:26" x14ac:dyDescent="0.25">
      <c r="A71" s="100"/>
      <c r="B71" s="103"/>
      <c r="C71" s="10">
        <f>IFERROR(IF($Z71&lt;&gt;"""",IF(INDEX(Библиотека!$CT$5:$CT$304,$Z71)&lt;&gt;"""",INDEX(Библиотека!$CT$5:$CT$304,$Z71),""),""),"-")</f>
        <v>0</v>
      </c>
      <c r="D71" s="55">
        <f>IFERROR(IF($Z71&lt;&gt;"""",IF(INDEX(Библиотека!$CU$5:$CU$304,$Z71)&lt;&gt;"""",INDEX(Библиотека!$CU$5:$CU$304,$Z71),""),""),"-")</f>
        <v>0</v>
      </c>
      <c r="E71" s="55">
        <f>IFERROR(IF($Z71&lt;&gt;"""",IF(INDEX(Библиотека!$CV$5:$CV$304,$Z71)&lt;&gt;"""",INDEX(Библиотека!$CV$5:$CV$304,$Z71),""),""),"-")</f>
        <v>0</v>
      </c>
      <c r="F71" s="11">
        <f>IFERROR(IF($Z71&lt;&gt;"""",IF(INDEX(Библиотека!$CW$5:$CW$304,$Z71)&lt;&gt;"""",INDEX(Библиотека!$CW$5:$CW$304,$Z71),""),""),"-")</f>
        <v>0</v>
      </c>
      <c r="G71" s="10">
        <f>IFERROR(IF($Z71&lt;&gt;"""",IF(INDEX(Библиотека!$CX$5:$CX$304,$Z71)&lt;&gt;"""",INDEX(Библиотека!$CX$5:$CX$304,$Z71),""),""),"-")</f>
        <v>0</v>
      </c>
      <c r="H71" s="55">
        <f>IFERROR(IF($Z71&lt;&gt;"""",IF(INDEX(Библиотека!$CY$5:$CY$304,$Z71)&lt;&gt;"""",INDEX(Библиотека!$CY$5:$CY$304,$Z71),""),""),"-")</f>
        <v>0</v>
      </c>
      <c r="I71" s="55">
        <f>IFERROR(IF($Z71&lt;&gt;"""",IF(INDEX(Библиотека!$CZ$5:$CZ$304,$Z71)&lt;&gt;"""",INDEX(Библиотека!$CZ$5:$CZ$304,$Z71),""),""),"-")</f>
        <v>0</v>
      </c>
      <c r="J71" s="11">
        <f>IFERROR(IF($Z71&lt;&gt;"""",IF(INDEX(Библиотека!$DA$5:$DA$304,$Z71)&lt;&gt;"""",INDEX(Библиотека!$DA$5:$DA$304,$Z71),""),""),"-")</f>
        <v>0</v>
      </c>
      <c r="K71" s="10">
        <f>IFERROR(IF($Z71&lt;&gt;"""",IF(INDEX(Библиотека!$DB$5:$DB$304,$Z71)&lt;&gt;"""",INDEX(Библиотека!$DB$5:$DB$304,$Z71),""),""),"-")</f>
        <v>0</v>
      </c>
      <c r="L71" s="55">
        <f>IFERROR(IF($Z71&lt;&gt;"""",IF(INDEX(Библиотека!$DC$5:$DC$304,$Z71)&lt;&gt;"""",INDEX(Библиотека!$DC$5:$DC$304,$Z71),""),""),"-")</f>
        <v>0</v>
      </c>
      <c r="M71" s="55">
        <f>IFERROR(IF($Z71&lt;&gt;"""",IF(INDEX(Библиотека!$DD$5:$DD$304,$Z71)&lt;&gt;"""",INDEX(Библиотека!$DD$5:$DD$304,$Z71),""),""),"-")</f>
        <v>0</v>
      </c>
      <c r="N71" s="11">
        <f>IFERROR(IF($Z71&lt;&gt;"""",IF(INDEX(Библиотека!$DE$5:$DE$304,$Z71)&lt;&gt;"""",INDEX(Библиотека!$DE$5:$DE$304,$Z71),""),""),"-")</f>
        <v>0</v>
      </c>
      <c r="O71" s="10">
        <f>IFERROR(IF($Z71&lt;&gt;"""",IF(INDEX(Библиотека!$DF$5:$DF$304,$Z71)&lt;&gt;"""",INDEX(Библиотека!$DF$5:$DF$304,$Z71),""),""),"-")</f>
        <v>0</v>
      </c>
      <c r="P71" s="58">
        <f>IFERROR(IF($Z71&lt;&gt;"""",IF(INDEX(Библиотека!$DG$5:$DG$304,$Z71)&lt;&gt;"""",INDEX(Библиотека!$DG$5:$DG$304,$Z71),""),""),"-")</f>
        <v>0</v>
      </c>
      <c r="Q71" s="10">
        <f>IFERROR(IF($Z71&lt;&gt;"""",IF(INDEX(Библиотека!$DH$5:$DH$304,$Z71)&lt;&gt;"""",INDEX(Библиотека!$DH$5:$DH$304,$Z71),""),""),"-")</f>
        <v>0</v>
      </c>
      <c r="R71" s="11">
        <f>IFERROR(IF($Z71&lt;&gt;"""",IF(INDEX(Библиотека!$DI$5:$DI$304,$Z71)&lt;&gt;"""",INDEX(Библиотека!$DI$5:$DI$304,$Z71),""),""),"-")</f>
        <v>0</v>
      </c>
      <c r="S71" s="21">
        <f>IFERROR(IF($Z71&lt;&gt;"""",IF(INDEX(Библиотека!$DJ$5:$DJ$304,$Z71)&lt;&gt;"""",INDEX(Библиотека!$DJ$5:$DJ$304,$Z71),""),""),"-")</f>
        <v>0</v>
      </c>
      <c r="T71" s="11">
        <f>IFERROR(IF($Z71&lt;&gt;"""",IF(INDEX(Библиотека!$DK$5:$DK$304,$Z71)&lt;&gt;"""",INDEX(Библиотека!$DK$5:$DK$304,$Z71),""),""),"-")</f>
        <v>0</v>
      </c>
      <c r="U71" s="10">
        <f>IFERROR(IF($Z71&lt;&gt;"""",IF(INDEX(Библиотека!$DL$5:$DL$304,$Z71)&lt;&gt;"""",INDEX(Библиотека!$DL$5:$DL$304,$Z71),""),""),"-")</f>
        <v>0</v>
      </c>
      <c r="V71" s="11">
        <f>IFERROR(IF($Z71&lt;&gt;"""",IF(INDEX(Библиотека!$DM$5:$DM$304,$Z71)&lt;&gt;"""",INDEX(Библиотека!$DM$5:$DM$304,$Z71),""),""),"-")</f>
        <v>0</v>
      </c>
      <c r="W71" s="10"/>
      <c r="X71" s="11"/>
      <c r="Y71" s="97"/>
      <c r="Z71" s="4">
        <f t="shared" si="4"/>
        <v>7</v>
      </c>
    </row>
    <row r="72" spans="1:26" x14ac:dyDescent="0.25">
      <c r="A72" s="100"/>
      <c r="B72" s="103"/>
      <c r="C72" s="10">
        <f>IFERROR(IF($Z72&lt;&gt;"""",IF(INDEX(Библиотека!$CT$5:$CT$304,$Z72)&lt;&gt;"""",INDEX(Библиотека!$CT$5:$CT$304,$Z72),""),""),"-")</f>
        <v>0</v>
      </c>
      <c r="D72" s="55">
        <f>IFERROR(IF($Z72&lt;&gt;"""",IF(INDEX(Библиотека!$CU$5:$CU$304,$Z72)&lt;&gt;"""",INDEX(Библиотека!$CU$5:$CU$304,$Z72),""),""),"-")</f>
        <v>0</v>
      </c>
      <c r="E72" s="55">
        <f>IFERROR(IF($Z72&lt;&gt;"""",IF(INDEX(Библиотека!$CV$5:$CV$304,$Z72)&lt;&gt;"""",INDEX(Библиотека!$CV$5:$CV$304,$Z72),""),""),"-")</f>
        <v>0</v>
      </c>
      <c r="F72" s="11">
        <f>IFERROR(IF($Z72&lt;&gt;"""",IF(INDEX(Библиотека!$CW$5:$CW$304,$Z72)&lt;&gt;"""",INDEX(Библиотека!$CW$5:$CW$304,$Z72),""),""),"-")</f>
        <v>0</v>
      </c>
      <c r="G72" s="10">
        <f>IFERROR(IF($Z72&lt;&gt;"""",IF(INDEX(Библиотека!$CX$5:$CX$304,$Z72)&lt;&gt;"""",INDEX(Библиотека!$CX$5:$CX$304,$Z72),""),""),"-")</f>
        <v>0</v>
      </c>
      <c r="H72" s="55">
        <f>IFERROR(IF($Z72&lt;&gt;"""",IF(INDEX(Библиотека!$CY$5:$CY$304,$Z72)&lt;&gt;"""",INDEX(Библиотека!$CY$5:$CY$304,$Z72),""),""),"-")</f>
        <v>0</v>
      </c>
      <c r="I72" s="55">
        <f>IFERROR(IF($Z72&lt;&gt;"""",IF(INDEX(Библиотека!$CZ$5:$CZ$304,$Z72)&lt;&gt;"""",INDEX(Библиотека!$CZ$5:$CZ$304,$Z72),""),""),"-")</f>
        <v>0</v>
      </c>
      <c r="J72" s="11">
        <f>IFERROR(IF($Z72&lt;&gt;"""",IF(INDEX(Библиотека!$DA$5:$DA$304,$Z72)&lt;&gt;"""",INDEX(Библиотека!$DA$5:$DA$304,$Z72),""),""),"-")</f>
        <v>0</v>
      </c>
      <c r="K72" s="10">
        <f>IFERROR(IF($Z72&lt;&gt;"""",IF(INDEX(Библиотека!$DB$5:$DB$304,$Z72)&lt;&gt;"""",INDEX(Библиотека!$DB$5:$DB$304,$Z72),""),""),"-")</f>
        <v>0</v>
      </c>
      <c r="L72" s="55">
        <f>IFERROR(IF($Z72&lt;&gt;"""",IF(INDEX(Библиотека!$DC$5:$DC$304,$Z72)&lt;&gt;"""",INDEX(Библиотека!$DC$5:$DC$304,$Z72),""),""),"-")</f>
        <v>0</v>
      </c>
      <c r="M72" s="55">
        <f>IFERROR(IF($Z72&lt;&gt;"""",IF(INDEX(Библиотека!$DD$5:$DD$304,$Z72)&lt;&gt;"""",INDEX(Библиотека!$DD$5:$DD$304,$Z72),""),""),"-")</f>
        <v>0</v>
      </c>
      <c r="N72" s="11">
        <f>IFERROR(IF($Z72&lt;&gt;"""",IF(INDEX(Библиотека!$DE$5:$DE$304,$Z72)&lt;&gt;"""",INDEX(Библиотека!$DE$5:$DE$304,$Z72),""),""),"-")</f>
        <v>0</v>
      </c>
      <c r="O72" s="10">
        <f>IFERROR(IF($Z72&lt;&gt;"""",IF(INDEX(Библиотека!$DF$5:$DF$304,$Z72)&lt;&gt;"""",INDEX(Библиотека!$DF$5:$DF$304,$Z72),""),""),"-")</f>
        <v>0</v>
      </c>
      <c r="P72" s="58">
        <f>IFERROR(IF($Z72&lt;&gt;"""",IF(INDEX(Библиотека!$DG$5:$DG$304,$Z72)&lt;&gt;"""",INDEX(Библиотека!$DG$5:$DG$304,$Z72),""),""),"-")</f>
        <v>0</v>
      </c>
      <c r="Q72" s="10">
        <f>IFERROR(IF($Z72&lt;&gt;"""",IF(INDEX(Библиотека!$DH$5:$DH$304,$Z72)&lt;&gt;"""",INDEX(Библиотека!$DH$5:$DH$304,$Z72),""),""),"-")</f>
        <v>0</v>
      </c>
      <c r="R72" s="11">
        <f>IFERROR(IF($Z72&lt;&gt;"""",IF(INDEX(Библиотека!$DI$5:$DI$304,$Z72)&lt;&gt;"""",INDEX(Библиотека!$DI$5:$DI$304,$Z72),""),""),"-")</f>
        <v>0</v>
      </c>
      <c r="S72" s="21">
        <f>IFERROR(IF($Z72&lt;&gt;"""",IF(INDEX(Библиотека!$DJ$5:$DJ$304,$Z72)&lt;&gt;"""",INDEX(Библиотека!$DJ$5:$DJ$304,$Z72),""),""),"-")</f>
        <v>0</v>
      </c>
      <c r="T72" s="11">
        <f>IFERROR(IF($Z72&lt;&gt;"""",IF(INDEX(Библиотека!$DK$5:$DK$304,$Z72)&lt;&gt;"""",INDEX(Библиотека!$DK$5:$DK$304,$Z72),""),""),"-")</f>
        <v>0</v>
      </c>
      <c r="U72" s="10">
        <f>IFERROR(IF($Z72&lt;&gt;"""",IF(INDEX(Библиотека!$DL$5:$DL$304,$Z72)&lt;&gt;"""",INDEX(Библиотека!$DL$5:$DL$304,$Z72),""),""),"-")</f>
        <v>0</v>
      </c>
      <c r="V72" s="11">
        <f>IFERROR(IF($Z72&lt;&gt;"""",IF(INDEX(Библиотека!$DM$5:$DM$304,$Z72)&lt;&gt;"""",INDEX(Библиотека!$DM$5:$DM$304,$Z72),""),""),"-")</f>
        <v>0</v>
      </c>
      <c r="W72" s="10"/>
      <c r="X72" s="11"/>
      <c r="Y72" s="97"/>
      <c r="Z72" s="4">
        <f t="shared" si="4"/>
        <v>8</v>
      </c>
    </row>
    <row r="73" spans="1:26" x14ac:dyDescent="0.25">
      <c r="A73" s="100"/>
      <c r="B73" s="103"/>
      <c r="C73" s="10">
        <f>IFERROR(IF($Z73&lt;&gt;"""",IF(INDEX(Библиотека!$CT$5:$CT$304,$Z73)&lt;&gt;"""",INDEX(Библиотека!$CT$5:$CT$304,$Z73),""),""),"-")</f>
        <v>0</v>
      </c>
      <c r="D73" s="55">
        <f>IFERROR(IF($Z73&lt;&gt;"""",IF(INDEX(Библиотека!$CU$5:$CU$304,$Z73)&lt;&gt;"""",INDEX(Библиотека!$CU$5:$CU$304,$Z73),""),""),"-")</f>
        <v>0</v>
      </c>
      <c r="E73" s="55">
        <f>IFERROR(IF($Z73&lt;&gt;"""",IF(INDEX(Библиотека!$CV$5:$CV$304,$Z73)&lt;&gt;"""",INDEX(Библиотека!$CV$5:$CV$304,$Z73),""),""),"-")</f>
        <v>0</v>
      </c>
      <c r="F73" s="11">
        <f>IFERROR(IF($Z73&lt;&gt;"""",IF(INDEX(Библиотека!$CW$5:$CW$304,$Z73)&lt;&gt;"""",INDEX(Библиотека!$CW$5:$CW$304,$Z73),""),""),"-")</f>
        <v>0</v>
      </c>
      <c r="G73" s="10">
        <f>IFERROR(IF($Z73&lt;&gt;"""",IF(INDEX(Библиотека!$CX$5:$CX$304,$Z73)&lt;&gt;"""",INDEX(Библиотека!$CX$5:$CX$304,$Z73),""),""),"-")</f>
        <v>0</v>
      </c>
      <c r="H73" s="55">
        <f>IFERROR(IF($Z73&lt;&gt;"""",IF(INDEX(Библиотека!$CY$5:$CY$304,$Z73)&lt;&gt;"""",INDEX(Библиотека!$CY$5:$CY$304,$Z73),""),""),"-")</f>
        <v>0</v>
      </c>
      <c r="I73" s="55">
        <f>IFERROR(IF($Z73&lt;&gt;"""",IF(INDEX(Библиотека!$CZ$5:$CZ$304,$Z73)&lt;&gt;"""",INDEX(Библиотека!$CZ$5:$CZ$304,$Z73),""),""),"-")</f>
        <v>0</v>
      </c>
      <c r="J73" s="11">
        <f>IFERROR(IF($Z73&lt;&gt;"""",IF(INDEX(Библиотека!$DA$5:$DA$304,$Z73)&lt;&gt;"""",INDEX(Библиотека!$DA$5:$DA$304,$Z73),""),""),"-")</f>
        <v>0</v>
      </c>
      <c r="K73" s="10">
        <f>IFERROR(IF($Z73&lt;&gt;"""",IF(INDEX(Библиотека!$DB$5:$DB$304,$Z73)&lt;&gt;"""",INDEX(Библиотека!$DB$5:$DB$304,$Z73),""),""),"-")</f>
        <v>0</v>
      </c>
      <c r="L73" s="55">
        <f>IFERROR(IF($Z73&lt;&gt;"""",IF(INDEX(Библиотека!$DC$5:$DC$304,$Z73)&lt;&gt;"""",INDEX(Библиотека!$DC$5:$DC$304,$Z73),""),""),"-")</f>
        <v>0</v>
      </c>
      <c r="M73" s="55">
        <f>IFERROR(IF($Z73&lt;&gt;"""",IF(INDEX(Библиотека!$DD$5:$DD$304,$Z73)&lt;&gt;"""",INDEX(Библиотека!$DD$5:$DD$304,$Z73),""),""),"-")</f>
        <v>0</v>
      </c>
      <c r="N73" s="11">
        <f>IFERROR(IF($Z73&lt;&gt;"""",IF(INDEX(Библиотека!$DE$5:$DE$304,$Z73)&lt;&gt;"""",INDEX(Библиотека!$DE$5:$DE$304,$Z73),""),""),"-")</f>
        <v>0</v>
      </c>
      <c r="O73" s="10">
        <f>IFERROR(IF($Z73&lt;&gt;"""",IF(INDEX(Библиотека!$DF$5:$DF$304,$Z73)&lt;&gt;"""",INDEX(Библиотека!$DF$5:$DF$304,$Z73),""),""),"-")</f>
        <v>0</v>
      </c>
      <c r="P73" s="58">
        <f>IFERROR(IF($Z73&lt;&gt;"""",IF(INDEX(Библиотека!$DG$5:$DG$304,$Z73)&lt;&gt;"""",INDEX(Библиотека!$DG$5:$DG$304,$Z73),""),""),"-")</f>
        <v>0</v>
      </c>
      <c r="Q73" s="10">
        <f>IFERROR(IF($Z73&lt;&gt;"""",IF(INDEX(Библиотека!$DH$5:$DH$304,$Z73)&lt;&gt;"""",INDEX(Библиотека!$DH$5:$DH$304,$Z73),""),""),"-")</f>
        <v>0</v>
      </c>
      <c r="R73" s="11">
        <f>IFERROR(IF($Z73&lt;&gt;"""",IF(INDEX(Библиотека!$DI$5:$DI$304,$Z73)&lt;&gt;"""",INDEX(Библиотека!$DI$5:$DI$304,$Z73),""),""),"-")</f>
        <v>0</v>
      </c>
      <c r="S73" s="21">
        <f>IFERROR(IF($Z73&lt;&gt;"""",IF(INDEX(Библиотека!$DJ$5:$DJ$304,$Z73)&lt;&gt;"""",INDEX(Библиотека!$DJ$5:$DJ$304,$Z73),""),""),"-")</f>
        <v>0</v>
      </c>
      <c r="T73" s="11">
        <f>IFERROR(IF($Z73&lt;&gt;"""",IF(INDEX(Библиотека!$DK$5:$DK$304,$Z73)&lt;&gt;"""",INDEX(Библиотека!$DK$5:$DK$304,$Z73),""),""),"-")</f>
        <v>0</v>
      </c>
      <c r="U73" s="10">
        <f>IFERROR(IF($Z73&lt;&gt;"""",IF(INDEX(Библиотека!$DL$5:$DL$304,$Z73)&lt;&gt;"""",INDEX(Библиотека!$DL$5:$DL$304,$Z73),""),""),"-")</f>
        <v>0</v>
      </c>
      <c r="V73" s="11">
        <f>IFERROR(IF($Z73&lt;&gt;"""",IF(INDEX(Библиотека!$DM$5:$DM$304,$Z73)&lt;&gt;"""",INDEX(Библиотека!$DM$5:$DM$304,$Z73),""),""),"-")</f>
        <v>0</v>
      </c>
      <c r="W73" s="10"/>
      <c r="X73" s="11"/>
      <c r="Y73" s="97"/>
      <c r="Z73" s="4">
        <f t="shared" si="4"/>
        <v>9</v>
      </c>
    </row>
    <row r="74" spans="1:26" x14ac:dyDescent="0.25">
      <c r="A74" s="100"/>
      <c r="B74" s="103"/>
      <c r="C74" s="10">
        <f>IFERROR(IF($Z74&lt;&gt;"""",IF(INDEX(Библиотека!$CT$5:$CT$304,$Z74)&lt;&gt;"""",INDEX(Библиотека!$CT$5:$CT$304,$Z74),""),""),"-")</f>
        <v>0</v>
      </c>
      <c r="D74" s="55">
        <f>IFERROR(IF($Z74&lt;&gt;"""",IF(INDEX(Библиотека!$CU$5:$CU$304,$Z74)&lt;&gt;"""",INDEX(Библиотека!$CU$5:$CU$304,$Z74),""),""),"-")</f>
        <v>0</v>
      </c>
      <c r="E74" s="55">
        <f>IFERROR(IF($Z74&lt;&gt;"""",IF(INDEX(Библиотека!$CV$5:$CV$304,$Z74)&lt;&gt;"""",INDEX(Библиотека!$CV$5:$CV$304,$Z74),""),""),"-")</f>
        <v>0</v>
      </c>
      <c r="F74" s="11">
        <f>IFERROR(IF($Z74&lt;&gt;"""",IF(INDEX(Библиотека!$CW$5:$CW$304,$Z74)&lt;&gt;"""",INDEX(Библиотека!$CW$5:$CW$304,$Z74),""),""),"-")</f>
        <v>0</v>
      </c>
      <c r="G74" s="10">
        <f>IFERROR(IF($Z74&lt;&gt;"""",IF(INDEX(Библиотека!$CX$5:$CX$304,$Z74)&lt;&gt;"""",INDEX(Библиотека!$CX$5:$CX$304,$Z74),""),""),"-")</f>
        <v>0</v>
      </c>
      <c r="H74" s="55">
        <f>IFERROR(IF($Z74&lt;&gt;"""",IF(INDEX(Библиотека!$CY$5:$CY$304,$Z74)&lt;&gt;"""",INDEX(Библиотека!$CY$5:$CY$304,$Z74),""),""),"-")</f>
        <v>0</v>
      </c>
      <c r="I74" s="55">
        <f>IFERROR(IF($Z74&lt;&gt;"""",IF(INDEX(Библиотека!$CZ$5:$CZ$304,$Z74)&lt;&gt;"""",INDEX(Библиотека!$CZ$5:$CZ$304,$Z74),""),""),"-")</f>
        <v>0</v>
      </c>
      <c r="J74" s="11">
        <f>IFERROR(IF($Z74&lt;&gt;"""",IF(INDEX(Библиотека!$DA$5:$DA$304,$Z74)&lt;&gt;"""",INDEX(Библиотека!$DA$5:$DA$304,$Z74),""),""),"-")</f>
        <v>0</v>
      </c>
      <c r="K74" s="10">
        <f>IFERROR(IF($Z74&lt;&gt;"""",IF(INDEX(Библиотека!$DB$5:$DB$304,$Z74)&lt;&gt;"""",INDEX(Библиотека!$DB$5:$DB$304,$Z74),""),""),"-")</f>
        <v>0</v>
      </c>
      <c r="L74" s="55">
        <f>IFERROR(IF($Z74&lt;&gt;"""",IF(INDEX(Библиотека!$DC$5:$DC$304,$Z74)&lt;&gt;"""",INDEX(Библиотека!$DC$5:$DC$304,$Z74),""),""),"-")</f>
        <v>0</v>
      </c>
      <c r="M74" s="55">
        <f>IFERROR(IF($Z74&lt;&gt;"""",IF(INDEX(Библиотека!$DD$5:$DD$304,$Z74)&lt;&gt;"""",INDEX(Библиотека!$DD$5:$DD$304,$Z74),""),""),"-")</f>
        <v>0</v>
      </c>
      <c r="N74" s="11">
        <f>IFERROR(IF($Z74&lt;&gt;"""",IF(INDEX(Библиотека!$DE$5:$DE$304,$Z74)&lt;&gt;"""",INDEX(Библиотека!$DE$5:$DE$304,$Z74),""),""),"-")</f>
        <v>0</v>
      </c>
      <c r="O74" s="10">
        <f>IFERROR(IF($Z74&lt;&gt;"""",IF(INDEX(Библиотека!$DF$5:$DF$304,$Z74)&lt;&gt;"""",INDEX(Библиотека!$DF$5:$DF$304,$Z74),""),""),"-")</f>
        <v>0</v>
      </c>
      <c r="P74" s="58">
        <f>IFERROR(IF($Z74&lt;&gt;"""",IF(INDEX(Библиотека!$DG$5:$DG$304,$Z74)&lt;&gt;"""",INDEX(Библиотека!$DG$5:$DG$304,$Z74),""),""),"-")</f>
        <v>0</v>
      </c>
      <c r="Q74" s="10">
        <f>IFERROR(IF($Z74&lt;&gt;"""",IF(INDEX(Библиотека!$DH$5:$DH$304,$Z74)&lt;&gt;"""",INDEX(Библиотека!$DH$5:$DH$304,$Z74),""),""),"-")</f>
        <v>0</v>
      </c>
      <c r="R74" s="11">
        <f>IFERROR(IF($Z74&lt;&gt;"""",IF(INDEX(Библиотека!$DI$5:$DI$304,$Z74)&lt;&gt;"""",INDEX(Библиотека!$DI$5:$DI$304,$Z74),""),""),"-")</f>
        <v>0</v>
      </c>
      <c r="S74" s="21">
        <f>IFERROR(IF($Z74&lt;&gt;"""",IF(INDEX(Библиотека!$DJ$5:$DJ$304,$Z74)&lt;&gt;"""",INDEX(Библиотека!$DJ$5:$DJ$304,$Z74),""),""),"-")</f>
        <v>0</v>
      </c>
      <c r="T74" s="11">
        <f>IFERROR(IF($Z74&lt;&gt;"""",IF(INDEX(Библиотека!$DK$5:$DK$304,$Z74)&lt;&gt;"""",INDEX(Библиотека!$DK$5:$DK$304,$Z74),""),""),"-")</f>
        <v>0</v>
      </c>
      <c r="U74" s="10">
        <f>IFERROR(IF($Z74&lt;&gt;"""",IF(INDEX(Библиотека!$DL$5:$DL$304,$Z74)&lt;&gt;"""",INDEX(Библиотека!$DL$5:$DL$304,$Z74),""),""),"-")</f>
        <v>0</v>
      </c>
      <c r="V74" s="11">
        <f>IFERROR(IF($Z74&lt;&gt;"""",IF(INDEX(Библиотека!$DM$5:$DM$304,$Z74)&lt;&gt;"""",INDEX(Библиотека!$DM$5:$DM$304,$Z74),""),""),"-")</f>
        <v>0</v>
      </c>
      <c r="W74" s="10"/>
      <c r="X74" s="11"/>
      <c r="Y74" s="97"/>
      <c r="Z74" s="4">
        <f t="shared" si="4"/>
        <v>10</v>
      </c>
    </row>
    <row r="75" spans="1:26" x14ac:dyDescent="0.25">
      <c r="A75" s="100"/>
      <c r="B75" s="103"/>
      <c r="C75" s="10">
        <f>IFERROR(IF($Z75&lt;&gt;"""",IF(INDEX(Библиотека!$CT$5:$CT$304,$Z75)&lt;&gt;"""",INDEX(Библиотека!$CT$5:$CT$304,$Z75),""),""),"-")</f>
        <v>0</v>
      </c>
      <c r="D75" s="55">
        <f>IFERROR(IF($Z75&lt;&gt;"""",IF(INDEX(Библиотека!$CU$5:$CU$304,$Z75)&lt;&gt;"""",INDEX(Библиотека!$CU$5:$CU$304,$Z75),""),""),"-")</f>
        <v>0</v>
      </c>
      <c r="E75" s="55">
        <f>IFERROR(IF($Z75&lt;&gt;"""",IF(INDEX(Библиотека!$CV$5:$CV$304,$Z75)&lt;&gt;"""",INDEX(Библиотека!$CV$5:$CV$304,$Z75),""),""),"-")</f>
        <v>0</v>
      </c>
      <c r="F75" s="11">
        <f>IFERROR(IF($Z75&lt;&gt;"""",IF(INDEX(Библиотека!$CW$5:$CW$304,$Z75)&lt;&gt;"""",INDEX(Библиотека!$CW$5:$CW$304,$Z75),""),""),"-")</f>
        <v>0</v>
      </c>
      <c r="G75" s="10">
        <f>IFERROR(IF($Z75&lt;&gt;"""",IF(INDEX(Библиотека!$CX$5:$CX$304,$Z75)&lt;&gt;"""",INDEX(Библиотека!$CX$5:$CX$304,$Z75),""),""),"-")</f>
        <v>0</v>
      </c>
      <c r="H75" s="55">
        <f>IFERROR(IF($Z75&lt;&gt;"""",IF(INDEX(Библиотека!$CY$5:$CY$304,$Z75)&lt;&gt;"""",INDEX(Библиотека!$CY$5:$CY$304,$Z75),""),""),"-")</f>
        <v>0</v>
      </c>
      <c r="I75" s="55">
        <f>IFERROR(IF($Z75&lt;&gt;"""",IF(INDEX(Библиотека!$CZ$5:$CZ$304,$Z75)&lt;&gt;"""",INDEX(Библиотека!$CZ$5:$CZ$304,$Z75),""),""),"-")</f>
        <v>0</v>
      </c>
      <c r="J75" s="11">
        <f>IFERROR(IF($Z75&lt;&gt;"""",IF(INDEX(Библиотека!$DA$5:$DA$304,$Z75)&lt;&gt;"""",INDEX(Библиотека!$DA$5:$DA$304,$Z75),""),""),"-")</f>
        <v>0</v>
      </c>
      <c r="K75" s="10">
        <f>IFERROR(IF($Z75&lt;&gt;"""",IF(INDEX(Библиотека!$DB$5:$DB$304,$Z75)&lt;&gt;"""",INDEX(Библиотека!$DB$5:$DB$304,$Z75),""),""),"-")</f>
        <v>0</v>
      </c>
      <c r="L75" s="55">
        <f>IFERROR(IF($Z75&lt;&gt;"""",IF(INDEX(Библиотека!$DC$5:$DC$304,$Z75)&lt;&gt;"""",INDEX(Библиотека!$DC$5:$DC$304,$Z75),""),""),"-")</f>
        <v>0</v>
      </c>
      <c r="M75" s="55">
        <f>IFERROR(IF($Z75&lt;&gt;"""",IF(INDEX(Библиотека!$DD$5:$DD$304,$Z75)&lt;&gt;"""",INDEX(Библиотека!$DD$5:$DD$304,$Z75),""),""),"-")</f>
        <v>0</v>
      </c>
      <c r="N75" s="11">
        <f>IFERROR(IF($Z75&lt;&gt;"""",IF(INDEX(Библиотека!$DE$5:$DE$304,$Z75)&lt;&gt;"""",INDEX(Библиотека!$DE$5:$DE$304,$Z75),""),""),"-")</f>
        <v>0</v>
      </c>
      <c r="O75" s="10">
        <f>IFERROR(IF($Z75&lt;&gt;"""",IF(INDEX(Библиотека!$DF$5:$DF$304,$Z75)&lt;&gt;"""",INDEX(Библиотека!$DF$5:$DF$304,$Z75),""),""),"-")</f>
        <v>0</v>
      </c>
      <c r="P75" s="58">
        <f>IFERROR(IF($Z75&lt;&gt;"""",IF(INDEX(Библиотека!$DG$5:$DG$304,$Z75)&lt;&gt;"""",INDEX(Библиотека!$DG$5:$DG$304,$Z75),""),""),"-")</f>
        <v>0</v>
      </c>
      <c r="Q75" s="10">
        <f>IFERROR(IF($Z75&lt;&gt;"""",IF(INDEX(Библиотека!$DH$5:$DH$304,$Z75)&lt;&gt;"""",INDEX(Библиотека!$DH$5:$DH$304,$Z75),""),""),"-")</f>
        <v>0</v>
      </c>
      <c r="R75" s="11">
        <f>IFERROR(IF($Z75&lt;&gt;"""",IF(INDEX(Библиотека!$DI$5:$DI$304,$Z75)&lt;&gt;"""",INDEX(Библиотека!$DI$5:$DI$304,$Z75),""),""),"-")</f>
        <v>0</v>
      </c>
      <c r="S75" s="21">
        <f>IFERROR(IF($Z75&lt;&gt;"""",IF(INDEX(Библиотека!$DJ$5:$DJ$304,$Z75)&lt;&gt;"""",INDEX(Библиотека!$DJ$5:$DJ$304,$Z75),""),""),"-")</f>
        <v>0</v>
      </c>
      <c r="T75" s="11">
        <f>IFERROR(IF($Z75&lt;&gt;"""",IF(INDEX(Библиотека!$DK$5:$DK$304,$Z75)&lt;&gt;"""",INDEX(Библиотека!$DK$5:$DK$304,$Z75),""),""),"-")</f>
        <v>0</v>
      </c>
      <c r="U75" s="10">
        <f>IFERROR(IF($Z75&lt;&gt;"""",IF(INDEX(Библиотека!$DL$5:$DL$304,$Z75)&lt;&gt;"""",INDEX(Библиотека!$DL$5:$DL$304,$Z75),""),""),"-")</f>
        <v>0</v>
      </c>
      <c r="V75" s="11">
        <f>IFERROR(IF($Z75&lt;&gt;"""",IF(INDEX(Библиотека!$DM$5:$DM$304,$Z75)&lt;&gt;"""",INDEX(Библиотека!$DM$5:$DM$304,$Z75),""),""),"-")</f>
        <v>0</v>
      </c>
      <c r="W75" s="10"/>
      <c r="X75" s="11"/>
      <c r="Y75" s="97"/>
      <c r="Z75" s="4">
        <f t="shared" si="4"/>
        <v>11</v>
      </c>
    </row>
    <row r="76" spans="1:26" x14ac:dyDescent="0.25">
      <c r="A76" s="100"/>
      <c r="B76" s="103"/>
      <c r="C76" s="10">
        <f>IFERROR(IF($Z76&lt;&gt;"""",IF(INDEX(Библиотека!$CT$5:$CT$304,$Z76)&lt;&gt;"""",INDEX(Библиотека!$CT$5:$CT$304,$Z76),""),""),"-")</f>
        <v>0</v>
      </c>
      <c r="D76" s="55">
        <f>IFERROR(IF($Z76&lt;&gt;"""",IF(INDEX(Библиотека!$CU$5:$CU$304,$Z76)&lt;&gt;"""",INDEX(Библиотека!$CU$5:$CU$304,$Z76),""),""),"-")</f>
        <v>0</v>
      </c>
      <c r="E76" s="55">
        <f>IFERROR(IF($Z76&lt;&gt;"""",IF(INDEX(Библиотека!$CV$5:$CV$304,$Z76)&lt;&gt;"""",INDEX(Библиотека!$CV$5:$CV$304,$Z76),""),""),"-")</f>
        <v>0</v>
      </c>
      <c r="F76" s="11">
        <f>IFERROR(IF($Z76&lt;&gt;"""",IF(INDEX(Библиотека!$CW$5:$CW$304,$Z76)&lt;&gt;"""",INDEX(Библиотека!$CW$5:$CW$304,$Z76),""),""),"-")</f>
        <v>0</v>
      </c>
      <c r="G76" s="10">
        <f>IFERROR(IF($Z76&lt;&gt;"""",IF(INDEX(Библиотека!$CX$5:$CX$304,$Z76)&lt;&gt;"""",INDEX(Библиотека!$CX$5:$CX$304,$Z76),""),""),"-")</f>
        <v>0</v>
      </c>
      <c r="H76" s="55">
        <f>IFERROR(IF($Z76&lt;&gt;"""",IF(INDEX(Библиотека!$CY$5:$CY$304,$Z76)&lt;&gt;"""",INDEX(Библиотека!$CY$5:$CY$304,$Z76),""),""),"-")</f>
        <v>0</v>
      </c>
      <c r="I76" s="55">
        <f>IFERROR(IF($Z76&lt;&gt;"""",IF(INDEX(Библиотека!$CZ$5:$CZ$304,$Z76)&lt;&gt;"""",INDEX(Библиотека!$CZ$5:$CZ$304,$Z76),""),""),"-")</f>
        <v>0</v>
      </c>
      <c r="J76" s="11">
        <f>IFERROR(IF($Z76&lt;&gt;"""",IF(INDEX(Библиотека!$DA$5:$DA$304,$Z76)&lt;&gt;"""",INDEX(Библиотека!$DA$5:$DA$304,$Z76),""),""),"-")</f>
        <v>0</v>
      </c>
      <c r="K76" s="10">
        <f>IFERROR(IF($Z76&lt;&gt;"""",IF(INDEX(Библиотека!$DB$5:$DB$304,$Z76)&lt;&gt;"""",INDEX(Библиотека!$DB$5:$DB$304,$Z76),""),""),"-")</f>
        <v>0</v>
      </c>
      <c r="L76" s="55">
        <f>IFERROR(IF($Z76&lt;&gt;"""",IF(INDEX(Библиотека!$DC$5:$DC$304,$Z76)&lt;&gt;"""",INDEX(Библиотека!$DC$5:$DC$304,$Z76),""),""),"-")</f>
        <v>0</v>
      </c>
      <c r="M76" s="55">
        <f>IFERROR(IF($Z76&lt;&gt;"""",IF(INDEX(Библиотека!$DD$5:$DD$304,$Z76)&lt;&gt;"""",INDEX(Библиотека!$DD$5:$DD$304,$Z76),""),""),"-")</f>
        <v>0</v>
      </c>
      <c r="N76" s="11">
        <f>IFERROR(IF($Z76&lt;&gt;"""",IF(INDEX(Библиотека!$DE$5:$DE$304,$Z76)&lt;&gt;"""",INDEX(Библиотека!$DE$5:$DE$304,$Z76),""),""),"-")</f>
        <v>0</v>
      </c>
      <c r="O76" s="10">
        <f>IFERROR(IF($Z76&lt;&gt;"""",IF(INDEX(Библиотека!$DF$5:$DF$304,$Z76)&lt;&gt;"""",INDEX(Библиотека!$DF$5:$DF$304,$Z76),""),""),"-")</f>
        <v>0</v>
      </c>
      <c r="P76" s="58">
        <f>IFERROR(IF($Z76&lt;&gt;"""",IF(INDEX(Библиотека!$DG$5:$DG$304,$Z76)&lt;&gt;"""",INDEX(Библиотека!$DG$5:$DG$304,$Z76),""),""),"-")</f>
        <v>0</v>
      </c>
      <c r="Q76" s="10">
        <f>IFERROR(IF($Z76&lt;&gt;"""",IF(INDEX(Библиотека!$DH$5:$DH$304,$Z76)&lt;&gt;"""",INDEX(Библиотека!$DH$5:$DH$304,$Z76),""),""),"-")</f>
        <v>0</v>
      </c>
      <c r="R76" s="11">
        <f>IFERROR(IF($Z76&lt;&gt;"""",IF(INDEX(Библиотека!$DI$5:$DI$304,$Z76)&lt;&gt;"""",INDEX(Библиотека!$DI$5:$DI$304,$Z76),""),""),"-")</f>
        <v>0</v>
      </c>
      <c r="S76" s="21">
        <f>IFERROR(IF($Z76&lt;&gt;"""",IF(INDEX(Библиотека!$DJ$5:$DJ$304,$Z76)&lt;&gt;"""",INDEX(Библиотека!$DJ$5:$DJ$304,$Z76),""),""),"-")</f>
        <v>0</v>
      </c>
      <c r="T76" s="11">
        <f>IFERROR(IF($Z76&lt;&gt;"""",IF(INDEX(Библиотека!$DK$5:$DK$304,$Z76)&lt;&gt;"""",INDEX(Библиотека!$DK$5:$DK$304,$Z76),""),""),"-")</f>
        <v>0</v>
      </c>
      <c r="U76" s="10">
        <f>IFERROR(IF($Z76&lt;&gt;"""",IF(INDEX(Библиотека!$DL$5:$DL$304,$Z76)&lt;&gt;"""",INDEX(Библиотека!$DL$5:$DL$304,$Z76),""),""),"-")</f>
        <v>0</v>
      </c>
      <c r="V76" s="11">
        <f>IFERROR(IF($Z76&lt;&gt;"""",IF(INDEX(Библиотека!$DM$5:$DM$304,$Z76)&lt;&gt;"""",INDEX(Библиотека!$DM$5:$DM$304,$Z76),""),""),"-")</f>
        <v>0</v>
      </c>
      <c r="W76" s="10"/>
      <c r="X76" s="11"/>
      <c r="Y76" s="97"/>
      <c r="Z76" s="4">
        <f t="shared" si="4"/>
        <v>12</v>
      </c>
    </row>
    <row r="77" spans="1:26" x14ac:dyDescent="0.25">
      <c r="A77" s="100"/>
      <c r="B77" s="103"/>
      <c r="C77" s="10">
        <f>IFERROR(IF($Z77&lt;&gt;"""",IF(INDEX(Библиотека!$CT$5:$CT$304,$Z77)&lt;&gt;"""",INDEX(Библиотека!$CT$5:$CT$304,$Z77),""),""),"-")</f>
        <v>0</v>
      </c>
      <c r="D77" s="55">
        <f>IFERROR(IF($Z77&lt;&gt;"""",IF(INDEX(Библиотека!$CU$5:$CU$304,$Z77)&lt;&gt;"""",INDEX(Библиотека!$CU$5:$CU$304,$Z77),""),""),"-")</f>
        <v>0</v>
      </c>
      <c r="E77" s="55">
        <f>IFERROR(IF($Z77&lt;&gt;"""",IF(INDEX(Библиотека!$CV$5:$CV$304,$Z77)&lt;&gt;"""",INDEX(Библиотека!$CV$5:$CV$304,$Z77),""),""),"-")</f>
        <v>0</v>
      </c>
      <c r="F77" s="11">
        <f>IFERROR(IF($Z77&lt;&gt;"""",IF(INDEX(Библиотека!$CW$5:$CW$304,$Z77)&lt;&gt;"""",INDEX(Библиотека!$CW$5:$CW$304,$Z77),""),""),"-")</f>
        <v>0</v>
      </c>
      <c r="G77" s="10">
        <f>IFERROR(IF($Z77&lt;&gt;"""",IF(INDEX(Библиотека!$CX$5:$CX$304,$Z77)&lt;&gt;"""",INDEX(Библиотека!$CX$5:$CX$304,$Z77),""),""),"-")</f>
        <v>0</v>
      </c>
      <c r="H77" s="55">
        <f>IFERROR(IF($Z77&lt;&gt;"""",IF(INDEX(Библиотека!$CY$5:$CY$304,$Z77)&lt;&gt;"""",INDEX(Библиотека!$CY$5:$CY$304,$Z77),""),""),"-")</f>
        <v>0</v>
      </c>
      <c r="I77" s="55">
        <f>IFERROR(IF($Z77&lt;&gt;"""",IF(INDEX(Библиотека!$CZ$5:$CZ$304,$Z77)&lt;&gt;"""",INDEX(Библиотека!$CZ$5:$CZ$304,$Z77),""),""),"-")</f>
        <v>0</v>
      </c>
      <c r="J77" s="11">
        <f>IFERROR(IF($Z77&lt;&gt;"""",IF(INDEX(Библиотека!$DA$5:$DA$304,$Z77)&lt;&gt;"""",INDEX(Библиотека!$DA$5:$DA$304,$Z77),""),""),"-")</f>
        <v>0</v>
      </c>
      <c r="K77" s="10">
        <f>IFERROR(IF($Z77&lt;&gt;"""",IF(INDEX(Библиотека!$DB$5:$DB$304,$Z77)&lt;&gt;"""",INDEX(Библиотека!$DB$5:$DB$304,$Z77),""),""),"-")</f>
        <v>0</v>
      </c>
      <c r="L77" s="55">
        <f>IFERROR(IF($Z77&lt;&gt;"""",IF(INDEX(Библиотека!$DC$5:$DC$304,$Z77)&lt;&gt;"""",INDEX(Библиотека!$DC$5:$DC$304,$Z77),""),""),"-")</f>
        <v>0</v>
      </c>
      <c r="M77" s="55">
        <f>IFERROR(IF($Z77&lt;&gt;"""",IF(INDEX(Библиотека!$DD$5:$DD$304,$Z77)&lt;&gt;"""",INDEX(Библиотека!$DD$5:$DD$304,$Z77),""),""),"-")</f>
        <v>0</v>
      </c>
      <c r="N77" s="11">
        <f>IFERROR(IF($Z77&lt;&gt;"""",IF(INDEX(Библиотека!$DE$5:$DE$304,$Z77)&lt;&gt;"""",INDEX(Библиотека!$DE$5:$DE$304,$Z77),""),""),"-")</f>
        <v>0</v>
      </c>
      <c r="O77" s="10">
        <f>IFERROR(IF($Z77&lt;&gt;"""",IF(INDEX(Библиотека!$DF$5:$DF$304,$Z77)&lt;&gt;"""",INDEX(Библиотека!$DF$5:$DF$304,$Z77),""),""),"-")</f>
        <v>0</v>
      </c>
      <c r="P77" s="58">
        <f>IFERROR(IF($Z77&lt;&gt;"""",IF(INDEX(Библиотека!$DG$5:$DG$304,$Z77)&lt;&gt;"""",INDEX(Библиотека!$DG$5:$DG$304,$Z77),""),""),"-")</f>
        <v>0</v>
      </c>
      <c r="Q77" s="10">
        <f>IFERROR(IF($Z77&lt;&gt;"""",IF(INDEX(Библиотека!$DH$5:$DH$304,$Z77)&lt;&gt;"""",INDEX(Библиотека!$DH$5:$DH$304,$Z77),""),""),"-")</f>
        <v>0</v>
      </c>
      <c r="R77" s="11">
        <f>IFERROR(IF($Z77&lt;&gt;"""",IF(INDEX(Библиотека!$DI$5:$DI$304,$Z77)&lt;&gt;"""",INDEX(Библиотека!$DI$5:$DI$304,$Z77),""),""),"-")</f>
        <v>0</v>
      </c>
      <c r="S77" s="21">
        <f>IFERROR(IF($Z77&lt;&gt;"""",IF(INDEX(Библиотека!$DJ$5:$DJ$304,$Z77)&lt;&gt;"""",INDEX(Библиотека!$DJ$5:$DJ$304,$Z77),""),""),"-")</f>
        <v>0</v>
      </c>
      <c r="T77" s="11">
        <f>IFERROR(IF($Z77&lt;&gt;"""",IF(INDEX(Библиотека!$DK$5:$DK$304,$Z77)&lt;&gt;"""",INDEX(Библиотека!$DK$5:$DK$304,$Z77),""),""),"-")</f>
        <v>0</v>
      </c>
      <c r="U77" s="10">
        <f>IFERROR(IF($Z77&lt;&gt;"""",IF(INDEX(Библиотека!$DL$5:$DL$304,$Z77)&lt;&gt;"""",INDEX(Библиотека!$DL$5:$DL$304,$Z77),""),""),"-")</f>
        <v>0</v>
      </c>
      <c r="V77" s="11">
        <f>IFERROR(IF($Z77&lt;&gt;"""",IF(INDEX(Библиотека!$DM$5:$DM$304,$Z77)&lt;&gt;"""",INDEX(Библиотека!$DM$5:$DM$304,$Z77),""),""),"-")</f>
        <v>0</v>
      </c>
      <c r="W77" s="10"/>
      <c r="X77" s="11"/>
      <c r="Y77" s="97"/>
      <c r="Z77" s="4">
        <f t="shared" si="4"/>
        <v>13</v>
      </c>
    </row>
    <row r="78" spans="1:26" x14ac:dyDescent="0.25">
      <c r="A78" s="100"/>
      <c r="B78" s="103"/>
      <c r="C78" s="10">
        <f>IFERROR(IF($Z78&lt;&gt;"""",IF(INDEX(Библиотека!$CT$5:$CT$304,$Z78)&lt;&gt;"""",INDEX(Библиотека!$CT$5:$CT$304,$Z78),""),""),"-")</f>
        <v>0</v>
      </c>
      <c r="D78" s="55">
        <f>IFERROR(IF($Z78&lt;&gt;"""",IF(INDEX(Библиотека!$CU$5:$CU$304,$Z78)&lt;&gt;"""",INDEX(Библиотека!$CU$5:$CU$304,$Z78),""),""),"-")</f>
        <v>0</v>
      </c>
      <c r="E78" s="55">
        <f>IFERROR(IF($Z78&lt;&gt;"""",IF(INDEX(Библиотека!$CV$5:$CV$304,$Z78)&lt;&gt;"""",INDEX(Библиотека!$CV$5:$CV$304,$Z78),""),""),"-")</f>
        <v>0</v>
      </c>
      <c r="F78" s="11">
        <f>IFERROR(IF($Z78&lt;&gt;"""",IF(INDEX(Библиотека!$CW$5:$CW$304,$Z78)&lt;&gt;"""",INDEX(Библиотека!$CW$5:$CW$304,$Z78),""),""),"-")</f>
        <v>0</v>
      </c>
      <c r="G78" s="10">
        <f>IFERROR(IF($Z78&lt;&gt;"""",IF(INDEX(Библиотека!$CX$5:$CX$304,$Z78)&lt;&gt;"""",INDEX(Библиотека!$CX$5:$CX$304,$Z78),""),""),"-")</f>
        <v>0</v>
      </c>
      <c r="H78" s="55">
        <f>IFERROR(IF($Z78&lt;&gt;"""",IF(INDEX(Библиотека!$CY$5:$CY$304,$Z78)&lt;&gt;"""",INDEX(Библиотека!$CY$5:$CY$304,$Z78),""),""),"-")</f>
        <v>0</v>
      </c>
      <c r="I78" s="55">
        <f>IFERROR(IF($Z78&lt;&gt;"""",IF(INDEX(Библиотека!$CZ$5:$CZ$304,$Z78)&lt;&gt;"""",INDEX(Библиотека!$CZ$5:$CZ$304,$Z78),""),""),"-")</f>
        <v>0</v>
      </c>
      <c r="J78" s="11">
        <f>IFERROR(IF($Z78&lt;&gt;"""",IF(INDEX(Библиотека!$DA$5:$DA$304,$Z78)&lt;&gt;"""",INDEX(Библиотека!$DA$5:$DA$304,$Z78),""),""),"-")</f>
        <v>0</v>
      </c>
      <c r="K78" s="10">
        <f>IFERROR(IF($Z78&lt;&gt;"""",IF(INDEX(Библиотека!$DB$5:$DB$304,$Z78)&lt;&gt;"""",INDEX(Библиотека!$DB$5:$DB$304,$Z78),""),""),"-")</f>
        <v>0</v>
      </c>
      <c r="L78" s="55">
        <f>IFERROR(IF($Z78&lt;&gt;"""",IF(INDEX(Библиотека!$DC$5:$DC$304,$Z78)&lt;&gt;"""",INDEX(Библиотека!$DC$5:$DC$304,$Z78),""),""),"-")</f>
        <v>0</v>
      </c>
      <c r="M78" s="55">
        <f>IFERROR(IF($Z78&lt;&gt;"""",IF(INDEX(Библиотека!$DD$5:$DD$304,$Z78)&lt;&gt;"""",INDEX(Библиотека!$DD$5:$DD$304,$Z78),""),""),"-")</f>
        <v>0</v>
      </c>
      <c r="N78" s="11">
        <f>IFERROR(IF($Z78&lt;&gt;"""",IF(INDEX(Библиотека!$DE$5:$DE$304,$Z78)&lt;&gt;"""",INDEX(Библиотека!$DE$5:$DE$304,$Z78),""),""),"-")</f>
        <v>0</v>
      </c>
      <c r="O78" s="10">
        <f>IFERROR(IF($Z78&lt;&gt;"""",IF(INDEX(Библиотека!$DF$5:$DF$304,$Z78)&lt;&gt;"""",INDEX(Библиотека!$DF$5:$DF$304,$Z78),""),""),"-")</f>
        <v>0</v>
      </c>
      <c r="P78" s="58">
        <f>IFERROR(IF($Z78&lt;&gt;"""",IF(INDEX(Библиотека!$DG$5:$DG$304,$Z78)&lt;&gt;"""",INDEX(Библиотека!$DG$5:$DG$304,$Z78),""),""),"-")</f>
        <v>0</v>
      </c>
      <c r="Q78" s="10">
        <f>IFERROR(IF($Z78&lt;&gt;"""",IF(INDEX(Библиотека!$DH$5:$DH$304,$Z78)&lt;&gt;"""",INDEX(Библиотека!$DH$5:$DH$304,$Z78),""),""),"-")</f>
        <v>0</v>
      </c>
      <c r="R78" s="11">
        <f>IFERROR(IF($Z78&lt;&gt;"""",IF(INDEX(Библиотека!$DI$5:$DI$304,$Z78)&lt;&gt;"""",INDEX(Библиотека!$DI$5:$DI$304,$Z78),""),""),"-")</f>
        <v>0</v>
      </c>
      <c r="S78" s="21">
        <f>IFERROR(IF($Z78&lt;&gt;"""",IF(INDEX(Библиотека!$DJ$5:$DJ$304,$Z78)&lt;&gt;"""",INDEX(Библиотека!$DJ$5:$DJ$304,$Z78),""),""),"-")</f>
        <v>0</v>
      </c>
      <c r="T78" s="11">
        <f>IFERROR(IF($Z78&lt;&gt;"""",IF(INDEX(Библиотека!$DK$5:$DK$304,$Z78)&lt;&gt;"""",INDEX(Библиотека!$DK$5:$DK$304,$Z78),""),""),"-")</f>
        <v>0</v>
      </c>
      <c r="U78" s="10">
        <f>IFERROR(IF($Z78&lt;&gt;"""",IF(INDEX(Библиотека!$DL$5:$DL$304,$Z78)&lt;&gt;"""",INDEX(Библиотека!$DL$5:$DL$304,$Z78),""),""),"-")</f>
        <v>0</v>
      </c>
      <c r="V78" s="11">
        <f>IFERROR(IF($Z78&lt;&gt;"""",IF(INDEX(Библиотека!$DM$5:$DM$304,$Z78)&lt;&gt;"""",INDEX(Библиотека!$DM$5:$DM$304,$Z78),""),""),"-")</f>
        <v>0</v>
      </c>
      <c r="W78" s="10"/>
      <c r="X78" s="11"/>
      <c r="Y78" s="97"/>
      <c r="Z78" s="4">
        <f t="shared" si="4"/>
        <v>14</v>
      </c>
    </row>
    <row r="79" spans="1:26" ht="15.75" thickBot="1" x14ac:dyDescent="0.3">
      <c r="A79" s="101"/>
      <c r="B79" s="104"/>
      <c r="C79" s="12">
        <f>IFERROR(IF($Z79&lt;&gt;"""",IF(INDEX(Библиотека!$CT$5:$CT$304,$Z79)&lt;&gt;"""",INDEX(Библиотека!$CT$5:$CT$304,$Z79),""),""),"-")</f>
        <v>0</v>
      </c>
      <c r="D79" s="56">
        <f>IFERROR(IF($Z79&lt;&gt;"""",IF(INDEX(Библиотека!$CU$5:$CU$304,$Z79)&lt;&gt;"""",INDEX(Библиотека!$CU$5:$CU$304,$Z79),""),""),"-")</f>
        <v>0</v>
      </c>
      <c r="E79" s="56">
        <f>IFERROR(IF($Z79&lt;&gt;"""",IF(INDEX(Библиотека!$CV$5:$CV$304,$Z79)&lt;&gt;"""",INDEX(Библиотека!$CV$5:$CV$304,$Z79),""),""),"-")</f>
        <v>0</v>
      </c>
      <c r="F79" s="13">
        <f>IFERROR(IF($Z79&lt;&gt;"""",IF(INDEX(Библиотека!$CW$5:$CW$304,$Z79)&lt;&gt;"""",INDEX(Библиотека!$CW$5:$CW$304,$Z79),""),""),"-")</f>
        <v>0</v>
      </c>
      <c r="G79" s="12">
        <f>IFERROR(IF($Z79&lt;&gt;"""",IF(INDEX(Библиотека!$CX$5:$CX$304,$Z79)&lt;&gt;"""",INDEX(Библиотека!$CX$5:$CX$304,$Z79),""),""),"-")</f>
        <v>0</v>
      </c>
      <c r="H79" s="56">
        <f>IFERROR(IF($Z79&lt;&gt;"""",IF(INDEX(Библиотека!$CY$5:$CY$304,$Z79)&lt;&gt;"""",INDEX(Библиотека!$CY$5:$CY$304,$Z79),""),""),"-")</f>
        <v>0</v>
      </c>
      <c r="I79" s="56">
        <f>IFERROR(IF($Z79&lt;&gt;"""",IF(INDEX(Библиотека!$CZ$5:$CZ$304,$Z79)&lt;&gt;"""",INDEX(Библиотека!$CZ$5:$CZ$304,$Z79),""),""),"-")</f>
        <v>0</v>
      </c>
      <c r="J79" s="13">
        <f>IFERROR(IF($Z79&lt;&gt;"""",IF(INDEX(Библиотека!$DA$5:$DA$304,$Z79)&lt;&gt;"""",INDEX(Библиотека!$DA$5:$DA$304,$Z79),""),""),"-")</f>
        <v>0</v>
      </c>
      <c r="K79" s="12">
        <f>IFERROR(IF($Z79&lt;&gt;"""",IF(INDEX(Библиотека!$DB$5:$DB$304,$Z79)&lt;&gt;"""",INDEX(Библиотека!$DB$5:$DB$304,$Z79),""),""),"-")</f>
        <v>0</v>
      </c>
      <c r="L79" s="56">
        <f>IFERROR(IF($Z79&lt;&gt;"""",IF(INDEX(Библиотека!$DC$5:$DC$304,$Z79)&lt;&gt;"""",INDEX(Библиотека!$DC$5:$DC$304,$Z79),""),""),"-")</f>
        <v>0</v>
      </c>
      <c r="M79" s="56">
        <f>IFERROR(IF($Z79&lt;&gt;"""",IF(INDEX(Библиотека!$DD$5:$DD$304,$Z79)&lt;&gt;"""",INDEX(Библиотека!$DD$5:$DD$304,$Z79),""),""),"-")</f>
        <v>0</v>
      </c>
      <c r="N79" s="13">
        <f>IFERROR(IF($Z79&lt;&gt;"""",IF(INDEX(Библиотека!$DE$5:$DE$304,$Z79)&lt;&gt;"""",INDEX(Библиотека!$DE$5:$DE$304,$Z79),""),""),"-")</f>
        <v>0</v>
      </c>
      <c r="O79" s="12">
        <f>IFERROR(IF($Z79&lt;&gt;"""",IF(INDEX(Библиотека!$DF$5:$DF$304,$Z79)&lt;&gt;"""",INDEX(Библиотека!$DF$5:$DF$304,$Z79),""),""),"-")</f>
        <v>0</v>
      </c>
      <c r="P79" s="59">
        <f>IFERROR(IF($Z79&lt;&gt;"""",IF(INDEX(Библиотека!$DG$5:$DG$304,$Z79)&lt;&gt;"""",INDEX(Библиотека!$DG$5:$DG$304,$Z79),""),""),"-")</f>
        <v>0</v>
      </c>
      <c r="Q79" s="12">
        <f>IFERROR(IF($Z79&lt;&gt;"""",IF(INDEX(Библиотека!$DH$5:$DH$304,$Z79)&lt;&gt;"""",INDEX(Библиотека!$DH$5:$DH$304,$Z79),""),""),"-")</f>
        <v>0</v>
      </c>
      <c r="R79" s="13">
        <f>IFERROR(IF($Z79&lt;&gt;"""",IF(INDEX(Библиотека!$DI$5:$DI$304,$Z79)&lt;&gt;"""",INDEX(Библиотека!$DI$5:$DI$304,$Z79),""),""),"-")</f>
        <v>0</v>
      </c>
      <c r="S79" s="22">
        <f>IFERROR(IF($Z79&lt;&gt;"""",IF(INDEX(Библиотека!$DJ$5:$DJ$304,$Z79)&lt;&gt;"""",INDEX(Библиотека!$DJ$5:$DJ$304,$Z79),""),""),"-")</f>
        <v>0</v>
      </c>
      <c r="T79" s="13">
        <f>IFERROR(IF($Z79&lt;&gt;"""",IF(INDEX(Библиотека!$DK$5:$DK$304,$Z79)&lt;&gt;"""",INDEX(Библиотека!$DK$5:$DK$304,$Z79),""),""),"-")</f>
        <v>0</v>
      </c>
      <c r="U79" s="12">
        <f>IFERROR(IF($Z79&lt;&gt;"""",IF(INDEX(Библиотека!$DL$5:$DL$304,$Z79)&lt;&gt;"""",INDEX(Библиотека!$DL$5:$DL$304,$Z79),""),""),"-")</f>
        <v>0</v>
      </c>
      <c r="V79" s="13">
        <f>IFERROR(IF($Z79&lt;&gt;"""",IF(INDEX(Библиотека!$DM$5:$DM$304,$Z79)&lt;&gt;"""",INDEX(Библиотека!$DM$5:$DM$304,$Z79),""),""),"-")</f>
        <v>0</v>
      </c>
      <c r="W79" s="12"/>
      <c r="X79" s="13"/>
      <c r="Y79" s="98"/>
      <c r="Z79" s="4">
        <f t="shared" si="4"/>
        <v>15</v>
      </c>
    </row>
  </sheetData>
  <mergeCells count="46">
    <mergeCell ref="Q2:R2"/>
    <mergeCell ref="Q3:Q4"/>
    <mergeCell ref="R3:R4"/>
    <mergeCell ref="U2:V2"/>
    <mergeCell ref="U3:U4"/>
    <mergeCell ref="V3:V4"/>
    <mergeCell ref="S3:S4"/>
    <mergeCell ref="T3:T4"/>
    <mergeCell ref="W2:X2"/>
    <mergeCell ref="W3:W4"/>
    <mergeCell ref="X3:X4"/>
    <mergeCell ref="Y1:Y4"/>
    <mergeCell ref="O3:O4"/>
    <mergeCell ref="P3:P4"/>
    <mergeCell ref="C1:X1"/>
    <mergeCell ref="C2:F2"/>
    <mergeCell ref="C3:C4"/>
    <mergeCell ref="F3:F4"/>
    <mergeCell ref="G2:J2"/>
    <mergeCell ref="G3:G4"/>
    <mergeCell ref="S2:T2"/>
    <mergeCell ref="J3:J4"/>
    <mergeCell ref="K2:N2"/>
    <mergeCell ref="K3:K4"/>
    <mergeCell ref="O2:P2"/>
    <mergeCell ref="N3:N4"/>
    <mergeCell ref="A1:A4"/>
    <mergeCell ref="B2:B4"/>
    <mergeCell ref="A5:A19"/>
    <mergeCell ref="B5:B19"/>
    <mergeCell ref="D3:E4"/>
    <mergeCell ref="H3:I4"/>
    <mergeCell ref="L3:M4"/>
    <mergeCell ref="A50:A64"/>
    <mergeCell ref="B50:B64"/>
    <mergeCell ref="A65:A79"/>
    <mergeCell ref="B65:B79"/>
    <mergeCell ref="A20:A34"/>
    <mergeCell ref="B20:B34"/>
    <mergeCell ref="A35:A49"/>
    <mergeCell ref="B35:B49"/>
    <mergeCell ref="Y20:Y34"/>
    <mergeCell ref="Y35:Y49"/>
    <mergeCell ref="Y5:Y19"/>
    <mergeCell ref="Y50:Y64"/>
    <mergeCell ref="Y65:Y79"/>
  </mergeCells>
  <conditionalFormatting sqref="D5:E79">
    <cfRule type="cellIs" dxfId="11" priority="2" operator="lessThan">
      <formula>0</formula>
    </cfRule>
  </conditionalFormatting>
  <conditionalFormatting sqref="D5:E79 H5:I79 L5:M79">
    <cfRule type="cellIs" dxfId="1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304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6" sqref="C6"/>
    </sheetView>
  </sheetViews>
  <sheetFormatPr defaultRowHeight="15" x14ac:dyDescent="0.25"/>
  <cols>
    <col min="1" max="1" width="21.5703125" customWidth="1"/>
    <col min="2" max="2" width="14.42578125" customWidth="1"/>
    <col min="3" max="3" width="9.42578125" customWidth="1"/>
    <col min="6" max="6" width="14.42578125" customWidth="1"/>
    <col min="10" max="10" width="21.5703125" customWidth="1"/>
    <col min="14" max="14" width="15.42578125" customWidth="1"/>
    <col min="16" max="16" width="14.7109375" customWidth="1"/>
    <col min="20" max="20" width="14.5703125" customWidth="1"/>
    <col min="22" max="22" width="14.5703125" customWidth="1"/>
    <col min="24" max="24" width="32.5703125" customWidth="1"/>
    <col min="26" max="26" width="19.140625" customWidth="1"/>
    <col min="30" max="30" width="13.7109375" customWidth="1"/>
    <col min="34" max="34" width="15.28515625" customWidth="1"/>
    <col min="38" max="38" width="16.7109375" customWidth="1"/>
    <col min="40" max="40" width="12.5703125" customWidth="1"/>
    <col min="44" max="44" width="15.85546875" customWidth="1"/>
    <col min="47" max="47" width="14.28515625" customWidth="1"/>
    <col min="48" max="48" width="30.140625" customWidth="1"/>
    <col min="50" max="50" width="16.42578125" customWidth="1"/>
    <col min="54" max="54" width="13.7109375" customWidth="1"/>
    <col min="58" max="58" width="15.7109375" customWidth="1"/>
    <col min="62" max="62" width="13.140625" customWidth="1"/>
    <col min="64" max="64" width="14.28515625" customWidth="1"/>
    <col min="68" max="68" width="16" customWidth="1"/>
    <col min="74" max="74" width="14.5703125" customWidth="1"/>
    <col min="78" max="78" width="14.140625" customWidth="1"/>
    <col min="82" max="82" width="17.5703125" customWidth="1"/>
    <col min="86" max="86" width="15.5703125" customWidth="1"/>
    <col min="88" max="88" width="15.28515625" customWidth="1"/>
    <col min="92" max="92" width="16.5703125" customWidth="1"/>
    <col min="98" max="98" width="16.28515625" customWidth="1"/>
    <col min="102" max="102" width="14.5703125" customWidth="1"/>
    <col min="106" max="106" width="15.140625" customWidth="1"/>
    <col min="110" max="110" width="14.5703125" customWidth="1"/>
    <col min="112" max="112" width="12.140625" customWidth="1"/>
    <col min="113" max="113" width="12.5703125" customWidth="1"/>
    <col min="114" max="114" width="9.85546875" customWidth="1"/>
    <col min="116" max="116" width="15.28515625" customWidth="1"/>
  </cols>
  <sheetData>
    <row r="1" spans="1:120" ht="15" customHeight="1" thickBot="1" x14ac:dyDescent="0.3">
      <c r="A1" s="96" t="s">
        <v>3</v>
      </c>
      <c r="B1" s="105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06"/>
      <c r="X1" s="15"/>
      <c r="Y1" s="133" t="s">
        <v>3</v>
      </c>
      <c r="Z1" s="136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8"/>
      <c r="AV1" s="50"/>
      <c r="AW1" s="149" t="s">
        <v>3</v>
      </c>
      <c r="AX1" s="152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4"/>
      <c r="BT1" s="52"/>
      <c r="BU1" s="163" t="s">
        <v>3</v>
      </c>
      <c r="BV1" s="166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8"/>
      <c r="CR1" s="60"/>
      <c r="CS1" s="177" t="s">
        <v>3</v>
      </c>
      <c r="CT1" s="180"/>
      <c r="CU1" s="181"/>
      <c r="CV1" s="181"/>
      <c r="CW1" s="181"/>
      <c r="CX1" s="181"/>
      <c r="CY1" s="181"/>
      <c r="CZ1" s="181"/>
      <c r="DA1" s="181"/>
      <c r="DB1" s="181"/>
      <c r="DC1" s="181"/>
      <c r="DD1" s="181"/>
      <c r="DE1" s="181"/>
      <c r="DF1" s="181"/>
      <c r="DG1" s="181"/>
      <c r="DH1" s="181"/>
      <c r="DI1" s="181"/>
      <c r="DJ1" s="181"/>
      <c r="DK1" s="181"/>
      <c r="DL1" s="181"/>
      <c r="DM1" s="181"/>
      <c r="DN1" s="181"/>
      <c r="DO1" s="182"/>
      <c r="DP1" s="62"/>
    </row>
    <row r="2" spans="1:120" ht="26.25" customHeight="1" thickBot="1" x14ac:dyDescent="0.3">
      <c r="A2" s="126"/>
      <c r="B2" s="105" t="s">
        <v>6</v>
      </c>
      <c r="C2" s="111"/>
      <c r="D2" s="111"/>
      <c r="E2" s="106"/>
      <c r="F2" s="132" t="s">
        <v>14</v>
      </c>
      <c r="G2" s="114"/>
      <c r="H2" s="114"/>
      <c r="I2" s="132"/>
      <c r="J2" s="105" t="s">
        <v>22</v>
      </c>
      <c r="K2" s="111"/>
      <c r="L2" s="111"/>
      <c r="M2" s="106"/>
      <c r="N2" s="114" t="s">
        <v>17</v>
      </c>
      <c r="O2" s="114"/>
      <c r="P2" s="105" t="s">
        <v>18</v>
      </c>
      <c r="Q2" s="106"/>
      <c r="R2" s="105" t="s">
        <v>55</v>
      </c>
      <c r="S2" s="106"/>
      <c r="T2" s="114" t="s">
        <v>19</v>
      </c>
      <c r="U2" s="114"/>
      <c r="V2" s="105" t="s">
        <v>20</v>
      </c>
      <c r="W2" s="106"/>
      <c r="X2" s="96" t="s">
        <v>21</v>
      </c>
      <c r="Y2" s="134"/>
      <c r="Z2" s="136" t="s">
        <v>6</v>
      </c>
      <c r="AA2" s="137"/>
      <c r="AB2" s="137"/>
      <c r="AC2" s="138"/>
      <c r="AD2" s="139" t="s">
        <v>14</v>
      </c>
      <c r="AE2" s="140"/>
      <c r="AF2" s="140"/>
      <c r="AG2" s="139"/>
      <c r="AH2" s="136" t="s">
        <v>22</v>
      </c>
      <c r="AI2" s="137"/>
      <c r="AJ2" s="137"/>
      <c r="AK2" s="138"/>
      <c r="AL2" s="140" t="s">
        <v>17</v>
      </c>
      <c r="AM2" s="140"/>
      <c r="AN2" s="136" t="s">
        <v>18</v>
      </c>
      <c r="AO2" s="138"/>
      <c r="AP2" s="136" t="s">
        <v>55</v>
      </c>
      <c r="AQ2" s="138"/>
      <c r="AR2" s="140" t="s">
        <v>19</v>
      </c>
      <c r="AS2" s="140"/>
      <c r="AT2" s="136" t="s">
        <v>20</v>
      </c>
      <c r="AU2" s="138"/>
      <c r="AV2" s="133" t="s">
        <v>21</v>
      </c>
      <c r="AW2" s="150"/>
      <c r="AX2" s="152" t="s">
        <v>6</v>
      </c>
      <c r="AY2" s="153"/>
      <c r="AZ2" s="153"/>
      <c r="BA2" s="154"/>
      <c r="BB2" s="155" t="s">
        <v>14</v>
      </c>
      <c r="BC2" s="156"/>
      <c r="BD2" s="156"/>
      <c r="BE2" s="155"/>
      <c r="BF2" s="152" t="s">
        <v>22</v>
      </c>
      <c r="BG2" s="153"/>
      <c r="BH2" s="153"/>
      <c r="BI2" s="154"/>
      <c r="BJ2" s="156" t="s">
        <v>17</v>
      </c>
      <c r="BK2" s="156"/>
      <c r="BL2" s="152" t="s">
        <v>18</v>
      </c>
      <c r="BM2" s="154"/>
      <c r="BN2" s="152" t="s">
        <v>55</v>
      </c>
      <c r="BO2" s="154"/>
      <c r="BP2" s="156" t="s">
        <v>19</v>
      </c>
      <c r="BQ2" s="156"/>
      <c r="BR2" s="152" t="s">
        <v>20</v>
      </c>
      <c r="BS2" s="154"/>
      <c r="BT2" s="149" t="s">
        <v>21</v>
      </c>
      <c r="BU2" s="164"/>
      <c r="BV2" s="166" t="s">
        <v>6</v>
      </c>
      <c r="BW2" s="167"/>
      <c r="BX2" s="167"/>
      <c r="BY2" s="168"/>
      <c r="BZ2" s="169" t="s">
        <v>14</v>
      </c>
      <c r="CA2" s="170"/>
      <c r="CB2" s="170"/>
      <c r="CC2" s="169"/>
      <c r="CD2" s="166" t="s">
        <v>22</v>
      </c>
      <c r="CE2" s="167"/>
      <c r="CF2" s="167"/>
      <c r="CG2" s="168"/>
      <c r="CH2" s="170" t="s">
        <v>17</v>
      </c>
      <c r="CI2" s="170"/>
      <c r="CJ2" s="166" t="s">
        <v>18</v>
      </c>
      <c r="CK2" s="168"/>
      <c r="CL2" s="166" t="s">
        <v>55</v>
      </c>
      <c r="CM2" s="168"/>
      <c r="CN2" s="170" t="s">
        <v>19</v>
      </c>
      <c r="CO2" s="170"/>
      <c r="CP2" s="166" t="s">
        <v>20</v>
      </c>
      <c r="CQ2" s="168"/>
      <c r="CR2" s="163" t="s">
        <v>21</v>
      </c>
      <c r="CS2" s="178"/>
      <c r="CT2" s="180" t="s">
        <v>6</v>
      </c>
      <c r="CU2" s="181"/>
      <c r="CV2" s="181"/>
      <c r="CW2" s="182"/>
      <c r="CX2" s="183" t="s">
        <v>14</v>
      </c>
      <c r="CY2" s="184"/>
      <c r="CZ2" s="184"/>
      <c r="DA2" s="183"/>
      <c r="DB2" s="180" t="s">
        <v>22</v>
      </c>
      <c r="DC2" s="181"/>
      <c r="DD2" s="181"/>
      <c r="DE2" s="182"/>
      <c r="DF2" s="184" t="s">
        <v>17</v>
      </c>
      <c r="DG2" s="184"/>
      <c r="DH2" s="180" t="s">
        <v>18</v>
      </c>
      <c r="DI2" s="182"/>
      <c r="DJ2" s="180" t="s">
        <v>55</v>
      </c>
      <c r="DK2" s="182"/>
      <c r="DL2" s="184" t="s">
        <v>19</v>
      </c>
      <c r="DM2" s="184"/>
      <c r="DN2" s="180" t="s">
        <v>20</v>
      </c>
      <c r="DO2" s="182"/>
      <c r="DP2" s="177" t="s">
        <v>21</v>
      </c>
    </row>
    <row r="3" spans="1:120" ht="15" customHeight="1" thickBot="1" x14ac:dyDescent="0.3">
      <c r="A3" s="126"/>
      <c r="B3" s="96" t="s">
        <v>3</v>
      </c>
      <c r="C3" s="130" t="s">
        <v>13</v>
      </c>
      <c r="D3" s="131"/>
      <c r="E3" s="96" t="s">
        <v>12</v>
      </c>
      <c r="F3" s="96" t="s">
        <v>3</v>
      </c>
      <c r="G3" s="128" t="s">
        <v>13</v>
      </c>
      <c r="H3" s="129"/>
      <c r="I3" s="96" t="s">
        <v>12</v>
      </c>
      <c r="J3" s="96" t="s">
        <v>3</v>
      </c>
      <c r="K3" s="128" t="s">
        <v>13</v>
      </c>
      <c r="L3" s="129"/>
      <c r="M3" s="96" t="s">
        <v>12</v>
      </c>
      <c r="N3" s="96" t="s">
        <v>3</v>
      </c>
      <c r="O3" s="96" t="s">
        <v>12</v>
      </c>
      <c r="P3" s="96" t="s">
        <v>3</v>
      </c>
      <c r="Q3" s="96" t="s">
        <v>12</v>
      </c>
      <c r="R3" s="96" t="s">
        <v>13</v>
      </c>
      <c r="S3" s="96" t="s">
        <v>12</v>
      </c>
      <c r="T3" s="96" t="s">
        <v>3</v>
      </c>
      <c r="U3" s="96" t="s">
        <v>12</v>
      </c>
      <c r="V3" s="96" t="s">
        <v>3</v>
      </c>
      <c r="W3" s="96" t="s">
        <v>12</v>
      </c>
      <c r="X3" s="97"/>
      <c r="Y3" s="134"/>
      <c r="Z3" s="133" t="s">
        <v>3</v>
      </c>
      <c r="AA3" s="143" t="s">
        <v>13</v>
      </c>
      <c r="AB3" s="144"/>
      <c r="AC3" s="133" t="s">
        <v>12</v>
      </c>
      <c r="AD3" s="133" t="s">
        <v>3</v>
      </c>
      <c r="AE3" s="145" t="s">
        <v>13</v>
      </c>
      <c r="AF3" s="146"/>
      <c r="AG3" s="133" t="s">
        <v>12</v>
      </c>
      <c r="AH3" s="133" t="s">
        <v>3</v>
      </c>
      <c r="AI3" s="145" t="s">
        <v>13</v>
      </c>
      <c r="AJ3" s="146"/>
      <c r="AK3" s="133" t="s">
        <v>12</v>
      </c>
      <c r="AL3" s="133" t="s">
        <v>3</v>
      </c>
      <c r="AM3" s="133" t="s">
        <v>12</v>
      </c>
      <c r="AN3" s="133" t="s">
        <v>3</v>
      </c>
      <c r="AO3" s="133" t="s">
        <v>12</v>
      </c>
      <c r="AP3" s="133" t="s">
        <v>13</v>
      </c>
      <c r="AQ3" s="133" t="s">
        <v>12</v>
      </c>
      <c r="AR3" s="133" t="s">
        <v>3</v>
      </c>
      <c r="AS3" s="133" t="s">
        <v>12</v>
      </c>
      <c r="AT3" s="133" t="s">
        <v>3</v>
      </c>
      <c r="AU3" s="133" t="s">
        <v>12</v>
      </c>
      <c r="AV3" s="142"/>
      <c r="AW3" s="150"/>
      <c r="AX3" s="149" t="s">
        <v>3</v>
      </c>
      <c r="AY3" s="159" t="s">
        <v>13</v>
      </c>
      <c r="AZ3" s="160"/>
      <c r="BA3" s="149" t="s">
        <v>12</v>
      </c>
      <c r="BB3" s="149" t="s">
        <v>3</v>
      </c>
      <c r="BC3" s="161" t="s">
        <v>13</v>
      </c>
      <c r="BD3" s="162"/>
      <c r="BE3" s="149" t="s">
        <v>12</v>
      </c>
      <c r="BF3" s="149" t="s">
        <v>3</v>
      </c>
      <c r="BG3" s="161" t="s">
        <v>13</v>
      </c>
      <c r="BH3" s="162"/>
      <c r="BI3" s="149" t="s">
        <v>12</v>
      </c>
      <c r="BJ3" s="149" t="s">
        <v>3</v>
      </c>
      <c r="BK3" s="149" t="s">
        <v>12</v>
      </c>
      <c r="BL3" s="149" t="s">
        <v>3</v>
      </c>
      <c r="BM3" s="149" t="s">
        <v>12</v>
      </c>
      <c r="BN3" s="149" t="s">
        <v>13</v>
      </c>
      <c r="BO3" s="149" t="s">
        <v>12</v>
      </c>
      <c r="BP3" s="149" t="s">
        <v>3</v>
      </c>
      <c r="BQ3" s="149" t="s">
        <v>12</v>
      </c>
      <c r="BR3" s="149" t="s">
        <v>3</v>
      </c>
      <c r="BS3" s="149" t="s">
        <v>12</v>
      </c>
      <c r="BT3" s="158"/>
      <c r="BU3" s="164"/>
      <c r="BV3" s="163" t="s">
        <v>3</v>
      </c>
      <c r="BW3" s="173" t="s">
        <v>13</v>
      </c>
      <c r="BX3" s="174"/>
      <c r="BY3" s="163" t="s">
        <v>12</v>
      </c>
      <c r="BZ3" s="163" t="s">
        <v>3</v>
      </c>
      <c r="CA3" s="175" t="s">
        <v>13</v>
      </c>
      <c r="CB3" s="176"/>
      <c r="CC3" s="163" t="s">
        <v>12</v>
      </c>
      <c r="CD3" s="163" t="s">
        <v>3</v>
      </c>
      <c r="CE3" s="175" t="s">
        <v>13</v>
      </c>
      <c r="CF3" s="176"/>
      <c r="CG3" s="163" t="s">
        <v>12</v>
      </c>
      <c r="CH3" s="163" t="s">
        <v>3</v>
      </c>
      <c r="CI3" s="163" t="s">
        <v>12</v>
      </c>
      <c r="CJ3" s="163" t="s">
        <v>3</v>
      </c>
      <c r="CK3" s="163" t="s">
        <v>12</v>
      </c>
      <c r="CL3" s="163" t="s">
        <v>13</v>
      </c>
      <c r="CM3" s="163" t="s">
        <v>12</v>
      </c>
      <c r="CN3" s="163" t="s">
        <v>3</v>
      </c>
      <c r="CO3" s="163" t="s">
        <v>12</v>
      </c>
      <c r="CP3" s="163" t="s">
        <v>3</v>
      </c>
      <c r="CQ3" s="163" t="s">
        <v>12</v>
      </c>
      <c r="CR3" s="172"/>
      <c r="CS3" s="178"/>
      <c r="CT3" s="177" t="s">
        <v>3</v>
      </c>
      <c r="CU3" s="187" t="s">
        <v>13</v>
      </c>
      <c r="CV3" s="188"/>
      <c r="CW3" s="177" t="s">
        <v>12</v>
      </c>
      <c r="CX3" s="177" t="s">
        <v>3</v>
      </c>
      <c r="CY3" s="189" t="s">
        <v>13</v>
      </c>
      <c r="CZ3" s="190"/>
      <c r="DA3" s="177" t="s">
        <v>12</v>
      </c>
      <c r="DB3" s="177" t="s">
        <v>3</v>
      </c>
      <c r="DC3" s="189" t="s">
        <v>13</v>
      </c>
      <c r="DD3" s="190"/>
      <c r="DE3" s="177" t="s">
        <v>12</v>
      </c>
      <c r="DF3" s="177" t="s">
        <v>3</v>
      </c>
      <c r="DG3" s="177" t="s">
        <v>12</v>
      </c>
      <c r="DH3" s="177" t="s">
        <v>3</v>
      </c>
      <c r="DI3" s="177" t="s">
        <v>12</v>
      </c>
      <c r="DJ3" s="177" t="s">
        <v>13</v>
      </c>
      <c r="DK3" s="177" t="s">
        <v>12</v>
      </c>
      <c r="DL3" s="177" t="s">
        <v>3</v>
      </c>
      <c r="DM3" s="177" t="s">
        <v>12</v>
      </c>
      <c r="DN3" s="177" t="s">
        <v>3</v>
      </c>
      <c r="DO3" s="177" t="s">
        <v>12</v>
      </c>
      <c r="DP3" s="186"/>
    </row>
    <row r="4" spans="1:120" ht="15.75" thickBot="1" x14ac:dyDescent="0.3">
      <c r="A4" s="127"/>
      <c r="B4" s="98"/>
      <c r="C4" s="7"/>
      <c r="D4" s="7"/>
      <c r="E4" s="98"/>
      <c r="F4" s="98"/>
      <c r="G4" s="7"/>
      <c r="H4" s="7"/>
      <c r="I4" s="98"/>
      <c r="J4" s="98"/>
      <c r="K4" s="7"/>
      <c r="L4" s="7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135"/>
      <c r="Z4" s="141"/>
      <c r="AA4" s="51"/>
      <c r="AB4" s="51"/>
      <c r="AC4" s="141"/>
      <c r="AD4" s="141"/>
      <c r="AE4" s="51"/>
      <c r="AF4" s="51"/>
      <c r="AG4" s="141"/>
      <c r="AH4" s="141"/>
      <c r="AI4" s="51"/>
      <c r="AJ4" s="5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51"/>
      <c r="AX4" s="157"/>
      <c r="AY4" s="53"/>
      <c r="AZ4" s="53"/>
      <c r="BA4" s="157"/>
      <c r="BB4" s="157"/>
      <c r="BC4" s="53"/>
      <c r="BD4" s="53"/>
      <c r="BE4" s="157"/>
      <c r="BF4" s="157"/>
      <c r="BG4" s="53"/>
      <c r="BH4" s="53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65"/>
      <c r="BV4" s="171"/>
      <c r="BW4" s="61"/>
      <c r="BX4" s="61"/>
      <c r="BY4" s="171"/>
      <c r="BZ4" s="171"/>
      <c r="CA4" s="61"/>
      <c r="CB4" s="61"/>
      <c r="CC4" s="171"/>
      <c r="CD4" s="171"/>
      <c r="CE4" s="61"/>
      <c r="CF4" s="6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9"/>
      <c r="CT4" s="185"/>
      <c r="CU4" s="63"/>
      <c r="CV4" s="63"/>
      <c r="CW4" s="185"/>
      <c r="CX4" s="185"/>
      <c r="CY4" s="63"/>
      <c r="CZ4" s="63"/>
      <c r="DA4" s="185"/>
      <c r="DB4" s="185"/>
      <c r="DC4" s="63"/>
      <c r="DD4" s="63"/>
      <c r="DE4" s="185"/>
      <c r="DF4" s="185"/>
      <c r="DG4" s="185"/>
      <c r="DH4" s="185"/>
      <c r="DI4" s="185"/>
      <c r="DJ4" s="185"/>
      <c r="DK4" s="185"/>
      <c r="DL4" s="185"/>
      <c r="DM4" s="185"/>
      <c r="DN4" s="185"/>
      <c r="DO4" s="185"/>
      <c r="DP4" s="185"/>
    </row>
    <row r="5" spans="1:120" x14ac:dyDescent="0.25">
      <c r="A5" s="120" t="s">
        <v>33</v>
      </c>
      <c r="B5" s="5" t="s">
        <v>26</v>
      </c>
      <c r="C5" s="38"/>
      <c r="D5" s="38"/>
      <c r="E5" s="5"/>
      <c r="F5" s="1" t="s">
        <v>29</v>
      </c>
      <c r="G5" s="39">
        <f>Заказ!$G$5</f>
        <v>450</v>
      </c>
      <c r="H5" s="39">
        <f>Заказ!$H$5</f>
        <v>370</v>
      </c>
      <c r="I5" s="1">
        <v>2</v>
      </c>
      <c r="J5" s="1" t="s">
        <v>100</v>
      </c>
      <c r="K5" s="46">
        <f>Заказ!$I$5-Заказ!$J$5-32-4</f>
        <v>494</v>
      </c>
      <c r="L5" s="46">
        <f>Заказ!$G$5-39</f>
        <v>411</v>
      </c>
      <c r="M5" s="1">
        <v>1</v>
      </c>
      <c r="N5" s="5"/>
      <c r="O5" s="5"/>
      <c r="P5" s="5" t="str">
        <f>Заказ!$N$5</f>
        <v>Ручка кольцо</v>
      </c>
      <c r="Q5" s="5">
        <v>2</v>
      </c>
      <c r="R5" s="5">
        <f>Заказ!$X$5</f>
        <v>300</v>
      </c>
      <c r="S5" s="5">
        <v>1</v>
      </c>
      <c r="T5" s="5"/>
      <c r="U5" s="5"/>
      <c r="V5" s="5"/>
      <c r="W5" s="5"/>
      <c r="X5" s="5"/>
      <c r="Y5" s="100" t="s">
        <v>33</v>
      </c>
      <c r="Z5" s="5" t="s">
        <v>26</v>
      </c>
      <c r="AA5" s="38"/>
      <c r="AB5" s="38"/>
      <c r="AC5" s="5"/>
      <c r="AD5" s="1" t="s">
        <v>29</v>
      </c>
      <c r="AE5" s="39">
        <f>Заказ!$G$20</f>
        <v>1200</v>
      </c>
      <c r="AF5" s="39">
        <f>Заказ!$H$20</f>
        <v>400</v>
      </c>
      <c r="AG5" s="1">
        <v>2</v>
      </c>
      <c r="AH5" s="1" t="s">
        <v>100</v>
      </c>
      <c r="AI5" s="46">
        <f>Заказ!$I$20-Заказ!$J$20-32-4</f>
        <v>184</v>
      </c>
      <c r="AJ5" s="46">
        <f>Заказ!$G$20-39</f>
        <v>1161</v>
      </c>
      <c r="AK5" s="1">
        <v>1</v>
      </c>
      <c r="AL5" s="5"/>
      <c r="AM5" s="5"/>
      <c r="AN5" s="5" t="str">
        <f>Заказ!$N$20</f>
        <v>Ручка квадрат</v>
      </c>
      <c r="AO5" s="5">
        <v>2</v>
      </c>
      <c r="AP5" s="5">
        <f>Заказ!$X$20</f>
        <v>300</v>
      </c>
      <c r="AQ5" s="5">
        <v>1</v>
      </c>
      <c r="AR5" s="5"/>
      <c r="AS5" s="5"/>
      <c r="AT5" s="5"/>
      <c r="AU5" s="5"/>
      <c r="AV5" s="5"/>
      <c r="AW5" s="100" t="s">
        <v>33</v>
      </c>
      <c r="AX5" s="5" t="s">
        <v>26</v>
      </c>
      <c r="AY5" s="38"/>
      <c r="AZ5" s="38"/>
      <c r="BA5" s="5"/>
      <c r="BB5" s="1" t="s">
        <v>29</v>
      </c>
      <c r="BC5" s="39">
        <f>Заказ!$G$35</f>
        <v>900</v>
      </c>
      <c r="BD5" s="39">
        <f>Заказ!$H$35</f>
        <v>350</v>
      </c>
      <c r="BE5" s="1">
        <v>2</v>
      </c>
      <c r="BF5" s="1" t="s">
        <v>100</v>
      </c>
      <c r="BG5" s="46">
        <f>Заказ!$I$35-Заказ!$J$35-32-4</f>
        <v>154</v>
      </c>
      <c r="BH5" s="46">
        <f>Заказ!$G$35-39</f>
        <v>861</v>
      </c>
      <c r="BI5" s="1">
        <v>1</v>
      </c>
      <c r="BJ5" s="5"/>
      <c r="BK5" s="5"/>
      <c r="BL5" s="5" t="str">
        <f>Заказ!$N$35</f>
        <v>Ручка овал</v>
      </c>
      <c r="BM5" s="5">
        <v>2</v>
      </c>
      <c r="BN5" s="5">
        <f>Заказ!$X$35</f>
        <v>250</v>
      </c>
      <c r="BO5" s="5">
        <v>1</v>
      </c>
      <c r="BP5" s="5"/>
      <c r="BQ5" s="5"/>
      <c r="BR5" s="5"/>
      <c r="BS5" s="5"/>
      <c r="BT5" s="5"/>
      <c r="BU5" s="100" t="s">
        <v>33</v>
      </c>
      <c r="BV5" s="5" t="s">
        <v>26</v>
      </c>
      <c r="BW5" s="38"/>
      <c r="BX5" s="38"/>
      <c r="BY5" s="5"/>
      <c r="BZ5" s="1" t="s">
        <v>29</v>
      </c>
      <c r="CA5" s="39">
        <f>Заказ!$G$50</f>
        <v>950</v>
      </c>
      <c r="CB5" s="39">
        <f>Заказ!$H$50</f>
        <v>420</v>
      </c>
      <c r="CC5" s="1">
        <v>2</v>
      </c>
      <c r="CD5" s="1" t="s">
        <v>100</v>
      </c>
      <c r="CE5" s="46">
        <f>Заказ!$I$50-Заказ!$J$50-32-4</f>
        <v>164</v>
      </c>
      <c r="CF5" s="46">
        <f>Заказ!$G$50-39</f>
        <v>911</v>
      </c>
      <c r="CG5" s="1">
        <v>1</v>
      </c>
      <c r="CH5" s="5"/>
      <c r="CI5" s="5"/>
      <c r="CJ5" s="5" t="str">
        <f>Заказ!$N$50</f>
        <v>Ручка шест</v>
      </c>
      <c r="CK5" s="5">
        <v>2</v>
      </c>
      <c r="CL5" s="5">
        <f>Заказ!$X$50</f>
        <v>350</v>
      </c>
      <c r="CM5" s="5">
        <v>1</v>
      </c>
      <c r="CN5" s="5"/>
      <c r="CO5" s="5"/>
      <c r="CP5" s="5"/>
      <c r="CQ5" s="5"/>
      <c r="CR5" s="5"/>
      <c r="CS5" s="100" t="s">
        <v>33</v>
      </c>
      <c r="CT5" s="5" t="s">
        <v>26</v>
      </c>
      <c r="CU5" s="38"/>
      <c r="CV5" s="38"/>
      <c r="CW5" s="5"/>
      <c r="CX5" s="1" t="s">
        <v>29</v>
      </c>
      <c r="CY5" s="39">
        <f>Заказ!$G$65</f>
        <v>910</v>
      </c>
      <c r="CZ5" s="39">
        <f>Заказ!$H$65</f>
        <v>350</v>
      </c>
      <c r="DA5" s="1">
        <v>2</v>
      </c>
      <c r="DB5" s="1" t="s">
        <v>100</v>
      </c>
      <c r="DC5" s="46">
        <f>Заказ!$I$65-Заказ!$J$50-32-4</f>
        <v>154</v>
      </c>
      <c r="DD5" s="46">
        <f>Заказ!$G$65-39</f>
        <v>871</v>
      </c>
      <c r="DE5" s="1">
        <v>1</v>
      </c>
      <c r="DF5" s="5"/>
      <c r="DG5" s="5"/>
      <c r="DH5" s="5" t="str">
        <f>Заказ!$N$65</f>
        <v>Ручка нож</v>
      </c>
      <c r="DI5" s="5">
        <v>2</v>
      </c>
      <c r="DJ5" s="5">
        <f>Заказ!$X$65</f>
        <v>250</v>
      </c>
      <c r="DK5" s="5">
        <v>1</v>
      </c>
      <c r="DL5" s="5"/>
      <c r="DM5" s="5"/>
      <c r="DN5" s="5"/>
      <c r="DO5" s="5"/>
      <c r="DP5" s="5"/>
    </row>
    <row r="6" spans="1:120" x14ac:dyDescent="0.25">
      <c r="A6" s="121"/>
      <c r="B6" s="1" t="s">
        <v>25</v>
      </c>
      <c r="C6" s="39">
        <f>Заказ!$G$5-77</f>
        <v>373</v>
      </c>
      <c r="D6" s="39">
        <f>C8-34</f>
        <v>266</v>
      </c>
      <c r="E6" s="1">
        <v>1</v>
      </c>
      <c r="F6" s="1" t="s">
        <v>30</v>
      </c>
      <c r="G6" s="39">
        <f>Заказ!$I$5-Заказ!$J$5-32</f>
        <v>498</v>
      </c>
      <c r="H6" s="39">
        <f>H5</f>
        <v>370</v>
      </c>
      <c r="I6" s="1">
        <v>2</v>
      </c>
      <c r="J6" s="1"/>
      <c r="K6" s="46"/>
      <c r="L6" s="46"/>
      <c r="M6" s="1"/>
      <c r="N6" s="1"/>
      <c r="O6" s="1"/>
      <c r="P6" s="1" t="str">
        <f>Заказ!$O$5</f>
        <v>Опора Н560</v>
      </c>
      <c r="Q6" s="1">
        <v>4</v>
      </c>
      <c r="R6" s="1"/>
      <c r="S6" s="1"/>
      <c r="T6" s="1"/>
      <c r="U6" s="1"/>
      <c r="V6" s="1"/>
      <c r="W6" s="1"/>
      <c r="X6" s="1"/>
      <c r="Y6" s="147"/>
      <c r="Z6" s="1" t="s">
        <v>25</v>
      </c>
      <c r="AA6" s="39">
        <f>Заказ!$G$20-77</f>
        <v>1123</v>
      </c>
      <c r="AB6" s="39">
        <f>AA8-34</f>
        <v>266</v>
      </c>
      <c r="AC6" s="1">
        <v>1</v>
      </c>
      <c r="AD6" s="1" t="s">
        <v>30</v>
      </c>
      <c r="AE6" s="39">
        <f>Заказ!$I$20-Заказ!$J$20-32</f>
        <v>188</v>
      </c>
      <c r="AF6" s="39">
        <f>AF5</f>
        <v>400</v>
      </c>
      <c r="AG6" s="1">
        <v>2</v>
      </c>
      <c r="AH6" s="1"/>
      <c r="AI6" s="46"/>
      <c r="AJ6" s="46"/>
      <c r="AK6" s="1"/>
      <c r="AL6" s="1"/>
      <c r="AM6" s="1"/>
      <c r="AN6" s="1" t="str">
        <f>Заказ!$O$20</f>
        <v>Опора Н580</v>
      </c>
      <c r="AO6" s="1">
        <v>4</v>
      </c>
      <c r="AP6" s="1"/>
      <c r="AQ6" s="1"/>
      <c r="AR6" s="1"/>
      <c r="AS6" s="1"/>
      <c r="AT6" s="1"/>
      <c r="AU6" s="1"/>
      <c r="AV6" s="1"/>
      <c r="AW6" s="147"/>
      <c r="AX6" s="1" t="s">
        <v>25</v>
      </c>
      <c r="AY6" s="39">
        <f>Заказ!$G$35-77</f>
        <v>823</v>
      </c>
      <c r="AZ6" s="39">
        <f>AY8-34</f>
        <v>216</v>
      </c>
      <c r="BA6" s="1">
        <v>1</v>
      </c>
      <c r="BB6" s="1" t="s">
        <v>30</v>
      </c>
      <c r="BC6" s="39">
        <f>Заказ!$I$35-Заказ!$J$35-32</f>
        <v>158</v>
      </c>
      <c r="BD6" s="39">
        <f>BD5</f>
        <v>350</v>
      </c>
      <c r="BE6" s="1">
        <v>2</v>
      </c>
      <c r="BF6" s="1"/>
      <c r="BG6" s="46"/>
      <c r="BH6" s="46"/>
      <c r="BI6" s="1"/>
      <c r="BJ6" s="1"/>
      <c r="BK6" s="1"/>
      <c r="BL6" s="1" t="str">
        <f>Заказ!$O$35</f>
        <v>Опора Н560</v>
      </c>
      <c r="BM6" s="1">
        <v>4</v>
      </c>
      <c r="BN6" s="1"/>
      <c r="BO6" s="1"/>
      <c r="BP6" s="1"/>
      <c r="BQ6" s="1"/>
      <c r="BR6" s="1"/>
      <c r="BS6" s="1"/>
      <c r="BT6" s="1"/>
      <c r="BU6" s="147"/>
      <c r="BV6" s="1" t="s">
        <v>25</v>
      </c>
      <c r="BW6" s="39">
        <f>Заказ!$G$50-77</f>
        <v>873</v>
      </c>
      <c r="BX6" s="39">
        <f>BW8-34</f>
        <v>316</v>
      </c>
      <c r="BY6" s="1">
        <v>1</v>
      </c>
      <c r="BZ6" s="1" t="s">
        <v>30</v>
      </c>
      <c r="CA6" s="39">
        <f>Заказ!$I$50-Заказ!$J$50-32</f>
        <v>168</v>
      </c>
      <c r="CB6" s="39">
        <f>CB5</f>
        <v>420</v>
      </c>
      <c r="CC6" s="1">
        <v>2</v>
      </c>
      <c r="CD6" s="1"/>
      <c r="CE6" s="46"/>
      <c r="CF6" s="46"/>
      <c r="CG6" s="1"/>
      <c r="CH6" s="1"/>
      <c r="CI6" s="1"/>
      <c r="CJ6" s="1" t="str">
        <f>Заказ!$O$50</f>
        <v>Опора Н570</v>
      </c>
      <c r="CK6" s="1">
        <v>4</v>
      </c>
      <c r="CL6" s="1"/>
      <c r="CM6" s="1"/>
      <c r="CN6" s="1"/>
      <c r="CO6" s="1"/>
      <c r="CP6" s="1"/>
      <c r="CQ6" s="1"/>
      <c r="CR6" s="1"/>
      <c r="CS6" s="147"/>
      <c r="CT6" s="1" t="s">
        <v>25</v>
      </c>
      <c r="CU6" s="39">
        <f>Заказ!$G$65-77</f>
        <v>833</v>
      </c>
      <c r="CV6" s="39">
        <f>CU8-34</f>
        <v>216</v>
      </c>
      <c r="CW6" s="1">
        <v>1</v>
      </c>
      <c r="CX6" s="1" t="s">
        <v>30</v>
      </c>
      <c r="CY6" s="39">
        <f>Заказ!$I$65-Заказ!$J$65-32</f>
        <v>178</v>
      </c>
      <c r="CZ6" s="39">
        <f>CZ5</f>
        <v>350</v>
      </c>
      <c r="DA6" s="1">
        <v>2</v>
      </c>
      <c r="DB6" s="1"/>
      <c r="DC6" s="46"/>
      <c r="DD6" s="46"/>
      <c r="DE6" s="1"/>
      <c r="DF6" s="1"/>
      <c r="DG6" s="1"/>
      <c r="DH6" s="1" t="str">
        <f>Заказ!$O$65</f>
        <v>Опора Н550</v>
      </c>
      <c r="DI6" s="1">
        <v>4</v>
      </c>
      <c r="DJ6" s="1"/>
      <c r="DK6" s="1"/>
      <c r="DL6" s="1"/>
      <c r="DM6" s="1"/>
      <c r="DN6" s="1"/>
      <c r="DO6" s="1"/>
      <c r="DP6" s="1"/>
    </row>
    <row r="7" spans="1:120" x14ac:dyDescent="0.25">
      <c r="A7" s="121"/>
      <c r="B7" s="1" t="s">
        <v>27</v>
      </c>
      <c r="C7" s="44">
        <f>Заказ!$G$5-77</f>
        <v>373</v>
      </c>
      <c r="D7" s="39">
        <v>90</v>
      </c>
      <c r="E7" s="1">
        <v>2</v>
      </c>
      <c r="F7" s="1" t="s">
        <v>58</v>
      </c>
      <c r="G7" s="39">
        <f>G6</f>
        <v>498</v>
      </c>
      <c r="H7" s="39">
        <f>Заказ!$G$5-35</f>
        <v>415</v>
      </c>
      <c r="I7" s="1">
        <v>1</v>
      </c>
      <c r="J7" s="1"/>
      <c r="K7" s="46"/>
      <c r="L7" s="4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47"/>
      <c r="Z7" s="1" t="s">
        <v>27</v>
      </c>
      <c r="AA7" s="44">
        <f>Заказ!$G$20-77</f>
        <v>1123</v>
      </c>
      <c r="AB7" s="39">
        <v>90</v>
      </c>
      <c r="AC7" s="1">
        <v>2</v>
      </c>
      <c r="AD7" s="1" t="s">
        <v>58</v>
      </c>
      <c r="AE7" s="39">
        <f>AE6</f>
        <v>188</v>
      </c>
      <c r="AF7" s="39">
        <f>Заказ!$G$20-35</f>
        <v>1165</v>
      </c>
      <c r="AG7" s="1">
        <v>1</v>
      </c>
      <c r="AH7" s="1"/>
      <c r="AI7" s="46"/>
      <c r="AJ7" s="46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47"/>
      <c r="AX7" s="1" t="s">
        <v>27</v>
      </c>
      <c r="AY7" s="44">
        <f>Заказ!$G$35-77</f>
        <v>823</v>
      </c>
      <c r="AZ7" s="39">
        <v>90</v>
      </c>
      <c r="BA7" s="1">
        <v>2</v>
      </c>
      <c r="BB7" s="1" t="s">
        <v>58</v>
      </c>
      <c r="BC7" s="39">
        <f>BC6</f>
        <v>158</v>
      </c>
      <c r="BD7" s="39">
        <f>Заказ!$G$35-35</f>
        <v>865</v>
      </c>
      <c r="BE7" s="1">
        <v>1</v>
      </c>
      <c r="BF7" s="1"/>
      <c r="BG7" s="46"/>
      <c r="BH7" s="46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47"/>
      <c r="BV7" s="1" t="s">
        <v>27</v>
      </c>
      <c r="BW7" s="44">
        <f>Заказ!$G$50-77</f>
        <v>873</v>
      </c>
      <c r="BX7" s="39">
        <v>90</v>
      </c>
      <c r="BY7" s="1">
        <v>2</v>
      </c>
      <c r="BZ7" s="1" t="s">
        <v>58</v>
      </c>
      <c r="CA7" s="39">
        <f>CA6</f>
        <v>168</v>
      </c>
      <c r="CB7" s="39">
        <f>Заказ!$G$50-35</f>
        <v>915</v>
      </c>
      <c r="CC7" s="1">
        <v>1</v>
      </c>
      <c r="CD7" s="1"/>
      <c r="CE7" s="46"/>
      <c r="CF7" s="46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47"/>
      <c r="CT7" s="1" t="s">
        <v>27</v>
      </c>
      <c r="CU7" s="44">
        <f>Заказ!$G$65-77</f>
        <v>833</v>
      </c>
      <c r="CV7" s="39">
        <v>90</v>
      </c>
      <c r="CW7" s="1">
        <v>2</v>
      </c>
      <c r="CX7" s="1" t="s">
        <v>58</v>
      </c>
      <c r="CY7" s="39">
        <f>CY6</f>
        <v>178</v>
      </c>
      <c r="CZ7" s="39">
        <f>Заказ!$G$65-35</f>
        <v>875</v>
      </c>
      <c r="DA7" s="1">
        <v>1</v>
      </c>
      <c r="DB7" s="1"/>
      <c r="DC7" s="46"/>
      <c r="DD7" s="46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</row>
    <row r="8" spans="1:120" x14ac:dyDescent="0.25">
      <c r="A8" s="121"/>
      <c r="B8" s="1" t="s">
        <v>28</v>
      </c>
      <c r="C8" s="45">
        <f>R5</f>
        <v>300</v>
      </c>
      <c r="D8" s="39">
        <v>100</v>
      </c>
      <c r="E8" s="1">
        <v>2</v>
      </c>
      <c r="F8" s="1"/>
      <c r="G8" s="39"/>
      <c r="H8" s="39"/>
      <c r="I8" s="1"/>
      <c r="J8" s="1"/>
      <c r="K8" s="46"/>
      <c r="L8" s="4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47"/>
      <c r="Z8" s="1" t="s">
        <v>28</v>
      </c>
      <c r="AA8" s="45">
        <f>AP5</f>
        <v>300</v>
      </c>
      <c r="AB8" s="39">
        <v>100</v>
      </c>
      <c r="AC8" s="1">
        <v>2</v>
      </c>
      <c r="AD8" s="1"/>
      <c r="AE8" s="39"/>
      <c r="AF8" s="39"/>
      <c r="AG8" s="1"/>
      <c r="AH8" s="1"/>
      <c r="AI8" s="46"/>
      <c r="AJ8" s="46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47"/>
      <c r="AX8" s="1" t="s">
        <v>28</v>
      </c>
      <c r="AY8" s="45">
        <f>BN5</f>
        <v>250</v>
      </c>
      <c r="AZ8" s="39">
        <v>100</v>
      </c>
      <c r="BA8" s="1">
        <v>2</v>
      </c>
      <c r="BB8" s="1"/>
      <c r="BC8" s="39"/>
      <c r="BD8" s="39"/>
      <c r="BE8" s="1"/>
      <c r="BF8" s="1"/>
      <c r="BG8" s="46"/>
      <c r="BH8" s="46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47"/>
      <c r="BV8" s="1" t="s">
        <v>28</v>
      </c>
      <c r="BW8" s="45">
        <f>CL5</f>
        <v>350</v>
      </c>
      <c r="BX8" s="39">
        <v>100</v>
      </c>
      <c r="BY8" s="1">
        <v>2</v>
      </c>
      <c r="BZ8" s="1"/>
      <c r="CA8" s="39"/>
      <c r="CB8" s="39"/>
      <c r="CC8" s="1"/>
      <c r="CD8" s="1"/>
      <c r="CE8" s="46"/>
      <c r="CF8" s="46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47"/>
      <c r="CT8" s="1" t="s">
        <v>28</v>
      </c>
      <c r="CU8" s="45">
        <f>DJ5</f>
        <v>250</v>
      </c>
      <c r="CV8" s="39">
        <v>100</v>
      </c>
      <c r="CW8" s="1">
        <v>2</v>
      </c>
      <c r="CX8" s="1"/>
      <c r="CY8" s="39"/>
      <c r="CZ8" s="39"/>
      <c r="DA8" s="1"/>
      <c r="DB8" s="1"/>
      <c r="DC8" s="46"/>
      <c r="DD8" s="46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</row>
    <row r="9" spans="1:120" x14ac:dyDescent="0.25">
      <c r="A9" s="121"/>
      <c r="B9" s="1" t="s">
        <v>56</v>
      </c>
      <c r="C9" s="44">
        <f>C8-37</f>
        <v>263</v>
      </c>
      <c r="D9" s="39">
        <v>50</v>
      </c>
      <c r="E9" s="1">
        <v>4</v>
      </c>
      <c r="F9" s="1"/>
      <c r="G9" s="39"/>
      <c r="H9" s="39"/>
      <c r="I9" s="1"/>
      <c r="J9" s="1"/>
      <c r="K9" s="46"/>
      <c r="L9" s="4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47"/>
      <c r="Z9" s="1" t="s">
        <v>56</v>
      </c>
      <c r="AA9" s="44">
        <f>AA8-37</f>
        <v>263</v>
      </c>
      <c r="AB9" s="39">
        <v>50</v>
      </c>
      <c r="AC9" s="1">
        <v>4</v>
      </c>
      <c r="AD9" s="1"/>
      <c r="AE9" s="39"/>
      <c r="AF9" s="39"/>
      <c r="AG9" s="1"/>
      <c r="AH9" s="1"/>
      <c r="AI9" s="46"/>
      <c r="AJ9" s="46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47"/>
      <c r="AX9" s="1" t="s">
        <v>56</v>
      </c>
      <c r="AY9" s="44">
        <f>AY8-37</f>
        <v>213</v>
      </c>
      <c r="AZ9" s="39">
        <v>50</v>
      </c>
      <c r="BA9" s="1">
        <v>4</v>
      </c>
      <c r="BB9" s="1"/>
      <c r="BC9" s="39"/>
      <c r="BD9" s="39"/>
      <c r="BE9" s="1"/>
      <c r="BF9" s="1"/>
      <c r="BG9" s="46"/>
      <c r="BH9" s="46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47"/>
      <c r="BV9" s="1" t="s">
        <v>56</v>
      </c>
      <c r="BW9" s="44">
        <f>BW8-37</f>
        <v>313</v>
      </c>
      <c r="BX9" s="39">
        <v>50</v>
      </c>
      <c r="BY9" s="1">
        <v>4</v>
      </c>
      <c r="BZ9" s="1"/>
      <c r="CA9" s="39"/>
      <c r="CB9" s="39"/>
      <c r="CC9" s="1"/>
      <c r="CD9" s="1"/>
      <c r="CE9" s="46"/>
      <c r="CF9" s="46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47"/>
      <c r="CT9" s="1" t="s">
        <v>56</v>
      </c>
      <c r="CU9" s="44">
        <f>CU8-37</f>
        <v>213</v>
      </c>
      <c r="CV9" s="39">
        <v>50</v>
      </c>
      <c r="CW9" s="1">
        <v>4</v>
      </c>
      <c r="CX9" s="1"/>
      <c r="CY9" s="39"/>
      <c r="CZ9" s="39"/>
      <c r="DA9" s="1"/>
      <c r="DB9" s="1"/>
      <c r="DC9" s="46"/>
      <c r="DD9" s="46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</row>
    <row r="10" spans="1:120" x14ac:dyDescent="0.25">
      <c r="A10" s="121"/>
      <c r="B10" s="1" t="s">
        <v>57</v>
      </c>
      <c r="C10" s="39">
        <v>140</v>
      </c>
      <c r="D10" s="39">
        <v>50</v>
      </c>
      <c r="E10" s="1">
        <v>2</v>
      </c>
      <c r="F10" s="1"/>
      <c r="G10" s="39"/>
      <c r="H10" s="39"/>
      <c r="I10" s="1"/>
      <c r="J10" s="1"/>
      <c r="K10" s="46"/>
      <c r="L10" s="4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47"/>
      <c r="Z10" s="1" t="s">
        <v>57</v>
      </c>
      <c r="AA10" s="39">
        <v>140</v>
      </c>
      <c r="AB10" s="39">
        <v>50</v>
      </c>
      <c r="AC10" s="1">
        <v>2</v>
      </c>
      <c r="AD10" s="1"/>
      <c r="AE10" s="39"/>
      <c r="AF10" s="39"/>
      <c r="AG10" s="1"/>
      <c r="AH10" s="1"/>
      <c r="AI10" s="46"/>
      <c r="AJ10" s="46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47"/>
      <c r="AX10" s="1" t="s">
        <v>57</v>
      </c>
      <c r="AY10" s="39">
        <v>140</v>
      </c>
      <c r="AZ10" s="39">
        <v>50</v>
      </c>
      <c r="BA10" s="1">
        <v>2</v>
      </c>
      <c r="BB10" s="1"/>
      <c r="BC10" s="39"/>
      <c r="BD10" s="39"/>
      <c r="BE10" s="1"/>
      <c r="BF10" s="1"/>
      <c r="BG10" s="46"/>
      <c r="BH10" s="46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47"/>
      <c r="BV10" s="1" t="s">
        <v>57</v>
      </c>
      <c r="BW10" s="39">
        <v>140</v>
      </c>
      <c r="BX10" s="39">
        <v>50</v>
      </c>
      <c r="BY10" s="1">
        <v>2</v>
      </c>
      <c r="BZ10" s="1"/>
      <c r="CA10" s="39"/>
      <c r="CB10" s="39"/>
      <c r="CC10" s="1"/>
      <c r="CD10" s="1"/>
      <c r="CE10" s="46"/>
      <c r="CF10" s="46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47"/>
      <c r="CT10" s="1" t="s">
        <v>57</v>
      </c>
      <c r="CU10" s="39">
        <v>140</v>
      </c>
      <c r="CV10" s="39">
        <v>50</v>
      </c>
      <c r="CW10" s="1">
        <v>2</v>
      </c>
      <c r="CX10" s="1"/>
      <c r="CY10" s="39"/>
      <c r="CZ10" s="39"/>
      <c r="DA10" s="1"/>
      <c r="DB10" s="1"/>
      <c r="DC10" s="46"/>
      <c r="DD10" s="46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</row>
    <row r="11" spans="1:120" x14ac:dyDescent="0.25">
      <c r="A11" s="121"/>
      <c r="B11" s="1"/>
      <c r="C11" s="39"/>
      <c r="D11" s="39"/>
      <c r="E11" s="1"/>
      <c r="F11" s="1"/>
      <c r="G11" s="39"/>
      <c r="H11" s="39"/>
      <c r="I11" s="1"/>
      <c r="J11" s="1"/>
      <c r="K11" s="46"/>
      <c r="L11" s="4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47"/>
      <c r="Z11" s="1"/>
      <c r="AA11" s="39"/>
      <c r="AB11" s="39"/>
      <c r="AC11" s="1"/>
      <c r="AD11" s="1"/>
      <c r="AE11" s="39"/>
      <c r="AF11" s="39"/>
      <c r="AG11" s="1"/>
      <c r="AH11" s="1"/>
      <c r="AI11" s="46"/>
      <c r="AJ11" s="46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47"/>
      <c r="AX11" s="1"/>
      <c r="AY11" s="39"/>
      <c r="AZ11" s="39"/>
      <c r="BA11" s="1"/>
      <c r="BB11" s="1"/>
      <c r="BC11" s="39"/>
      <c r="BD11" s="39"/>
      <c r="BE11" s="1"/>
      <c r="BF11" s="1"/>
      <c r="BG11" s="46"/>
      <c r="BH11" s="46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47"/>
      <c r="BV11" s="1"/>
      <c r="BW11" s="39"/>
      <c r="BX11" s="39"/>
      <c r="BY11" s="1"/>
      <c r="BZ11" s="1"/>
      <c r="CA11" s="39"/>
      <c r="CB11" s="39"/>
      <c r="CC11" s="1"/>
      <c r="CD11" s="1"/>
      <c r="CE11" s="46"/>
      <c r="CF11" s="46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47"/>
      <c r="CT11" s="1"/>
      <c r="CU11" s="39"/>
      <c r="CV11" s="39"/>
      <c r="CW11" s="1"/>
      <c r="CX11" s="1"/>
      <c r="CY11" s="39"/>
      <c r="CZ11" s="39"/>
      <c r="DA11" s="1"/>
      <c r="DB11" s="1"/>
      <c r="DC11" s="46"/>
      <c r="DD11" s="46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</row>
    <row r="12" spans="1:120" x14ac:dyDescent="0.25">
      <c r="A12" s="121"/>
      <c r="B12" s="1"/>
      <c r="C12" s="39"/>
      <c r="D12" s="39"/>
      <c r="E12" s="1"/>
      <c r="F12" s="1"/>
      <c r="G12" s="39"/>
      <c r="H12" s="39"/>
      <c r="I12" s="1"/>
      <c r="J12" s="1"/>
      <c r="K12" s="46"/>
      <c r="L12" s="4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47"/>
      <c r="Z12" s="1"/>
      <c r="AA12" s="39"/>
      <c r="AB12" s="39"/>
      <c r="AC12" s="1"/>
      <c r="AD12" s="1"/>
      <c r="AE12" s="39"/>
      <c r="AF12" s="39"/>
      <c r="AG12" s="1"/>
      <c r="AH12" s="1"/>
      <c r="AI12" s="46"/>
      <c r="AJ12" s="46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47"/>
      <c r="AX12" s="1"/>
      <c r="AY12" s="39"/>
      <c r="AZ12" s="39"/>
      <c r="BA12" s="1"/>
      <c r="BB12" s="1"/>
      <c r="BC12" s="39"/>
      <c r="BD12" s="39"/>
      <c r="BE12" s="1"/>
      <c r="BF12" s="1"/>
      <c r="BG12" s="46"/>
      <c r="BH12" s="46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47"/>
      <c r="BV12" s="1"/>
      <c r="BW12" s="39"/>
      <c r="BX12" s="39"/>
      <c r="BY12" s="1"/>
      <c r="BZ12" s="1"/>
      <c r="CA12" s="39"/>
      <c r="CB12" s="39"/>
      <c r="CC12" s="1"/>
      <c r="CD12" s="1"/>
      <c r="CE12" s="46"/>
      <c r="CF12" s="46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47"/>
      <c r="CT12" s="1"/>
      <c r="CU12" s="39"/>
      <c r="CV12" s="39"/>
      <c r="CW12" s="1"/>
      <c r="CX12" s="1"/>
      <c r="CY12" s="39"/>
      <c r="CZ12" s="39"/>
      <c r="DA12" s="1"/>
      <c r="DB12" s="1"/>
      <c r="DC12" s="46"/>
      <c r="DD12" s="46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</row>
    <row r="13" spans="1:120" x14ac:dyDescent="0.25">
      <c r="A13" s="121"/>
      <c r="B13" s="1"/>
      <c r="C13" s="39"/>
      <c r="D13" s="39"/>
      <c r="E13" s="1"/>
      <c r="F13" s="1"/>
      <c r="G13" s="39"/>
      <c r="H13" s="39"/>
      <c r="I13" s="1"/>
      <c r="J13" s="1"/>
      <c r="K13" s="46"/>
      <c r="L13" s="4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47"/>
      <c r="Z13" s="1"/>
      <c r="AA13" s="39"/>
      <c r="AB13" s="39"/>
      <c r="AC13" s="1"/>
      <c r="AD13" s="1"/>
      <c r="AE13" s="39"/>
      <c r="AF13" s="39"/>
      <c r="AG13" s="1"/>
      <c r="AH13" s="1"/>
      <c r="AI13" s="46"/>
      <c r="AJ13" s="46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47"/>
      <c r="AX13" s="1"/>
      <c r="AY13" s="39"/>
      <c r="AZ13" s="39"/>
      <c r="BA13" s="1"/>
      <c r="BB13" s="1"/>
      <c r="BC13" s="39"/>
      <c r="BD13" s="39"/>
      <c r="BE13" s="1"/>
      <c r="BF13" s="1"/>
      <c r="BG13" s="46"/>
      <c r="BH13" s="46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47"/>
      <c r="BV13" s="1"/>
      <c r="BW13" s="39"/>
      <c r="BX13" s="39"/>
      <c r="BY13" s="1"/>
      <c r="BZ13" s="1"/>
      <c r="CA13" s="39"/>
      <c r="CB13" s="39"/>
      <c r="CC13" s="1"/>
      <c r="CD13" s="1"/>
      <c r="CE13" s="46"/>
      <c r="CF13" s="46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47"/>
      <c r="CT13" s="1"/>
      <c r="CU13" s="39"/>
      <c r="CV13" s="39"/>
      <c r="CW13" s="1"/>
      <c r="CX13" s="1"/>
      <c r="CY13" s="39"/>
      <c r="CZ13" s="39"/>
      <c r="DA13" s="1"/>
      <c r="DB13" s="1"/>
      <c r="DC13" s="46"/>
      <c r="DD13" s="46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</row>
    <row r="14" spans="1:120" x14ac:dyDescent="0.25">
      <c r="A14" s="121"/>
      <c r="B14" s="1"/>
      <c r="C14" s="39"/>
      <c r="D14" s="39"/>
      <c r="E14" s="1"/>
      <c r="F14" s="1"/>
      <c r="G14" s="39"/>
      <c r="H14" s="39"/>
      <c r="I14" s="1"/>
      <c r="J14" s="1"/>
      <c r="K14" s="46"/>
      <c r="L14" s="4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47"/>
      <c r="Z14" s="1"/>
      <c r="AA14" s="39"/>
      <c r="AB14" s="39"/>
      <c r="AC14" s="1"/>
      <c r="AD14" s="1"/>
      <c r="AE14" s="39"/>
      <c r="AF14" s="39"/>
      <c r="AG14" s="1"/>
      <c r="AH14" s="1"/>
      <c r="AI14" s="46"/>
      <c r="AJ14" s="46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47"/>
      <c r="AX14" s="1"/>
      <c r="AY14" s="39"/>
      <c r="AZ14" s="39"/>
      <c r="BA14" s="1"/>
      <c r="BB14" s="1"/>
      <c r="BC14" s="39"/>
      <c r="BD14" s="39"/>
      <c r="BE14" s="1"/>
      <c r="BF14" s="1"/>
      <c r="BG14" s="46"/>
      <c r="BH14" s="46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47"/>
      <c r="BV14" s="1"/>
      <c r="BW14" s="39"/>
      <c r="BX14" s="39"/>
      <c r="BY14" s="1"/>
      <c r="BZ14" s="1"/>
      <c r="CA14" s="39"/>
      <c r="CB14" s="39"/>
      <c r="CC14" s="1"/>
      <c r="CD14" s="1"/>
      <c r="CE14" s="46"/>
      <c r="CF14" s="46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47"/>
      <c r="CT14" s="1"/>
      <c r="CU14" s="39"/>
      <c r="CV14" s="39"/>
      <c r="CW14" s="1"/>
      <c r="CX14" s="1"/>
      <c r="CY14" s="39"/>
      <c r="CZ14" s="39"/>
      <c r="DA14" s="1"/>
      <c r="DB14" s="1"/>
      <c r="DC14" s="46"/>
      <c r="DD14" s="46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</row>
    <row r="15" spans="1:120" x14ac:dyDescent="0.25">
      <c r="A15" s="121"/>
      <c r="B15" s="1"/>
      <c r="C15" s="39"/>
      <c r="D15" s="39"/>
      <c r="E15" s="1"/>
      <c r="F15" s="1"/>
      <c r="G15" s="39"/>
      <c r="H15" s="39"/>
      <c r="I15" s="1"/>
      <c r="J15" s="1"/>
      <c r="K15" s="46"/>
      <c r="L15" s="4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47"/>
      <c r="Z15" s="1"/>
      <c r="AA15" s="39"/>
      <c r="AB15" s="39"/>
      <c r="AC15" s="1"/>
      <c r="AD15" s="1"/>
      <c r="AE15" s="39"/>
      <c r="AF15" s="39"/>
      <c r="AG15" s="1"/>
      <c r="AH15" s="1"/>
      <c r="AI15" s="46"/>
      <c r="AJ15" s="46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47"/>
      <c r="AX15" s="1"/>
      <c r="AY15" s="39"/>
      <c r="AZ15" s="39"/>
      <c r="BA15" s="1"/>
      <c r="BB15" s="1"/>
      <c r="BC15" s="39"/>
      <c r="BD15" s="39"/>
      <c r="BE15" s="1"/>
      <c r="BF15" s="1"/>
      <c r="BG15" s="46"/>
      <c r="BH15" s="46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47"/>
      <c r="BV15" s="1"/>
      <c r="BW15" s="39"/>
      <c r="BX15" s="39"/>
      <c r="BY15" s="1"/>
      <c r="BZ15" s="1"/>
      <c r="CA15" s="39"/>
      <c r="CB15" s="39"/>
      <c r="CC15" s="1"/>
      <c r="CD15" s="1"/>
      <c r="CE15" s="46"/>
      <c r="CF15" s="46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47"/>
      <c r="CT15" s="1"/>
      <c r="CU15" s="39"/>
      <c r="CV15" s="39"/>
      <c r="CW15" s="1"/>
      <c r="CX15" s="1"/>
      <c r="CY15" s="39"/>
      <c r="CZ15" s="39"/>
      <c r="DA15" s="1"/>
      <c r="DB15" s="1"/>
      <c r="DC15" s="46"/>
      <c r="DD15" s="46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</row>
    <row r="16" spans="1:120" x14ac:dyDescent="0.25">
      <c r="A16" s="121"/>
      <c r="B16" s="1"/>
      <c r="C16" s="39"/>
      <c r="D16" s="39"/>
      <c r="E16" s="1"/>
      <c r="F16" s="1"/>
      <c r="G16" s="39"/>
      <c r="H16" s="39"/>
      <c r="I16" s="1"/>
      <c r="J16" s="1"/>
      <c r="K16" s="46"/>
      <c r="L16" s="4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47"/>
      <c r="Z16" s="1"/>
      <c r="AA16" s="39"/>
      <c r="AB16" s="39"/>
      <c r="AC16" s="1"/>
      <c r="AD16" s="1"/>
      <c r="AE16" s="39"/>
      <c r="AF16" s="39"/>
      <c r="AG16" s="1"/>
      <c r="AH16" s="1"/>
      <c r="AI16" s="46"/>
      <c r="AJ16" s="46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47"/>
      <c r="AX16" s="1"/>
      <c r="AY16" s="39"/>
      <c r="AZ16" s="39"/>
      <c r="BA16" s="1"/>
      <c r="BB16" s="1"/>
      <c r="BC16" s="39"/>
      <c r="BD16" s="39"/>
      <c r="BE16" s="1"/>
      <c r="BF16" s="1"/>
      <c r="BG16" s="46"/>
      <c r="BH16" s="46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47"/>
      <c r="BV16" s="1"/>
      <c r="BW16" s="39"/>
      <c r="BX16" s="39"/>
      <c r="BY16" s="1"/>
      <c r="BZ16" s="1"/>
      <c r="CA16" s="39"/>
      <c r="CB16" s="39"/>
      <c r="CC16" s="1"/>
      <c r="CD16" s="1"/>
      <c r="CE16" s="46"/>
      <c r="CF16" s="46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47"/>
      <c r="CT16" s="1"/>
      <c r="CU16" s="39"/>
      <c r="CV16" s="39"/>
      <c r="CW16" s="1"/>
      <c r="CX16" s="1"/>
      <c r="CY16" s="39"/>
      <c r="CZ16" s="39"/>
      <c r="DA16" s="1"/>
      <c r="DB16" s="1"/>
      <c r="DC16" s="46"/>
      <c r="DD16" s="46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</row>
    <row r="17" spans="1:120" x14ac:dyDescent="0.25">
      <c r="A17" s="121"/>
      <c r="B17" s="1"/>
      <c r="C17" s="39"/>
      <c r="D17" s="39"/>
      <c r="E17" s="1"/>
      <c r="F17" s="1"/>
      <c r="G17" s="39"/>
      <c r="H17" s="39"/>
      <c r="I17" s="1"/>
      <c r="J17" s="1"/>
      <c r="K17" s="46"/>
      <c r="L17" s="4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47"/>
      <c r="Z17" s="1"/>
      <c r="AA17" s="39"/>
      <c r="AB17" s="39"/>
      <c r="AC17" s="1"/>
      <c r="AD17" s="1"/>
      <c r="AE17" s="39"/>
      <c r="AF17" s="39"/>
      <c r="AG17" s="1"/>
      <c r="AH17" s="1"/>
      <c r="AI17" s="46"/>
      <c r="AJ17" s="46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47"/>
      <c r="AX17" s="1"/>
      <c r="AY17" s="39"/>
      <c r="AZ17" s="39"/>
      <c r="BA17" s="1"/>
      <c r="BB17" s="1"/>
      <c r="BC17" s="39"/>
      <c r="BD17" s="39"/>
      <c r="BE17" s="1"/>
      <c r="BF17" s="1"/>
      <c r="BG17" s="46"/>
      <c r="BH17" s="46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47"/>
      <c r="BV17" s="1"/>
      <c r="BW17" s="39"/>
      <c r="BX17" s="39"/>
      <c r="BY17" s="1"/>
      <c r="BZ17" s="1"/>
      <c r="CA17" s="39"/>
      <c r="CB17" s="39"/>
      <c r="CC17" s="1"/>
      <c r="CD17" s="1"/>
      <c r="CE17" s="46"/>
      <c r="CF17" s="46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47"/>
      <c r="CT17" s="1"/>
      <c r="CU17" s="39"/>
      <c r="CV17" s="39"/>
      <c r="CW17" s="1"/>
      <c r="CX17" s="1"/>
      <c r="CY17" s="39"/>
      <c r="CZ17" s="39"/>
      <c r="DA17" s="1"/>
      <c r="DB17" s="1"/>
      <c r="DC17" s="46"/>
      <c r="DD17" s="46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</row>
    <row r="18" spans="1:120" x14ac:dyDescent="0.25">
      <c r="A18" s="121"/>
      <c r="B18" s="1"/>
      <c r="C18" s="39"/>
      <c r="D18" s="39"/>
      <c r="E18" s="1"/>
      <c r="F18" s="1"/>
      <c r="G18" s="39"/>
      <c r="H18" s="39"/>
      <c r="I18" s="1"/>
      <c r="J18" s="1"/>
      <c r="K18" s="46"/>
      <c r="L18" s="4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47"/>
      <c r="Z18" s="1"/>
      <c r="AA18" s="39"/>
      <c r="AB18" s="39"/>
      <c r="AC18" s="1"/>
      <c r="AD18" s="1"/>
      <c r="AE18" s="39"/>
      <c r="AF18" s="39"/>
      <c r="AG18" s="1"/>
      <c r="AH18" s="1"/>
      <c r="AI18" s="46"/>
      <c r="AJ18" s="46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47"/>
      <c r="AX18" s="1"/>
      <c r="AY18" s="39"/>
      <c r="AZ18" s="39"/>
      <c r="BA18" s="1"/>
      <c r="BB18" s="1"/>
      <c r="BC18" s="39"/>
      <c r="BD18" s="39"/>
      <c r="BE18" s="1"/>
      <c r="BF18" s="1"/>
      <c r="BG18" s="46"/>
      <c r="BH18" s="46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47"/>
      <c r="BV18" s="1"/>
      <c r="BW18" s="39"/>
      <c r="BX18" s="39"/>
      <c r="BY18" s="1"/>
      <c r="BZ18" s="1"/>
      <c r="CA18" s="39"/>
      <c r="CB18" s="39"/>
      <c r="CC18" s="1"/>
      <c r="CD18" s="1"/>
      <c r="CE18" s="46"/>
      <c r="CF18" s="46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47"/>
      <c r="CT18" s="1"/>
      <c r="CU18" s="39"/>
      <c r="CV18" s="39"/>
      <c r="CW18" s="1"/>
      <c r="CX18" s="1"/>
      <c r="CY18" s="39"/>
      <c r="CZ18" s="39"/>
      <c r="DA18" s="1"/>
      <c r="DB18" s="1"/>
      <c r="DC18" s="46"/>
      <c r="DD18" s="46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</row>
    <row r="19" spans="1:120" ht="15.75" thickBot="1" x14ac:dyDescent="0.3">
      <c r="A19" s="122"/>
      <c r="B19" s="6"/>
      <c r="C19" s="40"/>
      <c r="D19" s="40"/>
      <c r="E19" s="6"/>
      <c r="F19" s="6"/>
      <c r="G19" s="40"/>
      <c r="H19" s="40"/>
      <c r="I19" s="6"/>
      <c r="J19" s="6"/>
      <c r="K19" s="47"/>
      <c r="L19" s="47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148"/>
      <c r="Z19" s="6"/>
      <c r="AA19" s="40"/>
      <c r="AB19" s="40"/>
      <c r="AC19" s="6"/>
      <c r="AD19" s="6"/>
      <c r="AE19" s="40"/>
      <c r="AF19" s="40"/>
      <c r="AG19" s="6"/>
      <c r="AH19" s="6"/>
      <c r="AI19" s="47"/>
      <c r="AJ19" s="47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148"/>
      <c r="AX19" s="6"/>
      <c r="AY19" s="40"/>
      <c r="AZ19" s="40"/>
      <c r="BA19" s="6"/>
      <c r="BB19" s="6"/>
      <c r="BC19" s="40"/>
      <c r="BD19" s="40"/>
      <c r="BE19" s="6"/>
      <c r="BF19" s="6"/>
      <c r="BG19" s="47"/>
      <c r="BH19" s="47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148"/>
      <c r="BV19" s="6"/>
      <c r="BW19" s="40"/>
      <c r="BX19" s="40"/>
      <c r="BY19" s="6"/>
      <c r="BZ19" s="6"/>
      <c r="CA19" s="40"/>
      <c r="CB19" s="40"/>
      <c r="CC19" s="6"/>
      <c r="CD19" s="6"/>
      <c r="CE19" s="47"/>
      <c r="CF19" s="47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148"/>
      <c r="CT19" s="6"/>
      <c r="CU19" s="40"/>
      <c r="CV19" s="40"/>
      <c r="CW19" s="6"/>
      <c r="CX19" s="6"/>
      <c r="CY19" s="40"/>
      <c r="CZ19" s="40"/>
      <c r="DA19" s="6"/>
      <c r="DB19" s="6"/>
      <c r="DC19" s="47"/>
      <c r="DD19" s="47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</row>
    <row r="20" spans="1:120" x14ac:dyDescent="0.25">
      <c r="A20" s="120" t="s">
        <v>34</v>
      </c>
      <c r="B20" s="5" t="s">
        <v>26</v>
      </c>
      <c r="C20" s="38"/>
      <c r="D20" s="38"/>
      <c r="E20" s="5"/>
      <c r="F20" s="1" t="s">
        <v>29</v>
      </c>
      <c r="G20" s="39">
        <f>Заказ!$G$5</f>
        <v>450</v>
      </c>
      <c r="H20" s="39">
        <f>Заказ!$H$5</f>
        <v>370</v>
      </c>
      <c r="I20" s="1">
        <v>2</v>
      </c>
      <c r="J20" s="1" t="s">
        <v>31</v>
      </c>
      <c r="K20" s="46">
        <f>Заказ!$I$5-Заказ!$J$5-32-4</f>
        <v>494</v>
      </c>
      <c r="L20" s="46">
        <f>Заказ!$G$5-39</f>
        <v>411</v>
      </c>
      <c r="M20" s="1">
        <v>1</v>
      </c>
      <c r="N20" s="5"/>
      <c r="O20" s="5"/>
      <c r="P20" s="5" t="str">
        <f>Заказ!$N$5</f>
        <v>Ручка кольцо</v>
      </c>
      <c r="Q20" s="5">
        <v>2</v>
      </c>
      <c r="R20" s="5">
        <f>Заказ!$X$5</f>
        <v>300</v>
      </c>
      <c r="S20" s="5">
        <v>1</v>
      </c>
      <c r="T20" s="5"/>
      <c r="U20" s="5"/>
      <c r="V20" s="5"/>
      <c r="W20" s="5"/>
      <c r="X20" s="5"/>
      <c r="Y20" s="100" t="s">
        <v>34</v>
      </c>
      <c r="Z20" s="5" t="s">
        <v>26</v>
      </c>
      <c r="AA20" s="38"/>
      <c r="AB20" s="38"/>
      <c r="AC20" s="5"/>
      <c r="AD20" s="1" t="s">
        <v>29</v>
      </c>
      <c r="AE20" s="39">
        <f>Заказ!$G$20</f>
        <v>1200</v>
      </c>
      <c r="AF20" s="39">
        <f>Заказ!$H$20</f>
        <v>400</v>
      </c>
      <c r="AG20" s="1">
        <v>2</v>
      </c>
      <c r="AH20" s="1" t="s">
        <v>31</v>
      </c>
      <c r="AI20" s="46">
        <f>Заказ!$I$20-Заказ!$J$20-32-4</f>
        <v>184</v>
      </c>
      <c r="AJ20" s="46">
        <f>Заказ!$G$20-39</f>
        <v>1161</v>
      </c>
      <c r="AK20" s="1">
        <v>1</v>
      </c>
      <c r="AL20" s="5"/>
      <c r="AM20" s="5"/>
      <c r="AN20" s="5" t="str">
        <f>Заказ!$N$20</f>
        <v>Ручка квадрат</v>
      </c>
      <c r="AO20" s="5">
        <v>2</v>
      </c>
      <c r="AP20" s="5">
        <f>Заказ!$X$20</f>
        <v>300</v>
      </c>
      <c r="AQ20" s="5">
        <v>1</v>
      </c>
      <c r="AR20" s="5"/>
      <c r="AS20" s="5"/>
      <c r="AT20" s="5"/>
      <c r="AU20" s="5"/>
      <c r="AV20" s="5"/>
      <c r="AW20" s="100" t="s">
        <v>34</v>
      </c>
      <c r="AX20" s="5" t="s">
        <v>26</v>
      </c>
      <c r="AY20" s="38"/>
      <c r="AZ20" s="38"/>
      <c r="BA20" s="5"/>
      <c r="BB20" s="1" t="s">
        <v>29</v>
      </c>
      <c r="BC20" s="39">
        <f>Заказ!$G$35</f>
        <v>900</v>
      </c>
      <c r="BD20" s="39">
        <f>Заказ!$H$35</f>
        <v>350</v>
      </c>
      <c r="BE20" s="1">
        <v>2</v>
      </c>
      <c r="BF20" s="1" t="s">
        <v>31</v>
      </c>
      <c r="BG20" s="46">
        <f>Заказ!$I$35-Заказ!$J$35-32-4</f>
        <v>154</v>
      </c>
      <c r="BH20" s="46">
        <f>Заказ!$G$35-39</f>
        <v>861</v>
      </c>
      <c r="BI20" s="1">
        <v>1</v>
      </c>
      <c r="BJ20" s="5"/>
      <c r="BK20" s="5"/>
      <c r="BL20" s="5" t="str">
        <f>Заказ!$N$35</f>
        <v>Ручка овал</v>
      </c>
      <c r="BM20" s="5">
        <v>2</v>
      </c>
      <c r="BN20" s="5">
        <f>Заказ!$X$35</f>
        <v>250</v>
      </c>
      <c r="BO20" s="5">
        <v>1</v>
      </c>
      <c r="BP20" s="5"/>
      <c r="BQ20" s="5"/>
      <c r="BR20" s="5"/>
      <c r="BS20" s="5"/>
      <c r="BT20" s="5"/>
      <c r="BU20" s="100" t="s">
        <v>34</v>
      </c>
      <c r="BV20" s="5" t="s">
        <v>26</v>
      </c>
      <c r="BW20" s="38"/>
      <c r="BX20" s="38"/>
      <c r="BY20" s="5"/>
      <c r="BZ20" s="1" t="s">
        <v>29</v>
      </c>
      <c r="CA20" s="39">
        <f>Заказ!$G$50</f>
        <v>950</v>
      </c>
      <c r="CB20" s="39">
        <f>Заказ!$H$50</f>
        <v>420</v>
      </c>
      <c r="CC20" s="1">
        <v>2</v>
      </c>
      <c r="CD20" s="1" t="s">
        <v>31</v>
      </c>
      <c r="CE20" s="46">
        <f>Заказ!$I$50-Заказ!$J$50-32-4</f>
        <v>164</v>
      </c>
      <c r="CF20" s="46">
        <f>Заказ!$G$50-39</f>
        <v>911</v>
      </c>
      <c r="CG20" s="1">
        <v>1</v>
      </c>
      <c r="CH20" s="5"/>
      <c r="CI20" s="5"/>
      <c r="CJ20" s="5" t="str">
        <f>Заказ!$N$50</f>
        <v>Ручка шест</v>
      </c>
      <c r="CK20" s="5">
        <v>2</v>
      </c>
      <c r="CL20" s="5">
        <f>Заказ!$X$50</f>
        <v>350</v>
      </c>
      <c r="CM20" s="5">
        <v>1</v>
      </c>
      <c r="CN20" s="5"/>
      <c r="CO20" s="5"/>
      <c r="CP20" s="5"/>
      <c r="CQ20" s="5"/>
      <c r="CR20" s="5"/>
      <c r="CS20" s="100" t="s">
        <v>34</v>
      </c>
      <c r="CT20" s="5" t="s">
        <v>26</v>
      </c>
      <c r="CU20" s="38"/>
      <c r="CV20" s="38"/>
      <c r="CW20" s="5"/>
      <c r="CX20" s="1" t="s">
        <v>29</v>
      </c>
      <c r="CY20" s="39">
        <f>Заказ!$G$65</f>
        <v>910</v>
      </c>
      <c r="CZ20" s="39">
        <f>Заказ!$H$65</f>
        <v>350</v>
      </c>
      <c r="DA20" s="1">
        <v>2</v>
      </c>
      <c r="DB20" s="1" t="s">
        <v>31</v>
      </c>
      <c r="DC20" s="46">
        <f>Заказ!$I$65-Заказ!$J$65-32-4</f>
        <v>174</v>
      </c>
      <c r="DD20" s="46">
        <f>Заказ!$G$65-39</f>
        <v>871</v>
      </c>
      <c r="DE20" s="1">
        <v>1</v>
      </c>
      <c r="DF20" s="5"/>
      <c r="DG20" s="5"/>
      <c r="DH20" s="5" t="str">
        <f>Заказ!$N$65</f>
        <v>Ручка нож</v>
      </c>
      <c r="DI20" s="5">
        <v>2</v>
      </c>
      <c r="DJ20" s="5">
        <f>Заказ!$X$65</f>
        <v>250</v>
      </c>
      <c r="DK20" s="5">
        <v>1</v>
      </c>
      <c r="DL20" s="5"/>
      <c r="DM20" s="5"/>
      <c r="DN20" s="5"/>
      <c r="DO20" s="5"/>
      <c r="DP20" s="5"/>
    </row>
    <row r="21" spans="1:120" x14ac:dyDescent="0.25">
      <c r="A21" s="121"/>
      <c r="B21" s="1" t="s">
        <v>25</v>
      </c>
      <c r="C21" s="39">
        <f>Заказ!$G$5-77</f>
        <v>373</v>
      </c>
      <c r="D21" s="39">
        <f>C23-34</f>
        <v>266</v>
      </c>
      <c r="E21" s="1">
        <v>1</v>
      </c>
      <c r="F21" s="1" t="s">
        <v>30</v>
      </c>
      <c r="G21" s="39">
        <f>Заказ!$I$5-Заказ!$J$5-32</f>
        <v>498</v>
      </c>
      <c r="H21" s="39">
        <f>H20</f>
        <v>370</v>
      </c>
      <c r="I21" s="1">
        <v>2</v>
      </c>
      <c r="J21" s="1"/>
      <c r="K21" s="46"/>
      <c r="L21" s="46"/>
      <c r="M21" s="1"/>
      <c r="N21" s="1"/>
      <c r="O21" s="1"/>
      <c r="P21" s="1" t="str">
        <f>Заказ!$O$5</f>
        <v>Опора Н560</v>
      </c>
      <c r="Q21" s="1">
        <v>4</v>
      </c>
      <c r="R21" s="1"/>
      <c r="S21" s="1"/>
      <c r="T21" s="1"/>
      <c r="U21" s="1"/>
      <c r="V21" s="1"/>
      <c r="W21" s="1"/>
      <c r="X21" s="1"/>
      <c r="Y21" s="147"/>
      <c r="Z21" s="1" t="s">
        <v>25</v>
      </c>
      <c r="AA21" s="39">
        <f>Заказ!$G$20-77</f>
        <v>1123</v>
      </c>
      <c r="AB21" s="39">
        <f>AA23-34</f>
        <v>266</v>
      </c>
      <c r="AC21" s="1">
        <v>1</v>
      </c>
      <c r="AD21" s="1" t="s">
        <v>30</v>
      </c>
      <c r="AE21" s="39">
        <f>Заказ!$I$20-Заказ!$J$20-32</f>
        <v>188</v>
      </c>
      <c r="AF21" s="39">
        <f>AF20</f>
        <v>400</v>
      </c>
      <c r="AG21" s="1">
        <v>2</v>
      </c>
      <c r="AH21" s="1"/>
      <c r="AI21" s="46"/>
      <c r="AJ21" s="46"/>
      <c r="AK21" s="1"/>
      <c r="AL21" s="1"/>
      <c r="AM21" s="1"/>
      <c r="AN21" s="1" t="str">
        <f>Заказ!$O$20</f>
        <v>Опора Н580</v>
      </c>
      <c r="AO21" s="1">
        <v>4</v>
      </c>
      <c r="AP21" s="1"/>
      <c r="AQ21" s="1"/>
      <c r="AR21" s="1"/>
      <c r="AS21" s="1"/>
      <c r="AT21" s="1"/>
      <c r="AU21" s="1"/>
      <c r="AV21" s="1"/>
      <c r="AW21" s="147"/>
      <c r="AX21" s="1" t="s">
        <v>25</v>
      </c>
      <c r="AY21" s="39">
        <f>Заказ!$G$35-77</f>
        <v>823</v>
      </c>
      <c r="AZ21" s="39">
        <f>AY23-34</f>
        <v>216</v>
      </c>
      <c r="BA21" s="1">
        <v>1</v>
      </c>
      <c r="BB21" s="1" t="s">
        <v>30</v>
      </c>
      <c r="BC21" s="39">
        <f>Заказ!$I$35-Заказ!$J$35-32</f>
        <v>158</v>
      </c>
      <c r="BD21" s="39">
        <f>BD20</f>
        <v>350</v>
      </c>
      <c r="BE21" s="1">
        <v>2</v>
      </c>
      <c r="BF21" s="1"/>
      <c r="BG21" s="46"/>
      <c r="BH21" s="46"/>
      <c r="BI21" s="1"/>
      <c r="BJ21" s="1"/>
      <c r="BK21" s="1"/>
      <c r="BL21" s="1" t="str">
        <f>Заказ!$O$35</f>
        <v>Опора Н560</v>
      </c>
      <c r="BM21" s="1">
        <v>4</v>
      </c>
      <c r="BN21" s="1"/>
      <c r="BO21" s="1"/>
      <c r="BP21" s="1"/>
      <c r="BQ21" s="1"/>
      <c r="BR21" s="1"/>
      <c r="BS21" s="1"/>
      <c r="BT21" s="1"/>
      <c r="BU21" s="147"/>
      <c r="BV21" s="1" t="s">
        <v>25</v>
      </c>
      <c r="BW21" s="39">
        <f>Заказ!$G$50-77</f>
        <v>873</v>
      </c>
      <c r="BX21" s="39">
        <f>BW23-34</f>
        <v>316</v>
      </c>
      <c r="BY21" s="1">
        <v>1</v>
      </c>
      <c r="BZ21" s="1" t="s">
        <v>30</v>
      </c>
      <c r="CA21" s="39">
        <f>Заказ!$I$50-Заказ!$J$50-32</f>
        <v>168</v>
      </c>
      <c r="CB21" s="39">
        <f>CB20</f>
        <v>420</v>
      </c>
      <c r="CC21" s="1">
        <v>2</v>
      </c>
      <c r="CD21" s="1"/>
      <c r="CE21" s="46"/>
      <c r="CF21" s="46"/>
      <c r="CG21" s="1"/>
      <c r="CH21" s="1"/>
      <c r="CI21" s="1"/>
      <c r="CJ21" s="1" t="str">
        <f>Заказ!$O$50</f>
        <v>Опора Н570</v>
      </c>
      <c r="CK21" s="1">
        <v>4</v>
      </c>
      <c r="CL21" s="1"/>
      <c r="CM21" s="1"/>
      <c r="CN21" s="1"/>
      <c r="CO21" s="1"/>
      <c r="CP21" s="1"/>
      <c r="CQ21" s="1"/>
      <c r="CR21" s="1"/>
      <c r="CS21" s="147"/>
      <c r="CT21" s="1" t="s">
        <v>25</v>
      </c>
      <c r="CU21" s="39">
        <f>Заказ!$G$65-77</f>
        <v>833</v>
      </c>
      <c r="CV21" s="39">
        <f>CU23-34</f>
        <v>216</v>
      </c>
      <c r="CW21" s="1">
        <v>1</v>
      </c>
      <c r="CX21" s="1" t="s">
        <v>30</v>
      </c>
      <c r="CY21" s="39">
        <f>Заказ!$I$65-Заказ!$J$65-32</f>
        <v>178</v>
      </c>
      <c r="CZ21" s="39">
        <f>CZ20</f>
        <v>350</v>
      </c>
      <c r="DA21" s="1">
        <v>2</v>
      </c>
      <c r="DB21" s="1"/>
      <c r="DC21" s="46"/>
      <c r="DD21" s="46"/>
      <c r="DE21" s="1"/>
      <c r="DF21" s="1"/>
      <c r="DG21" s="1"/>
      <c r="DH21" s="1" t="str">
        <f>Заказ!$O$65</f>
        <v>Опора Н550</v>
      </c>
      <c r="DI21" s="1">
        <v>4</v>
      </c>
      <c r="DJ21" s="1"/>
      <c r="DK21" s="1"/>
      <c r="DL21" s="1"/>
      <c r="DM21" s="1"/>
      <c r="DN21" s="1"/>
      <c r="DO21" s="1"/>
      <c r="DP21" s="1"/>
    </row>
    <row r="22" spans="1:120" x14ac:dyDescent="0.25">
      <c r="A22" s="121"/>
      <c r="B22" s="1" t="s">
        <v>27</v>
      </c>
      <c r="C22" s="44">
        <f>Заказ!$G$5-77</f>
        <v>373</v>
      </c>
      <c r="D22" s="39">
        <v>90</v>
      </c>
      <c r="E22" s="1">
        <v>2</v>
      </c>
      <c r="F22" s="1" t="s">
        <v>58</v>
      </c>
      <c r="G22" s="39">
        <f>G21</f>
        <v>498</v>
      </c>
      <c r="H22" s="39">
        <f>Заказ!$G$5-35</f>
        <v>415</v>
      </c>
      <c r="I22" s="1">
        <v>1</v>
      </c>
      <c r="J22" s="1"/>
      <c r="K22" s="46"/>
      <c r="L22" s="4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47"/>
      <c r="Z22" s="1" t="s">
        <v>27</v>
      </c>
      <c r="AA22" s="44">
        <f>Заказ!$G$20-77</f>
        <v>1123</v>
      </c>
      <c r="AB22" s="39">
        <v>90</v>
      </c>
      <c r="AC22" s="1">
        <v>2</v>
      </c>
      <c r="AD22" s="1" t="s">
        <v>58</v>
      </c>
      <c r="AE22" s="39">
        <f>AE21</f>
        <v>188</v>
      </c>
      <c r="AF22" s="39">
        <f>Заказ!$G$20-35</f>
        <v>1165</v>
      </c>
      <c r="AG22" s="1">
        <v>1</v>
      </c>
      <c r="AH22" s="1"/>
      <c r="AI22" s="46"/>
      <c r="AJ22" s="46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47"/>
      <c r="AX22" s="1" t="s">
        <v>27</v>
      </c>
      <c r="AY22" s="44">
        <f>Заказ!$G$35-77</f>
        <v>823</v>
      </c>
      <c r="AZ22" s="39">
        <v>90</v>
      </c>
      <c r="BA22" s="1">
        <v>2</v>
      </c>
      <c r="BB22" s="1" t="s">
        <v>58</v>
      </c>
      <c r="BC22" s="39">
        <f>BC21</f>
        <v>158</v>
      </c>
      <c r="BD22" s="39">
        <f>Заказ!$G$35-35</f>
        <v>865</v>
      </c>
      <c r="BE22" s="1">
        <v>1</v>
      </c>
      <c r="BF22" s="1"/>
      <c r="BG22" s="46"/>
      <c r="BH22" s="46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47"/>
      <c r="BV22" s="1" t="s">
        <v>27</v>
      </c>
      <c r="BW22" s="44">
        <f>Заказ!$G$50-77</f>
        <v>873</v>
      </c>
      <c r="BX22" s="39">
        <v>90</v>
      </c>
      <c r="BY22" s="1">
        <v>2</v>
      </c>
      <c r="BZ22" s="1" t="s">
        <v>58</v>
      </c>
      <c r="CA22" s="39">
        <f>CA21</f>
        <v>168</v>
      </c>
      <c r="CB22" s="39">
        <f>Заказ!$G$50-35</f>
        <v>915</v>
      </c>
      <c r="CC22" s="1">
        <v>1</v>
      </c>
      <c r="CD22" s="1"/>
      <c r="CE22" s="46"/>
      <c r="CF22" s="46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47"/>
      <c r="CT22" s="1" t="s">
        <v>27</v>
      </c>
      <c r="CU22" s="44">
        <f>Заказ!$G$65-77</f>
        <v>833</v>
      </c>
      <c r="CV22" s="39">
        <v>90</v>
      </c>
      <c r="CW22" s="1">
        <v>2</v>
      </c>
      <c r="CX22" s="1" t="s">
        <v>58</v>
      </c>
      <c r="CY22" s="39">
        <f>CY21</f>
        <v>178</v>
      </c>
      <c r="CZ22" s="39">
        <f>Заказ!$G$65-35</f>
        <v>875</v>
      </c>
      <c r="DA22" s="1">
        <v>1</v>
      </c>
      <c r="DB22" s="1"/>
      <c r="DC22" s="46"/>
      <c r="DD22" s="46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</row>
    <row r="23" spans="1:120" x14ac:dyDescent="0.25">
      <c r="A23" s="121"/>
      <c r="B23" s="1" t="s">
        <v>28</v>
      </c>
      <c r="C23" s="44">
        <f>R20</f>
        <v>300</v>
      </c>
      <c r="D23" s="44">
        <v>100</v>
      </c>
      <c r="E23" s="1">
        <v>2</v>
      </c>
      <c r="F23" s="1"/>
      <c r="G23" s="39"/>
      <c r="H23" s="39"/>
      <c r="I23" s="1"/>
      <c r="J23" s="1"/>
      <c r="K23" s="46"/>
      <c r="L23" s="46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47"/>
      <c r="Z23" s="1" t="s">
        <v>28</v>
      </c>
      <c r="AA23" s="44">
        <f>AP20</f>
        <v>300</v>
      </c>
      <c r="AB23" s="44">
        <v>100</v>
      </c>
      <c r="AC23" s="1">
        <v>2</v>
      </c>
      <c r="AD23" s="1"/>
      <c r="AE23" s="39"/>
      <c r="AF23" s="39"/>
      <c r="AG23" s="1"/>
      <c r="AH23" s="1"/>
      <c r="AI23" s="46"/>
      <c r="AJ23" s="46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47"/>
      <c r="AX23" s="1" t="s">
        <v>28</v>
      </c>
      <c r="AY23" s="44">
        <f>BN20</f>
        <v>250</v>
      </c>
      <c r="AZ23" s="44">
        <v>100</v>
      </c>
      <c r="BA23" s="1">
        <v>2</v>
      </c>
      <c r="BB23" s="1"/>
      <c r="BC23" s="39"/>
      <c r="BD23" s="39"/>
      <c r="BE23" s="1"/>
      <c r="BF23" s="1"/>
      <c r="BG23" s="46"/>
      <c r="BH23" s="46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47"/>
      <c r="BV23" s="1" t="s">
        <v>28</v>
      </c>
      <c r="BW23" s="44">
        <f>CL20</f>
        <v>350</v>
      </c>
      <c r="BX23" s="44">
        <v>100</v>
      </c>
      <c r="BY23" s="1">
        <v>2</v>
      </c>
      <c r="BZ23" s="1"/>
      <c r="CA23" s="39"/>
      <c r="CB23" s="39"/>
      <c r="CC23" s="1"/>
      <c r="CD23" s="1"/>
      <c r="CE23" s="46"/>
      <c r="CF23" s="46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47"/>
      <c r="CT23" s="1" t="s">
        <v>28</v>
      </c>
      <c r="CU23" s="44">
        <f>DJ20</f>
        <v>250</v>
      </c>
      <c r="CV23" s="44">
        <v>100</v>
      </c>
      <c r="CW23" s="1">
        <v>2</v>
      </c>
      <c r="CX23" s="1"/>
      <c r="CY23" s="39"/>
      <c r="CZ23" s="39"/>
      <c r="DA23" s="1"/>
      <c r="DB23" s="1"/>
      <c r="DC23" s="46"/>
      <c r="DD23" s="46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</row>
    <row r="24" spans="1:120" x14ac:dyDescent="0.25">
      <c r="A24" s="121"/>
      <c r="B24" s="1"/>
      <c r="C24" s="39"/>
      <c r="D24" s="39"/>
      <c r="E24" s="1"/>
      <c r="F24" s="1"/>
      <c r="G24" s="39"/>
      <c r="H24" s="39"/>
      <c r="I24" s="1"/>
      <c r="J24" s="1"/>
      <c r="K24" s="46"/>
      <c r="L24" s="4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47"/>
      <c r="Z24" s="1"/>
      <c r="AA24" s="39"/>
      <c r="AB24" s="39"/>
      <c r="AC24" s="1"/>
      <c r="AD24" s="1"/>
      <c r="AE24" s="39"/>
      <c r="AF24" s="39"/>
      <c r="AG24" s="1"/>
      <c r="AH24" s="1"/>
      <c r="AI24" s="46"/>
      <c r="AJ24" s="46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47"/>
      <c r="AX24" s="1"/>
      <c r="AY24" s="39"/>
      <c r="AZ24" s="39"/>
      <c r="BA24" s="1"/>
      <c r="BB24" s="1"/>
      <c r="BC24" s="39"/>
      <c r="BD24" s="39"/>
      <c r="BE24" s="1"/>
      <c r="BF24" s="1"/>
      <c r="BG24" s="46"/>
      <c r="BH24" s="46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47"/>
      <c r="BV24" s="1"/>
      <c r="BW24" s="39"/>
      <c r="BX24" s="39"/>
      <c r="BY24" s="1"/>
      <c r="BZ24" s="1"/>
      <c r="CA24" s="39"/>
      <c r="CB24" s="39"/>
      <c r="CC24" s="1"/>
      <c r="CD24" s="1"/>
      <c r="CE24" s="46"/>
      <c r="CF24" s="46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47"/>
      <c r="CT24" s="1"/>
      <c r="CU24" s="39"/>
      <c r="CV24" s="39"/>
      <c r="CW24" s="1"/>
      <c r="CX24" s="1"/>
      <c r="CY24" s="39"/>
      <c r="CZ24" s="39"/>
      <c r="DA24" s="1"/>
      <c r="DB24" s="1"/>
      <c r="DC24" s="46"/>
      <c r="DD24" s="46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</row>
    <row r="25" spans="1:120" x14ac:dyDescent="0.25">
      <c r="A25" s="121"/>
      <c r="B25" s="1"/>
      <c r="C25" s="39"/>
      <c r="D25" s="39"/>
      <c r="E25" s="1"/>
      <c r="F25" s="1"/>
      <c r="G25" s="39"/>
      <c r="H25" s="39"/>
      <c r="I25" s="1"/>
      <c r="J25" s="1"/>
      <c r="K25" s="46"/>
      <c r="L25" s="4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47"/>
      <c r="Z25" s="1"/>
      <c r="AA25" s="39"/>
      <c r="AB25" s="39"/>
      <c r="AC25" s="1"/>
      <c r="AD25" s="1"/>
      <c r="AE25" s="39"/>
      <c r="AF25" s="39"/>
      <c r="AG25" s="1"/>
      <c r="AH25" s="1"/>
      <c r="AI25" s="46"/>
      <c r="AJ25" s="46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47"/>
      <c r="AX25" s="1"/>
      <c r="AY25" s="39"/>
      <c r="AZ25" s="39"/>
      <c r="BA25" s="1"/>
      <c r="BB25" s="1"/>
      <c r="BC25" s="39"/>
      <c r="BD25" s="39"/>
      <c r="BE25" s="1"/>
      <c r="BF25" s="1"/>
      <c r="BG25" s="46"/>
      <c r="BH25" s="46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47"/>
      <c r="BV25" s="1"/>
      <c r="BW25" s="39"/>
      <c r="BX25" s="39"/>
      <c r="BY25" s="1"/>
      <c r="BZ25" s="1"/>
      <c r="CA25" s="39"/>
      <c r="CB25" s="39"/>
      <c r="CC25" s="1"/>
      <c r="CD25" s="1"/>
      <c r="CE25" s="46"/>
      <c r="CF25" s="46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47"/>
      <c r="CT25" s="1"/>
      <c r="CU25" s="39"/>
      <c r="CV25" s="39"/>
      <c r="CW25" s="1"/>
      <c r="CX25" s="1"/>
      <c r="CY25" s="39"/>
      <c r="CZ25" s="39"/>
      <c r="DA25" s="1"/>
      <c r="DB25" s="1"/>
      <c r="DC25" s="46"/>
      <c r="DD25" s="46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</row>
    <row r="26" spans="1:120" x14ac:dyDescent="0.25">
      <c r="A26" s="121"/>
      <c r="B26" s="1"/>
      <c r="C26" s="39"/>
      <c r="D26" s="39"/>
      <c r="E26" s="1"/>
      <c r="F26" s="1"/>
      <c r="G26" s="39"/>
      <c r="H26" s="39"/>
      <c r="I26" s="1"/>
      <c r="J26" s="1"/>
      <c r="K26" s="46"/>
      <c r="L26" s="4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47"/>
      <c r="Z26" s="1"/>
      <c r="AA26" s="39"/>
      <c r="AB26" s="39"/>
      <c r="AC26" s="1"/>
      <c r="AD26" s="1"/>
      <c r="AE26" s="39"/>
      <c r="AF26" s="39"/>
      <c r="AG26" s="1"/>
      <c r="AH26" s="1"/>
      <c r="AI26" s="46"/>
      <c r="AJ26" s="46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47"/>
      <c r="AX26" s="1"/>
      <c r="AY26" s="39"/>
      <c r="AZ26" s="39"/>
      <c r="BA26" s="1"/>
      <c r="BB26" s="1"/>
      <c r="BC26" s="39"/>
      <c r="BD26" s="39"/>
      <c r="BE26" s="1"/>
      <c r="BF26" s="1"/>
      <c r="BG26" s="46"/>
      <c r="BH26" s="46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47"/>
      <c r="BV26" s="1"/>
      <c r="BW26" s="39"/>
      <c r="BX26" s="39"/>
      <c r="BY26" s="1"/>
      <c r="BZ26" s="1"/>
      <c r="CA26" s="39"/>
      <c r="CB26" s="39"/>
      <c r="CC26" s="1"/>
      <c r="CD26" s="1"/>
      <c r="CE26" s="46"/>
      <c r="CF26" s="46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47"/>
      <c r="CT26" s="1"/>
      <c r="CU26" s="39"/>
      <c r="CV26" s="39"/>
      <c r="CW26" s="1"/>
      <c r="CX26" s="1"/>
      <c r="CY26" s="39"/>
      <c r="CZ26" s="39"/>
      <c r="DA26" s="1"/>
      <c r="DB26" s="1"/>
      <c r="DC26" s="46"/>
      <c r="DD26" s="46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</row>
    <row r="27" spans="1:120" x14ac:dyDescent="0.25">
      <c r="A27" s="121"/>
      <c r="B27" s="1"/>
      <c r="C27" s="39"/>
      <c r="D27" s="39"/>
      <c r="E27" s="1"/>
      <c r="F27" s="1"/>
      <c r="G27" s="39"/>
      <c r="H27" s="39"/>
      <c r="I27" s="1"/>
      <c r="J27" s="1"/>
      <c r="K27" s="46"/>
      <c r="L27" s="4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47"/>
      <c r="Z27" s="1"/>
      <c r="AA27" s="39"/>
      <c r="AB27" s="39"/>
      <c r="AC27" s="1"/>
      <c r="AD27" s="1"/>
      <c r="AE27" s="39"/>
      <c r="AF27" s="39"/>
      <c r="AG27" s="1"/>
      <c r="AH27" s="1"/>
      <c r="AI27" s="46"/>
      <c r="AJ27" s="46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47"/>
      <c r="AX27" s="1"/>
      <c r="AY27" s="39"/>
      <c r="AZ27" s="39"/>
      <c r="BA27" s="1"/>
      <c r="BB27" s="1"/>
      <c r="BC27" s="39"/>
      <c r="BD27" s="39"/>
      <c r="BE27" s="1"/>
      <c r="BF27" s="1"/>
      <c r="BG27" s="46"/>
      <c r="BH27" s="46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47"/>
      <c r="BV27" s="1"/>
      <c r="BW27" s="39"/>
      <c r="BX27" s="39"/>
      <c r="BY27" s="1"/>
      <c r="BZ27" s="1"/>
      <c r="CA27" s="39"/>
      <c r="CB27" s="39"/>
      <c r="CC27" s="1"/>
      <c r="CD27" s="1"/>
      <c r="CE27" s="46"/>
      <c r="CF27" s="46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47"/>
      <c r="CT27" s="1"/>
      <c r="CU27" s="39"/>
      <c r="CV27" s="39"/>
      <c r="CW27" s="1"/>
      <c r="CX27" s="1"/>
      <c r="CY27" s="39"/>
      <c r="CZ27" s="39"/>
      <c r="DA27" s="1"/>
      <c r="DB27" s="1"/>
      <c r="DC27" s="46"/>
      <c r="DD27" s="46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</row>
    <row r="28" spans="1:120" x14ac:dyDescent="0.25">
      <c r="A28" s="121"/>
      <c r="B28" s="1"/>
      <c r="C28" s="39"/>
      <c r="D28" s="39"/>
      <c r="E28" s="1"/>
      <c r="F28" s="1"/>
      <c r="G28" s="39"/>
      <c r="H28" s="39"/>
      <c r="I28" s="1"/>
      <c r="J28" s="1"/>
      <c r="K28" s="46"/>
      <c r="L28" s="4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47"/>
      <c r="Z28" s="1"/>
      <c r="AA28" s="39"/>
      <c r="AB28" s="39"/>
      <c r="AC28" s="1"/>
      <c r="AD28" s="1"/>
      <c r="AE28" s="39"/>
      <c r="AF28" s="39"/>
      <c r="AG28" s="1"/>
      <c r="AH28" s="1"/>
      <c r="AI28" s="46"/>
      <c r="AJ28" s="46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47"/>
      <c r="AX28" s="1"/>
      <c r="AY28" s="39"/>
      <c r="AZ28" s="39"/>
      <c r="BA28" s="1"/>
      <c r="BB28" s="1"/>
      <c r="BC28" s="39"/>
      <c r="BD28" s="39"/>
      <c r="BE28" s="1"/>
      <c r="BF28" s="1"/>
      <c r="BG28" s="46"/>
      <c r="BH28" s="46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47"/>
      <c r="BV28" s="1"/>
      <c r="BW28" s="39"/>
      <c r="BX28" s="39"/>
      <c r="BY28" s="1"/>
      <c r="BZ28" s="1"/>
      <c r="CA28" s="39"/>
      <c r="CB28" s="39"/>
      <c r="CC28" s="1"/>
      <c r="CD28" s="1"/>
      <c r="CE28" s="46"/>
      <c r="CF28" s="46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47"/>
      <c r="CT28" s="1"/>
      <c r="CU28" s="39"/>
      <c r="CV28" s="39"/>
      <c r="CW28" s="1"/>
      <c r="CX28" s="1"/>
      <c r="CY28" s="39"/>
      <c r="CZ28" s="39"/>
      <c r="DA28" s="1"/>
      <c r="DB28" s="1"/>
      <c r="DC28" s="46"/>
      <c r="DD28" s="46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</row>
    <row r="29" spans="1:120" x14ac:dyDescent="0.25">
      <c r="A29" s="121"/>
      <c r="B29" s="1"/>
      <c r="C29" s="39"/>
      <c r="D29" s="39"/>
      <c r="E29" s="1"/>
      <c r="F29" s="1"/>
      <c r="G29" s="39"/>
      <c r="H29" s="39"/>
      <c r="I29" s="1"/>
      <c r="J29" s="1"/>
      <c r="K29" s="46"/>
      <c r="L29" s="4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47"/>
      <c r="Z29" s="1"/>
      <c r="AA29" s="39"/>
      <c r="AB29" s="39"/>
      <c r="AC29" s="1"/>
      <c r="AD29" s="1"/>
      <c r="AE29" s="39"/>
      <c r="AF29" s="39"/>
      <c r="AG29" s="1"/>
      <c r="AH29" s="1"/>
      <c r="AI29" s="46"/>
      <c r="AJ29" s="46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47"/>
      <c r="AX29" s="1"/>
      <c r="AY29" s="39"/>
      <c r="AZ29" s="39"/>
      <c r="BA29" s="1"/>
      <c r="BB29" s="1"/>
      <c r="BC29" s="39"/>
      <c r="BD29" s="39"/>
      <c r="BE29" s="1"/>
      <c r="BF29" s="1"/>
      <c r="BG29" s="46"/>
      <c r="BH29" s="46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47"/>
      <c r="BV29" s="1"/>
      <c r="BW29" s="39"/>
      <c r="BX29" s="39"/>
      <c r="BY29" s="1"/>
      <c r="BZ29" s="1"/>
      <c r="CA29" s="39"/>
      <c r="CB29" s="39"/>
      <c r="CC29" s="1"/>
      <c r="CD29" s="1"/>
      <c r="CE29" s="46"/>
      <c r="CF29" s="46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47"/>
      <c r="CT29" s="1"/>
      <c r="CU29" s="39"/>
      <c r="CV29" s="39"/>
      <c r="CW29" s="1"/>
      <c r="CX29" s="1"/>
      <c r="CY29" s="39"/>
      <c r="CZ29" s="39"/>
      <c r="DA29" s="1"/>
      <c r="DB29" s="1"/>
      <c r="DC29" s="46"/>
      <c r="DD29" s="46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</row>
    <row r="30" spans="1:120" x14ac:dyDescent="0.25">
      <c r="A30" s="121"/>
      <c r="B30" s="1"/>
      <c r="C30" s="39"/>
      <c r="D30" s="39"/>
      <c r="E30" s="1"/>
      <c r="F30" s="1"/>
      <c r="G30" s="39"/>
      <c r="H30" s="39"/>
      <c r="I30" s="1"/>
      <c r="J30" s="1"/>
      <c r="K30" s="46"/>
      <c r="L30" s="4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47"/>
      <c r="Z30" s="1"/>
      <c r="AA30" s="39"/>
      <c r="AB30" s="39"/>
      <c r="AC30" s="1"/>
      <c r="AD30" s="1"/>
      <c r="AE30" s="39"/>
      <c r="AF30" s="39"/>
      <c r="AG30" s="1"/>
      <c r="AH30" s="1"/>
      <c r="AI30" s="46"/>
      <c r="AJ30" s="46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47"/>
      <c r="AX30" s="1"/>
      <c r="AY30" s="39"/>
      <c r="AZ30" s="39"/>
      <c r="BA30" s="1"/>
      <c r="BB30" s="1"/>
      <c r="BC30" s="39"/>
      <c r="BD30" s="39"/>
      <c r="BE30" s="1"/>
      <c r="BF30" s="1"/>
      <c r="BG30" s="46"/>
      <c r="BH30" s="46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47"/>
      <c r="BV30" s="1"/>
      <c r="BW30" s="39"/>
      <c r="BX30" s="39"/>
      <c r="BY30" s="1"/>
      <c r="BZ30" s="1"/>
      <c r="CA30" s="39"/>
      <c r="CB30" s="39"/>
      <c r="CC30" s="1"/>
      <c r="CD30" s="1"/>
      <c r="CE30" s="46"/>
      <c r="CF30" s="46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47"/>
      <c r="CT30" s="1"/>
      <c r="CU30" s="39"/>
      <c r="CV30" s="39"/>
      <c r="CW30" s="1"/>
      <c r="CX30" s="1"/>
      <c r="CY30" s="39"/>
      <c r="CZ30" s="39"/>
      <c r="DA30" s="1"/>
      <c r="DB30" s="1"/>
      <c r="DC30" s="46"/>
      <c r="DD30" s="46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</row>
    <row r="31" spans="1:120" x14ac:dyDescent="0.25">
      <c r="A31" s="121"/>
      <c r="B31" s="1"/>
      <c r="C31" s="39"/>
      <c r="D31" s="39"/>
      <c r="E31" s="1"/>
      <c r="F31" s="1"/>
      <c r="G31" s="39"/>
      <c r="H31" s="39"/>
      <c r="I31" s="1"/>
      <c r="J31" s="1"/>
      <c r="K31" s="46"/>
      <c r="L31" s="4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47"/>
      <c r="Z31" s="1"/>
      <c r="AA31" s="39"/>
      <c r="AB31" s="39"/>
      <c r="AC31" s="1"/>
      <c r="AD31" s="1"/>
      <c r="AE31" s="39"/>
      <c r="AF31" s="39"/>
      <c r="AG31" s="1"/>
      <c r="AH31" s="1"/>
      <c r="AI31" s="46"/>
      <c r="AJ31" s="46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47"/>
      <c r="AX31" s="1"/>
      <c r="AY31" s="39"/>
      <c r="AZ31" s="39"/>
      <c r="BA31" s="1"/>
      <c r="BB31" s="1"/>
      <c r="BC31" s="39"/>
      <c r="BD31" s="39"/>
      <c r="BE31" s="1"/>
      <c r="BF31" s="1"/>
      <c r="BG31" s="46"/>
      <c r="BH31" s="46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47"/>
      <c r="BV31" s="1"/>
      <c r="BW31" s="39"/>
      <c r="BX31" s="39"/>
      <c r="BY31" s="1"/>
      <c r="BZ31" s="1"/>
      <c r="CA31" s="39"/>
      <c r="CB31" s="39"/>
      <c r="CC31" s="1"/>
      <c r="CD31" s="1"/>
      <c r="CE31" s="46"/>
      <c r="CF31" s="46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47"/>
      <c r="CT31" s="1"/>
      <c r="CU31" s="39"/>
      <c r="CV31" s="39"/>
      <c r="CW31" s="1"/>
      <c r="CX31" s="1"/>
      <c r="CY31" s="39"/>
      <c r="CZ31" s="39"/>
      <c r="DA31" s="1"/>
      <c r="DB31" s="1"/>
      <c r="DC31" s="46"/>
      <c r="DD31" s="46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</row>
    <row r="32" spans="1:120" x14ac:dyDescent="0.25">
      <c r="A32" s="121"/>
      <c r="B32" s="1"/>
      <c r="C32" s="39"/>
      <c r="D32" s="39"/>
      <c r="E32" s="1"/>
      <c r="F32" s="1"/>
      <c r="G32" s="39"/>
      <c r="H32" s="39"/>
      <c r="I32" s="1"/>
      <c r="J32" s="1"/>
      <c r="K32" s="46"/>
      <c r="L32" s="4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47"/>
      <c r="Z32" s="1"/>
      <c r="AA32" s="39"/>
      <c r="AB32" s="39"/>
      <c r="AC32" s="1"/>
      <c r="AD32" s="1"/>
      <c r="AE32" s="39"/>
      <c r="AF32" s="39"/>
      <c r="AG32" s="1"/>
      <c r="AH32" s="1"/>
      <c r="AI32" s="46"/>
      <c r="AJ32" s="46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47"/>
      <c r="AX32" s="1"/>
      <c r="AY32" s="39"/>
      <c r="AZ32" s="39"/>
      <c r="BA32" s="1"/>
      <c r="BB32" s="1"/>
      <c r="BC32" s="39"/>
      <c r="BD32" s="39"/>
      <c r="BE32" s="1"/>
      <c r="BF32" s="1"/>
      <c r="BG32" s="46"/>
      <c r="BH32" s="46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47"/>
      <c r="BV32" s="1"/>
      <c r="BW32" s="39"/>
      <c r="BX32" s="39"/>
      <c r="BY32" s="1"/>
      <c r="BZ32" s="1"/>
      <c r="CA32" s="39"/>
      <c r="CB32" s="39"/>
      <c r="CC32" s="1"/>
      <c r="CD32" s="1"/>
      <c r="CE32" s="46"/>
      <c r="CF32" s="46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47"/>
      <c r="CT32" s="1"/>
      <c r="CU32" s="39"/>
      <c r="CV32" s="39"/>
      <c r="CW32" s="1"/>
      <c r="CX32" s="1"/>
      <c r="CY32" s="39"/>
      <c r="CZ32" s="39"/>
      <c r="DA32" s="1"/>
      <c r="DB32" s="1"/>
      <c r="DC32" s="46"/>
      <c r="DD32" s="46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</row>
    <row r="33" spans="1:120" x14ac:dyDescent="0.25">
      <c r="A33" s="121"/>
      <c r="B33" s="1"/>
      <c r="C33" s="39"/>
      <c r="D33" s="39"/>
      <c r="E33" s="1"/>
      <c r="F33" s="1"/>
      <c r="G33" s="39"/>
      <c r="H33" s="39"/>
      <c r="I33" s="1"/>
      <c r="J33" s="1"/>
      <c r="K33" s="46"/>
      <c r="L33" s="46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47"/>
      <c r="Z33" s="1"/>
      <c r="AA33" s="39"/>
      <c r="AB33" s="39"/>
      <c r="AC33" s="1"/>
      <c r="AD33" s="1"/>
      <c r="AE33" s="39"/>
      <c r="AF33" s="39"/>
      <c r="AG33" s="1"/>
      <c r="AH33" s="1"/>
      <c r="AI33" s="46"/>
      <c r="AJ33" s="46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47"/>
      <c r="AX33" s="1"/>
      <c r="AY33" s="39"/>
      <c r="AZ33" s="39"/>
      <c r="BA33" s="1"/>
      <c r="BB33" s="1"/>
      <c r="BC33" s="39"/>
      <c r="BD33" s="39"/>
      <c r="BE33" s="1"/>
      <c r="BF33" s="1"/>
      <c r="BG33" s="46"/>
      <c r="BH33" s="46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47"/>
      <c r="BV33" s="1"/>
      <c r="BW33" s="39"/>
      <c r="BX33" s="39"/>
      <c r="BY33" s="1"/>
      <c r="BZ33" s="1"/>
      <c r="CA33" s="39"/>
      <c r="CB33" s="39"/>
      <c r="CC33" s="1"/>
      <c r="CD33" s="1"/>
      <c r="CE33" s="46"/>
      <c r="CF33" s="46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47"/>
      <c r="CT33" s="1"/>
      <c r="CU33" s="39"/>
      <c r="CV33" s="39"/>
      <c r="CW33" s="1"/>
      <c r="CX33" s="1"/>
      <c r="CY33" s="39"/>
      <c r="CZ33" s="39"/>
      <c r="DA33" s="1"/>
      <c r="DB33" s="1"/>
      <c r="DC33" s="46"/>
      <c r="DD33" s="46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</row>
    <row r="34" spans="1:120" ht="15.75" thickBot="1" x14ac:dyDescent="0.3">
      <c r="A34" s="122"/>
      <c r="B34" s="6"/>
      <c r="C34" s="40"/>
      <c r="D34" s="40"/>
      <c r="E34" s="6"/>
      <c r="F34" s="6"/>
      <c r="G34" s="40"/>
      <c r="H34" s="40"/>
      <c r="I34" s="6"/>
      <c r="J34" s="6"/>
      <c r="K34" s="47"/>
      <c r="L34" s="47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148"/>
      <c r="Z34" s="6"/>
      <c r="AA34" s="40"/>
      <c r="AB34" s="40"/>
      <c r="AC34" s="6"/>
      <c r="AD34" s="6"/>
      <c r="AE34" s="40"/>
      <c r="AF34" s="40"/>
      <c r="AG34" s="6"/>
      <c r="AH34" s="6"/>
      <c r="AI34" s="47"/>
      <c r="AJ34" s="47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148"/>
      <c r="AX34" s="6"/>
      <c r="AY34" s="40"/>
      <c r="AZ34" s="40"/>
      <c r="BA34" s="6"/>
      <c r="BB34" s="6"/>
      <c r="BC34" s="40"/>
      <c r="BD34" s="40"/>
      <c r="BE34" s="6"/>
      <c r="BF34" s="6"/>
      <c r="BG34" s="47"/>
      <c r="BH34" s="47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148"/>
      <c r="BV34" s="6"/>
      <c r="BW34" s="40"/>
      <c r="BX34" s="40"/>
      <c r="BY34" s="6"/>
      <c r="BZ34" s="6"/>
      <c r="CA34" s="40"/>
      <c r="CB34" s="40"/>
      <c r="CC34" s="6"/>
      <c r="CD34" s="6"/>
      <c r="CE34" s="47"/>
      <c r="CF34" s="47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148"/>
      <c r="CT34" s="6"/>
      <c r="CU34" s="40"/>
      <c r="CV34" s="40"/>
      <c r="CW34" s="6"/>
      <c r="CX34" s="6"/>
      <c r="CY34" s="40"/>
      <c r="CZ34" s="40"/>
      <c r="DA34" s="6"/>
      <c r="DB34" s="6"/>
      <c r="DC34" s="47"/>
      <c r="DD34" s="47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</row>
    <row r="35" spans="1:120" x14ac:dyDescent="0.25">
      <c r="A35" s="120" t="s">
        <v>35</v>
      </c>
      <c r="B35" s="5" t="s">
        <v>60</v>
      </c>
      <c r="C35" s="38"/>
      <c r="D35" s="38"/>
      <c r="E35" s="5"/>
      <c r="F35" s="1" t="s">
        <v>29</v>
      </c>
      <c r="G35" s="39">
        <f>Заказ!$G$5</f>
        <v>450</v>
      </c>
      <c r="H35" s="39">
        <f>Заказ!$H$5</f>
        <v>370</v>
      </c>
      <c r="I35" s="1">
        <v>2</v>
      </c>
      <c r="J35" s="1" t="s">
        <v>31</v>
      </c>
      <c r="K35" s="46">
        <f>(Заказ!$I$5-Заказ!$J$5-44)/3</f>
        <v>162</v>
      </c>
      <c r="L35" s="46">
        <f>Заказ!$G$5-39</f>
        <v>411</v>
      </c>
      <c r="M35" s="1">
        <v>3</v>
      </c>
      <c r="N35" s="5"/>
      <c r="O35" s="5"/>
      <c r="P35" s="5" t="str">
        <f>Заказ!$N$5</f>
        <v>Ручка кольцо</v>
      </c>
      <c r="Q35" s="5">
        <v>3</v>
      </c>
      <c r="R35" s="5">
        <f>Заказ!$X$5</f>
        <v>300</v>
      </c>
      <c r="S35" s="5">
        <v>3</v>
      </c>
      <c r="T35" s="5"/>
      <c r="U35" s="5"/>
      <c r="V35" s="5"/>
      <c r="W35" s="5"/>
      <c r="X35" s="5"/>
      <c r="Y35" s="100" t="s">
        <v>35</v>
      </c>
      <c r="Z35" s="5" t="s">
        <v>60</v>
      </c>
      <c r="AA35" s="38"/>
      <c r="AB35" s="38"/>
      <c r="AC35" s="5"/>
      <c r="AD35" s="1" t="s">
        <v>29</v>
      </c>
      <c r="AE35" s="39">
        <f>Заказ!$G$20</f>
        <v>1200</v>
      </c>
      <c r="AF35" s="39">
        <f>Заказ!$H$20</f>
        <v>400</v>
      </c>
      <c r="AG35" s="1">
        <v>2</v>
      </c>
      <c r="AH35" s="1" t="s">
        <v>31</v>
      </c>
      <c r="AI35" s="46">
        <f>(Заказ!$I$20-Заказ!$J$20-44)/3</f>
        <v>58.666666666666664</v>
      </c>
      <c r="AJ35" s="46">
        <f>Заказ!$G$20-39</f>
        <v>1161</v>
      </c>
      <c r="AK35" s="1">
        <v>3</v>
      </c>
      <c r="AL35" s="5"/>
      <c r="AM35" s="5"/>
      <c r="AN35" s="5" t="str">
        <f>Заказ!$N$20</f>
        <v>Ручка квадрат</v>
      </c>
      <c r="AO35" s="5">
        <v>3</v>
      </c>
      <c r="AP35" s="5">
        <f>Заказ!$X$20</f>
        <v>300</v>
      </c>
      <c r="AQ35" s="5">
        <v>3</v>
      </c>
      <c r="AR35" s="5"/>
      <c r="AS35" s="5"/>
      <c r="AT35" s="5"/>
      <c r="AU35" s="5"/>
      <c r="AV35" s="5"/>
      <c r="AW35" s="100" t="s">
        <v>35</v>
      </c>
      <c r="AX35" s="5" t="s">
        <v>60</v>
      </c>
      <c r="AY35" s="38"/>
      <c r="AZ35" s="38"/>
      <c r="BA35" s="5"/>
      <c r="BB35" s="1" t="s">
        <v>29</v>
      </c>
      <c r="BC35" s="39">
        <f>Заказ!$G$35</f>
        <v>900</v>
      </c>
      <c r="BD35" s="39">
        <f>Заказ!$H$35</f>
        <v>350</v>
      </c>
      <c r="BE35" s="1">
        <v>2</v>
      </c>
      <c r="BF35" s="1" t="s">
        <v>31</v>
      </c>
      <c r="BG35" s="46">
        <f>(Заказ!$I$35-Заказ!$J$35-44)/3</f>
        <v>48.666666666666664</v>
      </c>
      <c r="BH35" s="46">
        <f>Заказ!$G$35-39</f>
        <v>861</v>
      </c>
      <c r="BI35" s="1">
        <v>3</v>
      </c>
      <c r="BJ35" s="5"/>
      <c r="BK35" s="5"/>
      <c r="BL35" s="5" t="str">
        <f>Заказ!$N$35</f>
        <v>Ручка овал</v>
      </c>
      <c r="BM35" s="5">
        <v>3</v>
      </c>
      <c r="BN35" s="5">
        <f>Заказ!$X$35</f>
        <v>250</v>
      </c>
      <c r="BO35" s="5">
        <v>3</v>
      </c>
      <c r="BP35" s="5"/>
      <c r="BQ35" s="5"/>
      <c r="BR35" s="5"/>
      <c r="BS35" s="5"/>
      <c r="BT35" s="5"/>
      <c r="BU35" s="100" t="s">
        <v>35</v>
      </c>
      <c r="BV35" s="5" t="s">
        <v>60</v>
      </c>
      <c r="BW35" s="38"/>
      <c r="BX35" s="38"/>
      <c r="BY35" s="5"/>
      <c r="BZ35" s="1" t="s">
        <v>29</v>
      </c>
      <c r="CA35" s="39">
        <f>Заказ!$G$50</f>
        <v>950</v>
      </c>
      <c r="CB35" s="39">
        <f>Заказ!$H$50</f>
        <v>420</v>
      </c>
      <c r="CC35" s="1">
        <v>2</v>
      </c>
      <c r="CD35" s="1" t="s">
        <v>31</v>
      </c>
      <c r="CE35" s="46">
        <f>(Заказ!$I$50-Заказ!$J$50-44)/3</f>
        <v>52</v>
      </c>
      <c r="CF35" s="46">
        <f>Заказ!$G$50-39</f>
        <v>911</v>
      </c>
      <c r="CG35" s="1">
        <v>3</v>
      </c>
      <c r="CH35" s="5"/>
      <c r="CI35" s="5"/>
      <c r="CJ35" s="5" t="str">
        <f>Заказ!$N$50</f>
        <v>Ручка шест</v>
      </c>
      <c r="CK35" s="5">
        <v>3</v>
      </c>
      <c r="CL35" s="5">
        <f>Заказ!$X$50</f>
        <v>350</v>
      </c>
      <c r="CM35" s="5">
        <v>3</v>
      </c>
      <c r="CN35" s="5"/>
      <c r="CO35" s="5"/>
      <c r="CP35" s="5"/>
      <c r="CQ35" s="5"/>
      <c r="CR35" s="5"/>
      <c r="CS35" s="100" t="s">
        <v>35</v>
      </c>
      <c r="CT35" s="5" t="s">
        <v>60</v>
      </c>
      <c r="CU35" s="38"/>
      <c r="CV35" s="38"/>
      <c r="CW35" s="5"/>
      <c r="CX35" s="1" t="s">
        <v>29</v>
      </c>
      <c r="CY35" s="39">
        <f>Заказ!$G$65</f>
        <v>910</v>
      </c>
      <c r="CZ35" s="39">
        <f>Заказ!$H$65</f>
        <v>350</v>
      </c>
      <c r="DA35" s="1">
        <v>2</v>
      </c>
      <c r="DB35" s="1" t="s">
        <v>31</v>
      </c>
      <c r="DC35" s="46">
        <f>(Заказ!$I$65-Заказ!$J$65-44)/3</f>
        <v>55.333333333333336</v>
      </c>
      <c r="DD35" s="46">
        <f>Заказ!$G$65-39</f>
        <v>871</v>
      </c>
      <c r="DE35" s="1">
        <v>3</v>
      </c>
      <c r="DF35" s="5"/>
      <c r="DG35" s="5"/>
      <c r="DH35" s="5" t="str">
        <f>Заказ!$N$65</f>
        <v>Ручка нож</v>
      </c>
      <c r="DI35" s="5">
        <v>3</v>
      </c>
      <c r="DJ35" s="5">
        <f>Заказ!$X$65</f>
        <v>250</v>
      </c>
      <c r="DK35" s="5">
        <v>3</v>
      </c>
      <c r="DL35" s="5"/>
      <c r="DM35" s="5"/>
      <c r="DN35" s="5"/>
      <c r="DO35" s="5"/>
      <c r="DP35" s="5"/>
    </row>
    <row r="36" spans="1:120" x14ac:dyDescent="0.25">
      <c r="A36" s="121"/>
      <c r="B36" s="1" t="s">
        <v>25</v>
      </c>
      <c r="C36" s="39">
        <f>Заказ!$G$5-77</f>
        <v>373</v>
      </c>
      <c r="D36" s="39">
        <f>C38-34</f>
        <v>266</v>
      </c>
      <c r="E36" s="1">
        <v>3</v>
      </c>
      <c r="F36" s="1" t="s">
        <v>30</v>
      </c>
      <c r="G36" s="39">
        <f>Заказ!$I$5-Заказ!$J$5-32</f>
        <v>498</v>
      </c>
      <c r="H36" s="39">
        <f>H35</f>
        <v>370</v>
      </c>
      <c r="I36" s="1">
        <v>2</v>
      </c>
      <c r="J36" s="1"/>
      <c r="K36" s="46"/>
      <c r="L36" s="46"/>
      <c r="M36" s="1"/>
      <c r="N36" s="1"/>
      <c r="O36" s="1"/>
      <c r="P36" s="1" t="str">
        <f>Заказ!$O$5</f>
        <v>Опора Н560</v>
      </c>
      <c r="Q36" s="1">
        <v>4</v>
      </c>
      <c r="R36" s="1"/>
      <c r="S36" s="1"/>
      <c r="T36" s="1"/>
      <c r="U36" s="1"/>
      <c r="V36" s="1"/>
      <c r="W36" s="1"/>
      <c r="X36" s="1"/>
      <c r="Y36" s="147"/>
      <c r="Z36" s="1" t="s">
        <v>25</v>
      </c>
      <c r="AA36" s="39">
        <f>Заказ!$G$20-77</f>
        <v>1123</v>
      </c>
      <c r="AB36" s="39">
        <f>AA38-34</f>
        <v>266</v>
      </c>
      <c r="AC36" s="1">
        <v>3</v>
      </c>
      <c r="AD36" s="1" t="s">
        <v>30</v>
      </c>
      <c r="AE36" s="39">
        <f>Заказ!$I$20-Заказ!$J$20-32</f>
        <v>188</v>
      </c>
      <c r="AF36" s="39">
        <f>AF35</f>
        <v>400</v>
      </c>
      <c r="AG36" s="1">
        <v>2</v>
      </c>
      <c r="AH36" s="1"/>
      <c r="AI36" s="46"/>
      <c r="AJ36" s="46"/>
      <c r="AK36" s="1"/>
      <c r="AL36" s="1"/>
      <c r="AM36" s="1"/>
      <c r="AN36" s="1" t="str">
        <f>Заказ!$O$20</f>
        <v>Опора Н580</v>
      </c>
      <c r="AO36" s="1">
        <v>4</v>
      </c>
      <c r="AP36" s="1"/>
      <c r="AQ36" s="1"/>
      <c r="AR36" s="1"/>
      <c r="AS36" s="1"/>
      <c r="AT36" s="1"/>
      <c r="AU36" s="1"/>
      <c r="AV36" s="1"/>
      <c r="AW36" s="147"/>
      <c r="AX36" s="1" t="s">
        <v>25</v>
      </c>
      <c r="AY36" s="39">
        <f>Заказ!$G$35-77</f>
        <v>823</v>
      </c>
      <c r="AZ36" s="39">
        <f>AY38-34</f>
        <v>216</v>
      </c>
      <c r="BA36" s="1">
        <v>3</v>
      </c>
      <c r="BB36" s="1" t="s">
        <v>30</v>
      </c>
      <c r="BC36" s="39">
        <f>Заказ!$I$35-Заказ!$J$35-32</f>
        <v>158</v>
      </c>
      <c r="BD36" s="39">
        <f>BD35</f>
        <v>350</v>
      </c>
      <c r="BE36" s="1">
        <v>2</v>
      </c>
      <c r="BF36" s="1"/>
      <c r="BG36" s="46"/>
      <c r="BH36" s="46"/>
      <c r="BI36" s="1"/>
      <c r="BJ36" s="1"/>
      <c r="BK36" s="1"/>
      <c r="BL36" s="1" t="str">
        <f>Заказ!$O$35</f>
        <v>Опора Н560</v>
      </c>
      <c r="BM36" s="1">
        <v>4</v>
      </c>
      <c r="BN36" s="1"/>
      <c r="BO36" s="1"/>
      <c r="BP36" s="1"/>
      <c r="BQ36" s="1"/>
      <c r="BR36" s="1"/>
      <c r="BS36" s="1"/>
      <c r="BT36" s="1"/>
      <c r="BU36" s="147"/>
      <c r="BV36" s="1" t="s">
        <v>25</v>
      </c>
      <c r="BW36" s="39">
        <f>Заказ!$G$50-77</f>
        <v>873</v>
      </c>
      <c r="BX36" s="39">
        <f>BW38-34</f>
        <v>316</v>
      </c>
      <c r="BY36" s="1">
        <v>3</v>
      </c>
      <c r="BZ36" s="1" t="s">
        <v>30</v>
      </c>
      <c r="CA36" s="39">
        <f>Заказ!$I$50-Заказ!$J$50-32</f>
        <v>168</v>
      </c>
      <c r="CB36" s="39">
        <f>CB35</f>
        <v>420</v>
      </c>
      <c r="CC36" s="1">
        <v>2</v>
      </c>
      <c r="CD36" s="1"/>
      <c r="CE36" s="46"/>
      <c r="CF36" s="46"/>
      <c r="CG36" s="1"/>
      <c r="CH36" s="1"/>
      <c r="CI36" s="1"/>
      <c r="CJ36" s="1" t="str">
        <f>Заказ!$O$50</f>
        <v>Опора Н570</v>
      </c>
      <c r="CK36" s="1">
        <v>4</v>
      </c>
      <c r="CL36" s="1"/>
      <c r="CM36" s="1"/>
      <c r="CN36" s="1"/>
      <c r="CO36" s="1"/>
      <c r="CP36" s="1"/>
      <c r="CQ36" s="1"/>
      <c r="CR36" s="1"/>
      <c r="CS36" s="147"/>
      <c r="CT36" s="1" t="s">
        <v>25</v>
      </c>
      <c r="CU36" s="39">
        <f>Заказ!$G$65-77</f>
        <v>833</v>
      </c>
      <c r="CV36" s="39">
        <f>CU38-34</f>
        <v>216</v>
      </c>
      <c r="CW36" s="1">
        <v>3</v>
      </c>
      <c r="CX36" s="1" t="s">
        <v>30</v>
      </c>
      <c r="CY36" s="39">
        <f>Заказ!$I$65-Заказ!$J$65-32</f>
        <v>178</v>
      </c>
      <c r="CZ36" s="39">
        <f>CZ35</f>
        <v>350</v>
      </c>
      <c r="DA36" s="1">
        <v>2</v>
      </c>
      <c r="DB36" s="1"/>
      <c r="DC36" s="46"/>
      <c r="DD36" s="46"/>
      <c r="DE36" s="1"/>
      <c r="DF36" s="1"/>
      <c r="DG36" s="1"/>
      <c r="DH36" s="1" t="str">
        <f>Заказ!$O$65</f>
        <v>Опора Н550</v>
      </c>
      <c r="DI36" s="1">
        <v>4</v>
      </c>
      <c r="DJ36" s="1"/>
      <c r="DK36" s="1"/>
      <c r="DL36" s="1"/>
      <c r="DM36" s="1"/>
      <c r="DN36" s="1"/>
      <c r="DO36" s="1"/>
      <c r="DP36" s="1"/>
    </row>
    <row r="37" spans="1:120" x14ac:dyDescent="0.25">
      <c r="A37" s="121"/>
      <c r="B37" s="1" t="s">
        <v>27</v>
      </c>
      <c r="C37" s="44">
        <f>Заказ!$G$5-77</f>
        <v>373</v>
      </c>
      <c r="D37" s="39">
        <v>100</v>
      </c>
      <c r="E37" s="1">
        <v>6</v>
      </c>
      <c r="F37" s="1" t="s">
        <v>58</v>
      </c>
      <c r="G37" s="39">
        <f>G36</f>
        <v>498</v>
      </c>
      <c r="H37" s="39">
        <f>Заказ!$G$5-35</f>
        <v>415</v>
      </c>
      <c r="I37" s="1">
        <v>1</v>
      </c>
      <c r="J37" s="1"/>
      <c r="K37" s="46"/>
      <c r="L37" s="46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47"/>
      <c r="Z37" s="1" t="s">
        <v>27</v>
      </c>
      <c r="AA37" s="44">
        <f>Заказ!$G$20-77</f>
        <v>1123</v>
      </c>
      <c r="AB37" s="39">
        <v>100</v>
      </c>
      <c r="AC37" s="1">
        <v>6</v>
      </c>
      <c r="AD37" s="1" t="s">
        <v>58</v>
      </c>
      <c r="AE37" s="39">
        <f>AE36</f>
        <v>188</v>
      </c>
      <c r="AF37" s="39">
        <f>Заказ!$G$20-35</f>
        <v>1165</v>
      </c>
      <c r="AG37" s="1">
        <v>1</v>
      </c>
      <c r="AH37" s="1"/>
      <c r="AI37" s="46"/>
      <c r="AJ37" s="46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47"/>
      <c r="AX37" s="1" t="s">
        <v>27</v>
      </c>
      <c r="AY37" s="44">
        <f>Заказ!$G$35-77</f>
        <v>823</v>
      </c>
      <c r="AZ37" s="39">
        <v>100</v>
      </c>
      <c r="BA37" s="1">
        <v>6</v>
      </c>
      <c r="BB37" s="1" t="s">
        <v>58</v>
      </c>
      <c r="BC37" s="39">
        <f>BC36</f>
        <v>158</v>
      </c>
      <c r="BD37" s="39">
        <f>Заказ!$G$35-35</f>
        <v>865</v>
      </c>
      <c r="BE37" s="1">
        <v>1</v>
      </c>
      <c r="BF37" s="1"/>
      <c r="BG37" s="46"/>
      <c r="BH37" s="46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47"/>
      <c r="BV37" s="1" t="s">
        <v>27</v>
      </c>
      <c r="BW37" s="44">
        <f>Заказ!$G$50-77</f>
        <v>873</v>
      </c>
      <c r="BX37" s="39">
        <v>100</v>
      </c>
      <c r="BY37" s="1">
        <v>6</v>
      </c>
      <c r="BZ37" s="1" t="s">
        <v>58</v>
      </c>
      <c r="CA37" s="39">
        <f>CA36</f>
        <v>168</v>
      </c>
      <c r="CB37" s="39">
        <f>Заказ!$G$50-35</f>
        <v>915</v>
      </c>
      <c r="CC37" s="1">
        <v>1</v>
      </c>
      <c r="CD37" s="1"/>
      <c r="CE37" s="46"/>
      <c r="CF37" s="46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47"/>
      <c r="CT37" s="1" t="s">
        <v>27</v>
      </c>
      <c r="CU37" s="44">
        <f>Заказ!$G$65-77</f>
        <v>833</v>
      </c>
      <c r="CV37" s="39">
        <v>100</v>
      </c>
      <c r="CW37" s="1">
        <v>6</v>
      </c>
      <c r="CX37" s="1" t="s">
        <v>58</v>
      </c>
      <c r="CY37" s="39">
        <f>CY36</f>
        <v>178</v>
      </c>
      <c r="CZ37" s="39">
        <f>Заказ!$G$65-35</f>
        <v>875</v>
      </c>
      <c r="DA37" s="1">
        <v>1</v>
      </c>
      <c r="DB37" s="1"/>
      <c r="DC37" s="46"/>
      <c r="DD37" s="46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</row>
    <row r="38" spans="1:120" x14ac:dyDescent="0.25">
      <c r="A38" s="121"/>
      <c r="B38" s="1" t="s">
        <v>28</v>
      </c>
      <c r="C38" s="39">
        <f>R35</f>
        <v>300</v>
      </c>
      <c r="D38" s="44">
        <v>110</v>
      </c>
      <c r="E38" s="1">
        <v>6</v>
      </c>
      <c r="F38" s="1"/>
      <c r="G38" s="39"/>
      <c r="H38" s="39"/>
      <c r="I38" s="1"/>
      <c r="J38" s="1"/>
      <c r="K38" s="46"/>
      <c r="L38" s="4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47"/>
      <c r="Z38" s="1" t="s">
        <v>28</v>
      </c>
      <c r="AA38" s="39">
        <f>AP35</f>
        <v>300</v>
      </c>
      <c r="AB38" s="44">
        <v>110</v>
      </c>
      <c r="AC38" s="1">
        <v>6</v>
      </c>
      <c r="AD38" s="1"/>
      <c r="AE38" s="39"/>
      <c r="AF38" s="39"/>
      <c r="AG38" s="1"/>
      <c r="AH38" s="1"/>
      <c r="AI38" s="46"/>
      <c r="AJ38" s="46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47"/>
      <c r="AX38" s="1" t="s">
        <v>28</v>
      </c>
      <c r="AY38" s="39">
        <f>BN35</f>
        <v>250</v>
      </c>
      <c r="AZ38" s="44">
        <v>110</v>
      </c>
      <c r="BA38" s="1">
        <v>6</v>
      </c>
      <c r="BB38" s="1"/>
      <c r="BC38" s="39"/>
      <c r="BD38" s="39"/>
      <c r="BE38" s="1"/>
      <c r="BF38" s="1"/>
      <c r="BG38" s="46"/>
      <c r="BH38" s="46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47"/>
      <c r="BV38" s="1" t="s">
        <v>28</v>
      </c>
      <c r="BW38" s="39">
        <f>CL35</f>
        <v>350</v>
      </c>
      <c r="BX38" s="44">
        <v>110</v>
      </c>
      <c r="BY38" s="1">
        <v>6</v>
      </c>
      <c r="BZ38" s="1"/>
      <c r="CA38" s="39"/>
      <c r="CB38" s="39"/>
      <c r="CC38" s="1"/>
      <c r="CD38" s="1"/>
      <c r="CE38" s="46"/>
      <c r="CF38" s="46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47"/>
      <c r="CT38" s="1" t="s">
        <v>28</v>
      </c>
      <c r="CU38" s="39">
        <f>DJ35</f>
        <v>250</v>
      </c>
      <c r="CV38" s="44">
        <v>110</v>
      </c>
      <c r="CW38" s="1">
        <v>6</v>
      </c>
      <c r="CX38" s="1"/>
      <c r="CY38" s="39"/>
      <c r="CZ38" s="39"/>
      <c r="DA38" s="1"/>
      <c r="DB38" s="1"/>
      <c r="DC38" s="46"/>
      <c r="DD38" s="46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</row>
    <row r="39" spans="1:120" x14ac:dyDescent="0.25">
      <c r="A39" s="121"/>
      <c r="B39" s="1"/>
      <c r="C39" s="39"/>
      <c r="D39" s="39"/>
      <c r="E39" s="1"/>
      <c r="F39" s="1"/>
      <c r="G39" s="39"/>
      <c r="H39" s="39"/>
      <c r="I39" s="1"/>
      <c r="J39" s="1"/>
      <c r="K39" s="46"/>
      <c r="L39" s="4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47"/>
      <c r="Z39" s="1"/>
      <c r="AA39" s="39"/>
      <c r="AB39" s="39"/>
      <c r="AC39" s="1"/>
      <c r="AD39" s="1"/>
      <c r="AE39" s="39"/>
      <c r="AF39" s="39"/>
      <c r="AG39" s="1"/>
      <c r="AH39" s="1"/>
      <c r="AI39" s="46"/>
      <c r="AJ39" s="46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47"/>
      <c r="AX39" s="1"/>
      <c r="AY39" s="39"/>
      <c r="AZ39" s="39"/>
      <c r="BA39" s="1"/>
      <c r="BB39" s="1"/>
      <c r="BC39" s="39"/>
      <c r="BD39" s="39"/>
      <c r="BE39" s="1"/>
      <c r="BF39" s="1"/>
      <c r="BG39" s="46"/>
      <c r="BH39" s="46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47"/>
      <c r="BV39" s="1"/>
      <c r="BW39" s="39"/>
      <c r="BX39" s="39"/>
      <c r="BY39" s="1"/>
      <c r="BZ39" s="1"/>
      <c r="CA39" s="39"/>
      <c r="CB39" s="39"/>
      <c r="CC39" s="1"/>
      <c r="CD39" s="1"/>
      <c r="CE39" s="46"/>
      <c r="CF39" s="46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47"/>
      <c r="CT39" s="1"/>
      <c r="CU39" s="39"/>
      <c r="CV39" s="39"/>
      <c r="CW39" s="1"/>
      <c r="CX39" s="1"/>
      <c r="CY39" s="39"/>
      <c r="CZ39" s="39"/>
      <c r="DA39" s="1"/>
      <c r="DB39" s="1"/>
      <c r="DC39" s="46"/>
      <c r="DD39" s="46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</row>
    <row r="40" spans="1:120" x14ac:dyDescent="0.25">
      <c r="A40" s="121"/>
      <c r="B40" s="1"/>
      <c r="C40" s="39"/>
      <c r="D40" s="39"/>
      <c r="E40" s="1"/>
      <c r="F40" s="1"/>
      <c r="G40" s="39"/>
      <c r="H40" s="39"/>
      <c r="I40" s="1"/>
      <c r="J40" s="1"/>
      <c r="K40" s="46"/>
      <c r="L40" s="46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47"/>
      <c r="Z40" s="1"/>
      <c r="AA40" s="39"/>
      <c r="AB40" s="39"/>
      <c r="AC40" s="1"/>
      <c r="AD40" s="1"/>
      <c r="AE40" s="39"/>
      <c r="AF40" s="39"/>
      <c r="AG40" s="1"/>
      <c r="AH40" s="1"/>
      <c r="AI40" s="46"/>
      <c r="AJ40" s="46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47"/>
      <c r="AX40" s="1"/>
      <c r="AY40" s="39"/>
      <c r="AZ40" s="39"/>
      <c r="BA40" s="1"/>
      <c r="BB40" s="1"/>
      <c r="BC40" s="39"/>
      <c r="BD40" s="39"/>
      <c r="BE40" s="1"/>
      <c r="BF40" s="1"/>
      <c r="BG40" s="46"/>
      <c r="BH40" s="46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47"/>
      <c r="BV40" s="1"/>
      <c r="BW40" s="39"/>
      <c r="BX40" s="39"/>
      <c r="BY40" s="1"/>
      <c r="BZ40" s="1"/>
      <c r="CA40" s="39"/>
      <c r="CB40" s="39"/>
      <c r="CC40" s="1"/>
      <c r="CD40" s="1"/>
      <c r="CE40" s="46"/>
      <c r="CF40" s="46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47"/>
      <c r="CT40" s="1"/>
      <c r="CU40" s="39"/>
      <c r="CV40" s="39"/>
      <c r="CW40" s="1"/>
      <c r="CX40" s="1"/>
      <c r="CY40" s="39"/>
      <c r="CZ40" s="39"/>
      <c r="DA40" s="1"/>
      <c r="DB40" s="1"/>
      <c r="DC40" s="46"/>
      <c r="DD40" s="46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</row>
    <row r="41" spans="1:120" x14ac:dyDescent="0.25">
      <c r="A41" s="121"/>
      <c r="B41" s="1"/>
      <c r="C41" s="39"/>
      <c r="D41" s="39"/>
      <c r="E41" s="1"/>
      <c r="F41" s="1"/>
      <c r="G41" s="39"/>
      <c r="H41" s="39"/>
      <c r="I41" s="1"/>
      <c r="J41" s="1"/>
      <c r="K41" s="46"/>
      <c r="L41" s="46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47"/>
      <c r="Z41" s="1"/>
      <c r="AA41" s="39"/>
      <c r="AB41" s="39"/>
      <c r="AC41" s="1"/>
      <c r="AD41" s="1"/>
      <c r="AE41" s="39"/>
      <c r="AF41" s="39"/>
      <c r="AG41" s="1"/>
      <c r="AH41" s="1"/>
      <c r="AI41" s="46"/>
      <c r="AJ41" s="46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47"/>
      <c r="AX41" s="1"/>
      <c r="AY41" s="39"/>
      <c r="AZ41" s="39"/>
      <c r="BA41" s="1"/>
      <c r="BB41" s="1"/>
      <c r="BC41" s="39"/>
      <c r="BD41" s="39"/>
      <c r="BE41" s="1"/>
      <c r="BF41" s="1"/>
      <c r="BG41" s="46"/>
      <c r="BH41" s="46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47"/>
      <c r="BV41" s="1"/>
      <c r="BW41" s="39"/>
      <c r="BX41" s="39"/>
      <c r="BY41" s="1"/>
      <c r="BZ41" s="1"/>
      <c r="CA41" s="39"/>
      <c r="CB41" s="39"/>
      <c r="CC41" s="1"/>
      <c r="CD41" s="1"/>
      <c r="CE41" s="46"/>
      <c r="CF41" s="46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47"/>
      <c r="CT41" s="1"/>
      <c r="CU41" s="39"/>
      <c r="CV41" s="39"/>
      <c r="CW41" s="1"/>
      <c r="CX41" s="1"/>
      <c r="CY41" s="39"/>
      <c r="CZ41" s="39"/>
      <c r="DA41" s="1"/>
      <c r="DB41" s="1"/>
      <c r="DC41" s="46"/>
      <c r="DD41" s="46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</row>
    <row r="42" spans="1:120" x14ac:dyDescent="0.25">
      <c r="A42" s="121"/>
      <c r="B42" s="1"/>
      <c r="C42" s="39"/>
      <c r="D42" s="39"/>
      <c r="E42" s="1"/>
      <c r="F42" s="1"/>
      <c r="G42" s="39"/>
      <c r="H42" s="39"/>
      <c r="I42" s="1"/>
      <c r="J42" s="1"/>
      <c r="K42" s="46"/>
      <c r="L42" s="4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47"/>
      <c r="Z42" s="1"/>
      <c r="AA42" s="39"/>
      <c r="AB42" s="39"/>
      <c r="AC42" s="1"/>
      <c r="AD42" s="1"/>
      <c r="AE42" s="39"/>
      <c r="AF42" s="39"/>
      <c r="AG42" s="1"/>
      <c r="AH42" s="1"/>
      <c r="AI42" s="46"/>
      <c r="AJ42" s="46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47"/>
      <c r="AX42" s="1"/>
      <c r="AY42" s="39"/>
      <c r="AZ42" s="39"/>
      <c r="BA42" s="1"/>
      <c r="BB42" s="1"/>
      <c r="BC42" s="39"/>
      <c r="BD42" s="39"/>
      <c r="BE42" s="1"/>
      <c r="BF42" s="1"/>
      <c r="BG42" s="46"/>
      <c r="BH42" s="46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47"/>
      <c r="BV42" s="1"/>
      <c r="BW42" s="39"/>
      <c r="BX42" s="39"/>
      <c r="BY42" s="1"/>
      <c r="BZ42" s="1"/>
      <c r="CA42" s="39"/>
      <c r="CB42" s="39"/>
      <c r="CC42" s="1"/>
      <c r="CD42" s="1"/>
      <c r="CE42" s="46"/>
      <c r="CF42" s="46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47"/>
      <c r="CT42" s="1"/>
      <c r="CU42" s="39"/>
      <c r="CV42" s="39"/>
      <c r="CW42" s="1"/>
      <c r="CX42" s="1"/>
      <c r="CY42" s="39"/>
      <c r="CZ42" s="39"/>
      <c r="DA42" s="1"/>
      <c r="DB42" s="1"/>
      <c r="DC42" s="46"/>
      <c r="DD42" s="46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</row>
    <row r="43" spans="1:120" x14ac:dyDescent="0.25">
      <c r="A43" s="121"/>
      <c r="B43" s="1"/>
      <c r="C43" s="39"/>
      <c r="D43" s="39"/>
      <c r="E43" s="1"/>
      <c r="F43" s="1"/>
      <c r="G43" s="39"/>
      <c r="H43" s="39"/>
      <c r="I43" s="1"/>
      <c r="J43" s="1"/>
      <c r="K43" s="46"/>
      <c r="L43" s="46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47"/>
      <c r="Z43" s="1"/>
      <c r="AA43" s="39"/>
      <c r="AB43" s="39"/>
      <c r="AC43" s="1"/>
      <c r="AD43" s="1"/>
      <c r="AE43" s="39"/>
      <c r="AF43" s="39"/>
      <c r="AG43" s="1"/>
      <c r="AH43" s="1"/>
      <c r="AI43" s="46"/>
      <c r="AJ43" s="46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47"/>
      <c r="AX43" s="1"/>
      <c r="AY43" s="39"/>
      <c r="AZ43" s="39"/>
      <c r="BA43" s="1"/>
      <c r="BB43" s="1"/>
      <c r="BC43" s="39"/>
      <c r="BD43" s="39"/>
      <c r="BE43" s="1"/>
      <c r="BF43" s="1"/>
      <c r="BG43" s="46"/>
      <c r="BH43" s="46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47"/>
      <c r="BV43" s="1"/>
      <c r="BW43" s="39"/>
      <c r="BX43" s="39"/>
      <c r="BY43" s="1"/>
      <c r="BZ43" s="1"/>
      <c r="CA43" s="39"/>
      <c r="CB43" s="39"/>
      <c r="CC43" s="1"/>
      <c r="CD43" s="1"/>
      <c r="CE43" s="46"/>
      <c r="CF43" s="46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47"/>
      <c r="CT43" s="1"/>
      <c r="CU43" s="39"/>
      <c r="CV43" s="39"/>
      <c r="CW43" s="1"/>
      <c r="CX43" s="1"/>
      <c r="CY43" s="39"/>
      <c r="CZ43" s="39"/>
      <c r="DA43" s="1"/>
      <c r="DB43" s="1"/>
      <c r="DC43" s="46"/>
      <c r="DD43" s="46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</row>
    <row r="44" spans="1:120" x14ac:dyDescent="0.25">
      <c r="A44" s="121"/>
      <c r="B44" s="1"/>
      <c r="C44" s="39"/>
      <c r="D44" s="39"/>
      <c r="E44" s="1"/>
      <c r="F44" s="1"/>
      <c r="G44" s="39"/>
      <c r="H44" s="39"/>
      <c r="I44" s="1"/>
      <c r="J44" s="1"/>
      <c r="K44" s="46"/>
      <c r="L44" s="46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47"/>
      <c r="Z44" s="1"/>
      <c r="AA44" s="39"/>
      <c r="AB44" s="39"/>
      <c r="AC44" s="1"/>
      <c r="AD44" s="1"/>
      <c r="AE44" s="39"/>
      <c r="AF44" s="39"/>
      <c r="AG44" s="1"/>
      <c r="AH44" s="1"/>
      <c r="AI44" s="46"/>
      <c r="AJ44" s="46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47"/>
      <c r="AX44" s="1"/>
      <c r="AY44" s="39"/>
      <c r="AZ44" s="39"/>
      <c r="BA44" s="1"/>
      <c r="BB44" s="1"/>
      <c r="BC44" s="39"/>
      <c r="BD44" s="39"/>
      <c r="BE44" s="1"/>
      <c r="BF44" s="1"/>
      <c r="BG44" s="46"/>
      <c r="BH44" s="46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47"/>
      <c r="BV44" s="1"/>
      <c r="BW44" s="39"/>
      <c r="BX44" s="39"/>
      <c r="BY44" s="1"/>
      <c r="BZ44" s="1"/>
      <c r="CA44" s="39"/>
      <c r="CB44" s="39"/>
      <c r="CC44" s="1"/>
      <c r="CD44" s="1"/>
      <c r="CE44" s="46"/>
      <c r="CF44" s="46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47"/>
      <c r="CT44" s="1"/>
      <c r="CU44" s="39"/>
      <c r="CV44" s="39"/>
      <c r="CW44" s="1"/>
      <c r="CX44" s="1"/>
      <c r="CY44" s="39"/>
      <c r="CZ44" s="39"/>
      <c r="DA44" s="1"/>
      <c r="DB44" s="1"/>
      <c r="DC44" s="46"/>
      <c r="DD44" s="46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</row>
    <row r="45" spans="1:120" x14ac:dyDescent="0.25">
      <c r="A45" s="121"/>
      <c r="B45" s="1"/>
      <c r="C45" s="39"/>
      <c r="D45" s="39"/>
      <c r="E45" s="1"/>
      <c r="F45" s="1"/>
      <c r="G45" s="39"/>
      <c r="H45" s="39"/>
      <c r="I45" s="1"/>
      <c r="J45" s="1"/>
      <c r="K45" s="46"/>
      <c r="L45" s="46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47"/>
      <c r="Z45" s="1"/>
      <c r="AA45" s="39"/>
      <c r="AB45" s="39"/>
      <c r="AC45" s="1"/>
      <c r="AD45" s="1"/>
      <c r="AE45" s="39"/>
      <c r="AF45" s="39"/>
      <c r="AG45" s="1"/>
      <c r="AH45" s="1"/>
      <c r="AI45" s="46"/>
      <c r="AJ45" s="46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47"/>
      <c r="AX45" s="1"/>
      <c r="AY45" s="39"/>
      <c r="AZ45" s="39"/>
      <c r="BA45" s="1"/>
      <c r="BB45" s="1"/>
      <c r="BC45" s="39"/>
      <c r="BD45" s="39"/>
      <c r="BE45" s="1"/>
      <c r="BF45" s="1"/>
      <c r="BG45" s="46"/>
      <c r="BH45" s="46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47"/>
      <c r="BV45" s="1"/>
      <c r="BW45" s="39"/>
      <c r="BX45" s="39"/>
      <c r="BY45" s="1"/>
      <c r="BZ45" s="1"/>
      <c r="CA45" s="39"/>
      <c r="CB45" s="39"/>
      <c r="CC45" s="1"/>
      <c r="CD45" s="1"/>
      <c r="CE45" s="46"/>
      <c r="CF45" s="46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47"/>
      <c r="CT45" s="1"/>
      <c r="CU45" s="39"/>
      <c r="CV45" s="39"/>
      <c r="CW45" s="1"/>
      <c r="CX45" s="1"/>
      <c r="CY45" s="39"/>
      <c r="CZ45" s="39"/>
      <c r="DA45" s="1"/>
      <c r="DB45" s="1"/>
      <c r="DC45" s="46"/>
      <c r="DD45" s="46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</row>
    <row r="46" spans="1:120" x14ac:dyDescent="0.25">
      <c r="A46" s="121"/>
      <c r="B46" s="1"/>
      <c r="C46" s="39"/>
      <c r="D46" s="39"/>
      <c r="E46" s="1"/>
      <c r="F46" s="1"/>
      <c r="G46" s="39"/>
      <c r="H46" s="39"/>
      <c r="I46" s="1"/>
      <c r="J46" s="1"/>
      <c r="K46" s="46"/>
      <c r="L46" s="46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47"/>
      <c r="Z46" s="1"/>
      <c r="AA46" s="39"/>
      <c r="AB46" s="39"/>
      <c r="AC46" s="1"/>
      <c r="AD46" s="1"/>
      <c r="AE46" s="39"/>
      <c r="AF46" s="39"/>
      <c r="AG46" s="1"/>
      <c r="AH46" s="1"/>
      <c r="AI46" s="46"/>
      <c r="AJ46" s="46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47"/>
      <c r="AX46" s="1"/>
      <c r="AY46" s="39"/>
      <c r="AZ46" s="39"/>
      <c r="BA46" s="1"/>
      <c r="BB46" s="1"/>
      <c r="BC46" s="39"/>
      <c r="BD46" s="39"/>
      <c r="BE46" s="1"/>
      <c r="BF46" s="1"/>
      <c r="BG46" s="46"/>
      <c r="BH46" s="46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47"/>
      <c r="BV46" s="1"/>
      <c r="BW46" s="39"/>
      <c r="BX46" s="39"/>
      <c r="BY46" s="1"/>
      <c r="BZ46" s="1"/>
      <c r="CA46" s="39"/>
      <c r="CB46" s="39"/>
      <c r="CC46" s="1"/>
      <c r="CD46" s="1"/>
      <c r="CE46" s="46"/>
      <c r="CF46" s="46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47"/>
      <c r="CT46" s="1"/>
      <c r="CU46" s="39"/>
      <c r="CV46" s="39"/>
      <c r="CW46" s="1"/>
      <c r="CX46" s="1"/>
      <c r="CY46" s="39"/>
      <c r="CZ46" s="39"/>
      <c r="DA46" s="1"/>
      <c r="DB46" s="1"/>
      <c r="DC46" s="46"/>
      <c r="DD46" s="46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</row>
    <row r="47" spans="1:120" x14ac:dyDescent="0.25">
      <c r="A47" s="121"/>
      <c r="B47" s="1"/>
      <c r="C47" s="39"/>
      <c r="D47" s="39"/>
      <c r="E47" s="1"/>
      <c r="F47" s="1"/>
      <c r="G47" s="39"/>
      <c r="H47" s="39"/>
      <c r="I47" s="1"/>
      <c r="J47" s="1"/>
      <c r="K47" s="46"/>
      <c r="L47" s="46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47"/>
      <c r="Z47" s="1"/>
      <c r="AA47" s="39"/>
      <c r="AB47" s="39"/>
      <c r="AC47" s="1"/>
      <c r="AD47" s="1"/>
      <c r="AE47" s="39"/>
      <c r="AF47" s="39"/>
      <c r="AG47" s="1"/>
      <c r="AH47" s="1"/>
      <c r="AI47" s="46"/>
      <c r="AJ47" s="46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47"/>
      <c r="AX47" s="1"/>
      <c r="AY47" s="39"/>
      <c r="AZ47" s="39"/>
      <c r="BA47" s="1"/>
      <c r="BB47" s="1"/>
      <c r="BC47" s="39"/>
      <c r="BD47" s="39"/>
      <c r="BE47" s="1"/>
      <c r="BF47" s="1"/>
      <c r="BG47" s="46"/>
      <c r="BH47" s="46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47"/>
      <c r="BV47" s="1"/>
      <c r="BW47" s="39"/>
      <c r="BX47" s="39"/>
      <c r="BY47" s="1"/>
      <c r="BZ47" s="1"/>
      <c r="CA47" s="39"/>
      <c r="CB47" s="39"/>
      <c r="CC47" s="1"/>
      <c r="CD47" s="1"/>
      <c r="CE47" s="46"/>
      <c r="CF47" s="46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47"/>
      <c r="CT47" s="1"/>
      <c r="CU47" s="39"/>
      <c r="CV47" s="39"/>
      <c r="CW47" s="1"/>
      <c r="CX47" s="1"/>
      <c r="CY47" s="39"/>
      <c r="CZ47" s="39"/>
      <c r="DA47" s="1"/>
      <c r="DB47" s="1"/>
      <c r="DC47" s="46"/>
      <c r="DD47" s="46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</row>
    <row r="48" spans="1:120" x14ac:dyDescent="0.25">
      <c r="A48" s="121"/>
      <c r="B48" s="1"/>
      <c r="C48" s="39"/>
      <c r="D48" s="39"/>
      <c r="E48" s="1"/>
      <c r="F48" s="1"/>
      <c r="G48" s="39"/>
      <c r="H48" s="39"/>
      <c r="I48" s="1"/>
      <c r="J48" s="1"/>
      <c r="K48" s="46"/>
      <c r="L48" s="46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47"/>
      <c r="Z48" s="1"/>
      <c r="AA48" s="39"/>
      <c r="AB48" s="39"/>
      <c r="AC48" s="1"/>
      <c r="AD48" s="1"/>
      <c r="AE48" s="39"/>
      <c r="AF48" s="39"/>
      <c r="AG48" s="1"/>
      <c r="AH48" s="1"/>
      <c r="AI48" s="46"/>
      <c r="AJ48" s="46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47"/>
      <c r="AX48" s="1"/>
      <c r="AY48" s="39"/>
      <c r="AZ48" s="39"/>
      <c r="BA48" s="1"/>
      <c r="BB48" s="1"/>
      <c r="BC48" s="39"/>
      <c r="BD48" s="39"/>
      <c r="BE48" s="1"/>
      <c r="BF48" s="1"/>
      <c r="BG48" s="46"/>
      <c r="BH48" s="46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47"/>
      <c r="BV48" s="1"/>
      <c r="BW48" s="39"/>
      <c r="BX48" s="39"/>
      <c r="BY48" s="1"/>
      <c r="BZ48" s="1"/>
      <c r="CA48" s="39"/>
      <c r="CB48" s="39"/>
      <c r="CC48" s="1"/>
      <c r="CD48" s="1"/>
      <c r="CE48" s="46"/>
      <c r="CF48" s="46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47"/>
      <c r="CT48" s="1"/>
      <c r="CU48" s="39"/>
      <c r="CV48" s="39"/>
      <c r="CW48" s="1"/>
      <c r="CX48" s="1"/>
      <c r="CY48" s="39"/>
      <c r="CZ48" s="39"/>
      <c r="DA48" s="1"/>
      <c r="DB48" s="1"/>
      <c r="DC48" s="46"/>
      <c r="DD48" s="46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</row>
    <row r="49" spans="1:120" ht="15.75" thickBot="1" x14ac:dyDescent="0.3">
      <c r="A49" s="122"/>
      <c r="B49" s="6"/>
      <c r="C49" s="40"/>
      <c r="D49" s="40"/>
      <c r="E49" s="6"/>
      <c r="F49" s="6"/>
      <c r="G49" s="40"/>
      <c r="H49" s="40"/>
      <c r="I49" s="6"/>
      <c r="J49" s="6"/>
      <c r="K49" s="47"/>
      <c r="L49" s="47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148"/>
      <c r="Z49" s="6"/>
      <c r="AA49" s="40"/>
      <c r="AB49" s="40"/>
      <c r="AC49" s="6"/>
      <c r="AD49" s="6"/>
      <c r="AE49" s="40"/>
      <c r="AF49" s="40"/>
      <c r="AG49" s="6"/>
      <c r="AH49" s="6"/>
      <c r="AI49" s="47"/>
      <c r="AJ49" s="47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148"/>
      <c r="AX49" s="6"/>
      <c r="AY49" s="40"/>
      <c r="AZ49" s="40"/>
      <c r="BA49" s="6"/>
      <c r="BB49" s="6"/>
      <c r="BC49" s="40"/>
      <c r="BD49" s="40"/>
      <c r="BE49" s="6"/>
      <c r="BF49" s="6"/>
      <c r="BG49" s="47"/>
      <c r="BH49" s="47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148"/>
      <c r="BV49" s="6"/>
      <c r="BW49" s="40"/>
      <c r="BX49" s="40"/>
      <c r="BY49" s="6"/>
      <c r="BZ49" s="6"/>
      <c r="CA49" s="40"/>
      <c r="CB49" s="40"/>
      <c r="CC49" s="6"/>
      <c r="CD49" s="6"/>
      <c r="CE49" s="47"/>
      <c r="CF49" s="47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148"/>
      <c r="CT49" s="6"/>
      <c r="CU49" s="40"/>
      <c r="CV49" s="40"/>
      <c r="CW49" s="6"/>
      <c r="CX49" s="6"/>
      <c r="CY49" s="40"/>
      <c r="CZ49" s="40"/>
      <c r="DA49" s="6"/>
      <c r="DB49" s="6"/>
      <c r="DC49" s="47"/>
      <c r="DD49" s="47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</row>
    <row r="50" spans="1:120" x14ac:dyDescent="0.25">
      <c r="A50" s="117" t="s">
        <v>36</v>
      </c>
      <c r="B50" s="5" t="s">
        <v>25</v>
      </c>
      <c r="C50" s="48">
        <f>Заказ!$G$5-35</f>
        <v>415</v>
      </c>
      <c r="D50" s="38">
        <f>Заказ!$H$5-35</f>
        <v>335</v>
      </c>
      <c r="E50" s="5">
        <v>1</v>
      </c>
      <c r="F50" s="1" t="s">
        <v>29</v>
      </c>
      <c r="G50" s="39">
        <f>Заказ!$G$5</f>
        <v>450</v>
      </c>
      <c r="H50" s="39">
        <f>Заказ!$H$5</f>
        <v>370</v>
      </c>
      <c r="I50" s="1">
        <v>1</v>
      </c>
      <c r="J50" s="1" t="s">
        <v>69</v>
      </c>
      <c r="K50" s="46">
        <f>G53</f>
        <v>162.66666666666666</v>
      </c>
      <c r="L50" s="46">
        <f>H53</f>
        <v>410</v>
      </c>
      <c r="M50" s="1">
        <v>1</v>
      </c>
      <c r="N50" s="5"/>
      <c r="O50" s="5"/>
      <c r="P50" s="5" t="str">
        <f>Заказ!$N$5</f>
        <v>Ручка кольцо</v>
      </c>
      <c r="Q50" s="5">
        <v>4</v>
      </c>
      <c r="R50" s="5">
        <f>Заказ!$X$5</f>
        <v>300</v>
      </c>
      <c r="S50" s="5">
        <v>4</v>
      </c>
      <c r="T50" s="5"/>
      <c r="U50" s="5"/>
      <c r="V50" s="5"/>
      <c r="W50" s="5"/>
      <c r="X50" s="5" t="s">
        <v>81</v>
      </c>
      <c r="Y50" s="100" t="s">
        <v>36</v>
      </c>
      <c r="Z50" s="5" t="s">
        <v>25</v>
      </c>
      <c r="AA50" s="48"/>
      <c r="AB50" s="38"/>
      <c r="AC50" s="5">
        <v>1</v>
      </c>
      <c r="AD50" s="1" t="s">
        <v>29</v>
      </c>
      <c r="AE50" s="39"/>
      <c r="AF50" s="39"/>
      <c r="AG50" s="1">
        <v>1</v>
      </c>
      <c r="AH50" s="1" t="s">
        <v>69</v>
      </c>
      <c r="AI50" s="46"/>
      <c r="AJ50" s="46"/>
      <c r="AK50" s="1">
        <v>1</v>
      </c>
      <c r="AL50" s="5"/>
      <c r="AM50" s="5"/>
      <c r="AN50" s="5" t="s">
        <v>61</v>
      </c>
      <c r="AO50" s="5">
        <v>4</v>
      </c>
      <c r="AP50" s="5">
        <f>Заказ!$X$20</f>
        <v>300</v>
      </c>
      <c r="AQ50" s="5">
        <v>4</v>
      </c>
      <c r="AR50" s="5"/>
      <c r="AS50" s="5"/>
      <c r="AT50" s="5"/>
      <c r="AU50" s="5"/>
      <c r="AV50" s="5" t="s">
        <v>81</v>
      </c>
      <c r="AW50" s="100" t="s">
        <v>36</v>
      </c>
      <c r="AX50" s="5" t="s">
        <v>25</v>
      </c>
      <c r="AY50" s="48"/>
      <c r="AZ50" s="38"/>
      <c r="BA50" s="5">
        <v>1</v>
      </c>
      <c r="BB50" s="1" t="s">
        <v>29</v>
      </c>
      <c r="BC50" s="39"/>
      <c r="BD50" s="39"/>
      <c r="BE50" s="1">
        <v>1</v>
      </c>
      <c r="BF50" s="1" t="s">
        <v>69</v>
      </c>
      <c r="BG50" s="46"/>
      <c r="BH50" s="46"/>
      <c r="BI50" s="1">
        <v>1</v>
      </c>
      <c r="BJ50" s="5"/>
      <c r="BK50" s="5"/>
      <c r="BL50" s="5" t="s">
        <v>61</v>
      </c>
      <c r="BM50" s="5">
        <v>4</v>
      </c>
      <c r="BN50" s="5">
        <f>Заказ!$X$35</f>
        <v>250</v>
      </c>
      <c r="BO50" s="5">
        <v>4</v>
      </c>
      <c r="BP50" s="5"/>
      <c r="BQ50" s="5"/>
      <c r="BR50" s="5"/>
      <c r="BS50" s="5"/>
      <c r="BT50" s="5" t="s">
        <v>81</v>
      </c>
      <c r="BU50" s="100" t="s">
        <v>36</v>
      </c>
      <c r="BV50" s="5" t="s">
        <v>25</v>
      </c>
      <c r="BW50" s="48"/>
      <c r="BX50" s="38"/>
      <c r="BY50" s="5">
        <v>1</v>
      </c>
      <c r="BZ50" s="1" t="s">
        <v>29</v>
      </c>
      <c r="CA50" s="39"/>
      <c r="CB50" s="39"/>
      <c r="CC50" s="1">
        <v>1</v>
      </c>
      <c r="CD50" s="1" t="s">
        <v>69</v>
      </c>
      <c r="CE50" s="46"/>
      <c r="CF50" s="46"/>
      <c r="CG50" s="1">
        <v>1</v>
      </c>
      <c r="CH50" s="5"/>
      <c r="CI50" s="5"/>
      <c r="CJ50" s="5" t="s">
        <v>61</v>
      </c>
      <c r="CK50" s="5">
        <v>4</v>
      </c>
      <c r="CL50" s="5">
        <f>Заказ!$X$50</f>
        <v>350</v>
      </c>
      <c r="CM50" s="5">
        <v>4</v>
      </c>
      <c r="CN50" s="5"/>
      <c r="CO50" s="5"/>
      <c r="CP50" s="5"/>
      <c r="CQ50" s="5"/>
      <c r="CR50" s="5" t="s">
        <v>81</v>
      </c>
      <c r="CS50" s="100" t="s">
        <v>36</v>
      </c>
      <c r="CT50" s="5" t="s">
        <v>25</v>
      </c>
      <c r="CU50" s="48"/>
      <c r="CV50" s="38"/>
      <c r="CW50" s="5">
        <v>1</v>
      </c>
      <c r="CX50" s="1" t="s">
        <v>29</v>
      </c>
      <c r="CY50" s="39"/>
      <c r="CZ50" s="39"/>
      <c r="DA50" s="1">
        <v>1</v>
      </c>
      <c r="DB50" s="1" t="s">
        <v>69</v>
      </c>
      <c r="DC50" s="46"/>
      <c r="DD50" s="46"/>
      <c r="DE50" s="1">
        <v>1</v>
      </c>
      <c r="DF50" s="5"/>
      <c r="DG50" s="5"/>
      <c r="DH50" s="5" t="s">
        <v>61</v>
      </c>
      <c r="DI50" s="5">
        <v>4</v>
      </c>
      <c r="DJ50" s="5">
        <f>Заказ!$X$65</f>
        <v>250</v>
      </c>
      <c r="DK50" s="5">
        <v>4</v>
      </c>
      <c r="DL50" s="5"/>
      <c r="DM50" s="5"/>
      <c r="DN50" s="5"/>
      <c r="DO50" s="5"/>
      <c r="DP50" s="5" t="s">
        <v>81</v>
      </c>
    </row>
    <row r="51" spans="1:120" x14ac:dyDescent="0.25">
      <c r="A51" s="118"/>
      <c r="B51" s="1" t="s">
        <v>30</v>
      </c>
      <c r="C51" s="49">
        <f>Заказ!$I$5-Заказ!$J$5-48</f>
        <v>482</v>
      </c>
      <c r="D51" s="49">
        <f>D50</f>
        <v>335</v>
      </c>
      <c r="E51" s="1">
        <v>2</v>
      </c>
      <c r="F51" s="1" t="s">
        <v>30</v>
      </c>
      <c r="G51" s="39">
        <f>Заказ!$I$5-Заказ!$J$5-32</f>
        <v>498</v>
      </c>
      <c r="H51" s="39">
        <f>H50</f>
        <v>370</v>
      </c>
      <c r="I51" s="1">
        <v>2</v>
      </c>
      <c r="J51" s="1"/>
      <c r="K51" s="46"/>
      <c r="L51" s="46"/>
      <c r="M51" s="1"/>
      <c r="N51" s="1"/>
      <c r="O51" s="1"/>
      <c r="P51" s="1" t="str">
        <f>Заказ!$O$5</f>
        <v>Опора Н560</v>
      </c>
      <c r="Q51" s="1">
        <v>4</v>
      </c>
      <c r="R51" s="1"/>
      <c r="S51" s="1"/>
      <c r="T51" s="1"/>
      <c r="U51" s="1"/>
      <c r="V51" s="1"/>
      <c r="W51" s="1"/>
      <c r="X51" s="1"/>
      <c r="Y51" s="147"/>
      <c r="Z51" s="1" t="s">
        <v>30</v>
      </c>
      <c r="AA51" s="49"/>
      <c r="AB51" s="49"/>
      <c r="AC51" s="1">
        <v>2</v>
      </c>
      <c r="AD51" s="1" t="s">
        <v>30</v>
      </c>
      <c r="AE51" s="39"/>
      <c r="AF51" s="39"/>
      <c r="AG51" s="1">
        <v>2</v>
      </c>
      <c r="AH51" s="1"/>
      <c r="AI51" s="46"/>
      <c r="AJ51" s="46"/>
      <c r="AK51" s="1"/>
      <c r="AL51" s="1"/>
      <c r="AM51" s="1"/>
      <c r="AN51" s="1" t="s">
        <v>70</v>
      </c>
      <c r="AO51" s="1">
        <v>4</v>
      </c>
      <c r="AP51" s="1"/>
      <c r="AQ51" s="1"/>
      <c r="AR51" s="1"/>
      <c r="AS51" s="1"/>
      <c r="AT51" s="1"/>
      <c r="AU51" s="1"/>
      <c r="AV51" s="1"/>
      <c r="AW51" s="147"/>
      <c r="AX51" s="1" t="s">
        <v>30</v>
      </c>
      <c r="AY51" s="49"/>
      <c r="AZ51" s="49"/>
      <c r="BA51" s="1">
        <v>2</v>
      </c>
      <c r="BB51" s="1" t="s">
        <v>30</v>
      </c>
      <c r="BC51" s="39"/>
      <c r="BD51" s="39"/>
      <c r="BE51" s="1">
        <v>2</v>
      </c>
      <c r="BF51" s="1"/>
      <c r="BG51" s="46"/>
      <c r="BH51" s="46"/>
      <c r="BI51" s="1"/>
      <c r="BJ51" s="1"/>
      <c r="BK51" s="1"/>
      <c r="BL51" s="1" t="s">
        <v>70</v>
      </c>
      <c r="BM51" s="1">
        <v>4</v>
      </c>
      <c r="BN51" s="1"/>
      <c r="BO51" s="1"/>
      <c r="BP51" s="1"/>
      <c r="BQ51" s="1"/>
      <c r="BR51" s="1"/>
      <c r="BS51" s="1"/>
      <c r="BT51" s="1"/>
      <c r="BU51" s="147"/>
      <c r="BV51" s="1" t="s">
        <v>30</v>
      </c>
      <c r="BW51" s="49"/>
      <c r="BX51" s="49"/>
      <c r="BY51" s="1">
        <v>2</v>
      </c>
      <c r="BZ51" s="1" t="s">
        <v>30</v>
      </c>
      <c r="CA51" s="39"/>
      <c r="CB51" s="39"/>
      <c r="CC51" s="1">
        <v>2</v>
      </c>
      <c r="CD51" s="1"/>
      <c r="CE51" s="46"/>
      <c r="CF51" s="46"/>
      <c r="CG51" s="1"/>
      <c r="CH51" s="1"/>
      <c r="CI51" s="1"/>
      <c r="CJ51" s="1" t="s">
        <v>70</v>
      </c>
      <c r="CK51" s="1">
        <v>4</v>
      </c>
      <c r="CL51" s="1"/>
      <c r="CM51" s="1"/>
      <c r="CN51" s="1"/>
      <c r="CO51" s="1"/>
      <c r="CP51" s="1"/>
      <c r="CQ51" s="1"/>
      <c r="CR51" s="1"/>
      <c r="CS51" s="147"/>
      <c r="CT51" s="1" t="s">
        <v>30</v>
      </c>
      <c r="CU51" s="49"/>
      <c r="CV51" s="49"/>
      <c r="CW51" s="1">
        <v>2</v>
      </c>
      <c r="CX51" s="1" t="s">
        <v>30</v>
      </c>
      <c r="CY51" s="39"/>
      <c r="CZ51" s="39"/>
      <c r="DA51" s="1">
        <v>2</v>
      </c>
      <c r="DB51" s="1"/>
      <c r="DC51" s="46"/>
      <c r="DD51" s="46"/>
      <c r="DE51" s="1"/>
      <c r="DF51" s="1"/>
      <c r="DG51" s="1"/>
      <c r="DH51" s="1" t="s">
        <v>70</v>
      </c>
      <c r="DI51" s="1">
        <v>4</v>
      </c>
      <c r="DJ51" s="1"/>
      <c r="DK51" s="1"/>
      <c r="DL51" s="1"/>
      <c r="DM51" s="1"/>
      <c r="DN51" s="1"/>
      <c r="DO51" s="1"/>
      <c r="DP51" s="1"/>
    </row>
    <row r="52" spans="1:120" x14ac:dyDescent="0.25">
      <c r="A52" s="118"/>
      <c r="B52" s="1" t="s">
        <v>62</v>
      </c>
      <c r="C52" s="44">
        <f>Заказ!$G$5-67</f>
        <v>383</v>
      </c>
      <c r="D52" s="39">
        <v>80</v>
      </c>
      <c r="E52" s="1">
        <v>7</v>
      </c>
      <c r="F52" s="1" t="s">
        <v>58</v>
      </c>
      <c r="G52" s="39">
        <f>G51</f>
        <v>498</v>
      </c>
      <c r="H52" s="39">
        <f>Заказ!$G$5-35</f>
        <v>415</v>
      </c>
      <c r="I52" s="1">
        <v>1</v>
      </c>
      <c r="J52" s="1"/>
      <c r="K52" s="46"/>
      <c r="L52" s="46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47"/>
      <c r="Z52" s="1" t="s">
        <v>62</v>
      </c>
      <c r="AA52" s="44"/>
      <c r="AB52" s="39"/>
      <c r="AC52" s="1">
        <v>7</v>
      </c>
      <c r="AD52" s="1" t="s">
        <v>58</v>
      </c>
      <c r="AE52" s="39"/>
      <c r="AF52" s="39"/>
      <c r="AG52" s="1">
        <v>1</v>
      </c>
      <c r="AH52" s="1"/>
      <c r="AI52" s="46"/>
      <c r="AJ52" s="46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47"/>
      <c r="AX52" s="1" t="s">
        <v>62</v>
      </c>
      <c r="AY52" s="44"/>
      <c r="AZ52" s="39"/>
      <c r="BA52" s="1">
        <v>7</v>
      </c>
      <c r="BB52" s="1" t="s">
        <v>58</v>
      </c>
      <c r="BC52" s="39"/>
      <c r="BD52" s="39"/>
      <c r="BE52" s="1">
        <v>1</v>
      </c>
      <c r="BF52" s="1"/>
      <c r="BG52" s="46"/>
      <c r="BH52" s="46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47"/>
      <c r="BV52" s="1" t="s">
        <v>62</v>
      </c>
      <c r="BW52" s="44"/>
      <c r="BX52" s="39"/>
      <c r="BY52" s="1">
        <v>7</v>
      </c>
      <c r="BZ52" s="1" t="s">
        <v>58</v>
      </c>
      <c r="CA52" s="39"/>
      <c r="CB52" s="39"/>
      <c r="CC52" s="1">
        <v>1</v>
      </c>
      <c r="CD52" s="1"/>
      <c r="CE52" s="46"/>
      <c r="CF52" s="46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47"/>
      <c r="CT52" s="1" t="s">
        <v>62</v>
      </c>
      <c r="CU52" s="44"/>
      <c r="CV52" s="39"/>
      <c r="CW52" s="1">
        <v>7</v>
      </c>
      <c r="CX52" s="1" t="s">
        <v>58</v>
      </c>
      <c r="CY52" s="39"/>
      <c r="CZ52" s="39"/>
      <c r="DA52" s="1">
        <v>1</v>
      </c>
      <c r="DB52" s="1"/>
      <c r="DC52" s="46"/>
      <c r="DD52" s="46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</row>
    <row r="53" spans="1:120" x14ac:dyDescent="0.25">
      <c r="A53" s="118"/>
      <c r="B53" s="1" t="s">
        <v>65</v>
      </c>
      <c r="C53" s="49">
        <v>195</v>
      </c>
      <c r="D53" s="39">
        <f>D51</f>
        <v>335</v>
      </c>
      <c r="E53" s="1">
        <v>1</v>
      </c>
      <c r="F53" s="1" t="s">
        <v>97</v>
      </c>
      <c r="G53" s="46">
        <f>(G52-10)/3</f>
        <v>162.66666666666666</v>
      </c>
      <c r="H53" s="39">
        <f>Заказ!$G$5-40</f>
        <v>410</v>
      </c>
      <c r="I53" s="1">
        <v>2</v>
      </c>
      <c r="J53" s="1"/>
      <c r="K53" s="46"/>
      <c r="L53" s="46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47"/>
      <c r="Z53" s="1" t="s">
        <v>65</v>
      </c>
      <c r="AA53" s="49"/>
      <c r="AB53" s="39"/>
      <c r="AC53" s="1">
        <v>1</v>
      </c>
      <c r="AD53" s="1" t="s">
        <v>97</v>
      </c>
      <c r="AE53" s="46"/>
      <c r="AF53" s="39"/>
      <c r="AG53" s="1">
        <v>2</v>
      </c>
      <c r="AH53" s="1"/>
      <c r="AI53" s="46"/>
      <c r="AJ53" s="46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47"/>
      <c r="AX53" s="1" t="s">
        <v>65</v>
      </c>
      <c r="AY53" s="49"/>
      <c r="AZ53" s="39"/>
      <c r="BA53" s="1">
        <v>1</v>
      </c>
      <c r="BB53" s="1" t="s">
        <v>97</v>
      </c>
      <c r="BC53" s="46"/>
      <c r="BD53" s="39"/>
      <c r="BE53" s="1">
        <v>2</v>
      </c>
      <c r="BF53" s="1"/>
      <c r="BG53" s="46"/>
      <c r="BH53" s="46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47"/>
      <c r="BV53" s="1" t="s">
        <v>65</v>
      </c>
      <c r="BW53" s="49"/>
      <c r="BX53" s="39"/>
      <c r="BY53" s="1">
        <v>1</v>
      </c>
      <c r="BZ53" s="1" t="s">
        <v>97</v>
      </c>
      <c r="CA53" s="46"/>
      <c r="CB53" s="39"/>
      <c r="CC53" s="1">
        <v>2</v>
      </c>
      <c r="CD53" s="1"/>
      <c r="CE53" s="46"/>
      <c r="CF53" s="46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47"/>
      <c r="CT53" s="1" t="s">
        <v>65</v>
      </c>
      <c r="CU53" s="49"/>
      <c r="CV53" s="39"/>
      <c r="CW53" s="1">
        <v>1</v>
      </c>
      <c r="CX53" s="1" t="s">
        <v>97</v>
      </c>
      <c r="CY53" s="46"/>
      <c r="CZ53" s="39"/>
      <c r="DA53" s="1">
        <v>2</v>
      </c>
      <c r="DB53" s="1"/>
      <c r="DC53" s="46"/>
      <c r="DD53" s="46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</row>
    <row r="54" spans="1:120" x14ac:dyDescent="0.25">
      <c r="A54" s="118"/>
      <c r="B54" s="1" t="s">
        <v>67</v>
      </c>
      <c r="C54" s="39"/>
      <c r="D54" s="39"/>
      <c r="E54" s="1"/>
      <c r="F54" s="1"/>
      <c r="G54" s="39"/>
      <c r="H54" s="39"/>
      <c r="I54" s="1"/>
      <c r="J54" s="1"/>
      <c r="K54" s="46"/>
      <c r="L54" s="46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47"/>
      <c r="Z54" s="1" t="s">
        <v>67</v>
      </c>
      <c r="AA54" s="39"/>
      <c r="AB54" s="39"/>
      <c r="AC54" s="1"/>
      <c r="AD54" s="1"/>
      <c r="AE54" s="39"/>
      <c r="AF54" s="39"/>
      <c r="AG54" s="1"/>
      <c r="AH54" s="1"/>
      <c r="AI54" s="46"/>
      <c r="AJ54" s="46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47"/>
      <c r="AX54" s="1" t="s">
        <v>67</v>
      </c>
      <c r="AY54" s="39"/>
      <c r="AZ54" s="39"/>
      <c r="BA54" s="1"/>
      <c r="BB54" s="1"/>
      <c r="BC54" s="39"/>
      <c r="BD54" s="39"/>
      <c r="BE54" s="1"/>
      <c r="BF54" s="1"/>
      <c r="BG54" s="46"/>
      <c r="BH54" s="46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47"/>
      <c r="BV54" s="1" t="s">
        <v>67</v>
      </c>
      <c r="BW54" s="39"/>
      <c r="BX54" s="39"/>
      <c r="BY54" s="1"/>
      <c r="BZ54" s="1"/>
      <c r="CA54" s="39"/>
      <c r="CB54" s="39"/>
      <c r="CC54" s="1"/>
      <c r="CD54" s="1"/>
      <c r="CE54" s="46"/>
      <c r="CF54" s="46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47"/>
      <c r="CT54" s="1" t="s">
        <v>67</v>
      </c>
      <c r="CU54" s="39"/>
      <c r="CV54" s="39"/>
      <c r="CW54" s="1"/>
      <c r="CX54" s="1"/>
      <c r="CY54" s="39"/>
      <c r="CZ54" s="39"/>
      <c r="DA54" s="1"/>
      <c r="DB54" s="1"/>
      <c r="DC54" s="46"/>
      <c r="DD54" s="46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</row>
    <row r="55" spans="1:120" x14ac:dyDescent="0.25">
      <c r="A55" s="118"/>
      <c r="B55" s="1" t="s">
        <v>25</v>
      </c>
      <c r="C55" s="39">
        <f>(C59-59)/2</f>
        <v>141</v>
      </c>
      <c r="D55" s="39">
        <f>C57-34</f>
        <v>266</v>
      </c>
      <c r="E55" s="1">
        <v>2</v>
      </c>
      <c r="F55" s="1"/>
      <c r="G55" s="39"/>
      <c r="H55" s="39"/>
      <c r="I55" s="1"/>
      <c r="J55" s="1"/>
      <c r="K55" s="46"/>
      <c r="L55" s="46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47"/>
      <c r="Z55" s="1" t="s">
        <v>25</v>
      </c>
      <c r="AA55" s="39"/>
      <c r="AB55" s="39"/>
      <c r="AC55" s="1">
        <v>2</v>
      </c>
      <c r="AD55" s="1"/>
      <c r="AE55" s="39"/>
      <c r="AF55" s="39"/>
      <c r="AG55" s="1"/>
      <c r="AH55" s="1"/>
      <c r="AI55" s="46"/>
      <c r="AJ55" s="46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47"/>
      <c r="AX55" s="1" t="s">
        <v>25</v>
      </c>
      <c r="AY55" s="39"/>
      <c r="AZ55" s="39"/>
      <c r="BA55" s="1">
        <v>2</v>
      </c>
      <c r="BB55" s="1"/>
      <c r="BC55" s="39"/>
      <c r="BD55" s="39"/>
      <c r="BE55" s="1"/>
      <c r="BF55" s="1"/>
      <c r="BG55" s="46"/>
      <c r="BH55" s="46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47"/>
      <c r="BV55" s="1" t="s">
        <v>25</v>
      </c>
      <c r="BW55" s="39"/>
      <c r="BX55" s="39"/>
      <c r="BY55" s="1">
        <v>2</v>
      </c>
      <c r="BZ55" s="1"/>
      <c r="CA55" s="39"/>
      <c r="CB55" s="39"/>
      <c r="CC55" s="1"/>
      <c r="CD55" s="1"/>
      <c r="CE55" s="46"/>
      <c r="CF55" s="46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47"/>
      <c r="CT55" s="1" t="s">
        <v>25</v>
      </c>
      <c r="CU55" s="39"/>
      <c r="CV55" s="39"/>
      <c r="CW55" s="1">
        <v>2</v>
      </c>
      <c r="CX55" s="1"/>
      <c r="CY55" s="39"/>
      <c r="CZ55" s="39"/>
      <c r="DA55" s="1"/>
      <c r="DB55" s="1"/>
      <c r="DC55" s="46"/>
      <c r="DD55" s="46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</row>
    <row r="56" spans="1:120" x14ac:dyDescent="0.25">
      <c r="A56" s="118"/>
      <c r="B56" s="1" t="s">
        <v>27</v>
      </c>
      <c r="C56" s="44">
        <f>C55</f>
        <v>141</v>
      </c>
      <c r="D56" s="39">
        <v>150</v>
      </c>
      <c r="E56" s="1">
        <v>4</v>
      </c>
      <c r="F56" s="1"/>
      <c r="G56" s="39"/>
      <c r="H56" s="39"/>
      <c r="I56" s="1"/>
      <c r="J56" s="1"/>
      <c r="K56" s="46"/>
      <c r="L56" s="46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47"/>
      <c r="Z56" s="1" t="s">
        <v>27</v>
      </c>
      <c r="AA56" s="44"/>
      <c r="AB56" s="39"/>
      <c r="AC56" s="1">
        <v>4</v>
      </c>
      <c r="AD56" s="1"/>
      <c r="AE56" s="39"/>
      <c r="AF56" s="39"/>
      <c r="AG56" s="1"/>
      <c r="AH56" s="1"/>
      <c r="AI56" s="46"/>
      <c r="AJ56" s="46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47"/>
      <c r="AX56" s="1" t="s">
        <v>27</v>
      </c>
      <c r="AY56" s="44"/>
      <c r="AZ56" s="39"/>
      <c r="BA56" s="1">
        <v>4</v>
      </c>
      <c r="BB56" s="1"/>
      <c r="BC56" s="39"/>
      <c r="BD56" s="39"/>
      <c r="BE56" s="1"/>
      <c r="BF56" s="1"/>
      <c r="BG56" s="46"/>
      <c r="BH56" s="46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47"/>
      <c r="BV56" s="1" t="s">
        <v>27</v>
      </c>
      <c r="BW56" s="44"/>
      <c r="BX56" s="39"/>
      <c r="BY56" s="1">
        <v>4</v>
      </c>
      <c r="BZ56" s="1"/>
      <c r="CA56" s="39"/>
      <c r="CB56" s="39"/>
      <c r="CC56" s="1"/>
      <c r="CD56" s="1"/>
      <c r="CE56" s="46"/>
      <c r="CF56" s="46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47"/>
      <c r="CT56" s="1" t="s">
        <v>27</v>
      </c>
      <c r="CU56" s="44"/>
      <c r="CV56" s="39"/>
      <c r="CW56" s="1">
        <v>4</v>
      </c>
      <c r="CX56" s="1"/>
      <c r="CY56" s="39"/>
      <c r="CZ56" s="39"/>
      <c r="DA56" s="1"/>
      <c r="DB56" s="1"/>
      <c r="DC56" s="46"/>
      <c r="DD56" s="46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</row>
    <row r="57" spans="1:120" x14ac:dyDescent="0.25">
      <c r="A57" s="118"/>
      <c r="B57" s="1" t="s">
        <v>28</v>
      </c>
      <c r="C57" s="44">
        <f>R50</f>
        <v>300</v>
      </c>
      <c r="D57" s="44">
        <v>160</v>
      </c>
      <c r="E57" s="1">
        <v>4</v>
      </c>
      <c r="F57" s="1"/>
      <c r="G57" s="39"/>
      <c r="H57" s="39"/>
      <c r="I57" s="1"/>
      <c r="J57" s="1"/>
      <c r="K57" s="46"/>
      <c r="L57" s="46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47"/>
      <c r="Z57" s="1" t="s">
        <v>28</v>
      </c>
      <c r="AA57" s="44"/>
      <c r="AB57" s="44"/>
      <c r="AC57" s="1">
        <v>4</v>
      </c>
      <c r="AD57" s="1"/>
      <c r="AE57" s="39"/>
      <c r="AF57" s="39"/>
      <c r="AG57" s="1"/>
      <c r="AH57" s="1"/>
      <c r="AI57" s="46"/>
      <c r="AJ57" s="46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47"/>
      <c r="AX57" s="1" t="s">
        <v>28</v>
      </c>
      <c r="AY57" s="44"/>
      <c r="AZ57" s="44"/>
      <c r="BA57" s="1">
        <v>4</v>
      </c>
      <c r="BB57" s="1"/>
      <c r="BC57" s="39"/>
      <c r="BD57" s="39"/>
      <c r="BE57" s="1"/>
      <c r="BF57" s="1"/>
      <c r="BG57" s="46"/>
      <c r="BH57" s="46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47"/>
      <c r="BV57" s="1" t="s">
        <v>28</v>
      </c>
      <c r="BW57" s="44"/>
      <c r="BX57" s="44"/>
      <c r="BY57" s="1">
        <v>4</v>
      </c>
      <c r="BZ57" s="1"/>
      <c r="CA57" s="39"/>
      <c r="CB57" s="39"/>
      <c r="CC57" s="1"/>
      <c r="CD57" s="1"/>
      <c r="CE57" s="46"/>
      <c r="CF57" s="46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47"/>
      <c r="CT57" s="1" t="s">
        <v>28</v>
      </c>
      <c r="CU57" s="44"/>
      <c r="CV57" s="44"/>
      <c r="CW57" s="1">
        <v>4</v>
      </c>
      <c r="CX57" s="1"/>
      <c r="CY57" s="39"/>
      <c r="CZ57" s="39"/>
      <c r="DA57" s="1"/>
      <c r="DB57" s="1"/>
      <c r="DC57" s="46"/>
      <c r="DD57" s="46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</row>
    <row r="58" spans="1:120" x14ac:dyDescent="0.25">
      <c r="A58" s="118"/>
      <c r="B58" s="1" t="s">
        <v>68</v>
      </c>
      <c r="C58" s="39"/>
      <c r="D58" s="39"/>
      <c r="E58" s="1"/>
      <c r="F58" s="1"/>
      <c r="G58" s="39"/>
      <c r="H58" s="39"/>
      <c r="I58" s="1"/>
      <c r="J58" s="1"/>
      <c r="K58" s="46"/>
      <c r="L58" s="46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47"/>
      <c r="Z58" s="1" t="s">
        <v>68</v>
      </c>
      <c r="AA58" s="39"/>
      <c r="AB58" s="39"/>
      <c r="AC58" s="1"/>
      <c r="AD58" s="1"/>
      <c r="AE58" s="39"/>
      <c r="AF58" s="39"/>
      <c r="AG58" s="1"/>
      <c r="AH58" s="1"/>
      <c r="AI58" s="46"/>
      <c r="AJ58" s="46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47"/>
      <c r="AX58" s="1" t="s">
        <v>68</v>
      </c>
      <c r="AY58" s="39"/>
      <c r="AZ58" s="39"/>
      <c r="BA58" s="1"/>
      <c r="BB58" s="1"/>
      <c r="BC58" s="39"/>
      <c r="BD58" s="39"/>
      <c r="BE58" s="1"/>
      <c r="BF58" s="1"/>
      <c r="BG58" s="46"/>
      <c r="BH58" s="46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47"/>
      <c r="BV58" s="1" t="s">
        <v>68</v>
      </c>
      <c r="BW58" s="39"/>
      <c r="BX58" s="39"/>
      <c r="BY58" s="1"/>
      <c r="BZ58" s="1"/>
      <c r="CA58" s="39"/>
      <c r="CB58" s="39"/>
      <c r="CC58" s="1"/>
      <c r="CD58" s="1"/>
      <c r="CE58" s="46"/>
      <c r="CF58" s="46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47"/>
      <c r="CT58" s="1" t="s">
        <v>68</v>
      </c>
      <c r="CU58" s="39"/>
      <c r="CV58" s="39"/>
      <c r="CW58" s="1"/>
      <c r="CX58" s="1"/>
      <c r="CY58" s="39"/>
      <c r="CZ58" s="39"/>
      <c r="DA58" s="1"/>
      <c r="DB58" s="1"/>
      <c r="DC58" s="46"/>
      <c r="DD58" s="46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</row>
    <row r="59" spans="1:120" x14ac:dyDescent="0.25">
      <c r="A59" s="118"/>
      <c r="B59" s="1" t="s">
        <v>25</v>
      </c>
      <c r="C59" s="39">
        <f>Заказ!$G$5-109</f>
        <v>341</v>
      </c>
      <c r="D59" s="39">
        <f>D55</f>
        <v>266</v>
      </c>
      <c r="E59" s="1">
        <v>2</v>
      </c>
      <c r="F59" s="1"/>
      <c r="G59" s="39"/>
      <c r="H59" s="39"/>
      <c r="I59" s="1"/>
      <c r="J59" s="1"/>
      <c r="K59" s="46"/>
      <c r="L59" s="46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47"/>
      <c r="Z59" s="1" t="s">
        <v>25</v>
      </c>
      <c r="AA59" s="39"/>
      <c r="AB59" s="39"/>
      <c r="AC59" s="1">
        <v>2</v>
      </c>
      <c r="AD59" s="1"/>
      <c r="AE59" s="39"/>
      <c r="AF59" s="39"/>
      <c r="AG59" s="1"/>
      <c r="AH59" s="1"/>
      <c r="AI59" s="46"/>
      <c r="AJ59" s="46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47"/>
      <c r="AX59" s="1" t="s">
        <v>25</v>
      </c>
      <c r="AY59" s="39"/>
      <c r="AZ59" s="39"/>
      <c r="BA59" s="1">
        <v>2</v>
      </c>
      <c r="BB59" s="1"/>
      <c r="BC59" s="39"/>
      <c r="BD59" s="39"/>
      <c r="BE59" s="1"/>
      <c r="BF59" s="1"/>
      <c r="BG59" s="46"/>
      <c r="BH59" s="46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47"/>
      <c r="BV59" s="1" t="s">
        <v>25</v>
      </c>
      <c r="BW59" s="39"/>
      <c r="BX59" s="39"/>
      <c r="BY59" s="1">
        <v>2</v>
      </c>
      <c r="BZ59" s="1"/>
      <c r="CA59" s="39"/>
      <c r="CB59" s="39"/>
      <c r="CC59" s="1"/>
      <c r="CD59" s="1"/>
      <c r="CE59" s="46"/>
      <c r="CF59" s="46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47"/>
      <c r="CT59" s="1" t="s">
        <v>25</v>
      </c>
      <c r="CU59" s="39"/>
      <c r="CV59" s="39"/>
      <c r="CW59" s="1">
        <v>2</v>
      </c>
      <c r="CX59" s="1"/>
      <c r="CY59" s="39"/>
      <c r="CZ59" s="39"/>
      <c r="DA59" s="1"/>
      <c r="DB59" s="1"/>
      <c r="DC59" s="46"/>
      <c r="DD59" s="46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</row>
    <row r="60" spans="1:120" x14ac:dyDescent="0.25">
      <c r="A60" s="118"/>
      <c r="B60" s="1" t="s">
        <v>27</v>
      </c>
      <c r="C60" s="44">
        <f>C59</f>
        <v>341</v>
      </c>
      <c r="D60" s="39">
        <v>150</v>
      </c>
      <c r="E60" s="1">
        <v>4</v>
      </c>
      <c r="F60" s="1"/>
      <c r="G60" s="39"/>
      <c r="H60" s="39"/>
      <c r="I60" s="1"/>
      <c r="J60" s="1"/>
      <c r="K60" s="46"/>
      <c r="L60" s="46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47"/>
      <c r="Z60" s="1" t="s">
        <v>27</v>
      </c>
      <c r="AA60" s="44"/>
      <c r="AB60" s="39"/>
      <c r="AC60" s="1">
        <v>4</v>
      </c>
      <c r="AD60" s="1"/>
      <c r="AE60" s="39"/>
      <c r="AF60" s="39"/>
      <c r="AG60" s="1"/>
      <c r="AH60" s="1"/>
      <c r="AI60" s="46"/>
      <c r="AJ60" s="46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47"/>
      <c r="AX60" s="1" t="s">
        <v>27</v>
      </c>
      <c r="AY60" s="44"/>
      <c r="AZ60" s="39"/>
      <c r="BA60" s="1">
        <v>4</v>
      </c>
      <c r="BB60" s="1"/>
      <c r="BC60" s="39"/>
      <c r="BD60" s="39"/>
      <c r="BE60" s="1"/>
      <c r="BF60" s="1"/>
      <c r="BG60" s="46"/>
      <c r="BH60" s="46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47"/>
      <c r="BV60" s="1" t="s">
        <v>27</v>
      </c>
      <c r="BW60" s="44"/>
      <c r="BX60" s="39"/>
      <c r="BY60" s="1">
        <v>4</v>
      </c>
      <c r="BZ60" s="1"/>
      <c r="CA60" s="39"/>
      <c r="CB60" s="39"/>
      <c r="CC60" s="1"/>
      <c r="CD60" s="1"/>
      <c r="CE60" s="46"/>
      <c r="CF60" s="46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47"/>
      <c r="CT60" s="1" t="s">
        <v>27</v>
      </c>
      <c r="CU60" s="44"/>
      <c r="CV60" s="39"/>
      <c r="CW60" s="1">
        <v>4</v>
      </c>
      <c r="CX60" s="1"/>
      <c r="CY60" s="39"/>
      <c r="CZ60" s="39"/>
      <c r="DA60" s="1"/>
      <c r="DB60" s="1"/>
      <c r="DC60" s="46"/>
      <c r="DD60" s="46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</row>
    <row r="61" spans="1:120" x14ac:dyDescent="0.25">
      <c r="A61" s="118"/>
      <c r="B61" s="1" t="s">
        <v>28</v>
      </c>
      <c r="C61" s="44">
        <f>C57</f>
        <v>300</v>
      </c>
      <c r="D61" s="44">
        <v>160</v>
      </c>
      <c r="E61" s="1">
        <v>4</v>
      </c>
      <c r="F61" s="1"/>
      <c r="G61" s="39"/>
      <c r="H61" s="39"/>
      <c r="I61" s="1"/>
      <c r="J61" s="1"/>
      <c r="K61" s="46"/>
      <c r="L61" s="46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47"/>
      <c r="Z61" s="1" t="s">
        <v>28</v>
      </c>
      <c r="AA61" s="44"/>
      <c r="AB61" s="44"/>
      <c r="AC61" s="1">
        <v>4</v>
      </c>
      <c r="AD61" s="1"/>
      <c r="AE61" s="39"/>
      <c r="AF61" s="39"/>
      <c r="AG61" s="1"/>
      <c r="AH61" s="1"/>
      <c r="AI61" s="46"/>
      <c r="AJ61" s="46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47"/>
      <c r="AX61" s="1" t="s">
        <v>28</v>
      </c>
      <c r="AY61" s="44"/>
      <c r="AZ61" s="44"/>
      <c r="BA61" s="1">
        <v>4</v>
      </c>
      <c r="BB61" s="1"/>
      <c r="BC61" s="39"/>
      <c r="BD61" s="39"/>
      <c r="BE61" s="1"/>
      <c r="BF61" s="1"/>
      <c r="BG61" s="46"/>
      <c r="BH61" s="46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47"/>
      <c r="BV61" s="1" t="s">
        <v>28</v>
      </c>
      <c r="BW61" s="44"/>
      <c r="BX61" s="44"/>
      <c r="BY61" s="1">
        <v>4</v>
      </c>
      <c r="BZ61" s="1"/>
      <c r="CA61" s="39"/>
      <c r="CB61" s="39"/>
      <c r="CC61" s="1"/>
      <c r="CD61" s="1"/>
      <c r="CE61" s="46"/>
      <c r="CF61" s="46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47"/>
      <c r="CT61" s="1" t="s">
        <v>28</v>
      </c>
      <c r="CU61" s="44"/>
      <c r="CV61" s="44"/>
      <c r="CW61" s="1">
        <v>4</v>
      </c>
      <c r="CX61" s="1"/>
      <c r="CY61" s="39"/>
      <c r="CZ61" s="39"/>
      <c r="DA61" s="1"/>
      <c r="DB61" s="1"/>
      <c r="DC61" s="46"/>
      <c r="DD61" s="46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</row>
    <row r="62" spans="1:120" x14ac:dyDescent="0.25">
      <c r="A62" s="118"/>
      <c r="B62" s="1"/>
      <c r="C62" s="39"/>
      <c r="D62" s="39"/>
      <c r="E62" s="1"/>
      <c r="F62" s="1"/>
      <c r="G62" s="39"/>
      <c r="H62" s="39"/>
      <c r="I62" s="1"/>
      <c r="J62" s="1"/>
      <c r="K62" s="46"/>
      <c r="L62" s="46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47"/>
      <c r="Z62" s="1"/>
      <c r="AA62" s="39"/>
      <c r="AB62" s="39"/>
      <c r="AC62" s="1"/>
      <c r="AD62" s="1"/>
      <c r="AE62" s="39"/>
      <c r="AF62" s="39"/>
      <c r="AG62" s="1"/>
      <c r="AH62" s="1"/>
      <c r="AI62" s="46"/>
      <c r="AJ62" s="46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47"/>
      <c r="AX62" s="1"/>
      <c r="AY62" s="39"/>
      <c r="AZ62" s="39"/>
      <c r="BA62" s="1"/>
      <c r="BB62" s="1"/>
      <c r="BC62" s="39"/>
      <c r="BD62" s="39"/>
      <c r="BE62" s="1"/>
      <c r="BF62" s="1"/>
      <c r="BG62" s="46"/>
      <c r="BH62" s="46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47"/>
      <c r="BV62" s="1"/>
      <c r="BW62" s="39"/>
      <c r="BX62" s="39"/>
      <c r="BY62" s="1"/>
      <c r="BZ62" s="1"/>
      <c r="CA62" s="39"/>
      <c r="CB62" s="39"/>
      <c r="CC62" s="1"/>
      <c r="CD62" s="1"/>
      <c r="CE62" s="46"/>
      <c r="CF62" s="46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47"/>
      <c r="CT62" s="1"/>
      <c r="CU62" s="39"/>
      <c r="CV62" s="39"/>
      <c r="CW62" s="1"/>
      <c r="CX62" s="1"/>
      <c r="CY62" s="39"/>
      <c r="CZ62" s="39"/>
      <c r="DA62" s="1"/>
      <c r="DB62" s="1"/>
      <c r="DC62" s="46"/>
      <c r="DD62" s="46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</row>
    <row r="63" spans="1:120" x14ac:dyDescent="0.25">
      <c r="A63" s="118"/>
      <c r="B63" s="1"/>
      <c r="C63" s="39"/>
      <c r="D63" s="39"/>
      <c r="E63" s="1"/>
      <c r="F63" s="1"/>
      <c r="G63" s="39"/>
      <c r="H63" s="39"/>
      <c r="I63" s="1"/>
      <c r="J63" s="1"/>
      <c r="K63" s="46"/>
      <c r="L63" s="46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47"/>
      <c r="Z63" s="1"/>
      <c r="AA63" s="39"/>
      <c r="AB63" s="39"/>
      <c r="AC63" s="1"/>
      <c r="AD63" s="1"/>
      <c r="AE63" s="39"/>
      <c r="AF63" s="39"/>
      <c r="AG63" s="1"/>
      <c r="AH63" s="1"/>
      <c r="AI63" s="46"/>
      <c r="AJ63" s="46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47"/>
      <c r="AX63" s="1"/>
      <c r="AY63" s="39"/>
      <c r="AZ63" s="39"/>
      <c r="BA63" s="1"/>
      <c r="BB63" s="1"/>
      <c r="BC63" s="39"/>
      <c r="BD63" s="39"/>
      <c r="BE63" s="1"/>
      <c r="BF63" s="1"/>
      <c r="BG63" s="46"/>
      <c r="BH63" s="46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47"/>
      <c r="BV63" s="1"/>
      <c r="BW63" s="39"/>
      <c r="BX63" s="39"/>
      <c r="BY63" s="1"/>
      <c r="BZ63" s="1"/>
      <c r="CA63" s="39"/>
      <c r="CB63" s="39"/>
      <c r="CC63" s="1"/>
      <c r="CD63" s="1"/>
      <c r="CE63" s="46"/>
      <c r="CF63" s="46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47"/>
      <c r="CT63" s="1"/>
      <c r="CU63" s="39"/>
      <c r="CV63" s="39"/>
      <c r="CW63" s="1"/>
      <c r="CX63" s="1"/>
      <c r="CY63" s="39"/>
      <c r="CZ63" s="39"/>
      <c r="DA63" s="1"/>
      <c r="DB63" s="1"/>
      <c r="DC63" s="46"/>
      <c r="DD63" s="46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</row>
    <row r="64" spans="1:120" ht="15.75" thickBot="1" x14ac:dyDescent="0.3">
      <c r="A64" s="119"/>
      <c r="B64" s="6"/>
      <c r="C64" s="40"/>
      <c r="D64" s="40"/>
      <c r="E64" s="6"/>
      <c r="F64" s="6"/>
      <c r="G64" s="40"/>
      <c r="H64" s="40"/>
      <c r="I64" s="6"/>
      <c r="J64" s="6"/>
      <c r="K64" s="47"/>
      <c r="L64" s="47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148"/>
      <c r="Z64" s="6"/>
      <c r="AA64" s="40"/>
      <c r="AB64" s="40"/>
      <c r="AC64" s="6"/>
      <c r="AD64" s="6"/>
      <c r="AE64" s="40"/>
      <c r="AF64" s="40"/>
      <c r="AG64" s="6"/>
      <c r="AH64" s="6"/>
      <c r="AI64" s="47"/>
      <c r="AJ64" s="47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148"/>
      <c r="AX64" s="6"/>
      <c r="AY64" s="40"/>
      <c r="AZ64" s="40"/>
      <c r="BA64" s="6"/>
      <c r="BB64" s="6"/>
      <c r="BC64" s="40"/>
      <c r="BD64" s="40"/>
      <c r="BE64" s="6"/>
      <c r="BF64" s="6"/>
      <c r="BG64" s="47"/>
      <c r="BH64" s="47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148"/>
      <c r="BV64" s="6"/>
      <c r="BW64" s="40"/>
      <c r="BX64" s="40"/>
      <c r="BY64" s="6"/>
      <c r="BZ64" s="6"/>
      <c r="CA64" s="40"/>
      <c r="CB64" s="40"/>
      <c r="CC64" s="6"/>
      <c r="CD64" s="6"/>
      <c r="CE64" s="47"/>
      <c r="CF64" s="47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148"/>
      <c r="CT64" s="6"/>
      <c r="CU64" s="40"/>
      <c r="CV64" s="40"/>
      <c r="CW64" s="6"/>
      <c r="CX64" s="6"/>
      <c r="CY64" s="40"/>
      <c r="CZ64" s="40"/>
      <c r="DA64" s="6"/>
      <c r="DB64" s="6"/>
      <c r="DC64" s="47"/>
      <c r="DD64" s="47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</row>
    <row r="65" spans="1:120" x14ac:dyDescent="0.25">
      <c r="A65" s="117" t="s">
        <v>37</v>
      </c>
      <c r="B65" s="5" t="s">
        <v>25</v>
      </c>
      <c r="C65" s="48">
        <f>Заказ!$G$5-35</f>
        <v>415</v>
      </c>
      <c r="D65" s="38">
        <f>Заказ!$H$5-38</f>
        <v>332</v>
      </c>
      <c r="E65" s="5">
        <v>1</v>
      </c>
      <c r="F65" s="1" t="s">
        <v>29</v>
      </c>
      <c r="G65" s="39">
        <f>Заказ!$G$5</f>
        <v>450</v>
      </c>
      <c r="H65" s="39">
        <f>Заказ!$H$5</f>
        <v>370</v>
      </c>
      <c r="I65" s="1">
        <v>2</v>
      </c>
      <c r="J65" s="1" t="s">
        <v>31</v>
      </c>
      <c r="K65" s="46">
        <f>Заказ!$I$5-Заказ!$J$5-37</f>
        <v>493</v>
      </c>
      <c r="L65" s="46">
        <f>Заказ!$G$5-40</f>
        <v>410</v>
      </c>
      <c r="M65" s="1">
        <v>1</v>
      </c>
      <c r="N65" s="5"/>
      <c r="O65" s="5"/>
      <c r="P65" s="5" t="str">
        <f>Заказ!$N$5</f>
        <v>Ручка кольцо</v>
      </c>
      <c r="Q65" s="5">
        <v>4</v>
      </c>
      <c r="R65" s="5">
        <f>Заказ!$X$5</f>
        <v>300</v>
      </c>
      <c r="S65" s="5">
        <v>2</v>
      </c>
      <c r="T65" s="5"/>
      <c r="U65" s="5"/>
      <c r="V65" s="5"/>
      <c r="W65" s="5"/>
      <c r="X65" s="5" t="s">
        <v>80</v>
      </c>
      <c r="Y65" s="100" t="s">
        <v>37</v>
      </c>
      <c r="Z65" s="5" t="s">
        <v>25</v>
      </c>
      <c r="AA65" s="48"/>
      <c r="AB65" s="38"/>
      <c r="AC65" s="5">
        <v>1</v>
      </c>
      <c r="AD65" s="1" t="s">
        <v>29</v>
      </c>
      <c r="AE65" s="39"/>
      <c r="AF65" s="39"/>
      <c r="AG65" s="1">
        <v>2</v>
      </c>
      <c r="AH65" s="1" t="s">
        <v>31</v>
      </c>
      <c r="AI65" s="46"/>
      <c r="AJ65" s="46"/>
      <c r="AK65" s="1">
        <v>1</v>
      </c>
      <c r="AL65" s="5"/>
      <c r="AM65" s="5"/>
      <c r="AN65" s="5" t="s">
        <v>61</v>
      </c>
      <c r="AO65" s="5">
        <v>4</v>
      </c>
      <c r="AP65" s="5">
        <f>Заказ!$X$20</f>
        <v>300</v>
      </c>
      <c r="AQ65" s="5">
        <v>2</v>
      </c>
      <c r="AR65" s="5"/>
      <c r="AS65" s="5"/>
      <c r="AT65" s="5"/>
      <c r="AU65" s="5"/>
      <c r="AV65" s="5" t="s">
        <v>80</v>
      </c>
      <c r="AW65" s="100" t="s">
        <v>37</v>
      </c>
      <c r="AX65" s="5" t="s">
        <v>25</v>
      </c>
      <c r="AY65" s="48"/>
      <c r="AZ65" s="38"/>
      <c r="BA65" s="5">
        <v>1</v>
      </c>
      <c r="BB65" s="1" t="s">
        <v>29</v>
      </c>
      <c r="BC65" s="39"/>
      <c r="BD65" s="39"/>
      <c r="BE65" s="1">
        <v>2</v>
      </c>
      <c r="BF65" s="1" t="s">
        <v>31</v>
      </c>
      <c r="BG65" s="46"/>
      <c r="BH65" s="46"/>
      <c r="BI65" s="1">
        <v>1</v>
      </c>
      <c r="BJ65" s="5"/>
      <c r="BK65" s="5"/>
      <c r="BL65" s="5" t="s">
        <v>61</v>
      </c>
      <c r="BM65" s="5">
        <v>4</v>
      </c>
      <c r="BN65" s="5">
        <f>Заказ!$X$35</f>
        <v>250</v>
      </c>
      <c r="BO65" s="5">
        <v>2</v>
      </c>
      <c r="BP65" s="5"/>
      <c r="BQ65" s="5"/>
      <c r="BR65" s="5"/>
      <c r="BS65" s="5"/>
      <c r="BT65" s="5" t="s">
        <v>80</v>
      </c>
      <c r="BU65" s="100" t="s">
        <v>37</v>
      </c>
      <c r="BV65" s="5" t="s">
        <v>25</v>
      </c>
      <c r="BW65" s="48"/>
      <c r="BX65" s="38"/>
      <c r="BY65" s="5">
        <v>1</v>
      </c>
      <c r="BZ65" s="1" t="s">
        <v>29</v>
      </c>
      <c r="CA65" s="39"/>
      <c r="CB65" s="39"/>
      <c r="CC65" s="1">
        <v>2</v>
      </c>
      <c r="CD65" s="1" t="s">
        <v>31</v>
      </c>
      <c r="CE65" s="46"/>
      <c r="CF65" s="46"/>
      <c r="CG65" s="1">
        <v>1</v>
      </c>
      <c r="CH65" s="5"/>
      <c r="CI65" s="5"/>
      <c r="CJ65" s="5" t="s">
        <v>61</v>
      </c>
      <c r="CK65" s="5">
        <v>4</v>
      </c>
      <c r="CL65" s="5">
        <f>Заказ!$X$50</f>
        <v>350</v>
      </c>
      <c r="CM65" s="5">
        <v>2</v>
      </c>
      <c r="CN65" s="5"/>
      <c r="CO65" s="5"/>
      <c r="CP65" s="5"/>
      <c r="CQ65" s="5"/>
      <c r="CR65" s="5" t="s">
        <v>80</v>
      </c>
      <c r="CS65" s="100" t="s">
        <v>37</v>
      </c>
      <c r="CT65" s="5" t="s">
        <v>25</v>
      </c>
      <c r="CU65" s="48"/>
      <c r="CV65" s="38"/>
      <c r="CW65" s="5">
        <v>1</v>
      </c>
      <c r="CX65" s="1" t="s">
        <v>29</v>
      </c>
      <c r="CY65" s="39"/>
      <c r="CZ65" s="39"/>
      <c r="DA65" s="1">
        <v>2</v>
      </c>
      <c r="DB65" s="1" t="s">
        <v>31</v>
      </c>
      <c r="DC65" s="46"/>
      <c r="DD65" s="46"/>
      <c r="DE65" s="1">
        <v>1</v>
      </c>
      <c r="DF65" s="5"/>
      <c r="DG65" s="5"/>
      <c r="DH65" s="5" t="s">
        <v>61</v>
      </c>
      <c r="DI65" s="5">
        <v>4</v>
      </c>
      <c r="DJ65" s="5">
        <f>Заказ!$X$65</f>
        <v>250</v>
      </c>
      <c r="DK65" s="5">
        <v>2</v>
      </c>
      <c r="DL65" s="5"/>
      <c r="DM65" s="5"/>
      <c r="DN65" s="5"/>
      <c r="DO65" s="5"/>
      <c r="DP65" s="5" t="s">
        <v>80</v>
      </c>
    </row>
    <row r="66" spans="1:120" x14ac:dyDescent="0.25">
      <c r="A66" s="118"/>
      <c r="B66" s="1" t="s">
        <v>30</v>
      </c>
      <c r="C66" s="49">
        <f>Заказ!$I$5-Заказ!$J$5-48</f>
        <v>482</v>
      </c>
      <c r="D66" s="49">
        <f>D65</f>
        <v>332</v>
      </c>
      <c r="E66" s="1">
        <v>2</v>
      </c>
      <c r="F66" s="1" t="s">
        <v>30</v>
      </c>
      <c r="G66" s="39">
        <f>Заказ!$I$5-Заказ!$J$5-32</f>
        <v>498</v>
      </c>
      <c r="H66" s="39">
        <f>H65</f>
        <v>370</v>
      </c>
      <c r="I66" s="1">
        <v>2</v>
      </c>
      <c r="J66" s="1"/>
      <c r="K66" s="46"/>
      <c r="L66" s="46"/>
      <c r="M66" s="1"/>
      <c r="N66" s="1"/>
      <c r="O66" s="1"/>
      <c r="P66" s="1" t="str">
        <f>Заказ!$O$5</f>
        <v>Опора Н560</v>
      </c>
      <c r="Q66" s="1">
        <v>4</v>
      </c>
      <c r="R66" s="1"/>
      <c r="S66" s="1"/>
      <c r="T66" s="1"/>
      <c r="U66" s="1"/>
      <c r="V66" s="1"/>
      <c r="W66" s="1"/>
      <c r="X66" s="1"/>
      <c r="Y66" s="147"/>
      <c r="Z66" s="1" t="s">
        <v>30</v>
      </c>
      <c r="AA66" s="49"/>
      <c r="AB66" s="49"/>
      <c r="AC66" s="1">
        <v>2</v>
      </c>
      <c r="AD66" s="1" t="s">
        <v>30</v>
      </c>
      <c r="AE66" s="39"/>
      <c r="AF66" s="39"/>
      <c r="AG66" s="1">
        <v>2</v>
      </c>
      <c r="AH66" s="1"/>
      <c r="AI66" s="46"/>
      <c r="AJ66" s="46"/>
      <c r="AK66" s="1"/>
      <c r="AL66" s="1"/>
      <c r="AM66" s="1"/>
      <c r="AN66" s="1" t="s">
        <v>70</v>
      </c>
      <c r="AO66" s="1">
        <v>4</v>
      </c>
      <c r="AP66" s="1"/>
      <c r="AQ66" s="1"/>
      <c r="AR66" s="1"/>
      <c r="AS66" s="1"/>
      <c r="AT66" s="1"/>
      <c r="AU66" s="1"/>
      <c r="AV66" s="1"/>
      <c r="AW66" s="147"/>
      <c r="AX66" s="1" t="s">
        <v>30</v>
      </c>
      <c r="AY66" s="49"/>
      <c r="AZ66" s="49"/>
      <c r="BA66" s="1">
        <v>2</v>
      </c>
      <c r="BB66" s="1" t="s">
        <v>30</v>
      </c>
      <c r="BC66" s="39"/>
      <c r="BD66" s="39"/>
      <c r="BE66" s="1">
        <v>2</v>
      </c>
      <c r="BF66" s="1"/>
      <c r="BG66" s="46"/>
      <c r="BH66" s="46"/>
      <c r="BI66" s="1"/>
      <c r="BJ66" s="1"/>
      <c r="BK66" s="1"/>
      <c r="BL66" s="1" t="s">
        <v>70</v>
      </c>
      <c r="BM66" s="1">
        <v>4</v>
      </c>
      <c r="BN66" s="1"/>
      <c r="BO66" s="1"/>
      <c r="BP66" s="1"/>
      <c r="BQ66" s="1"/>
      <c r="BR66" s="1"/>
      <c r="BS66" s="1"/>
      <c r="BT66" s="1"/>
      <c r="BU66" s="147"/>
      <c r="BV66" s="1" t="s">
        <v>30</v>
      </c>
      <c r="BW66" s="49"/>
      <c r="BX66" s="49"/>
      <c r="BY66" s="1">
        <v>2</v>
      </c>
      <c r="BZ66" s="1" t="s">
        <v>30</v>
      </c>
      <c r="CA66" s="39"/>
      <c r="CB66" s="39"/>
      <c r="CC66" s="1">
        <v>2</v>
      </c>
      <c r="CD66" s="1"/>
      <c r="CE66" s="46"/>
      <c r="CF66" s="46"/>
      <c r="CG66" s="1"/>
      <c r="CH66" s="1"/>
      <c r="CI66" s="1"/>
      <c r="CJ66" s="1" t="s">
        <v>70</v>
      </c>
      <c r="CK66" s="1">
        <v>4</v>
      </c>
      <c r="CL66" s="1"/>
      <c r="CM66" s="1"/>
      <c r="CN66" s="1"/>
      <c r="CO66" s="1"/>
      <c r="CP66" s="1"/>
      <c r="CQ66" s="1"/>
      <c r="CR66" s="1"/>
      <c r="CS66" s="147"/>
      <c r="CT66" s="1" t="s">
        <v>30</v>
      </c>
      <c r="CU66" s="49"/>
      <c r="CV66" s="49"/>
      <c r="CW66" s="1">
        <v>2</v>
      </c>
      <c r="CX66" s="1" t="s">
        <v>30</v>
      </c>
      <c r="CY66" s="39"/>
      <c r="CZ66" s="39"/>
      <c r="DA66" s="1">
        <v>2</v>
      </c>
      <c r="DB66" s="1"/>
      <c r="DC66" s="46"/>
      <c r="DD66" s="46"/>
      <c r="DE66" s="1"/>
      <c r="DF66" s="1"/>
      <c r="DG66" s="1"/>
      <c r="DH66" s="1" t="s">
        <v>70</v>
      </c>
      <c r="DI66" s="1">
        <v>4</v>
      </c>
      <c r="DJ66" s="1"/>
      <c r="DK66" s="1"/>
      <c r="DL66" s="1"/>
      <c r="DM66" s="1"/>
      <c r="DN66" s="1"/>
      <c r="DO66" s="1"/>
      <c r="DP66" s="1"/>
    </row>
    <row r="67" spans="1:120" x14ac:dyDescent="0.25">
      <c r="A67" s="118"/>
      <c r="B67" s="1" t="s">
        <v>62</v>
      </c>
      <c r="C67" s="44">
        <f>C66-1</f>
        <v>481</v>
      </c>
      <c r="D67" s="39">
        <v>80</v>
      </c>
      <c r="E67" s="1">
        <v>8</v>
      </c>
      <c r="F67" s="1"/>
      <c r="G67" s="39"/>
      <c r="H67" s="39"/>
      <c r="I67" s="1"/>
      <c r="J67" s="1"/>
      <c r="K67" s="46"/>
      <c r="L67" s="46"/>
      <c r="M67" s="1"/>
      <c r="N67" s="1"/>
      <c r="O67" s="1"/>
      <c r="P67" s="1" t="s">
        <v>71</v>
      </c>
      <c r="Q67" s="1">
        <v>4</v>
      </c>
      <c r="R67" s="1"/>
      <c r="S67" s="1"/>
      <c r="T67" s="1"/>
      <c r="U67" s="1"/>
      <c r="V67" s="1"/>
      <c r="W67" s="1"/>
      <c r="X67" s="1"/>
      <c r="Y67" s="147"/>
      <c r="Z67" s="1" t="s">
        <v>63</v>
      </c>
      <c r="AA67" s="44"/>
      <c r="AB67" s="39"/>
      <c r="AC67" s="1">
        <v>8</v>
      </c>
      <c r="AD67" s="1"/>
      <c r="AE67" s="39"/>
      <c r="AF67" s="39"/>
      <c r="AG67" s="1"/>
      <c r="AH67" s="1"/>
      <c r="AI67" s="46"/>
      <c r="AJ67" s="46"/>
      <c r="AK67" s="1"/>
      <c r="AL67" s="1"/>
      <c r="AM67" s="1"/>
      <c r="AN67" s="1" t="s">
        <v>71</v>
      </c>
      <c r="AO67" s="1">
        <v>4</v>
      </c>
      <c r="AP67" s="1"/>
      <c r="AQ67" s="1"/>
      <c r="AR67" s="1"/>
      <c r="AS67" s="1"/>
      <c r="AT67" s="1"/>
      <c r="AU67" s="1"/>
      <c r="AV67" s="1"/>
      <c r="AW67" s="147"/>
      <c r="AX67" s="1" t="s">
        <v>63</v>
      </c>
      <c r="AY67" s="44"/>
      <c r="AZ67" s="39"/>
      <c r="BA67" s="1">
        <v>8</v>
      </c>
      <c r="BB67" s="1"/>
      <c r="BC67" s="39"/>
      <c r="BD67" s="39"/>
      <c r="BE67" s="1"/>
      <c r="BF67" s="1"/>
      <c r="BG67" s="46"/>
      <c r="BH67" s="46"/>
      <c r="BI67" s="1"/>
      <c r="BJ67" s="1"/>
      <c r="BK67" s="1"/>
      <c r="BL67" s="1" t="s">
        <v>71</v>
      </c>
      <c r="BM67" s="1">
        <v>4</v>
      </c>
      <c r="BN67" s="1"/>
      <c r="BO67" s="1"/>
      <c r="BP67" s="1"/>
      <c r="BQ67" s="1"/>
      <c r="BR67" s="1"/>
      <c r="BS67" s="1"/>
      <c r="BT67" s="1"/>
      <c r="BU67" s="147"/>
      <c r="BV67" s="1" t="s">
        <v>63</v>
      </c>
      <c r="BW67" s="44"/>
      <c r="BX67" s="39"/>
      <c r="BY67" s="1">
        <v>8</v>
      </c>
      <c r="BZ67" s="1"/>
      <c r="CA67" s="39"/>
      <c r="CB67" s="39"/>
      <c r="CC67" s="1"/>
      <c r="CD67" s="1"/>
      <c r="CE67" s="46"/>
      <c r="CF67" s="46"/>
      <c r="CG67" s="1"/>
      <c r="CH67" s="1"/>
      <c r="CI67" s="1"/>
      <c r="CJ67" s="1" t="s">
        <v>71</v>
      </c>
      <c r="CK67" s="1">
        <v>4</v>
      </c>
      <c r="CL67" s="1"/>
      <c r="CM67" s="1"/>
      <c r="CN67" s="1"/>
      <c r="CO67" s="1"/>
      <c r="CP67" s="1"/>
      <c r="CQ67" s="1"/>
      <c r="CR67" s="1"/>
      <c r="CS67" s="147"/>
      <c r="CT67" s="1" t="s">
        <v>63</v>
      </c>
      <c r="CU67" s="44"/>
      <c r="CV67" s="39"/>
      <c r="CW67" s="1">
        <v>8</v>
      </c>
      <c r="CX67" s="1"/>
      <c r="CY67" s="39"/>
      <c r="CZ67" s="39"/>
      <c r="DA67" s="1"/>
      <c r="DB67" s="1"/>
      <c r="DC67" s="46"/>
      <c r="DD67" s="46"/>
      <c r="DE67" s="1"/>
      <c r="DF67" s="1"/>
      <c r="DG67" s="1"/>
      <c r="DH67" s="1" t="s">
        <v>71</v>
      </c>
      <c r="DI67" s="1">
        <v>4</v>
      </c>
      <c r="DJ67" s="1"/>
      <c r="DK67" s="1"/>
      <c r="DL67" s="1"/>
      <c r="DM67" s="1"/>
      <c r="DN67" s="1"/>
      <c r="DO67" s="1"/>
      <c r="DP67" s="1"/>
    </row>
    <row r="68" spans="1:120" x14ac:dyDescent="0.25">
      <c r="A68" s="118"/>
      <c r="B68" s="1" t="s">
        <v>64</v>
      </c>
      <c r="C68" s="44">
        <f>C67+8</f>
        <v>489</v>
      </c>
      <c r="D68" s="39">
        <v>80</v>
      </c>
      <c r="E68" s="1">
        <v>4</v>
      </c>
      <c r="F68" s="1"/>
      <c r="G68" s="39"/>
      <c r="H68" s="39"/>
      <c r="I68" s="1"/>
      <c r="J68" s="1"/>
      <c r="K68" s="46"/>
      <c r="L68" s="46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47"/>
      <c r="Z68" s="1" t="s">
        <v>64</v>
      </c>
      <c r="AA68" s="44"/>
      <c r="AB68" s="39"/>
      <c r="AC68" s="1">
        <v>4</v>
      </c>
      <c r="AD68" s="1"/>
      <c r="AE68" s="39"/>
      <c r="AF68" s="39"/>
      <c r="AG68" s="1"/>
      <c r="AH68" s="1"/>
      <c r="AI68" s="46"/>
      <c r="AJ68" s="46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47"/>
      <c r="AX68" s="1" t="s">
        <v>64</v>
      </c>
      <c r="AY68" s="44"/>
      <c r="AZ68" s="39"/>
      <c r="BA68" s="1">
        <v>4</v>
      </c>
      <c r="BB68" s="1"/>
      <c r="BC68" s="39"/>
      <c r="BD68" s="39"/>
      <c r="BE68" s="1"/>
      <c r="BF68" s="1"/>
      <c r="BG68" s="46"/>
      <c r="BH68" s="46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47"/>
      <c r="BV68" s="1" t="s">
        <v>64</v>
      </c>
      <c r="BW68" s="44"/>
      <c r="BX68" s="39"/>
      <c r="BY68" s="1">
        <v>4</v>
      </c>
      <c r="BZ68" s="1"/>
      <c r="CA68" s="39"/>
      <c r="CB68" s="39"/>
      <c r="CC68" s="1"/>
      <c r="CD68" s="1"/>
      <c r="CE68" s="46"/>
      <c r="CF68" s="46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47"/>
      <c r="CT68" s="1" t="s">
        <v>64</v>
      </c>
      <c r="CU68" s="44"/>
      <c r="CV68" s="39"/>
      <c r="CW68" s="1">
        <v>4</v>
      </c>
      <c r="CX68" s="1"/>
      <c r="CY68" s="39"/>
      <c r="CZ68" s="39"/>
      <c r="DA68" s="1"/>
      <c r="DB68" s="1"/>
      <c r="DC68" s="46"/>
      <c r="DD68" s="46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</row>
    <row r="69" spans="1:120" x14ac:dyDescent="0.25">
      <c r="A69" s="118"/>
      <c r="B69" s="1" t="s">
        <v>65</v>
      </c>
      <c r="C69" s="49">
        <f>C66</f>
        <v>482</v>
      </c>
      <c r="D69" s="39">
        <f>D65</f>
        <v>332</v>
      </c>
      <c r="E69" s="1">
        <v>2</v>
      </c>
      <c r="F69" s="1"/>
      <c r="G69" s="39"/>
      <c r="H69" s="39"/>
      <c r="I69" s="1"/>
      <c r="J69" s="1"/>
      <c r="K69" s="46"/>
      <c r="L69" s="46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47"/>
      <c r="Z69" s="1" t="s">
        <v>65</v>
      </c>
      <c r="AA69" s="49"/>
      <c r="AB69" s="39"/>
      <c r="AC69" s="1">
        <v>2</v>
      </c>
      <c r="AD69" s="1"/>
      <c r="AE69" s="39"/>
      <c r="AF69" s="39"/>
      <c r="AG69" s="1"/>
      <c r="AH69" s="1"/>
      <c r="AI69" s="46"/>
      <c r="AJ69" s="46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47"/>
      <c r="AX69" s="1" t="s">
        <v>65</v>
      </c>
      <c r="AY69" s="49"/>
      <c r="AZ69" s="39"/>
      <c r="BA69" s="1">
        <v>2</v>
      </c>
      <c r="BB69" s="1"/>
      <c r="BC69" s="39"/>
      <c r="BD69" s="39"/>
      <c r="BE69" s="1"/>
      <c r="BF69" s="1"/>
      <c r="BG69" s="46"/>
      <c r="BH69" s="46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47"/>
      <c r="BV69" s="1" t="s">
        <v>65</v>
      </c>
      <c r="BW69" s="49"/>
      <c r="BX69" s="39"/>
      <c r="BY69" s="1">
        <v>2</v>
      </c>
      <c r="BZ69" s="1"/>
      <c r="CA69" s="39"/>
      <c r="CB69" s="39"/>
      <c r="CC69" s="1"/>
      <c r="CD69" s="1"/>
      <c r="CE69" s="46"/>
      <c r="CF69" s="46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47"/>
      <c r="CT69" s="1" t="s">
        <v>65</v>
      </c>
      <c r="CU69" s="49"/>
      <c r="CV69" s="39"/>
      <c r="CW69" s="1">
        <v>2</v>
      </c>
      <c r="CX69" s="1"/>
      <c r="CY69" s="39"/>
      <c r="CZ69" s="39"/>
      <c r="DA69" s="1"/>
      <c r="DB69" s="1"/>
      <c r="DC69" s="46"/>
      <c r="DD69" s="46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</row>
    <row r="70" spans="1:120" x14ac:dyDescent="0.25">
      <c r="A70" s="118"/>
      <c r="B70" s="1" t="s">
        <v>66</v>
      </c>
      <c r="C70" s="39">
        <f>Заказ!$I$5-Заказ!$J$5-33</f>
        <v>497</v>
      </c>
      <c r="D70" s="39">
        <f>Заказ!$G$5-36</f>
        <v>414</v>
      </c>
      <c r="E70" s="1">
        <v>1</v>
      </c>
      <c r="F70" s="1"/>
      <c r="G70" s="39"/>
      <c r="H70" s="39"/>
      <c r="I70" s="1"/>
      <c r="J70" s="1"/>
      <c r="K70" s="46"/>
      <c r="L70" s="46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47"/>
      <c r="Z70" s="1" t="s">
        <v>66</v>
      </c>
      <c r="AA70" s="39"/>
      <c r="AB70" s="39"/>
      <c r="AC70" s="1">
        <v>1</v>
      </c>
      <c r="AD70" s="1"/>
      <c r="AE70" s="39"/>
      <c r="AF70" s="39"/>
      <c r="AG70" s="1"/>
      <c r="AH70" s="1"/>
      <c r="AI70" s="46"/>
      <c r="AJ70" s="46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47"/>
      <c r="AX70" s="1" t="s">
        <v>66</v>
      </c>
      <c r="AY70" s="39"/>
      <c r="AZ70" s="39"/>
      <c r="BA70" s="1">
        <v>1</v>
      </c>
      <c r="BB70" s="1"/>
      <c r="BC70" s="39"/>
      <c r="BD70" s="39"/>
      <c r="BE70" s="1"/>
      <c r="BF70" s="1"/>
      <c r="BG70" s="46"/>
      <c r="BH70" s="46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47"/>
      <c r="BV70" s="1" t="s">
        <v>66</v>
      </c>
      <c r="BW70" s="39"/>
      <c r="BX70" s="39"/>
      <c r="BY70" s="1">
        <v>1</v>
      </c>
      <c r="BZ70" s="1"/>
      <c r="CA70" s="39"/>
      <c r="CB70" s="39"/>
      <c r="CC70" s="1"/>
      <c r="CD70" s="1"/>
      <c r="CE70" s="46"/>
      <c r="CF70" s="46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47"/>
      <c r="CT70" s="1" t="s">
        <v>66</v>
      </c>
      <c r="CU70" s="39"/>
      <c r="CV70" s="39"/>
      <c r="CW70" s="1">
        <v>1</v>
      </c>
      <c r="CX70" s="1"/>
      <c r="CY70" s="39"/>
      <c r="CZ70" s="39"/>
      <c r="DA70" s="1"/>
      <c r="DB70" s="1"/>
      <c r="DC70" s="46"/>
      <c r="DD70" s="46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</row>
    <row r="71" spans="1:120" x14ac:dyDescent="0.25">
      <c r="A71" s="118"/>
      <c r="B71" s="1" t="s">
        <v>26</v>
      </c>
      <c r="C71" s="39"/>
      <c r="D71" s="39"/>
      <c r="E71" s="1"/>
      <c r="F71" s="1"/>
      <c r="G71" s="39"/>
      <c r="H71" s="39"/>
      <c r="I71" s="1"/>
      <c r="J71" s="1"/>
      <c r="K71" s="46"/>
      <c r="L71" s="46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47"/>
      <c r="Z71" s="1" t="s">
        <v>26</v>
      </c>
      <c r="AA71" s="39"/>
      <c r="AB71" s="39"/>
      <c r="AC71" s="1"/>
      <c r="AD71" s="1"/>
      <c r="AE71" s="39"/>
      <c r="AF71" s="39"/>
      <c r="AG71" s="1"/>
      <c r="AH71" s="1"/>
      <c r="AI71" s="46"/>
      <c r="AJ71" s="46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47"/>
      <c r="AX71" s="1" t="s">
        <v>26</v>
      </c>
      <c r="AY71" s="39"/>
      <c r="AZ71" s="39"/>
      <c r="BA71" s="1"/>
      <c r="BB71" s="1"/>
      <c r="BC71" s="39"/>
      <c r="BD71" s="39"/>
      <c r="BE71" s="1"/>
      <c r="BF71" s="1"/>
      <c r="BG71" s="46"/>
      <c r="BH71" s="46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47"/>
      <c r="BV71" s="1" t="s">
        <v>26</v>
      </c>
      <c r="BW71" s="39"/>
      <c r="BX71" s="39"/>
      <c r="BY71" s="1"/>
      <c r="BZ71" s="1"/>
      <c r="CA71" s="39"/>
      <c r="CB71" s="39"/>
      <c r="CC71" s="1"/>
      <c r="CD71" s="1"/>
      <c r="CE71" s="46"/>
      <c r="CF71" s="46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47"/>
      <c r="CT71" s="1" t="s">
        <v>26</v>
      </c>
      <c r="CU71" s="39"/>
      <c r="CV71" s="39"/>
      <c r="CW71" s="1"/>
      <c r="CX71" s="1"/>
      <c r="CY71" s="39"/>
      <c r="CZ71" s="39"/>
      <c r="DA71" s="1"/>
      <c r="DB71" s="1"/>
      <c r="DC71" s="46"/>
      <c r="DD71" s="46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</row>
    <row r="72" spans="1:120" x14ac:dyDescent="0.25">
      <c r="A72" s="118"/>
      <c r="B72" s="1" t="s">
        <v>25</v>
      </c>
      <c r="C72" s="39"/>
      <c r="D72" s="39"/>
      <c r="E72" s="1">
        <v>2</v>
      </c>
      <c r="F72" s="1"/>
      <c r="G72" s="39"/>
      <c r="H72" s="39"/>
      <c r="I72" s="1"/>
      <c r="J72" s="1"/>
      <c r="K72" s="46"/>
      <c r="L72" s="46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47"/>
      <c r="Z72" s="1" t="s">
        <v>25</v>
      </c>
      <c r="AA72" s="39"/>
      <c r="AB72" s="39"/>
      <c r="AC72" s="1">
        <v>2</v>
      </c>
      <c r="AD72" s="1"/>
      <c r="AE72" s="39"/>
      <c r="AF72" s="39"/>
      <c r="AG72" s="1"/>
      <c r="AH72" s="1"/>
      <c r="AI72" s="46"/>
      <c r="AJ72" s="46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47"/>
      <c r="AX72" s="1" t="s">
        <v>25</v>
      </c>
      <c r="AY72" s="39"/>
      <c r="AZ72" s="39"/>
      <c r="BA72" s="1">
        <v>2</v>
      </c>
      <c r="BB72" s="1"/>
      <c r="BC72" s="39"/>
      <c r="BD72" s="39"/>
      <c r="BE72" s="1"/>
      <c r="BF72" s="1"/>
      <c r="BG72" s="46"/>
      <c r="BH72" s="46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47"/>
      <c r="BV72" s="1" t="s">
        <v>25</v>
      </c>
      <c r="BW72" s="39"/>
      <c r="BX72" s="39"/>
      <c r="BY72" s="1">
        <v>2</v>
      </c>
      <c r="BZ72" s="1"/>
      <c r="CA72" s="39"/>
      <c r="CB72" s="39"/>
      <c r="CC72" s="1"/>
      <c r="CD72" s="1"/>
      <c r="CE72" s="46"/>
      <c r="CF72" s="46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47"/>
      <c r="CT72" s="1" t="s">
        <v>25</v>
      </c>
      <c r="CU72" s="39"/>
      <c r="CV72" s="39"/>
      <c r="CW72" s="1">
        <v>2</v>
      </c>
      <c r="CX72" s="1"/>
      <c r="CY72" s="39"/>
      <c r="CZ72" s="39"/>
      <c r="DA72" s="1"/>
      <c r="DB72" s="1"/>
      <c r="DC72" s="46"/>
      <c r="DD72" s="46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</row>
    <row r="73" spans="1:120" x14ac:dyDescent="0.25">
      <c r="A73" s="118"/>
      <c r="B73" s="1" t="s">
        <v>27</v>
      </c>
      <c r="C73" s="39"/>
      <c r="D73" s="39"/>
      <c r="E73" s="1">
        <v>4</v>
      </c>
      <c r="F73" s="1"/>
      <c r="G73" s="39"/>
      <c r="H73" s="39"/>
      <c r="I73" s="1"/>
      <c r="J73" s="1"/>
      <c r="K73" s="46"/>
      <c r="L73" s="46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47"/>
      <c r="Z73" s="1" t="s">
        <v>27</v>
      </c>
      <c r="AA73" s="39"/>
      <c r="AB73" s="39"/>
      <c r="AC73" s="1">
        <v>4</v>
      </c>
      <c r="AD73" s="1"/>
      <c r="AE73" s="39"/>
      <c r="AF73" s="39"/>
      <c r="AG73" s="1"/>
      <c r="AH73" s="1"/>
      <c r="AI73" s="46"/>
      <c r="AJ73" s="46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47"/>
      <c r="AX73" s="1" t="s">
        <v>27</v>
      </c>
      <c r="AY73" s="39"/>
      <c r="AZ73" s="39"/>
      <c r="BA73" s="1">
        <v>4</v>
      </c>
      <c r="BB73" s="1"/>
      <c r="BC73" s="39"/>
      <c r="BD73" s="39"/>
      <c r="BE73" s="1"/>
      <c r="BF73" s="1"/>
      <c r="BG73" s="46"/>
      <c r="BH73" s="46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47"/>
      <c r="BV73" s="1" t="s">
        <v>27</v>
      </c>
      <c r="BW73" s="39"/>
      <c r="BX73" s="39"/>
      <c r="BY73" s="1">
        <v>4</v>
      </c>
      <c r="BZ73" s="1"/>
      <c r="CA73" s="39"/>
      <c r="CB73" s="39"/>
      <c r="CC73" s="1"/>
      <c r="CD73" s="1"/>
      <c r="CE73" s="46"/>
      <c r="CF73" s="46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47"/>
      <c r="CT73" s="1" t="s">
        <v>27</v>
      </c>
      <c r="CU73" s="39"/>
      <c r="CV73" s="39"/>
      <c r="CW73" s="1">
        <v>4</v>
      </c>
      <c r="CX73" s="1"/>
      <c r="CY73" s="39"/>
      <c r="CZ73" s="39"/>
      <c r="DA73" s="1"/>
      <c r="DB73" s="1"/>
      <c r="DC73" s="46"/>
      <c r="DD73" s="46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</row>
    <row r="74" spans="1:120" x14ac:dyDescent="0.25">
      <c r="A74" s="118"/>
      <c r="B74" s="1" t="s">
        <v>28</v>
      </c>
      <c r="C74" s="39"/>
      <c r="D74" s="39"/>
      <c r="E74" s="1">
        <v>4</v>
      </c>
      <c r="F74" s="1"/>
      <c r="G74" s="39"/>
      <c r="H74" s="39"/>
      <c r="I74" s="1"/>
      <c r="J74" s="1"/>
      <c r="K74" s="46"/>
      <c r="L74" s="46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47"/>
      <c r="Z74" s="1" t="s">
        <v>28</v>
      </c>
      <c r="AA74" s="39"/>
      <c r="AB74" s="39"/>
      <c r="AC74" s="1">
        <v>4</v>
      </c>
      <c r="AD74" s="1"/>
      <c r="AE74" s="39"/>
      <c r="AF74" s="39"/>
      <c r="AG74" s="1"/>
      <c r="AH74" s="1"/>
      <c r="AI74" s="46"/>
      <c r="AJ74" s="46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47"/>
      <c r="AX74" s="1" t="s">
        <v>28</v>
      </c>
      <c r="AY74" s="39"/>
      <c r="AZ74" s="39"/>
      <c r="BA74" s="1">
        <v>4</v>
      </c>
      <c r="BB74" s="1"/>
      <c r="BC74" s="39"/>
      <c r="BD74" s="39"/>
      <c r="BE74" s="1"/>
      <c r="BF74" s="1"/>
      <c r="BG74" s="46"/>
      <c r="BH74" s="46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47"/>
      <c r="BV74" s="1" t="s">
        <v>28</v>
      </c>
      <c r="BW74" s="39"/>
      <c r="BX74" s="39"/>
      <c r="BY74" s="1">
        <v>4</v>
      </c>
      <c r="BZ74" s="1"/>
      <c r="CA74" s="39"/>
      <c r="CB74" s="39"/>
      <c r="CC74" s="1"/>
      <c r="CD74" s="1"/>
      <c r="CE74" s="46"/>
      <c r="CF74" s="46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47"/>
      <c r="CT74" s="1" t="s">
        <v>28</v>
      </c>
      <c r="CU74" s="39"/>
      <c r="CV74" s="39"/>
      <c r="CW74" s="1">
        <v>4</v>
      </c>
      <c r="CX74" s="1"/>
      <c r="CY74" s="39"/>
      <c r="CZ74" s="39"/>
      <c r="DA74" s="1"/>
      <c r="DB74" s="1"/>
      <c r="DC74" s="46"/>
      <c r="DD74" s="46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</row>
    <row r="75" spans="1:120" x14ac:dyDescent="0.25">
      <c r="A75" s="118"/>
      <c r="B75" s="1"/>
      <c r="C75" s="39"/>
      <c r="D75" s="39"/>
      <c r="E75" s="1"/>
      <c r="F75" s="1"/>
      <c r="G75" s="39"/>
      <c r="H75" s="39"/>
      <c r="I75" s="1"/>
      <c r="J75" s="1"/>
      <c r="K75" s="46"/>
      <c r="L75" s="46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47"/>
      <c r="Z75" s="1"/>
      <c r="AA75" s="39"/>
      <c r="AB75" s="39"/>
      <c r="AC75" s="1"/>
      <c r="AD75" s="1"/>
      <c r="AE75" s="39"/>
      <c r="AF75" s="39"/>
      <c r="AG75" s="1"/>
      <c r="AH75" s="1"/>
      <c r="AI75" s="46"/>
      <c r="AJ75" s="46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47"/>
      <c r="AX75" s="1"/>
      <c r="AY75" s="39"/>
      <c r="AZ75" s="39"/>
      <c r="BA75" s="1"/>
      <c r="BB75" s="1"/>
      <c r="BC75" s="39"/>
      <c r="BD75" s="39"/>
      <c r="BE75" s="1"/>
      <c r="BF75" s="1"/>
      <c r="BG75" s="46"/>
      <c r="BH75" s="46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47"/>
      <c r="BV75" s="1"/>
      <c r="BW75" s="39"/>
      <c r="BX75" s="39"/>
      <c r="BY75" s="1"/>
      <c r="BZ75" s="1"/>
      <c r="CA75" s="39"/>
      <c r="CB75" s="39"/>
      <c r="CC75" s="1"/>
      <c r="CD75" s="1"/>
      <c r="CE75" s="46"/>
      <c r="CF75" s="46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47"/>
      <c r="CT75" s="1"/>
      <c r="CU75" s="39"/>
      <c r="CV75" s="39"/>
      <c r="CW75" s="1"/>
      <c r="CX75" s="1"/>
      <c r="CY75" s="39"/>
      <c r="CZ75" s="39"/>
      <c r="DA75" s="1"/>
      <c r="DB75" s="1"/>
      <c r="DC75" s="46"/>
      <c r="DD75" s="46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</row>
    <row r="76" spans="1:120" x14ac:dyDescent="0.25">
      <c r="A76" s="118"/>
      <c r="B76" s="1"/>
      <c r="C76" s="39"/>
      <c r="D76" s="39"/>
      <c r="E76" s="1"/>
      <c r="F76" s="1"/>
      <c r="G76" s="39"/>
      <c r="H76" s="39"/>
      <c r="I76" s="1"/>
      <c r="J76" s="1"/>
      <c r="K76" s="46"/>
      <c r="L76" s="46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47"/>
      <c r="Z76" s="1"/>
      <c r="AA76" s="39"/>
      <c r="AB76" s="39"/>
      <c r="AC76" s="1"/>
      <c r="AD76" s="1"/>
      <c r="AE76" s="39"/>
      <c r="AF76" s="39"/>
      <c r="AG76" s="1"/>
      <c r="AH76" s="1"/>
      <c r="AI76" s="46"/>
      <c r="AJ76" s="46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47"/>
      <c r="AX76" s="1"/>
      <c r="AY76" s="39"/>
      <c r="AZ76" s="39"/>
      <c r="BA76" s="1"/>
      <c r="BB76" s="1"/>
      <c r="BC76" s="39"/>
      <c r="BD76" s="39"/>
      <c r="BE76" s="1"/>
      <c r="BF76" s="1"/>
      <c r="BG76" s="46"/>
      <c r="BH76" s="46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47"/>
      <c r="BV76" s="1"/>
      <c r="BW76" s="39"/>
      <c r="BX76" s="39"/>
      <c r="BY76" s="1"/>
      <c r="BZ76" s="1"/>
      <c r="CA76" s="39"/>
      <c r="CB76" s="39"/>
      <c r="CC76" s="1"/>
      <c r="CD76" s="1"/>
      <c r="CE76" s="46"/>
      <c r="CF76" s="46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47"/>
      <c r="CT76" s="1"/>
      <c r="CU76" s="39"/>
      <c r="CV76" s="39"/>
      <c r="CW76" s="1"/>
      <c r="CX76" s="1"/>
      <c r="CY76" s="39"/>
      <c r="CZ76" s="39"/>
      <c r="DA76" s="1"/>
      <c r="DB76" s="1"/>
      <c r="DC76" s="46"/>
      <c r="DD76" s="46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</row>
    <row r="77" spans="1:120" x14ac:dyDescent="0.25">
      <c r="A77" s="118"/>
      <c r="B77" s="1"/>
      <c r="C77" s="39"/>
      <c r="D77" s="39"/>
      <c r="E77" s="1"/>
      <c r="F77" s="1"/>
      <c r="G77" s="39"/>
      <c r="H77" s="39"/>
      <c r="I77" s="1"/>
      <c r="J77" s="1"/>
      <c r="K77" s="46"/>
      <c r="L77" s="46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47"/>
      <c r="Z77" s="1"/>
      <c r="AA77" s="39"/>
      <c r="AB77" s="39"/>
      <c r="AC77" s="1"/>
      <c r="AD77" s="1"/>
      <c r="AE77" s="39"/>
      <c r="AF77" s="39"/>
      <c r="AG77" s="1"/>
      <c r="AH77" s="1"/>
      <c r="AI77" s="46"/>
      <c r="AJ77" s="46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47"/>
      <c r="AX77" s="1"/>
      <c r="AY77" s="39"/>
      <c r="AZ77" s="39"/>
      <c r="BA77" s="1"/>
      <c r="BB77" s="1"/>
      <c r="BC77" s="39"/>
      <c r="BD77" s="39"/>
      <c r="BE77" s="1"/>
      <c r="BF77" s="1"/>
      <c r="BG77" s="46"/>
      <c r="BH77" s="46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47"/>
      <c r="BV77" s="1"/>
      <c r="BW77" s="39"/>
      <c r="BX77" s="39"/>
      <c r="BY77" s="1"/>
      <c r="BZ77" s="1"/>
      <c r="CA77" s="39"/>
      <c r="CB77" s="39"/>
      <c r="CC77" s="1"/>
      <c r="CD77" s="1"/>
      <c r="CE77" s="46"/>
      <c r="CF77" s="46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47"/>
      <c r="CT77" s="1"/>
      <c r="CU77" s="39"/>
      <c r="CV77" s="39"/>
      <c r="CW77" s="1"/>
      <c r="CX77" s="1"/>
      <c r="CY77" s="39"/>
      <c r="CZ77" s="39"/>
      <c r="DA77" s="1"/>
      <c r="DB77" s="1"/>
      <c r="DC77" s="46"/>
      <c r="DD77" s="46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</row>
    <row r="78" spans="1:120" x14ac:dyDescent="0.25">
      <c r="A78" s="118"/>
      <c r="B78" s="1"/>
      <c r="C78" s="39"/>
      <c r="D78" s="39"/>
      <c r="E78" s="1"/>
      <c r="F78" s="1"/>
      <c r="G78" s="39"/>
      <c r="H78" s="39"/>
      <c r="I78" s="1"/>
      <c r="J78" s="1"/>
      <c r="K78" s="46"/>
      <c r="L78" s="46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47"/>
      <c r="Z78" s="1"/>
      <c r="AA78" s="39"/>
      <c r="AB78" s="39"/>
      <c r="AC78" s="1"/>
      <c r="AD78" s="1"/>
      <c r="AE78" s="39"/>
      <c r="AF78" s="39"/>
      <c r="AG78" s="1"/>
      <c r="AH78" s="1"/>
      <c r="AI78" s="46"/>
      <c r="AJ78" s="46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47"/>
      <c r="AX78" s="1"/>
      <c r="AY78" s="39"/>
      <c r="AZ78" s="39"/>
      <c r="BA78" s="1"/>
      <c r="BB78" s="1"/>
      <c r="BC78" s="39"/>
      <c r="BD78" s="39"/>
      <c r="BE78" s="1"/>
      <c r="BF78" s="1"/>
      <c r="BG78" s="46"/>
      <c r="BH78" s="46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47"/>
      <c r="BV78" s="1"/>
      <c r="BW78" s="39"/>
      <c r="BX78" s="39"/>
      <c r="BY78" s="1"/>
      <c r="BZ78" s="1"/>
      <c r="CA78" s="39"/>
      <c r="CB78" s="39"/>
      <c r="CC78" s="1"/>
      <c r="CD78" s="1"/>
      <c r="CE78" s="46"/>
      <c r="CF78" s="46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47"/>
      <c r="CT78" s="1"/>
      <c r="CU78" s="39"/>
      <c r="CV78" s="39"/>
      <c r="CW78" s="1"/>
      <c r="CX78" s="1"/>
      <c r="CY78" s="39"/>
      <c r="CZ78" s="39"/>
      <c r="DA78" s="1"/>
      <c r="DB78" s="1"/>
      <c r="DC78" s="46"/>
      <c r="DD78" s="46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</row>
    <row r="79" spans="1:120" ht="15.75" thickBot="1" x14ac:dyDescent="0.3">
      <c r="A79" s="119"/>
      <c r="B79" s="6"/>
      <c r="C79" s="40"/>
      <c r="D79" s="40"/>
      <c r="E79" s="6"/>
      <c r="F79" s="6"/>
      <c r="G79" s="40"/>
      <c r="H79" s="40"/>
      <c r="I79" s="6"/>
      <c r="J79" s="6"/>
      <c r="K79" s="47"/>
      <c r="L79" s="47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148"/>
      <c r="Z79" s="6"/>
      <c r="AA79" s="40"/>
      <c r="AB79" s="40"/>
      <c r="AC79" s="6"/>
      <c r="AD79" s="6"/>
      <c r="AE79" s="40"/>
      <c r="AF79" s="40"/>
      <c r="AG79" s="6"/>
      <c r="AH79" s="6"/>
      <c r="AI79" s="47"/>
      <c r="AJ79" s="47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148"/>
      <c r="AX79" s="6"/>
      <c r="AY79" s="40"/>
      <c r="AZ79" s="40"/>
      <c r="BA79" s="6"/>
      <c r="BB79" s="6"/>
      <c r="BC79" s="40"/>
      <c r="BD79" s="40"/>
      <c r="BE79" s="6"/>
      <c r="BF79" s="6"/>
      <c r="BG79" s="47"/>
      <c r="BH79" s="47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148"/>
      <c r="BV79" s="6"/>
      <c r="BW79" s="40"/>
      <c r="BX79" s="40"/>
      <c r="BY79" s="6"/>
      <c r="BZ79" s="6"/>
      <c r="CA79" s="40"/>
      <c r="CB79" s="40"/>
      <c r="CC79" s="6"/>
      <c r="CD79" s="6"/>
      <c r="CE79" s="47"/>
      <c r="CF79" s="47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148"/>
      <c r="CT79" s="6"/>
      <c r="CU79" s="40"/>
      <c r="CV79" s="40"/>
      <c r="CW79" s="6"/>
      <c r="CX79" s="6"/>
      <c r="CY79" s="40"/>
      <c r="CZ79" s="40"/>
      <c r="DA79" s="6"/>
      <c r="DB79" s="6"/>
      <c r="DC79" s="47"/>
      <c r="DD79" s="47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</row>
    <row r="80" spans="1:120" x14ac:dyDescent="0.25">
      <c r="A80" s="120" t="s">
        <v>38</v>
      </c>
      <c r="B80" s="5" t="s">
        <v>25</v>
      </c>
      <c r="C80" s="48">
        <f>Заказ!$G$5-35</f>
        <v>415</v>
      </c>
      <c r="D80" s="38">
        <f>Заказ!$H$5-35</f>
        <v>335</v>
      </c>
      <c r="E80" s="5">
        <v>1</v>
      </c>
      <c r="F80" s="1" t="s">
        <v>74</v>
      </c>
      <c r="G80" s="39">
        <f>Заказ!$G$5</f>
        <v>450</v>
      </c>
      <c r="H80" s="39">
        <f>Заказ!$H$5</f>
        <v>370</v>
      </c>
      <c r="I80" s="1">
        <v>1</v>
      </c>
      <c r="J80" s="1" t="s">
        <v>31</v>
      </c>
      <c r="K80" s="46">
        <f>G81-3</f>
        <v>521</v>
      </c>
      <c r="L80" s="46">
        <f>(Заказ!$G$5-44)/2</f>
        <v>203</v>
      </c>
      <c r="M80" s="1">
        <v>2</v>
      </c>
      <c r="N80" s="5"/>
      <c r="O80" s="5"/>
      <c r="P80" s="5" t="str">
        <f>Заказ!$N$5</f>
        <v>Ручка кольцо</v>
      </c>
      <c r="Q80" s="5">
        <v>2</v>
      </c>
      <c r="R80" s="5">
        <f>Заказ!$X$5</f>
        <v>300</v>
      </c>
      <c r="S80" s="5">
        <v>2</v>
      </c>
      <c r="T80" s="5"/>
      <c r="U80" s="5"/>
      <c r="V80" s="5"/>
      <c r="W80" s="5"/>
      <c r="X80" s="5"/>
      <c r="Y80" s="100" t="s">
        <v>38</v>
      </c>
      <c r="Z80" s="5" t="s">
        <v>25</v>
      </c>
      <c r="AA80" s="38">
        <f>Заказ!$G$20-35</f>
        <v>1165</v>
      </c>
      <c r="AB80" s="38">
        <f>Заказ!$H$20-35</f>
        <v>365</v>
      </c>
      <c r="AC80" s="5">
        <v>1</v>
      </c>
      <c r="AD80" s="1" t="s">
        <v>74</v>
      </c>
      <c r="AE80" s="39">
        <f>Заказ!$G$20</f>
        <v>1200</v>
      </c>
      <c r="AF80" s="39">
        <f>Заказ!$H$20</f>
        <v>400</v>
      </c>
      <c r="AG80" s="1">
        <v>1</v>
      </c>
      <c r="AH80" s="1" t="s">
        <v>31</v>
      </c>
      <c r="AI80" s="46">
        <f>AE81-3</f>
        <v>211</v>
      </c>
      <c r="AJ80" s="46">
        <f>(Заказ!$G$20-44)/2</f>
        <v>578</v>
      </c>
      <c r="AK80" s="1">
        <v>2</v>
      </c>
      <c r="AL80" s="5"/>
      <c r="AM80" s="5"/>
      <c r="AN80" s="5" t="str">
        <f>Заказ!$N$20</f>
        <v>Ручка квадрат</v>
      </c>
      <c r="AO80" s="5">
        <v>2</v>
      </c>
      <c r="AP80" s="5">
        <f>Заказ!$X$20</f>
        <v>300</v>
      </c>
      <c r="AQ80" s="5">
        <v>2</v>
      </c>
      <c r="AR80" s="5"/>
      <c r="AS80" s="5"/>
      <c r="AT80" s="5"/>
      <c r="AU80" s="5"/>
      <c r="AV80" s="5"/>
      <c r="AW80" s="100" t="s">
        <v>38</v>
      </c>
      <c r="AX80" s="5" t="s">
        <v>25</v>
      </c>
      <c r="AY80" s="38">
        <f>Заказ!$G$35-35</f>
        <v>865</v>
      </c>
      <c r="AZ80" s="38">
        <f>Заказ!$H$35-35</f>
        <v>315</v>
      </c>
      <c r="BA80" s="5">
        <v>1</v>
      </c>
      <c r="BB80" s="1" t="s">
        <v>74</v>
      </c>
      <c r="BC80" s="39">
        <f>Заказ!$G$35</f>
        <v>900</v>
      </c>
      <c r="BD80" s="39">
        <f>Заказ!$H$35</f>
        <v>350</v>
      </c>
      <c r="BE80" s="1">
        <v>1</v>
      </c>
      <c r="BF80" s="1" t="s">
        <v>31</v>
      </c>
      <c r="BG80" s="46">
        <f>BC81-3</f>
        <v>181</v>
      </c>
      <c r="BH80" s="46">
        <f>(Заказ!$G$35-44)/2</f>
        <v>428</v>
      </c>
      <c r="BI80" s="1">
        <v>2</v>
      </c>
      <c r="BJ80" s="5"/>
      <c r="BK80" s="5"/>
      <c r="BL80" s="5" t="str">
        <f>Заказ!$N$35</f>
        <v>Ручка овал</v>
      </c>
      <c r="BM80" s="5">
        <v>2</v>
      </c>
      <c r="BN80" s="5">
        <f>Заказ!$X$35</f>
        <v>250</v>
      </c>
      <c r="BO80" s="5">
        <v>2</v>
      </c>
      <c r="BP80" s="5"/>
      <c r="BQ80" s="5"/>
      <c r="BR80" s="5"/>
      <c r="BS80" s="5"/>
      <c r="BT80" s="5"/>
      <c r="BU80" s="100" t="s">
        <v>38</v>
      </c>
      <c r="BV80" s="5" t="s">
        <v>25</v>
      </c>
      <c r="BW80" s="38">
        <f>Заказ!$G$50-35</f>
        <v>915</v>
      </c>
      <c r="BX80" s="38">
        <f>Заказ!$H$50-35</f>
        <v>385</v>
      </c>
      <c r="BY80" s="5">
        <v>1</v>
      </c>
      <c r="BZ80" s="1" t="s">
        <v>74</v>
      </c>
      <c r="CA80" s="39">
        <f>Заказ!$G$50</f>
        <v>950</v>
      </c>
      <c r="CB80" s="39">
        <f>Заказ!$H$50</f>
        <v>420</v>
      </c>
      <c r="CC80" s="1">
        <v>1</v>
      </c>
      <c r="CD80" s="1" t="s">
        <v>31</v>
      </c>
      <c r="CE80" s="46">
        <f>CA81-3</f>
        <v>191</v>
      </c>
      <c r="CF80" s="46">
        <f>(Заказ!$G$50-44)/2</f>
        <v>453</v>
      </c>
      <c r="CG80" s="1">
        <v>2</v>
      </c>
      <c r="CH80" s="5"/>
      <c r="CI80" s="5"/>
      <c r="CJ80" s="5" t="str">
        <f>Заказ!$N$50</f>
        <v>Ручка шест</v>
      </c>
      <c r="CK80" s="5">
        <v>2</v>
      </c>
      <c r="CL80" s="5">
        <f>Заказ!$X$50</f>
        <v>350</v>
      </c>
      <c r="CM80" s="5">
        <v>2</v>
      </c>
      <c r="CN80" s="5"/>
      <c r="CO80" s="5"/>
      <c r="CP80" s="5"/>
      <c r="CQ80" s="5"/>
      <c r="CR80" s="5"/>
      <c r="CS80" s="100" t="s">
        <v>38</v>
      </c>
      <c r="CT80" s="5" t="s">
        <v>25</v>
      </c>
      <c r="CU80" s="38">
        <f>Заказ!$G$65-35</f>
        <v>875</v>
      </c>
      <c r="CV80" s="38">
        <f>Заказ!$H$65-35</f>
        <v>315</v>
      </c>
      <c r="CW80" s="5">
        <v>1</v>
      </c>
      <c r="CX80" s="1" t="s">
        <v>74</v>
      </c>
      <c r="CY80" s="39">
        <f>Заказ!$G$65</f>
        <v>910</v>
      </c>
      <c r="CZ80" s="39">
        <f>Заказ!$H$65</f>
        <v>350</v>
      </c>
      <c r="DA80" s="1">
        <v>1</v>
      </c>
      <c r="DB80" s="1" t="s">
        <v>31</v>
      </c>
      <c r="DC80" s="46">
        <f>CY81-3</f>
        <v>201</v>
      </c>
      <c r="DD80" s="46">
        <f>(Заказ!$G$65-44)/2</f>
        <v>433</v>
      </c>
      <c r="DE80" s="1">
        <v>2</v>
      </c>
      <c r="DF80" s="5"/>
      <c r="DG80" s="5"/>
      <c r="DH80" s="5" t="str">
        <f>Заказ!$N$65</f>
        <v>Ручка нож</v>
      </c>
      <c r="DI80" s="5">
        <v>2</v>
      </c>
      <c r="DJ80" s="5">
        <f>Заказ!$X$65</f>
        <v>250</v>
      </c>
      <c r="DK80" s="5">
        <v>2</v>
      </c>
      <c r="DL80" s="5"/>
      <c r="DM80" s="5"/>
      <c r="DN80" s="5"/>
      <c r="DO80" s="5"/>
      <c r="DP80" s="5"/>
    </row>
    <row r="81" spans="1:120" x14ac:dyDescent="0.25">
      <c r="A81" s="121"/>
      <c r="B81" s="1" t="s">
        <v>30</v>
      </c>
      <c r="C81" s="49">
        <f>Заказ!$I$5-Заказ!$J$5-32</f>
        <v>498</v>
      </c>
      <c r="D81" s="49">
        <f>D80</f>
        <v>335</v>
      </c>
      <c r="E81" s="1">
        <v>2</v>
      </c>
      <c r="F81" s="1" t="s">
        <v>30</v>
      </c>
      <c r="G81" s="39">
        <f>Заказ!$I$5-Заказ!$J$5-6</f>
        <v>524</v>
      </c>
      <c r="H81" s="39">
        <f>H80</f>
        <v>370</v>
      </c>
      <c r="I81" s="1">
        <v>2</v>
      </c>
      <c r="J81" s="1"/>
      <c r="K81" s="46"/>
      <c r="L81" s="46"/>
      <c r="M81" s="1"/>
      <c r="N81" s="1"/>
      <c r="O81" s="1"/>
      <c r="P81" s="1" t="str">
        <f>Заказ!$O$5</f>
        <v>Опора Н560</v>
      </c>
      <c r="Q81" s="1">
        <v>4</v>
      </c>
      <c r="R81" s="1"/>
      <c r="S81" s="1"/>
      <c r="T81" s="1"/>
      <c r="U81" s="1"/>
      <c r="V81" s="1"/>
      <c r="W81" s="1"/>
      <c r="X81" s="1"/>
      <c r="Y81" s="147"/>
      <c r="Z81" s="1" t="s">
        <v>30</v>
      </c>
      <c r="AA81" s="39">
        <f>Заказ!$I$20-Заказ!$J$20-32</f>
        <v>188</v>
      </c>
      <c r="AB81" s="39">
        <f>AB80</f>
        <v>365</v>
      </c>
      <c r="AC81" s="1">
        <v>2</v>
      </c>
      <c r="AD81" s="1" t="s">
        <v>30</v>
      </c>
      <c r="AE81" s="39">
        <f>Заказ!$I$20-Заказ!$J$20-6</f>
        <v>214</v>
      </c>
      <c r="AF81" s="39">
        <f>AF80</f>
        <v>400</v>
      </c>
      <c r="AG81" s="1">
        <v>2</v>
      </c>
      <c r="AH81" s="1"/>
      <c r="AI81" s="46"/>
      <c r="AJ81" s="46"/>
      <c r="AK81" s="1"/>
      <c r="AL81" s="1"/>
      <c r="AM81" s="1"/>
      <c r="AN81" s="1" t="str">
        <f>Заказ!$O$20</f>
        <v>Опора Н580</v>
      </c>
      <c r="AO81" s="1">
        <v>4</v>
      </c>
      <c r="AP81" s="1"/>
      <c r="AQ81" s="1"/>
      <c r="AR81" s="1"/>
      <c r="AS81" s="1"/>
      <c r="AT81" s="1"/>
      <c r="AU81" s="1"/>
      <c r="AV81" s="1"/>
      <c r="AW81" s="147"/>
      <c r="AX81" s="1" t="s">
        <v>30</v>
      </c>
      <c r="AY81" s="39">
        <f>Заказ!$I$35-Заказ!$J$35-32</f>
        <v>158</v>
      </c>
      <c r="AZ81" s="39">
        <f>AZ80</f>
        <v>315</v>
      </c>
      <c r="BA81" s="1">
        <v>2</v>
      </c>
      <c r="BB81" s="1" t="s">
        <v>30</v>
      </c>
      <c r="BC81" s="39">
        <f>Заказ!$I$35-Заказ!$J$35-6</f>
        <v>184</v>
      </c>
      <c r="BD81" s="39">
        <f>BD80</f>
        <v>350</v>
      </c>
      <c r="BE81" s="1">
        <v>2</v>
      </c>
      <c r="BF81" s="1"/>
      <c r="BG81" s="46"/>
      <c r="BH81" s="46"/>
      <c r="BI81" s="1"/>
      <c r="BJ81" s="1"/>
      <c r="BK81" s="1"/>
      <c r="BL81" s="1" t="str">
        <f>Заказ!$O$35</f>
        <v>Опора Н560</v>
      </c>
      <c r="BM81" s="1">
        <v>4</v>
      </c>
      <c r="BN81" s="1"/>
      <c r="BO81" s="1"/>
      <c r="BP81" s="1"/>
      <c r="BQ81" s="1"/>
      <c r="BR81" s="1"/>
      <c r="BS81" s="1"/>
      <c r="BT81" s="1"/>
      <c r="BU81" s="147"/>
      <c r="BV81" s="1" t="s">
        <v>30</v>
      </c>
      <c r="BW81" s="39">
        <f>Заказ!$I$50-Заказ!$J$50-32</f>
        <v>168</v>
      </c>
      <c r="BX81" s="39">
        <f>BX80</f>
        <v>385</v>
      </c>
      <c r="BY81" s="1">
        <v>2</v>
      </c>
      <c r="BZ81" s="1" t="s">
        <v>30</v>
      </c>
      <c r="CA81" s="39">
        <f>Заказ!$I$50-Заказ!$J$50-6</f>
        <v>194</v>
      </c>
      <c r="CB81" s="39">
        <f>CB80</f>
        <v>420</v>
      </c>
      <c r="CC81" s="1">
        <v>2</v>
      </c>
      <c r="CD81" s="1"/>
      <c r="CE81" s="46"/>
      <c r="CF81" s="46"/>
      <c r="CG81" s="1"/>
      <c r="CH81" s="1"/>
      <c r="CI81" s="1"/>
      <c r="CJ81" s="1" t="str">
        <f>Заказ!$O$50</f>
        <v>Опора Н570</v>
      </c>
      <c r="CK81" s="1">
        <v>4</v>
      </c>
      <c r="CL81" s="1"/>
      <c r="CM81" s="1"/>
      <c r="CN81" s="1"/>
      <c r="CO81" s="1"/>
      <c r="CP81" s="1"/>
      <c r="CQ81" s="1"/>
      <c r="CR81" s="1"/>
      <c r="CS81" s="147"/>
      <c r="CT81" s="1" t="s">
        <v>30</v>
      </c>
      <c r="CU81" s="39">
        <f>Заказ!$I$65-Заказ!$J$65-32</f>
        <v>178</v>
      </c>
      <c r="CV81" s="39">
        <f>CV80</f>
        <v>315</v>
      </c>
      <c r="CW81" s="1">
        <v>2</v>
      </c>
      <c r="CX81" s="1" t="s">
        <v>30</v>
      </c>
      <c r="CY81" s="39">
        <f>Заказ!$I$65-Заказ!$J$65-6</f>
        <v>204</v>
      </c>
      <c r="CZ81" s="39">
        <f>CZ80</f>
        <v>350</v>
      </c>
      <c r="DA81" s="1">
        <v>2</v>
      </c>
      <c r="DB81" s="1"/>
      <c r="DC81" s="46"/>
      <c r="DD81" s="46"/>
      <c r="DE81" s="1"/>
      <c r="DF81" s="1"/>
      <c r="DG81" s="1"/>
      <c r="DH81" s="1" t="str">
        <f>Заказ!$O$65</f>
        <v>Опора Н550</v>
      </c>
      <c r="DI81" s="1">
        <v>4</v>
      </c>
      <c r="DJ81" s="1"/>
      <c r="DK81" s="1"/>
      <c r="DL81" s="1"/>
      <c r="DM81" s="1"/>
      <c r="DN81" s="1"/>
      <c r="DO81" s="1"/>
      <c r="DP81" s="1"/>
    </row>
    <row r="82" spans="1:120" x14ac:dyDescent="0.25">
      <c r="A82" s="121"/>
      <c r="B82" s="1" t="s">
        <v>62</v>
      </c>
      <c r="C82" s="44">
        <f>Заказ!$G$5-67</f>
        <v>383</v>
      </c>
      <c r="D82" s="39">
        <v>80</v>
      </c>
      <c r="E82" s="1">
        <v>2</v>
      </c>
      <c r="F82" s="1" t="s">
        <v>58</v>
      </c>
      <c r="G82" s="39">
        <f>Заказ!$I$5-Заказ!$J$5-16</f>
        <v>514</v>
      </c>
      <c r="H82" s="39">
        <f>G80-35</f>
        <v>415</v>
      </c>
      <c r="I82" s="1">
        <v>1</v>
      </c>
      <c r="J82" s="1"/>
      <c r="K82" s="46"/>
      <c r="L82" s="46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47"/>
      <c r="Z82" s="1" t="s">
        <v>62</v>
      </c>
      <c r="AA82" s="39">
        <f>Заказ!$G$20-67</f>
        <v>1133</v>
      </c>
      <c r="AB82" s="39">
        <v>80</v>
      </c>
      <c r="AC82" s="1">
        <v>2</v>
      </c>
      <c r="AD82" s="1" t="s">
        <v>58</v>
      </c>
      <c r="AE82" s="39">
        <f>Заказ!$I$20-Заказ!$J$20-16</f>
        <v>204</v>
      </c>
      <c r="AF82" s="39">
        <f>AE80-35</f>
        <v>1165</v>
      </c>
      <c r="AG82" s="1">
        <v>1</v>
      </c>
      <c r="AH82" s="1"/>
      <c r="AI82" s="46"/>
      <c r="AJ82" s="46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47"/>
      <c r="AX82" s="1" t="s">
        <v>62</v>
      </c>
      <c r="AY82" s="39">
        <f>Заказ!$G$35-67</f>
        <v>833</v>
      </c>
      <c r="AZ82" s="39">
        <v>80</v>
      </c>
      <c r="BA82" s="1">
        <v>2</v>
      </c>
      <c r="BB82" s="1" t="s">
        <v>58</v>
      </c>
      <c r="BC82" s="39">
        <f>Заказ!$I$35-Заказ!$J$35-16</f>
        <v>174</v>
      </c>
      <c r="BD82" s="39">
        <f>BC80-35</f>
        <v>865</v>
      </c>
      <c r="BE82" s="1">
        <v>1</v>
      </c>
      <c r="BF82" s="1"/>
      <c r="BG82" s="46"/>
      <c r="BH82" s="46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47"/>
      <c r="BV82" s="1" t="s">
        <v>62</v>
      </c>
      <c r="BW82" s="39">
        <f>Заказ!$G$50-67</f>
        <v>883</v>
      </c>
      <c r="BX82" s="39">
        <v>80</v>
      </c>
      <c r="BY82" s="1">
        <v>2</v>
      </c>
      <c r="BZ82" s="1" t="s">
        <v>58</v>
      </c>
      <c r="CA82" s="39">
        <f>Заказ!$I$50-Заказ!$J$50-16</f>
        <v>184</v>
      </c>
      <c r="CB82" s="39">
        <f>CA80-35</f>
        <v>915</v>
      </c>
      <c r="CC82" s="1">
        <v>1</v>
      </c>
      <c r="CD82" s="1"/>
      <c r="CE82" s="46"/>
      <c r="CF82" s="46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47"/>
      <c r="CT82" s="1" t="s">
        <v>62</v>
      </c>
      <c r="CU82" s="39">
        <f>Заказ!$G$65-67</f>
        <v>843</v>
      </c>
      <c r="CV82" s="39">
        <v>80</v>
      </c>
      <c r="CW82" s="1">
        <v>2</v>
      </c>
      <c r="CX82" s="1" t="s">
        <v>58</v>
      </c>
      <c r="CY82" s="39">
        <f>Заказ!$I$65-Заказ!$J$65-16</f>
        <v>194</v>
      </c>
      <c r="CZ82" s="39">
        <f>CY80-35</f>
        <v>875</v>
      </c>
      <c r="DA82" s="1">
        <v>1</v>
      </c>
      <c r="DB82" s="1"/>
      <c r="DC82" s="46"/>
      <c r="DD82" s="46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</row>
    <row r="83" spans="1:120" x14ac:dyDescent="0.25">
      <c r="A83" s="121"/>
      <c r="B83" s="1" t="s">
        <v>65</v>
      </c>
      <c r="C83" s="49">
        <f>C81-16</f>
        <v>482</v>
      </c>
      <c r="D83" s="39">
        <f>D81-16</f>
        <v>319</v>
      </c>
      <c r="E83" s="1">
        <v>2</v>
      </c>
      <c r="F83" s="1"/>
      <c r="G83" s="39"/>
      <c r="H83" s="39"/>
      <c r="I83" s="1"/>
      <c r="J83" s="1"/>
      <c r="K83" s="46"/>
      <c r="L83" s="46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47"/>
      <c r="Z83" s="1" t="s">
        <v>65</v>
      </c>
      <c r="AA83" s="39">
        <f>AA81-16</f>
        <v>172</v>
      </c>
      <c r="AB83" s="39">
        <f>AB81-16</f>
        <v>349</v>
      </c>
      <c r="AC83" s="1">
        <v>2</v>
      </c>
      <c r="AD83" s="1"/>
      <c r="AE83" s="39"/>
      <c r="AF83" s="39"/>
      <c r="AG83" s="1"/>
      <c r="AH83" s="1"/>
      <c r="AI83" s="46"/>
      <c r="AJ83" s="46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47"/>
      <c r="AX83" s="1" t="s">
        <v>65</v>
      </c>
      <c r="AY83" s="39">
        <f>AY81-16</f>
        <v>142</v>
      </c>
      <c r="AZ83" s="39">
        <f>AZ81-16</f>
        <v>299</v>
      </c>
      <c r="BA83" s="1">
        <v>2</v>
      </c>
      <c r="BB83" s="1"/>
      <c r="BC83" s="39"/>
      <c r="BD83" s="39"/>
      <c r="BE83" s="1"/>
      <c r="BF83" s="1"/>
      <c r="BG83" s="46"/>
      <c r="BH83" s="46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47"/>
      <c r="BV83" s="1" t="s">
        <v>65</v>
      </c>
      <c r="BW83" s="39">
        <f>BW81-16</f>
        <v>152</v>
      </c>
      <c r="BX83" s="39">
        <f>BX81-16</f>
        <v>369</v>
      </c>
      <c r="BY83" s="1">
        <v>2</v>
      </c>
      <c r="BZ83" s="1"/>
      <c r="CA83" s="39"/>
      <c r="CB83" s="39"/>
      <c r="CC83" s="1"/>
      <c r="CD83" s="1"/>
      <c r="CE83" s="46"/>
      <c r="CF83" s="46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47"/>
      <c r="CT83" s="1" t="s">
        <v>65</v>
      </c>
      <c r="CU83" s="39">
        <f>CU81-16</f>
        <v>162</v>
      </c>
      <c r="CV83" s="39">
        <f>CV81-16</f>
        <v>299</v>
      </c>
      <c r="CW83" s="1">
        <v>2</v>
      </c>
      <c r="CX83" s="1"/>
      <c r="CY83" s="39"/>
      <c r="CZ83" s="39"/>
      <c r="DA83" s="1"/>
      <c r="DB83" s="1"/>
      <c r="DC83" s="46"/>
      <c r="DD83" s="46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</row>
    <row r="84" spans="1:120" x14ac:dyDescent="0.25">
      <c r="A84" s="121"/>
      <c r="B84" s="1" t="s">
        <v>66</v>
      </c>
      <c r="C84" s="39">
        <f>Заказ!$G$5-69</f>
        <v>381</v>
      </c>
      <c r="D84" s="39">
        <f>C83-1</f>
        <v>481</v>
      </c>
      <c r="E84" s="1">
        <v>1</v>
      </c>
      <c r="F84" s="1"/>
      <c r="G84" s="39"/>
      <c r="H84" s="39"/>
      <c r="I84" s="1"/>
      <c r="J84" s="1"/>
      <c r="K84" s="46"/>
      <c r="L84" s="46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47"/>
      <c r="Z84" s="1" t="s">
        <v>66</v>
      </c>
      <c r="AA84" s="39">
        <f>Заказ!$G$20-69</f>
        <v>1131</v>
      </c>
      <c r="AB84" s="39">
        <f>AA83-1</f>
        <v>171</v>
      </c>
      <c r="AC84" s="1">
        <v>1</v>
      </c>
      <c r="AD84" s="1"/>
      <c r="AE84" s="39"/>
      <c r="AF84" s="39"/>
      <c r="AG84" s="1"/>
      <c r="AH84" s="1"/>
      <c r="AI84" s="46"/>
      <c r="AJ84" s="46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47"/>
      <c r="AX84" s="1" t="s">
        <v>66</v>
      </c>
      <c r="AY84" s="39">
        <f>Заказ!$G$35-69</f>
        <v>831</v>
      </c>
      <c r="AZ84" s="39">
        <f>AY83-1</f>
        <v>141</v>
      </c>
      <c r="BA84" s="1">
        <v>1</v>
      </c>
      <c r="BB84" s="1"/>
      <c r="BC84" s="39"/>
      <c r="BD84" s="39"/>
      <c r="BE84" s="1"/>
      <c r="BF84" s="1"/>
      <c r="BG84" s="46"/>
      <c r="BH84" s="46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47"/>
      <c r="BV84" s="1" t="s">
        <v>66</v>
      </c>
      <c r="BW84" s="39">
        <f>Заказ!$G$50-69</f>
        <v>881</v>
      </c>
      <c r="BX84" s="39">
        <f>BW83-1</f>
        <v>151</v>
      </c>
      <c r="BY84" s="1">
        <v>1</v>
      </c>
      <c r="BZ84" s="1"/>
      <c r="CA84" s="39"/>
      <c r="CB84" s="39"/>
      <c r="CC84" s="1"/>
      <c r="CD84" s="1"/>
      <c r="CE84" s="46"/>
      <c r="CF84" s="46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47"/>
      <c r="CT84" s="1" t="s">
        <v>66</v>
      </c>
      <c r="CU84" s="39">
        <f>Заказ!$G$65-69</f>
        <v>841</v>
      </c>
      <c r="CV84" s="39">
        <f>CU83-1</f>
        <v>161</v>
      </c>
      <c r="CW84" s="1">
        <v>1</v>
      </c>
      <c r="CX84" s="1"/>
      <c r="CY84" s="39"/>
      <c r="CZ84" s="39"/>
      <c r="DA84" s="1"/>
      <c r="DB84" s="1"/>
      <c r="DC84" s="46"/>
      <c r="DD84" s="46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</row>
    <row r="85" spans="1:120" x14ac:dyDescent="0.25">
      <c r="A85" s="121"/>
      <c r="B85" s="1" t="s">
        <v>26</v>
      </c>
      <c r="C85" s="39"/>
      <c r="D85" s="39"/>
      <c r="E85" s="1"/>
      <c r="F85" s="1"/>
      <c r="G85" s="39"/>
      <c r="H85" s="39"/>
      <c r="I85" s="1"/>
      <c r="J85" s="1"/>
      <c r="K85" s="46"/>
      <c r="L85" s="46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47"/>
      <c r="Z85" s="1" t="s">
        <v>26</v>
      </c>
      <c r="AA85" s="39"/>
      <c r="AB85" s="39"/>
      <c r="AC85" s="1"/>
      <c r="AD85" s="1"/>
      <c r="AE85" s="39"/>
      <c r="AF85" s="39"/>
      <c r="AG85" s="1"/>
      <c r="AH85" s="1"/>
      <c r="AI85" s="46"/>
      <c r="AJ85" s="46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47"/>
      <c r="AX85" s="1" t="s">
        <v>26</v>
      </c>
      <c r="AY85" s="39"/>
      <c r="AZ85" s="39"/>
      <c r="BA85" s="1"/>
      <c r="BB85" s="1"/>
      <c r="BC85" s="39"/>
      <c r="BD85" s="39"/>
      <c r="BE85" s="1"/>
      <c r="BF85" s="1"/>
      <c r="BG85" s="46"/>
      <c r="BH85" s="46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47"/>
      <c r="BV85" s="1" t="s">
        <v>26</v>
      </c>
      <c r="BW85" s="39"/>
      <c r="BX85" s="39"/>
      <c r="BY85" s="1"/>
      <c r="BZ85" s="1"/>
      <c r="CA85" s="39"/>
      <c r="CB85" s="39"/>
      <c r="CC85" s="1"/>
      <c r="CD85" s="1"/>
      <c r="CE85" s="46"/>
      <c r="CF85" s="46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47"/>
      <c r="CT85" s="1" t="s">
        <v>26</v>
      </c>
      <c r="CU85" s="39"/>
      <c r="CV85" s="39"/>
      <c r="CW85" s="1"/>
      <c r="CX85" s="1"/>
      <c r="CY85" s="39"/>
      <c r="CZ85" s="39"/>
      <c r="DA85" s="1"/>
      <c r="DB85" s="1"/>
      <c r="DC85" s="46"/>
      <c r="DD85" s="46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</row>
    <row r="86" spans="1:120" x14ac:dyDescent="0.25">
      <c r="A86" s="121"/>
      <c r="B86" s="1" t="s">
        <v>25</v>
      </c>
      <c r="C86" s="39">
        <f>(Заказ!$G$5-184)/2</f>
        <v>133</v>
      </c>
      <c r="D86" s="39">
        <f>C88-34</f>
        <v>266</v>
      </c>
      <c r="E86" s="1">
        <v>2</v>
      </c>
      <c r="F86" s="1"/>
      <c r="G86" s="39"/>
      <c r="H86" s="39"/>
      <c r="I86" s="1"/>
      <c r="J86" s="1"/>
      <c r="K86" s="46"/>
      <c r="L86" s="46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47"/>
      <c r="Z86" s="1" t="s">
        <v>25</v>
      </c>
      <c r="AA86" s="39">
        <f>(Заказ!$G$20-184)/2</f>
        <v>508</v>
      </c>
      <c r="AB86" s="39">
        <f>AA88-34</f>
        <v>266</v>
      </c>
      <c r="AC86" s="1">
        <v>2</v>
      </c>
      <c r="AD86" s="1"/>
      <c r="AE86" s="39"/>
      <c r="AF86" s="39"/>
      <c r="AG86" s="1"/>
      <c r="AH86" s="1"/>
      <c r="AI86" s="46"/>
      <c r="AJ86" s="46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47"/>
      <c r="AX86" s="1" t="s">
        <v>25</v>
      </c>
      <c r="AY86" s="39">
        <f>(Заказ!$G$35-184)/2</f>
        <v>358</v>
      </c>
      <c r="AZ86" s="39">
        <f>AY88-34</f>
        <v>216</v>
      </c>
      <c r="BA86" s="1">
        <v>2</v>
      </c>
      <c r="BB86" s="1"/>
      <c r="BC86" s="39"/>
      <c r="BD86" s="39"/>
      <c r="BE86" s="1"/>
      <c r="BF86" s="1"/>
      <c r="BG86" s="46"/>
      <c r="BH86" s="46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47"/>
      <c r="BV86" s="1" t="s">
        <v>25</v>
      </c>
      <c r="BW86" s="39">
        <f>(Заказ!$G$50-184)/2</f>
        <v>383</v>
      </c>
      <c r="BX86" s="39">
        <f>BW88-34</f>
        <v>316</v>
      </c>
      <c r="BY86" s="1">
        <v>2</v>
      </c>
      <c r="BZ86" s="1"/>
      <c r="CA86" s="39"/>
      <c r="CB86" s="39"/>
      <c r="CC86" s="1"/>
      <c r="CD86" s="1"/>
      <c r="CE86" s="46"/>
      <c r="CF86" s="46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47"/>
      <c r="CT86" s="1" t="s">
        <v>25</v>
      </c>
      <c r="CU86" s="39">
        <f>(Заказ!$G$65-184)/2</f>
        <v>363</v>
      </c>
      <c r="CV86" s="39">
        <f>CU88-34</f>
        <v>216</v>
      </c>
      <c r="CW86" s="1">
        <v>2</v>
      </c>
      <c r="CX86" s="1"/>
      <c r="CY86" s="39"/>
      <c r="CZ86" s="39"/>
      <c r="DA86" s="1"/>
      <c r="DB86" s="1"/>
      <c r="DC86" s="46"/>
      <c r="DD86" s="46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</row>
    <row r="87" spans="1:120" x14ac:dyDescent="0.25">
      <c r="A87" s="121"/>
      <c r="B87" s="1" t="s">
        <v>27</v>
      </c>
      <c r="C87" s="44">
        <f>C86</f>
        <v>133</v>
      </c>
      <c r="D87" s="39">
        <v>90</v>
      </c>
      <c r="E87" s="1">
        <v>4</v>
      </c>
      <c r="F87" s="1"/>
      <c r="G87" s="39"/>
      <c r="H87" s="39"/>
      <c r="I87" s="1"/>
      <c r="J87" s="1"/>
      <c r="K87" s="46"/>
      <c r="L87" s="46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47"/>
      <c r="Z87" s="1" t="s">
        <v>27</v>
      </c>
      <c r="AA87" s="39">
        <f>AA86</f>
        <v>508</v>
      </c>
      <c r="AB87" s="39">
        <v>90</v>
      </c>
      <c r="AC87" s="1">
        <v>4</v>
      </c>
      <c r="AD87" s="1"/>
      <c r="AE87" s="39"/>
      <c r="AF87" s="39"/>
      <c r="AG87" s="1"/>
      <c r="AH87" s="1"/>
      <c r="AI87" s="46"/>
      <c r="AJ87" s="46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47"/>
      <c r="AX87" s="1" t="s">
        <v>27</v>
      </c>
      <c r="AY87" s="39">
        <f>AY86</f>
        <v>358</v>
      </c>
      <c r="AZ87" s="39">
        <v>90</v>
      </c>
      <c r="BA87" s="1">
        <v>4</v>
      </c>
      <c r="BB87" s="1"/>
      <c r="BC87" s="39"/>
      <c r="BD87" s="39"/>
      <c r="BE87" s="1"/>
      <c r="BF87" s="1"/>
      <c r="BG87" s="46"/>
      <c r="BH87" s="46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47"/>
      <c r="BV87" s="1" t="s">
        <v>27</v>
      </c>
      <c r="BW87" s="39">
        <f>BW86</f>
        <v>383</v>
      </c>
      <c r="BX87" s="39">
        <v>90</v>
      </c>
      <c r="BY87" s="1">
        <v>4</v>
      </c>
      <c r="BZ87" s="1"/>
      <c r="CA87" s="39"/>
      <c r="CB87" s="39"/>
      <c r="CC87" s="1"/>
      <c r="CD87" s="1"/>
      <c r="CE87" s="46"/>
      <c r="CF87" s="46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47"/>
      <c r="CT87" s="1" t="s">
        <v>27</v>
      </c>
      <c r="CU87" s="39">
        <f>CU86</f>
        <v>363</v>
      </c>
      <c r="CV87" s="39">
        <v>90</v>
      </c>
      <c r="CW87" s="1">
        <v>4</v>
      </c>
      <c r="CX87" s="1"/>
      <c r="CY87" s="39"/>
      <c r="CZ87" s="39"/>
      <c r="DA87" s="1"/>
      <c r="DB87" s="1"/>
      <c r="DC87" s="46"/>
      <c r="DD87" s="46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</row>
    <row r="88" spans="1:120" x14ac:dyDescent="0.25">
      <c r="A88" s="121"/>
      <c r="B88" s="1" t="s">
        <v>28</v>
      </c>
      <c r="C88" s="44">
        <f>R80</f>
        <v>300</v>
      </c>
      <c r="D88" s="44">
        <v>100</v>
      </c>
      <c r="E88" s="1">
        <v>4</v>
      </c>
      <c r="F88" s="1"/>
      <c r="G88" s="39"/>
      <c r="H88" s="39"/>
      <c r="I88" s="1"/>
      <c r="J88" s="1"/>
      <c r="K88" s="46"/>
      <c r="L88" s="46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47"/>
      <c r="Z88" s="1" t="s">
        <v>28</v>
      </c>
      <c r="AA88" s="39">
        <f>AP80</f>
        <v>300</v>
      </c>
      <c r="AB88" s="39">
        <v>100</v>
      </c>
      <c r="AC88" s="1">
        <v>4</v>
      </c>
      <c r="AD88" s="1"/>
      <c r="AE88" s="39"/>
      <c r="AF88" s="39"/>
      <c r="AG88" s="1"/>
      <c r="AH88" s="1"/>
      <c r="AI88" s="46"/>
      <c r="AJ88" s="46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47"/>
      <c r="AX88" s="1" t="s">
        <v>28</v>
      </c>
      <c r="AY88" s="39">
        <f>BN80</f>
        <v>250</v>
      </c>
      <c r="AZ88" s="39">
        <v>100</v>
      </c>
      <c r="BA88" s="1">
        <v>4</v>
      </c>
      <c r="BB88" s="1"/>
      <c r="BC88" s="39"/>
      <c r="BD88" s="39"/>
      <c r="BE88" s="1"/>
      <c r="BF88" s="1"/>
      <c r="BG88" s="46"/>
      <c r="BH88" s="46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47"/>
      <c r="BV88" s="1" t="s">
        <v>28</v>
      </c>
      <c r="BW88" s="39">
        <f>CL80</f>
        <v>350</v>
      </c>
      <c r="BX88" s="39">
        <v>100</v>
      </c>
      <c r="BY88" s="1">
        <v>4</v>
      </c>
      <c r="BZ88" s="1"/>
      <c r="CA88" s="39"/>
      <c r="CB88" s="39"/>
      <c r="CC88" s="1"/>
      <c r="CD88" s="1"/>
      <c r="CE88" s="46"/>
      <c r="CF88" s="46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47"/>
      <c r="CT88" s="1" t="s">
        <v>28</v>
      </c>
      <c r="CU88" s="39">
        <f>DJ80</f>
        <v>250</v>
      </c>
      <c r="CV88" s="39">
        <v>100</v>
      </c>
      <c r="CW88" s="1">
        <v>4</v>
      </c>
      <c r="CX88" s="1"/>
      <c r="CY88" s="39"/>
      <c r="CZ88" s="39"/>
      <c r="DA88" s="1"/>
      <c r="DB88" s="1"/>
      <c r="DC88" s="46"/>
      <c r="DD88" s="46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</row>
    <row r="89" spans="1:120" x14ac:dyDescent="0.25">
      <c r="A89" s="121"/>
      <c r="B89" s="1" t="s">
        <v>56</v>
      </c>
      <c r="C89" s="44">
        <f>C88-37</f>
        <v>263</v>
      </c>
      <c r="D89" s="44">
        <v>50</v>
      </c>
      <c r="E89" s="1">
        <v>4</v>
      </c>
      <c r="F89" s="1"/>
      <c r="G89" s="39"/>
      <c r="H89" s="39"/>
      <c r="I89" s="1"/>
      <c r="J89" s="1"/>
      <c r="K89" s="46"/>
      <c r="L89" s="46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47"/>
      <c r="Z89" s="1" t="s">
        <v>56</v>
      </c>
      <c r="AA89" s="39">
        <f>AA88-37</f>
        <v>263</v>
      </c>
      <c r="AB89" s="39">
        <v>50</v>
      </c>
      <c r="AC89" s="1">
        <v>4</v>
      </c>
      <c r="AD89" s="1"/>
      <c r="AE89" s="39"/>
      <c r="AF89" s="39"/>
      <c r="AG89" s="1"/>
      <c r="AH89" s="1"/>
      <c r="AI89" s="46"/>
      <c r="AJ89" s="46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47"/>
      <c r="AX89" s="1" t="s">
        <v>56</v>
      </c>
      <c r="AY89" s="39">
        <f>AY88-37</f>
        <v>213</v>
      </c>
      <c r="AZ89" s="39">
        <v>50</v>
      </c>
      <c r="BA89" s="1">
        <v>4</v>
      </c>
      <c r="BB89" s="1"/>
      <c r="BC89" s="39"/>
      <c r="BD89" s="39"/>
      <c r="BE89" s="1"/>
      <c r="BF89" s="1"/>
      <c r="BG89" s="46"/>
      <c r="BH89" s="46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47"/>
      <c r="BV89" s="1" t="s">
        <v>56</v>
      </c>
      <c r="BW89" s="39">
        <f>BW88-37</f>
        <v>313</v>
      </c>
      <c r="BX89" s="39">
        <v>50</v>
      </c>
      <c r="BY89" s="1">
        <v>4</v>
      </c>
      <c r="BZ89" s="1"/>
      <c r="CA89" s="39"/>
      <c r="CB89" s="39"/>
      <c r="CC89" s="1"/>
      <c r="CD89" s="1"/>
      <c r="CE89" s="46"/>
      <c r="CF89" s="46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47"/>
      <c r="CT89" s="1" t="s">
        <v>56</v>
      </c>
      <c r="CU89" s="39">
        <f>CU88-37</f>
        <v>213</v>
      </c>
      <c r="CV89" s="39">
        <v>50</v>
      </c>
      <c r="CW89" s="1">
        <v>4</v>
      </c>
      <c r="CX89" s="1"/>
      <c r="CY89" s="39"/>
      <c r="CZ89" s="39"/>
      <c r="DA89" s="1"/>
      <c r="DB89" s="1"/>
      <c r="DC89" s="46"/>
      <c r="DD89" s="46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</row>
    <row r="90" spans="1:120" x14ac:dyDescent="0.25">
      <c r="A90" s="121"/>
      <c r="B90" s="1" t="s">
        <v>57</v>
      </c>
      <c r="C90" s="44">
        <v>125</v>
      </c>
      <c r="D90" s="39">
        <v>50</v>
      </c>
      <c r="E90" s="1">
        <v>2</v>
      </c>
      <c r="F90" s="1"/>
      <c r="G90" s="39"/>
      <c r="H90" s="39"/>
      <c r="I90" s="1"/>
      <c r="J90" s="1"/>
      <c r="K90" s="46"/>
      <c r="L90" s="46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47"/>
      <c r="Z90" s="1" t="s">
        <v>57</v>
      </c>
      <c r="AA90" s="39">
        <v>125</v>
      </c>
      <c r="AB90" s="39">
        <v>50</v>
      </c>
      <c r="AC90" s="1">
        <v>2</v>
      </c>
      <c r="AD90" s="1"/>
      <c r="AE90" s="39"/>
      <c r="AF90" s="39"/>
      <c r="AG90" s="1"/>
      <c r="AH90" s="1"/>
      <c r="AI90" s="46"/>
      <c r="AJ90" s="46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47"/>
      <c r="AX90" s="1" t="s">
        <v>57</v>
      </c>
      <c r="AY90" s="39">
        <v>125</v>
      </c>
      <c r="AZ90" s="39">
        <v>50</v>
      </c>
      <c r="BA90" s="1">
        <v>2</v>
      </c>
      <c r="BB90" s="1"/>
      <c r="BC90" s="39"/>
      <c r="BD90" s="39"/>
      <c r="BE90" s="1"/>
      <c r="BF90" s="1"/>
      <c r="BG90" s="46"/>
      <c r="BH90" s="46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47"/>
      <c r="BV90" s="1" t="s">
        <v>57</v>
      </c>
      <c r="BW90" s="39">
        <v>125</v>
      </c>
      <c r="BX90" s="39">
        <v>50</v>
      </c>
      <c r="BY90" s="1">
        <v>2</v>
      </c>
      <c r="BZ90" s="1"/>
      <c r="CA90" s="39"/>
      <c r="CB90" s="39"/>
      <c r="CC90" s="1"/>
      <c r="CD90" s="1"/>
      <c r="CE90" s="46"/>
      <c r="CF90" s="46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47"/>
      <c r="CT90" s="1" t="s">
        <v>57</v>
      </c>
      <c r="CU90" s="39">
        <v>125</v>
      </c>
      <c r="CV90" s="39">
        <v>50</v>
      </c>
      <c r="CW90" s="1">
        <v>2</v>
      </c>
      <c r="CX90" s="1"/>
      <c r="CY90" s="39"/>
      <c r="CZ90" s="39"/>
      <c r="DA90" s="1"/>
      <c r="DB90" s="1"/>
      <c r="DC90" s="46"/>
      <c r="DD90" s="46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</row>
    <row r="91" spans="1:120" x14ac:dyDescent="0.25">
      <c r="A91" s="121"/>
      <c r="B91" s="1"/>
      <c r="C91" s="39"/>
      <c r="D91" s="39"/>
      <c r="E91" s="1"/>
      <c r="F91" s="1"/>
      <c r="G91" s="39"/>
      <c r="H91" s="39"/>
      <c r="I91" s="1"/>
      <c r="J91" s="1"/>
      <c r="K91" s="46"/>
      <c r="L91" s="46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47"/>
      <c r="Z91" s="1"/>
      <c r="AA91" s="39"/>
      <c r="AB91" s="39"/>
      <c r="AC91" s="1"/>
      <c r="AD91" s="1"/>
      <c r="AE91" s="39"/>
      <c r="AF91" s="39"/>
      <c r="AG91" s="1"/>
      <c r="AH91" s="1"/>
      <c r="AI91" s="46"/>
      <c r="AJ91" s="46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47"/>
      <c r="AX91" s="1"/>
      <c r="AY91" s="39"/>
      <c r="AZ91" s="39"/>
      <c r="BA91" s="1"/>
      <c r="BB91" s="1"/>
      <c r="BC91" s="39"/>
      <c r="BD91" s="39"/>
      <c r="BE91" s="1"/>
      <c r="BF91" s="1"/>
      <c r="BG91" s="46"/>
      <c r="BH91" s="46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47"/>
      <c r="BV91" s="1"/>
      <c r="BW91" s="39"/>
      <c r="BX91" s="39"/>
      <c r="BY91" s="1"/>
      <c r="BZ91" s="1"/>
      <c r="CA91" s="39"/>
      <c r="CB91" s="39"/>
      <c r="CC91" s="1"/>
      <c r="CD91" s="1"/>
      <c r="CE91" s="46"/>
      <c r="CF91" s="46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47"/>
      <c r="CT91" s="1"/>
      <c r="CU91" s="39"/>
      <c r="CV91" s="39"/>
      <c r="CW91" s="1"/>
      <c r="CX91" s="1"/>
      <c r="CY91" s="39"/>
      <c r="CZ91" s="39"/>
      <c r="DA91" s="1"/>
      <c r="DB91" s="1"/>
      <c r="DC91" s="46"/>
      <c r="DD91" s="46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</row>
    <row r="92" spans="1:120" x14ac:dyDescent="0.25">
      <c r="A92" s="121"/>
      <c r="B92" s="1"/>
      <c r="C92" s="39"/>
      <c r="D92" s="39"/>
      <c r="E92" s="1"/>
      <c r="F92" s="1"/>
      <c r="G92" s="39"/>
      <c r="H92" s="39"/>
      <c r="I92" s="1"/>
      <c r="J92" s="1"/>
      <c r="K92" s="46"/>
      <c r="L92" s="46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47"/>
      <c r="Z92" s="1"/>
      <c r="AA92" s="39"/>
      <c r="AB92" s="39"/>
      <c r="AC92" s="1"/>
      <c r="AD92" s="1"/>
      <c r="AE92" s="39"/>
      <c r="AF92" s="39"/>
      <c r="AG92" s="1"/>
      <c r="AH92" s="1"/>
      <c r="AI92" s="46"/>
      <c r="AJ92" s="46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47"/>
      <c r="AX92" s="1"/>
      <c r="AY92" s="39"/>
      <c r="AZ92" s="39"/>
      <c r="BA92" s="1"/>
      <c r="BB92" s="1"/>
      <c r="BC92" s="39"/>
      <c r="BD92" s="39"/>
      <c r="BE92" s="1"/>
      <c r="BF92" s="1"/>
      <c r="BG92" s="46"/>
      <c r="BH92" s="46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47"/>
      <c r="BV92" s="1"/>
      <c r="BW92" s="39"/>
      <c r="BX92" s="39"/>
      <c r="BY92" s="1"/>
      <c r="BZ92" s="1"/>
      <c r="CA92" s="39"/>
      <c r="CB92" s="39"/>
      <c r="CC92" s="1"/>
      <c r="CD92" s="1"/>
      <c r="CE92" s="46"/>
      <c r="CF92" s="46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47"/>
      <c r="CT92" s="1"/>
      <c r="CU92" s="39"/>
      <c r="CV92" s="39"/>
      <c r="CW92" s="1"/>
      <c r="CX92" s="1"/>
      <c r="CY92" s="39"/>
      <c r="CZ92" s="39"/>
      <c r="DA92" s="1"/>
      <c r="DB92" s="1"/>
      <c r="DC92" s="46"/>
      <c r="DD92" s="46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</row>
    <row r="93" spans="1:120" x14ac:dyDescent="0.25">
      <c r="A93" s="121"/>
      <c r="B93" s="1"/>
      <c r="C93" s="39"/>
      <c r="D93" s="39"/>
      <c r="E93" s="1"/>
      <c r="F93" s="1"/>
      <c r="G93" s="39"/>
      <c r="H93" s="39"/>
      <c r="I93" s="1"/>
      <c r="J93" s="1"/>
      <c r="K93" s="46"/>
      <c r="L93" s="46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47"/>
      <c r="Z93" s="1"/>
      <c r="AA93" s="39"/>
      <c r="AB93" s="39"/>
      <c r="AC93" s="1"/>
      <c r="AD93" s="1"/>
      <c r="AE93" s="39"/>
      <c r="AF93" s="39"/>
      <c r="AG93" s="1"/>
      <c r="AH93" s="1"/>
      <c r="AI93" s="46"/>
      <c r="AJ93" s="46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47"/>
      <c r="AX93" s="1"/>
      <c r="AY93" s="39"/>
      <c r="AZ93" s="39"/>
      <c r="BA93" s="1"/>
      <c r="BB93" s="1"/>
      <c r="BC93" s="39"/>
      <c r="BD93" s="39"/>
      <c r="BE93" s="1"/>
      <c r="BF93" s="1"/>
      <c r="BG93" s="46"/>
      <c r="BH93" s="46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47"/>
      <c r="BV93" s="1"/>
      <c r="BW93" s="39"/>
      <c r="BX93" s="39"/>
      <c r="BY93" s="1"/>
      <c r="BZ93" s="1"/>
      <c r="CA93" s="39"/>
      <c r="CB93" s="39"/>
      <c r="CC93" s="1"/>
      <c r="CD93" s="1"/>
      <c r="CE93" s="46"/>
      <c r="CF93" s="46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47"/>
      <c r="CT93" s="1"/>
      <c r="CU93" s="39"/>
      <c r="CV93" s="39"/>
      <c r="CW93" s="1"/>
      <c r="CX93" s="1"/>
      <c r="CY93" s="39"/>
      <c r="CZ93" s="39"/>
      <c r="DA93" s="1"/>
      <c r="DB93" s="1"/>
      <c r="DC93" s="46"/>
      <c r="DD93" s="46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</row>
    <row r="94" spans="1:120" ht="15.75" thickBot="1" x14ac:dyDescent="0.3">
      <c r="A94" s="122"/>
      <c r="B94" s="6"/>
      <c r="C94" s="40"/>
      <c r="D94" s="40"/>
      <c r="E94" s="6"/>
      <c r="F94" s="6"/>
      <c r="G94" s="40"/>
      <c r="H94" s="40"/>
      <c r="I94" s="6"/>
      <c r="J94" s="6"/>
      <c r="K94" s="47"/>
      <c r="L94" s="47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148"/>
      <c r="Z94" s="6"/>
      <c r="AA94" s="40"/>
      <c r="AB94" s="40"/>
      <c r="AC94" s="6"/>
      <c r="AD94" s="6"/>
      <c r="AE94" s="40"/>
      <c r="AF94" s="40"/>
      <c r="AG94" s="6"/>
      <c r="AH94" s="6"/>
      <c r="AI94" s="47"/>
      <c r="AJ94" s="47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148"/>
      <c r="AX94" s="6"/>
      <c r="AY94" s="40"/>
      <c r="AZ94" s="40"/>
      <c r="BA94" s="6"/>
      <c r="BB94" s="6"/>
      <c r="BC94" s="40"/>
      <c r="BD94" s="40"/>
      <c r="BE94" s="6"/>
      <c r="BF94" s="6"/>
      <c r="BG94" s="47"/>
      <c r="BH94" s="47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148"/>
      <c r="BV94" s="6"/>
      <c r="BW94" s="40"/>
      <c r="BX94" s="40"/>
      <c r="BY94" s="6"/>
      <c r="BZ94" s="6"/>
      <c r="CA94" s="40"/>
      <c r="CB94" s="40"/>
      <c r="CC94" s="6"/>
      <c r="CD94" s="6"/>
      <c r="CE94" s="47"/>
      <c r="CF94" s="47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148"/>
      <c r="CT94" s="6"/>
      <c r="CU94" s="40"/>
      <c r="CV94" s="40"/>
      <c r="CW94" s="6"/>
      <c r="CX94" s="6"/>
      <c r="CY94" s="40"/>
      <c r="CZ94" s="40"/>
      <c r="DA94" s="6"/>
      <c r="DB94" s="6"/>
      <c r="DC94" s="47"/>
      <c r="DD94" s="47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</row>
    <row r="95" spans="1:120" x14ac:dyDescent="0.25">
      <c r="A95" s="120" t="s">
        <v>39</v>
      </c>
      <c r="B95" s="5" t="s">
        <v>25</v>
      </c>
      <c r="C95" s="48">
        <f>Заказ!$G$5-35</f>
        <v>415</v>
      </c>
      <c r="D95" s="38">
        <f>Заказ!$H$5-35</f>
        <v>335</v>
      </c>
      <c r="E95" s="5">
        <v>1</v>
      </c>
      <c r="F95" s="1" t="s">
        <v>74</v>
      </c>
      <c r="G95" s="39">
        <f>Заказ!$G$5</f>
        <v>450</v>
      </c>
      <c r="H95" s="39">
        <f>Заказ!$H$5</f>
        <v>370</v>
      </c>
      <c r="I95" s="1">
        <v>1</v>
      </c>
      <c r="J95" s="1" t="s">
        <v>31</v>
      </c>
      <c r="K95" s="46">
        <f>Заказ!$I$5-Заказ!$J$5-9</f>
        <v>521</v>
      </c>
      <c r="L95" s="46">
        <f>G95-41</f>
        <v>409</v>
      </c>
      <c r="M95" s="1">
        <v>1</v>
      </c>
      <c r="N95" s="5"/>
      <c r="O95" s="5"/>
      <c r="P95" s="5" t="str">
        <f>Заказ!$N$5</f>
        <v>Ручка кольцо</v>
      </c>
      <c r="Q95" s="5">
        <v>1</v>
      </c>
      <c r="R95" s="5">
        <f>Заказ!$X$5</f>
        <v>300</v>
      </c>
      <c r="S95" s="5">
        <v>1</v>
      </c>
      <c r="T95" s="5"/>
      <c r="U95" s="5"/>
      <c r="V95" s="5"/>
      <c r="W95" s="5"/>
      <c r="X95" s="5"/>
      <c r="Y95" s="100" t="s">
        <v>39</v>
      </c>
      <c r="Z95" s="5" t="s">
        <v>25</v>
      </c>
      <c r="AA95" s="38">
        <f>Заказ!$G$20-35</f>
        <v>1165</v>
      </c>
      <c r="AB95" s="38">
        <f>Заказ!$H$20-35</f>
        <v>365</v>
      </c>
      <c r="AC95" s="5">
        <v>1</v>
      </c>
      <c r="AD95" s="1" t="s">
        <v>74</v>
      </c>
      <c r="AE95" s="39">
        <f>Заказ!$G$520</f>
        <v>0</v>
      </c>
      <c r="AF95" s="39">
        <f>Заказ!$H$20</f>
        <v>400</v>
      </c>
      <c r="AG95" s="1">
        <v>1</v>
      </c>
      <c r="AH95" s="1" t="s">
        <v>31</v>
      </c>
      <c r="AI95" s="46">
        <f>Заказ!$I$20-Заказ!$J$20-9</f>
        <v>211</v>
      </c>
      <c r="AJ95" s="46">
        <f>AE95-41</f>
        <v>-41</v>
      </c>
      <c r="AK95" s="1">
        <v>1</v>
      </c>
      <c r="AL95" s="5"/>
      <c r="AM95" s="5"/>
      <c r="AN95" s="5" t="str">
        <f>Заказ!$N$20</f>
        <v>Ручка квадрат</v>
      </c>
      <c r="AO95" s="5">
        <v>1</v>
      </c>
      <c r="AP95" s="5">
        <f>Заказ!$X$20</f>
        <v>300</v>
      </c>
      <c r="AQ95" s="5">
        <v>1</v>
      </c>
      <c r="AR95" s="5"/>
      <c r="AS95" s="5"/>
      <c r="AT95" s="5"/>
      <c r="AU95" s="5"/>
      <c r="AV95" s="5"/>
      <c r="AW95" s="100" t="s">
        <v>39</v>
      </c>
      <c r="AX95" s="5" t="s">
        <v>25</v>
      </c>
      <c r="AY95" s="38">
        <f>Заказ!$G$35-35</f>
        <v>865</v>
      </c>
      <c r="AZ95" s="38">
        <f>Заказ!$H$35-35</f>
        <v>315</v>
      </c>
      <c r="BA95" s="5">
        <v>1</v>
      </c>
      <c r="BB95" s="1" t="s">
        <v>74</v>
      </c>
      <c r="BC95" s="39">
        <f>Заказ!$G$35</f>
        <v>900</v>
      </c>
      <c r="BD95" s="39">
        <f>Заказ!$H$35</f>
        <v>350</v>
      </c>
      <c r="BE95" s="1">
        <v>1</v>
      </c>
      <c r="BF95" s="1" t="s">
        <v>31</v>
      </c>
      <c r="BG95" s="46">
        <f>Заказ!$I$35-Заказ!$J$35-9</f>
        <v>181</v>
      </c>
      <c r="BH95" s="46">
        <f>BC95-41</f>
        <v>859</v>
      </c>
      <c r="BI95" s="1">
        <v>1</v>
      </c>
      <c r="BJ95" s="5"/>
      <c r="BK95" s="5"/>
      <c r="BL95" s="5" t="str">
        <f>Заказ!$N$35</f>
        <v>Ручка овал</v>
      </c>
      <c r="BM95" s="5">
        <v>1</v>
      </c>
      <c r="BN95" s="5">
        <f>Заказ!$X$35</f>
        <v>250</v>
      </c>
      <c r="BO95" s="5">
        <v>1</v>
      </c>
      <c r="BP95" s="5"/>
      <c r="BQ95" s="5"/>
      <c r="BR95" s="5"/>
      <c r="BS95" s="5"/>
      <c r="BT95" s="5"/>
      <c r="BU95" s="100" t="s">
        <v>39</v>
      </c>
      <c r="BV95" s="5" t="s">
        <v>25</v>
      </c>
      <c r="BW95" s="38">
        <f>Заказ!$G$50-35</f>
        <v>915</v>
      </c>
      <c r="BX95" s="38">
        <f>Заказ!$H$50-35</f>
        <v>385</v>
      </c>
      <c r="BY95" s="5">
        <v>1</v>
      </c>
      <c r="BZ95" s="1" t="s">
        <v>74</v>
      </c>
      <c r="CA95" s="39">
        <f>Заказ!$G$50</f>
        <v>950</v>
      </c>
      <c r="CB95" s="39">
        <f>Заказ!$H$50</f>
        <v>420</v>
      </c>
      <c r="CC95" s="1">
        <v>1</v>
      </c>
      <c r="CD95" s="1" t="s">
        <v>31</v>
      </c>
      <c r="CE95" s="46">
        <f>Заказ!$I$50-Заказ!$J$50-9</f>
        <v>191</v>
      </c>
      <c r="CF95" s="46">
        <f>CA95-41</f>
        <v>909</v>
      </c>
      <c r="CG95" s="1">
        <v>1</v>
      </c>
      <c r="CH95" s="5"/>
      <c r="CI95" s="5"/>
      <c r="CJ95" s="5" t="str">
        <f>Заказ!$N$50</f>
        <v>Ручка шест</v>
      </c>
      <c r="CK95" s="5">
        <v>1</v>
      </c>
      <c r="CL95" s="5">
        <f>Заказ!$X$50</f>
        <v>350</v>
      </c>
      <c r="CM95" s="5">
        <v>1</v>
      </c>
      <c r="CN95" s="5"/>
      <c r="CO95" s="5"/>
      <c r="CP95" s="5"/>
      <c r="CQ95" s="5"/>
      <c r="CR95" s="5"/>
      <c r="CS95" s="100" t="s">
        <v>39</v>
      </c>
      <c r="CT95" s="5" t="s">
        <v>25</v>
      </c>
      <c r="CU95" s="38">
        <f>Заказ!$G$65-35</f>
        <v>875</v>
      </c>
      <c r="CV95" s="38">
        <f>Заказ!$H$65-35</f>
        <v>315</v>
      </c>
      <c r="CW95" s="5">
        <v>1</v>
      </c>
      <c r="CX95" s="1" t="s">
        <v>74</v>
      </c>
      <c r="CY95" s="39">
        <f>Заказ!$G$65</f>
        <v>910</v>
      </c>
      <c r="CZ95" s="39">
        <f>Заказ!$H$65</f>
        <v>350</v>
      </c>
      <c r="DA95" s="1">
        <v>1</v>
      </c>
      <c r="DB95" s="1" t="s">
        <v>31</v>
      </c>
      <c r="DC95" s="46">
        <f>Заказ!$I$65-Заказ!$J$65-9</f>
        <v>201</v>
      </c>
      <c r="DD95" s="46">
        <f>CY95-41</f>
        <v>869</v>
      </c>
      <c r="DE95" s="1">
        <v>1</v>
      </c>
      <c r="DF95" s="5"/>
      <c r="DG95" s="5"/>
      <c r="DH95" s="5" t="str">
        <f>Заказ!$N$65</f>
        <v>Ручка нож</v>
      </c>
      <c r="DI95" s="5">
        <v>1</v>
      </c>
      <c r="DJ95" s="5">
        <f>Заказ!$X$65</f>
        <v>250</v>
      </c>
      <c r="DK95" s="5">
        <v>1</v>
      </c>
      <c r="DL95" s="5"/>
      <c r="DM95" s="5"/>
      <c r="DN95" s="5"/>
      <c r="DO95" s="5"/>
      <c r="DP95" s="5"/>
    </row>
    <row r="96" spans="1:120" x14ac:dyDescent="0.25">
      <c r="A96" s="121"/>
      <c r="B96" s="1" t="s">
        <v>30</v>
      </c>
      <c r="C96" s="49">
        <f>Заказ!$I$5-Заказ!$J$5-32</f>
        <v>498</v>
      </c>
      <c r="D96" s="49">
        <f>D95</f>
        <v>335</v>
      </c>
      <c r="E96" s="1">
        <v>2</v>
      </c>
      <c r="F96" s="1" t="s">
        <v>30</v>
      </c>
      <c r="G96" s="39">
        <f>Заказ!$I$5-Заказ!$J$5-6</f>
        <v>524</v>
      </c>
      <c r="H96" s="39">
        <f>H95</f>
        <v>370</v>
      </c>
      <c r="I96" s="1">
        <v>2</v>
      </c>
      <c r="J96" s="1"/>
      <c r="K96" s="46"/>
      <c r="L96" s="46"/>
      <c r="M96" s="1"/>
      <c r="N96" s="1"/>
      <c r="O96" s="1"/>
      <c r="P96" s="1" t="str">
        <f>Заказ!$O$5</f>
        <v>Опора Н560</v>
      </c>
      <c r="Q96" s="1">
        <v>4</v>
      </c>
      <c r="R96" s="1"/>
      <c r="S96" s="1"/>
      <c r="T96" s="1"/>
      <c r="U96" s="1"/>
      <c r="V96" s="1"/>
      <c r="W96" s="1"/>
      <c r="X96" s="1"/>
      <c r="Y96" s="147"/>
      <c r="Z96" s="1" t="s">
        <v>30</v>
      </c>
      <c r="AA96" s="39">
        <f>Заказ!$I$20-Заказ!$J$20-32</f>
        <v>188</v>
      </c>
      <c r="AB96" s="39">
        <f>AB95</f>
        <v>365</v>
      </c>
      <c r="AC96" s="1">
        <v>2</v>
      </c>
      <c r="AD96" s="1" t="s">
        <v>30</v>
      </c>
      <c r="AE96" s="39">
        <f>Заказ!$I$20-Заказ!$J$20-6</f>
        <v>214</v>
      </c>
      <c r="AF96" s="39">
        <f>AF95</f>
        <v>400</v>
      </c>
      <c r="AG96" s="1">
        <v>2</v>
      </c>
      <c r="AH96" s="1"/>
      <c r="AI96" s="46"/>
      <c r="AJ96" s="46"/>
      <c r="AK96" s="1"/>
      <c r="AL96" s="1"/>
      <c r="AM96" s="1"/>
      <c r="AN96" s="1" t="str">
        <f>Заказ!$O$20</f>
        <v>Опора Н580</v>
      </c>
      <c r="AO96" s="1">
        <v>4</v>
      </c>
      <c r="AP96" s="1"/>
      <c r="AQ96" s="1"/>
      <c r="AR96" s="1"/>
      <c r="AS96" s="1"/>
      <c r="AT96" s="1"/>
      <c r="AU96" s="1"/>
      <c r="AV96" s="1"/>
      <c r="AW96" s="147"/>
      <c r="AX96" s="1" t="s">
        <v>30</v>
      </c>
      <c r="AY96" s="39">
        <f>Заказ!$I$35-Заказ!$J$35-32</f>
        <v>158</v>
      </c>
      <c r="AZ96" s="39">
        <f>AZ95</f>
        <v>315</v>
      </c>
      <c r="BA96" s="1">
        <v>2</v>
      </c>
      <c r="BB96" s="1" t="s">
        <v>30</v>
      </c>
      <c r="BC96" s="39">
        <f>Заказ!$I$35-Заказ!$J$35-6</f>
        <v>184</v>
      </c>
      <c r="BD96" s="39">
        <f>BD95</f>
        <v>350</v>
      </c>
      <c r="BE96" s="1">
        <v>2</v>
      </c>
      <c r="BF96" s="1"/>
      <c r="BG96" s="46"/>
      <c r="BH96" s="46"/>
      <c r="BI96" s="1"/>
      <c r="BJ96" s="1"/>
      <c r="BK96" s="1"/>
      <c r="BL96" s="1" t="str">
        <f>Заказ!$O$35</f>
        <v>Опора Н560</v>
      </c>
      <c r="BM96" s="1">
        <v>4</v>
      </c>
      <c r="BN96" s="1"/>
      <c r="BO96" s="1"/>
      <c r="BP96" s="1"/>
      <c r="BQ96" s="1"/>
      <c r="BR96" s="1"/>
      <c r="BS96" s="1"/>
      <c r="BT96" s="1"/>
      <c r="BU96" s="147"/>
      <c r="BV96" s="1" t="s">
        <v>30</v>
      </c>
      <c r="BW96" s="39">
        <f>Заказ!$I$50-Заказ!$J$50-32</f>
        <v>168</v>
      </c>
      <c r="BX96" s="39">
        <f>BX95</f>
        <v>385</v>
      </c>
      <c r="BY96" s="1">
        <v>2</v>
      </c>
      <c r="BZ96" s="1" t="s">
        <v>30</v>
      </c>
      <c r="CA96" s="39">
        <f>Заказ!$I$50-Заказ!$J$50-6</f>
        <v>194</v>
      </c>
      <c r="CB96" s="39">
        <f>CB95</f>
        <v>420</v>
      </c>
      <c r="CC96" s="1">
        <v>2</v>
      </c>
      <c r="CD96" s="1"/>
      <c r="CE96" s="46"/>
      <c r="CF96" s="46"/>
      <c r="CG96" s="1"/>
      <c r="CH96" s="1"/>
      <c r="CI96" s="1"/>
      <c r="CJ96" s="1" t="str">
        <f>Заказ!$O$50</f>
        <v>Опора Н570</v>
      </c>
      <c r="CK96" s="1">
        <v>4</v>
      </c>
      <c r="CL96" s="1"/>
      <c r="CM96" s="1"/>
      <c r="CN96" s="1"/>
      <c r="CO96" s="1"/>
      <c r="CP96" s="1"/>
      <c r="CQ96" s="1"/>
      <c r="CR96" s="1"/>
      <c r="CS96" s="147"/>
      <c r="CT96" s="1" t="s">
        <v>30</v>
      </c>
      <c r="CU96" s="39">
        <f>Заказ!$I$65-Заказ!$J$65-32</f>
        <v>178</v>
      </c>
      <c r="CV96" s="39">
        <f>CV95</f>
        <v>315</v>
      </c>
      <c r="CW96" s="1">
        <v>2</v>
      </c>
      <c r="CX96" s="1" t="s">
        <v>30</v>
      </c>
      <c r="CY96" s="39">
        <f>Заказ!$I$65-Заказ!$J$65-6</f>
        <v>204</v>
      </c>
      <c r="CZ96" s="39">
        <f>CZ95</f>
        <v>350</v>
      </c>
      <c r="DA96" s="1">
        <v>2</v>
      </c>
      <c r="DB96" s="1"/>
      <c r="DC96" s="46"/>
      <c r="DD96" s="46"/>
      <c r="DE96" s="1"/>
      <c r="DF96" s="1"/>
      <c r="DG96" s="1"/>
      <c r="DH96" s="1" t="str">
        <f>Заказ!$O$65</f>
        <v>Опора Н550</v>
      </c>
      <c r="DI96" s="1">
        <v>4</v>
      </c>
      <c r="DJ96" s="1"/>
      <c r="DK96" s="1"/>
      <c r="DL96" s="1"/>
      <c r="DM96" s="1"/>
      <c r="DN96" s="1"/>
      <c r="DO96" s="1"/>
      <c r="DP96" s="1"/>
    </row>
    <row r="97" spans="1:120" x14ac:dyDescent="0.25">
      <c r="A97" s="121"/>
      <c r="B97" s="1" t="s">
        <v>62</v>
      </c>
      <c r="C97" s="44">
        <f>Заказ!$G$5-67</f>
        <v>383</v>
      </c>
      <c r="D97" s="39">
        <v>80</v>
      </c>
      <c r="E97" s="1">
        <v>2</v>
      </c>
      <c r="F97" s="1" t="s">
        <v>58</v>
      </c>
      <c r="G97" s="39">
        <f>G96</f>
        <v>524</v>
      </c>
      <c r="H97" s="39">
        <f>G95-35</f>
        <v>415</v>
      </c>
      <c r="I97" s="1">
        <v>1</v>
      </c>
      <c r="J97" s="1"/>
      <c r="K97" s="46"/>
      <c r="L97" s="46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47"/>
      <c r="Z97" s="1" t="s">
        <v>62</v>
      </c>
      <c r="AA97" s="39">
        <f>Заказ!$G$20-67</f>
        <v>1133</v>
      </c>
      <c r="AB97" s="39">
        <v>80</v>
      </c>
      <c r="AC97" s="1">
        <v>2</v>
      </c>
      <c r="AD97" s="1" t="s">
        <v>58</v>
      </c>
      <c r="AE97" s="39">
        <f>AE96</f>
        <v>214</v>
      </c>
      <c r="AF97" s="39">
        <f>AE95-35</f>
        <v>-35</v>
      </c>
      <c r="AG97" s="1">
        <v>1</v>
      </c>
      <c r="AH97" s="1"/>
      <c r="AI97" s="46"/>
      <c r="AJ97" s="46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47"/>
      <c r="AX97" s="1" t="s">
        <v>62</v>
      </c>
      <c r="AY97" s="39">
        <f>Заказ!$G$35-67</f>
        <v>833</v>
      </c>
      <c r="AZ97" s="39">
        <v>80</v>
      </c>
      <c r="BA97" s="1">
        <v>2</v>
      </c>
      <c r="BB97" s="1" t="s">
        <v>58</v>
      </c>
      <c r="BC97" s="39">
        <f>BC96</f>
        <v>184</v>
      </c>
      <c r="BD97" s="39">
        <f>BC95-35</f>
        <v>865</v>
      </c>
      <c r="BE97" s="1">
        <v>1</v>
      </c>
      <c r="BF97" s="1"/>
      <c r="BG97" s="46"/>
      <c r="BH97" s="46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47"/>
      <c r="BV97" s="1" t="s">
        <v>62</v>
      </c>
      <c r="BW97" s="39">
        <f>Заказ!$G$50-67</f>
        <v>883</v>
      </c>
      <c r="BX97" s="39">
        <v>80</v>
      </c>
      <c r="BY97" s="1">
        <v>2</v>
      </c>
      <c r="BZ97" s="1" t="s">
        <v>58</v>
      </c>
      <c r="CA97" s="39">
        <f>CA96</f>
        <v>194</v>
      </c>
      <c r="CB97" s="39">
        <f>CA95-35</f>
        <v>915</v>
      </c>
      <c r="CC97" s="1">
        <v>1</v>
      </c>
      <c r="CD97" s="1"/>
      <c r="CE97" s="46"/>
      <c r="CF97" s="46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47"/>
      <c r="CT97" s="1" t="s">
        <v>62</v>
      </c>
      <c r="CU97" s="39">
        <f>Заказ!$G$65-67</f>
        <v>843</v>
      </c>
      <c r="CV97" s="39">
        <v>80</v>
      </c>
      <c r="CW97" s="1">
        <v>2</v>
      </c>
      <c r="CX97" s="1" t="s">
        <v>58</v>
      </c>
      <c r="CY97" s="39">
        <f>CY96</f>
        <v>204</v>
      </c>
      <c r="CZ97" s="39">
        <f>CY95-35</f>
        <v>875</v>
      </c>
      <c r="DA97" s="1">
        <v>1</v>
      </c>
      <c r="DB97" s="1"/>
      <c r="DC97" s="46"/>
      <c r="DD97" s="46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</row>
    <row r="98" spans="1:120" x14ac:dyDescent="0.25">
      <c r="A98" s="121"/>
      <c r="B98" s="1" t="s">
        <v>66</v>
      </c>
      <c r="C98" s="39">
        <f>C96-17</f>
        <v>481</v>
      </c>
      <c r="D98" s="39">
        <f>Заказ!$G$5-68</f>
        <v>382</v>
      </c>
      <c r="E98" s="1">
        <v>1</v>
      </c>
      <c r="F98" s="1"/>
      <c r="G98" s="39"/>
      <c r="H98" s="39"/>
      <c r="I98" s="1"/>
      <c r="J98" s="1"/>
      <c r="K98" s="46"/>
      <c r="L98" s="46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47"/>
      <c r="Z98" s="1" t="s">
        <v>66</v>
      </c>
      <c r="AA98" s="39">
        <f>AA96-17</f>
        <v>171</v>
      </c>
      <c r="AB98" s="39">
        <f>Заказ!$G$20-68</f>
        <v>1132</v>
      </c>
      <c r="AC98" s="1">
        <v>1</v>
      </c>
      <c r="AD98" s="1"/>
      <c r="AE98" s="39"/>
      <c r="AF98" s="39"/>
      <c r="AG98" s="1"/>
      <c r="AH98" s="1"/>
      <c r="AI98" s="46"/>
      <c r="AJ98" s="46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47"/>
      <c r="AX98" s="1" t="s">
        <v>66</v>
      </c>
      <c r="AY98" s="39">
        <f>AY96-17</f>
        <v>141</v>
      </c>
      <c r="AZ98" s="39">
        <f>Заказ!$G$35-68</f>
        <v>832</v>
      </c>
      <c r="BA98" s="1">
        <v>1</v>
      </c>
      <c r="BB98" s="1"/>
      <c r="BC98" s="39"/>
      <c r="BD98" s="39"/>
      <c r="BE98" s="1"/>
      <c r="BF98" s="1"/>
      <c r="BG98" s="46"/>
      <c r="BH98" s="46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47"/>
      <c r="BV98" s="1" t="s">
        <v>66</v>
      </c>
      <c r="BW98" s="39">
        <f>BW96-17</f>
        <v>151</v>
      </c>
      <c r="BX98" s="39">
        <f>Заказ!$G$50-68</f>
        <v>882</v>
      </c>
      <c r="BY98" s="1">
        <v>1</v>
      </c>
      <c r="BZ98" s="1"/>
      <c r="CA98" s="39"/>
      <c r="CB98" s="39"/>
      <c r="CC98" s="1"/>
      <c r="CD98" s="1"/>
      <c r="CE98" s="46"/>
      <c r="CF98" s="46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47"/>
      <c r="CT98" s="1" t="s">
        <v>66</v>
      </c>
      <c r="CU98" s="39">
        <f>CU96-17</f>
        <v>161</v>
      </c>
      <c r="CV98" s="39">
        <f>Заказ!$G$65-68</f>
        <v>842</v>
      </c>
      <c r="CW98" s="1">
        <v>1</v>
      </c>
      <c r="CX98" s="1"/>
      <c r="CY98" s="39"/>
      <c r="CZ98" s="39"/>
      <c r="DA98" s="1"/>
      <c r="DB98" s="1"/>
      <c r="DC98" s="46"/>
      <c r="DD98" s="46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</row>
    <row r="99" spans="1:120" x14ac:dyDescent="0.25">
      <c r="A99" s="121"/>
      <c r="B99" s="1" t="s">
        <v>26</v>
      </c>
      <c r="C99" s="39"/>
      <c r="D99" s="39"/>
      <c r="E99" s="1"/>
      <c r="F99" s="1"/>
      <c r="G99" s="39"/>
      <c r="H99" s="39"/>
      <c r="I99" s="1"/>
      <c r="J99" s="1"/>
      <c r="K99" s="46"/>
      <c r="L99" s="46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47"/>
      <c r="Z99" s="1" t="s">
        <v>26</v>
      </c>
      <c r="AA99" s="39"/>
      <c r="AB99" s="39"/>
      <c r="AC99" s="1"/>
      <c r="AD99" s="1"/>
      <c r="AE99" s="39"/>
      <c r="AF99" s="39"/>
      <c r="AG99" s="1"/>
      <c r="AH99" s="1"/>
      <c r="AI99" s="46"/>
      <c r="AJ99" s="46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47"/>
      <c r="AX99" s="1" t="s">
        <v>26</v>
      </c>
      <c r="AY99" s="39"/>
      <c r="AZ99" s="39"/>
      <c r="BA99" s="1"/>
      <c r="BB99" s="1"/>
      <c r="BC99" s="39"/>
      <c r="BD99" s="39"/>
      <c r="BE99" s="1"/>
      <c r="BF99" s="1"/>
      <c r="BG99" s="46"/>
      <c r="BH99" s="46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47"/>
      <c r="BV99" s="1" t="s">
        <v>26</v>
      </c>
      <c r="BW99" s="39"/>
      <c r="BX99" s="39"/>
      <c r="BY99" s="1"/>
      <c r="BZ99" s="1"/>
      <c r="CA99" s="39"/>
      <c r="CB99" s="39"/>
      <c r="CC99" s="1"/>
      <c r="CD99" s="1"/>
      <c r="CE99" s="46"/>
      <c r="CF99" s="46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47"/>
      <c r="CT99" s="1" t="s">
        <v>26</v>
      </c>
      <c r="CU99" s="39"/>
      <c r="CV99" s="39"/>
      <c r="CW99" s="1"/>
      <c r="CX99" s="1"/>
      <c r="CY99" s="39"/>
      <c r="CZ99" s="39"/>
      <c r="DA99" s="1"/>
      <c r="DB99" s="1"/>
      <c r="DC99" s="46"/>
      <c r="DD99" s="46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</row>
    <row r="100" spans="1:120" x14ac:dyDescent="0.25">
      <c r="A100" s="121"/>
      <c r="B100" s="1" t="s">
        <v>25</v>
      </c>
      <c r="C100" s="39">
        <f>Заказ!$G$5-105</f>
        <v>345</v>
      </c>
      <c r="D100" s="39">
        <f>C102-34</f>
        <v>266</v>
      </c>
      <c r="E100" s="1">
        <v>1</v>
      </c>
      <c r="F100" s="1"/>
      <c r="G100" s="39"/>
      <c r="H100" s="39"/>
      <c r="I100" s="1"/>
      <c r="J100" s="1"/>
      <c r="K100" s="46"/>
      <c r="L100" s="46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47"/>
      <c r="Z100" s="1" t="s">
        <v>25</v>
      </c>
      <c r="AA100" s="39">
        <f>Заказ!$G$20-105</f>
        <v>1095</v>
      </c>
      <c r="AB100" s="39">
        <f>AA102-34</f>
        <v>266</v>
      </c>
      <c r="AC100" s="1">
        <v>1</v>
      </c>
      <c r="AD100" s="1"/>
      <c r="AE100" s="39"/>
      <c r="AF100" s="39"/>
      <c r="AG100" s="1"/>
      <c r="AH100" s="1"/>
      <c r="AI100" s="46"/>
      <c r="AJ100" s="46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47"/>
      <c r="AX100" s="1" t="s">
        <v>25</v>
      </c>
      <c r="AY100" s="39">
        <f>Заказ!$G$35-105</f>
        <v>795</v>
      </c>
      <c r="AZ100" s="39">
        <f>AY102-34</f>
        <v>216</v>
      </c>
      <c r="BA100" s="1">
        <v>1</v>
      </c>
      <c r="BB100" s="1"/>
      <c r="BC100" s="39"/>
      <c r="BD100" s="39"/>
      <c r="BE100" s="1"/>
      <c r="BF100" s="1"/>
      <c r="BG100" s="46"/>
      <c r="BH100" s="46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47"/>
      <c r="BV100" s="1" t="s">
        <v>25</v>
      </c>
      <c r="BW100" s="39">
        <f>Заказ!$G$50-105</f>
        <v>845</v>
      </c>
      <c r="BX100" s="39">
        <f>BW102-34</f>
        <v>316</v>
      </c>
      <c r="BY100" s="1">
        <v>1</v>
      </c>
      <c r="BZ100" s="1"/>
      <c r="CA100" s="39"/>
      <c r="CB100" s="39"/>
      <c r="CC100" s="1"/>
      <c r="CD100" s="1"/>
      <c r="CE100" s="46"/>
      <c r="CF100" s="46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47"/>
      <c r="CT100" s="1" t="s">
        <v>25</v>
      </c>
      <c r="CU100" s="39">
        <f>Заказ!$G$65-105</f>
        <v>805</v>
      </c>
      <c r="CV100" s="39">
        <f>CU102-34</f>
        <v>216</v>
      </c>
      <c r="CW100" s="1">
        <v>1</v>
      </c>
      <c r="CX100" s="1"/>
      <c r="CY100" s="39"/>
      <c r="CZ100" s="39"/>
      <c r="DA100" s="1"/>
      <c r="DB100" s="1"/>
      <c r="DC100" s="46"/>
      <c r="DD100" s="46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</row>
    <row r="101" spans="1:120" x14ac:dyDescent="0.25">
      <c r="A101" s="121"/>
      <c r="B101" s="1" t="s">
        <v>27</v>
      </c>
      <c r="C101" s="44">
        <f>C100</f>
        <v>345</v>
      </c>
      <c r="D101" s="39">
        <v>90</v>
      </c>
      <c r="E101" s="1">
        <v>2</v>
      </c>
      <c r="F101" s="1"/>
      <c r="G101" s="39"/>
      <c r="H101" s="39"/>
      <c r="I101" s="1"/>
      <c r="J101" s="1"/>
      <c r="K101" s="46"/>
      <c r="L101" s="46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47"/>
      <c r="Z101" s="1" t="s">
        <v>27</v>
      </c>
      <c r="AA101" s="39">
        <f>AA100</f>
        <v>1095</v>
      </c>
      <c r="AB101" s="39">
        <v>90</v>
      </c>
      <c r="AC101" s="1">
        <v>2</v>
      </c>
      <c r="AD101" s="1"/>
      <c r="AE101" s="39"/>
      <c r="AF101" s="39"/>
      <c r="AG101" s="1"/>
      <c r="AH101" s="1"/>
      <c r="AI101" s="46"/>
      <c r="AJ101" s="46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47"/>
      <c r="AX101" s="1" t="s">
        <v>27</v>
      </c>
      <c r="AY101" s="39">
        <f>AY100</f>
        <v>795</v>
      </c>
      <c r="AZ101" s="39">
        <v>90</v>
      </c>
      <c r="BA101" s="1">
        <v>2</v>
      </c>
      <c r="BB101" s="1"/>
      <c r="BC101" s="39"/>
      <c r="BD101" s="39"/>
      <c r="BE101" s="1"/>
      <c r="BF101" s="1"/>
      <c r="BG101" s="46"/>
      <c r="BH101" s="46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47"/>
      <c r="BV101" s="1" t="s">
        <v>27</v>
      </c>
      <c r="BW101" s="39">
        <f>BW100</f>
        <v>845</v>
      </c>
      <c r="BX101" s="39">
        <v>90</v>
      </c>
      <c r="BY101" s="1">
        <v>2</v>
      </c>
      <c r="BZ101" s="1"/>
      <c r="CA101" s="39"/>
      <c r="CB101" s="39"/>
      <c r="CC101" s="1"/>
      <c r="CD101" s="1"/>
      <c r="CE101" s="46"/>
      <c r="CF101" s="46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47"/>
      <c r="CT101" s="1" t="s">
        <v>27</v>
      </c>
      <c r="CU101" s="39">
        <f>CU100</f>
        <v>805</v>
      </c>
      <c r="CV101" s="39">
        <v>90</v>
      </c>
      <c r="CW101" s="1">
        <v>2</v>
      </c>
      <c r="CX101" s="1"/>
      <c r="CY101" s="39"/>
      <c r="CZ101" s="39"/>
      <c r="DA101" s="1"/>
      <c r="DB101" s="1"/>
      <c r="DC101" s="46"/>
      <c r="DD101" s="46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</row>
    <row r="102" spans="1:120" x14ac:dyDescent="0.25">
      <c r="A102" s="121"/>
      <c r="B102" s="1" t="s">
        <v>28</v>
      </c>
      <c r="C102" s="44">
        <f>R95</f>
        <v>300</v>
      </c>
      <c r="D102" s="44">
        <v>100</v>
      </c>
      <c r="E102" s="1">
        <v>2</v>
      </c>
      <c r="F102" s="1"/>
      <c r="G102" s="39"/>
      <c r="H102" s="39"/>
      <c r="I102" s="1"/>
      <c r="J102" s="1"/>
      <c r="K102" s="46"/>
      <c r="L102" s="46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47"/>
      <c r="Z102" s="1" t="s">
        <v>28</v>
      </c>
      <c r="AA102" s="39">
        <f>AP95</f>
        <v>300</v>
      </c>
      <c r="AB102" s="39">
        <v>100</v>
      </c>
      <c r="AC102" s="1">
        <v>2</v>
      </c>
      <c r="AD102" s="1"/>
      <c r="AE102" s="39"/>
      <c r="AF102" s="39"/>
      <c r="AG102" s="1"/>
      <c r="AH102" s="1"/>
      <c r="AI102" s="46"/>
      <c r="AJ102" s="46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47"/>
      <c r="AX102" s="1" t="s">
        <v>28</v>
      </c>
      <c r="AY102" s="39">
        <f>BN95</f>
        <v>250</v>
      </c>
      <c r="AZ102" s="39">
        <v>100</v>
      </c>
      <c r="BA102" s="1">
        <v>2</v>
      </c>
      <c r="BB102" s="1"/>
      <c r="BC102" s="39"/>
      <c r="BD102" s="39"/>
      <c r="BE102" s="1"/>
      <c r="BF102" s="1"/>
      <c r="BG102" s="46"/>
      <c r="BH102" s="46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47"/>
      <c r="BV102" s="1" t="s">
        <v>28</v>
      </c>
      <c r="BW102" s="39">
        <f>CL95</f>
        <v>350</v>
      </c>
      <c r="BX102" s="39">
        <v>100</v>
      </c>
      <c r="BY102" s="1">
        <v>2</v>
      </c>
      <c r="BZ102" s="1"/>
      <c r="CA102" s="39"/>
      <c r="CB102" s="39"/>
      <c r="CC102" s="1"/>
      <c r="CD102" s="1"/>
      <c r="CE102" s="46"/>
      <c r="CF102" s="46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47"/>
      <c r="CT102" s="1" t="s">
        <v>28</v>
      </c>
      <c r="CU102" s="39">
        <f>DJ95</f>
        <v>250</v>
      </c>
      <c r="CV102" s="39">
        <v>100</v>
      </c>
      <c r="CW102" s="1">
        <v>2</v>
      </c>
      <c r="CX102" s="1"/>
      <c r="CY102" s="39"/>
      <c r="CZ102" s="39"/>
      <c r="DA102" s="1"/>
      <c r="DB102" s="1"/>
      <c r="DC102" s="46"/>
      <c r="DD102" s="46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</row>
    <row r="103" spans="1:120" x14ac:dyDescent="0.25">
      <c r="A103" s="121"/>
      <c r="B103" s="1"/>
      <c r="C103" s="39"/>
      <c r="D103" s="39"/>
      <c r="E103" s="1"/>
      <c r="F103" s="1"/>
      <c r="G103" s="39"/>
      <c r="H103" s="39"/>
      <c r="I103" s="1"/>
      <c r="J103" s="1"/>
      <c r="K103" s="46"/>
      <c r="L103" s="46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47"/>
      <c r="Z103" s="1"/>
      <c r="AA103" s="39"/>
      <c r="AB103" s="39"/>
      <c r="AC103" s="1"/>
      <c r="AD103" s="1"/>
      <c r="AE103" s="39"/>
      <c r="AF103" s="39"/>
      <c r="AG103" s="1"/>
      <c r="AH103" s="1"/>
      <c r="AI103" s="46"/>
      <c r="AJ103" s="46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47"/>
      <c r="AX103" s="1"/>
      <c r="AY103" s="39"/>
      <c r="AZ103" s="39"/>
      <c r="BA103" s="1"/>
      <c r="BB103" s="1"/>
      <c r="BC103" s="39"/>
      <c r="BD103" s="39"/>
      <c r="BE103" s="1"/>
      <c r="BF103" s="1"/>
      <c r="BG103" s="46"/>
      <c r="BH103" s="46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47"/>
      <c r="BV103" s="1"/>
      <c r="BW103" s="39"/>
      <c r="BX103" s="39"/>
      <c r="BY103" s="1"/>
      <c r="BZ103" s="1"/>
      <c r="CA103" s="39"/>
      <c r="CB103" s="39"/>
      <c r="CC103" s="1"/>
      <c r="CD103" s="1"/>
      <c r="CE103" s="46"/>
      <c r="CF103" s="46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47"/>
      <c r="CT103" s="1"/>
      <c r="CU103" s="39"/>
      <c r="CV103" s="39"/>
      <c r="CW103" s="1"/>
      <c r="CX103" s="1"/>
      <c r="CY103" s="39"/>
      <c r="CZ103" s="39"/>
      <c r="DA103" s="1"/>
      <c r="DB103" s="1"/>
      <c r="DC103" s="46"/>
      <c r="DD103" s="46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</row>
    <row r="104" spans="1:120" x14ac:dyDescent="0.25">
      <c r="A104" s="121"/>
      <c r="B104" s="1"/>
      <c r="C104" s="39"/>
      <c r="D104" s="39"/>
      <c r="E104" s="1"/>
      <c r="F104" s="1"/>
      <c r="G104" s="39"/>
      <c r="H104" s="39"/>
      <c r="I104" s="1"/>
      <c r="J104" s="1"/>
      <c r="K104" s="46"/>
      <c r="L104" s="46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47"/>
      <c r="Z104" s="1"/>
      <c r="AA104" s="39"/>
      <c r="AB104" s="39"/>
      <c r="AC104" s="1"/>
      <c r="AD104" s="1"/>
      <c r="AE104" s="39"/>
      <c r="AF104" s="39"/>
      <c r="AG104" s="1"/>
      <c r="AH104" s="1"/>
      <c r="AI104" s="46"/>
      <c r="AJ104" s="46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47"/>
      <c r="AX104" s="1"/>
      <c r="AY104" s="39"/>
      <c r="AZ104" s="39"/>
      <c r="BA104" s="1"/>
      <c r="BB104" s="1"/>
      <c r="BC104" s="39"/>
      <c r="BD104" s="39"/>
      <c r="BE104" s="1"/>
      <c r="BF104" s="1"/>
      <c r="BG104" s="46"/>
      <c r="BH104" s="46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47"/>
      <c r="BV104" s="1"/>
      <c r="BW104" s="39"/>
      <c r="BX104" s="39"/>
      <c r="BY104" s="1"/>
      <c r="BZ104" s="1"/>
      <c r="CA104" s="39"/>
      <c r="CB104" s="39"/>
      <c r="CC104" s="1"/>
      <c r="CD104" s="1"/>
      <c r="CE104" s="46"/>
      <c r="CF104" s="46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47"/>
      <c r="CT104" s="1"/>
      <c r="CU104" s="39"/>
      <c r="CV104" s="39"/>
      <c r="CW104" s="1"/>
      <c r="CX104" s="1"/>
      <c r="CY104" s="39"/>
      <c r="CZ104" s="39"/>
      <c r="DA104" s="1"/>
      <c r="DB104" s="1"/>
      <c r="DC104" s="46"/>
      <c r="DD104" s="46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</row>
    <row r="105" spans="1:120" x14ac:dyDescent="0.25">
      <c r="A105" s="121"/>
      <c r="B105" s="1"/>
      <c r="C105" s="39"/>
      <c r="D105" s="39"/>
      <c r="E105" s="1"/>
      <c r="F105" s="1"/>
      <c r="G105" s="39"/>
      <c r="H105" s="39"/>
      <c r="I105" s="1"/>
      <c r="J105" s="1"/>
      <c r="K105" s="46"/>
      <c r="L105" s="46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47"/>
      <c r="Z105" s="1"/>
      <c r="AA105" s="39"/>
      <c r="AB105" s="39"/>
      <c r="AC105" s="1"/>
      <c r="AD105" s="1"/>
      <c r="AE105" s="39"/>
      <c r="AF105" s="39"/>
      <c r="AG105" s="1"/>
      <c r="AH105" s="1"/>
      <c r="AI105" s="46"/>
      <c r="AJ105" s="46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47"/>
      <c r="AX105" s="1"/>
      <c r="AY105" s="39"/>
      <c r="AZ105" s="39"/>
      <c r="BA105" s="1"/>
      <c r="BB105" s="1"/>
      <c r="BC105" s="39"/>
      <c r="BD105" s="39"/>
      <c r="BE105" s="1"/>
      <c r="BF105" s="1"/>
      <c r="BG105" s="46"/>
      <c r="BH105" s="46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47"/>
      <c r="BV105" s="1"/>
      <c r="BW105" s="39"/>
      <c r="BX105" s="39"/>
      <c r="BY105" s="1"/>
      <c r="BZ105" s="1"/>
      <c r="CA105" s="39"/>
      <c r="CB105" s="39"/>
      <c r="CC105" s="1"/>
      <c r="CD105" s="1"/>
      <c r="CE105" s="46"/>
      <c r="CF105" s="46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47"/>
      <c r="CT105" s="1"/>
      <c r="CU105" s="39"/>
      <c r="CV105" s="39"/>
      <c r="CW105" s="1"/>
      <c r="CX105" s="1"/>
      <c r="CY105" s="39"/>
      <c r="CZ105" s="39"/>
      <c r="DA105" s="1"/>
      <c r="DB105" s="1"/>
      <c r="DC105" s="46"/>
      <c r="DD105" s="46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</row>
    <row r="106" spans="1:120" x14ac:dyDescent="0.25">
      <c r="A106" s="121"/>
      <c r="B106" s="1"/>
      <c r="C106" s="39"/>
      <c r="D106" s="39"/>
      <c r="E106" s="1"/>
      <c r="F106" s="1"/>
      <c r="G106" s="39"/>
      <c r="H106" s="39"/>
      <c r="I106" s="1"/>
      <c r="J106" s="1"/>
      <c r="K106" s="46"/>
      <c r="L106" s="46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47"/>
      <c r="Z106" s="1"/>
      <c r="AA106" s="39"/>
      <c r="AB106" s="39"/>
      <c r="AC106" s="1"/>
      <c r="AD106" s="1"/>
      <c r="AE106" s="39"/>
      <c r="AF106" s="39"/>
      <c r="AG106" s="1"/>
      <c r="AH106" s="1"/>
      <c r="AI106" s="46"/>
      <c r="AJ106" s="46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47"/>
      <c r="AX106" s="1"/>
      <c r="AY106" s="39"/>
      <c r="AZ106" s="39"/>
      <c r="BA106" s="1"/>
      <c r="BB106" s="1"/>
      <c r="BC106" s="39"/>
      <c r="BD106" s="39"/>
      <c r="BE106" s="1"/>
      <c r="BF106" s="1"/>
      <c r="BG106" s="46"/>
      <c r="BH106" s="46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47"/>
      <c r="BV106" s="1"/>
      <c r="BW106" s="39"/>
      <c r="BX106" s="39"/>
      <c r="BY106" s="1"/>
      <c r="BZ106" s="1"/>
      <c r="CA106" s="39"/>
      <c r="CB106" s="39"/>
      <c r="CC106" s="1"/>
      <c r="CD106" s="1"/>
      <c r="CE106" s="46"/>
      <c r="CF106" s="46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47"/>
      <c r="CT106" s="1"/>
      <c r="CU106" s="39"/>
      <c r="CV106" s="39"/>
      <c r="CW106" s="1"/>
      <c r="CX106" s="1"/>
      <c r="CY106" s="39"/>
      <c r="CZ106" s="39"/>
      <c r="DA106" s="1"/>
      <c r="DB106" s="1"/>
      <c r="DC106" s="46"/>
      <c r="DD106" s="46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</row>
    <row r="107" spans="1:120" x14ac:dyDescent="0.25">
      <c r="A107" s="121"/>
      <c r="B107" s="1"/>
      <c r="C107" s="39"/>
      <c r="D107" s="39"/>
      <c r="E107" s="1"/>
      <c r="F107" s="1"/>
      <c r="G107" s="39"/>
      <c r="H107" s="39"/>
      <c r="I107" s="1"/>
      <c r="J107" s="1"/>
      <c r="K107" s="46"/>
      <c r="L107" s="46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47"/>
      <c r="Z107" s="1"/>
      <c r="AA107" s="39"/>
      <c r="AB107" s="39"/>
      <c r="AC107" s="1"/>
      <c r="AD107" s="1"/>
      <c r="AE107" s="39"/>
      <c r="AF107" s="39"/>
      <c r="AG107" s="1"/>
      <c r="AH107" s="1"/>
      <c r="AI107" s="46"/>
      <c r="AJ107" s="46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47"/>
      <c r="AX107" s="1"/>
      <c r="AY107" s="39"/>
      <c r="AZ107" s="39"/>
      <c r="BA107" s="1"/>
      <c r="BB107" s="1"/>
      <c r="BC107" s="39"/>
      <c r="BD107" s="39"/>
      <c r="BE107" s="1"/>
      <c r="BF107" s="1"/>
      <c r="BG107" s="46"/>
      <c r="BH107" s="46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47"/>
      <c r="BV107" s="1"/>
      <c r="BW107" s="39"/>
      <c r="BX107" s="39"/>
      <c r="BY107" s="1"/>
      <c r="BZ107" s="1"/>
      <c r="CA107" s="39"/>
      <c r="CB107" s="39"/>
      <c r="CC107" s="1"/>
      <c r="CD107" s="1"/>
      <c r="CE107" s="46"/>
      <c r="CF107" s="46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47"/>
      <c r="CT107" s="1"/>
      <c r="CU107" s="39"/>
      <c r="CV107" s="39"/>
      <c r="CW107" s="1"/>
      <c r="CX107" s="1"/>
      <c r="CY107" s="39"/>
      <c r="CZ107" s="39"/>
      <c r="DA107" s="1"/>
      <c r="DB107" s="1"/>
      <c r="DC107" s="46"/>
      <c r="DD107" s="46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</row>
    <row r="108" spans="1:120" x14ac:dyDescent="0.25">
      <c r="A108" s="121"/>
      <c r="B108" s="1"/>
      <c r="C108" s="39"/>
      <c r="D108" s="39"/>
      <c r="E108" s="1"/>
      <c r="F108" s="1"/>
      <c r="G108" s="39"/>
      <c r="H108" s="39"/>
      <c r="I108" s="1"/>
      <c r="J108" s="1"/>
      <c r="K108" s="46"/>
      <c r="L108" s="46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47"/>
      <c r="Z108" s="1"/>
      <c r="AA108" s="39"/>
      <c r="AB108" s="39"/>
      <c r="AC108" s="1"/>
      <c r="AD108" s="1"/>
      <c r="AE108" s="39"/>
      <c r="AF108" s="39"/>
      <c r="AG108" s="1"/>
      <c r="AH108" s="1"/>
      <c r="AI108" s="46"/>
      <c r="AJ108" s="46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47"/>
      <c r="AX108" s="1"/>
      <c r="AY108" s="39"/>
      <c r="AZ108" s="39"/>
      <c r="BA108" s="1"/>
      <c r="BB108" s="1"/>
      <c r="BC108" s="39"/>
      <c r="BD108" s="39"/>
      <c r="BE108" s="1"/>
      <c r="BF108" s="1"/>
      <c r="BG108" s="46"/>
      <c r="BH108" s="46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47"/>
      <c r="BV108" s="1"/>
      <c r="BW108" s="39"/>
      <c r="BX108" s="39"/>
      <c r="BY108" s="1"/>
      <c r="BZ108" s="1"/>
      <c r="CA108" s="39"/>
      <c r="CB108" s="39"/>
      <c r="CC108" s="1"/>
      <c r="CD108" s="1"/>
      <c r="CE108" s="46"/>
      <c r="CF108" s="46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47"/>
      <c r="CT108" s="1"/>
      <c r="CU108" s="39"/>
      <c r="CV108" s="39"/>
      <c r="CW108" s="1"/>
      <c r="CX108" s="1"/>
      <c r="CY108" s="39"/>
      <c r="CZ108" s="39"/>
      <c r="DA108" s="1"/>
      <c r="DB108" s="1"/>
      <c r="DC108" s="46"/>
      <c r="DD108" s="46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</row>
    <row r="109" spans="1:120" ht="15.75" thickBot="1" x14ac:dyDescent="0.3">
      <c r="A109" s="122"/>
      <c r="B109" s="6"/>
      <c r="C109" s="40"/>
      <c r="D109" s="40"/>
      <c r="E109" s="6"/>
      <c r="F109" s="6"/>
      <c r="G109" s="40"/>
      <c r="H109" s="40"/>
      <c r="I109" s="6"/>
      <c r="J109" s="6"/>
      <c r="K109" s="47"/>
      <c r="L109" s="47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148"/>
      <c r="Z109" s="6"/>
      <c r="AA109" s="40"/>
      <c r="AB109" s="40"/>
      <c r="AC109" s="6"/>
      <c r="AD109" s="6"/>
      <c r="AE109" s="40"/>
      <c r="AF109" s="40"/>
      <c r="AG109" s="6"/>
      <c r="AH109" s="6"/>
      <c r="AI109" s="47"/>
      <c r="AJ109" s="47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148"/>
      <c r="AX109" s="6"/>
      <c r="AY109" s="40"/>
      <c r="AZ109" s="40"/>
      <c r="BA109" s="6"/>
      <c r="BB109" s="6"/>
      <c r="BC109" s="40"/>
      <c r="BD109" s="40"/>
      <c r="BE109" s="6"/>
      <c r="BF109" s="6"/>
      <c r="BG109" s="47"/>
      <c r="BH109" s="47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148"/>
      <c r="BV109" s="6"/>
      <c r="BW109" s="40"/>
      <c r="BX109" s="40"/>
      <c r="BY109" s="6"/>
      <c r="BZ109" s="6"/>
      <c r="CA109" s="40"/>
      <c r="CB109" s="40"/>
      <c r="CC109" s="6"/>
      <c r="CD109" s="6"/>
      <c r="CE109" s="47"/>
      <c r="CF109" s="47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148"/>
      <c r="CT109" s="6"/>
      <c r="CU109" s="40"/>
      <c r="CV109" s="40"/>
      <c r="CW109" s="6"/>
      <c r="CX109" s="6"/>
      <c r="CY109" s="40"/>
      <c r="CZ109" s="40"/>
      <c r="DA109" s="6"/>
      <c r="DB109" s="6"/>
      <c r="DC109" s="47"/>
      <c r="DD109" s="47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</row>
    <row r="110" spans="1:120" x14ac:dyDescent="0.25">
      <c r="A110" s="123" t="s">
        <v>40</v>
      </c>
      <c r="B110" s="5" t="s">
        <v>25</v>
      </c>
      <c r="C110" s="48">
        <f>Заказ!$G$5-35</f>
        <v>415</v>
      </c>
      <c r="D110" s="38">
        <f>Заказ!$H$5-35</f>
        <v>335</v>
      </c>
      <c r="E110" s="5">
        <v>1</v>
      </c>
      <c r="F110" s="1" t="s">
        <v>74</v>
      </c>
      <c r="G110" s="39">
        <f>Заказ!$G$5</f>
        <v>450</v>
      </c>
      <c r="H110" s="39">
        <f>Заказ!$H$5</f>
        <v>370</v>
      </c>
      <c r="I110" s="1">
        <v>1</v>
      </c>
      <c r="J110" s="1" t="s">
        <v>31</v>
      </c>
      <c r="K110" s="46">
        <f>(Заказ!$I$5-Заказ!$J$5-16)/3</f>
        <v>171.33333333333334</v>
      </c>
      <c r="L110" s="46">
        <f>G110-39</f>
        <v>411</v>
      </c>
      <c r="M110" s="1">
        <v>3</v>
      </c>
      <c r="N110" s="5"/>
      <c r="O110" s="5"/>
      <c r="P110" s="5" t="str">
        <f>Заказ!$N$5</f>
        <v>Ручка кольцо</v>
      </c>
      <c r="Q110" s="5">
        <v>3</v>
      </c>
      <c r="R110" s="5">
        <f>Заказ!$X$5</f>
        <v>300</v>
      </c>
      <c r="S110" s="5">
        <v>3</v>
      </c>
      <c r="T110" s="5"/>
      <c r="U110" s="5"/>
      <c r="V110" s="5"/>
      <c r="W110" s="5"/>
      <c r="X110" s="5"/>
      <c r="Y110" s="100" t="s">
        <v>40</v>
      </c>
      <c r="Z110" s="5" t="s">
        <v>25</v>
      </c>
      <c r="AA110" s="38">
        <f>Заказ!$G$20-35</f>
        <v>1165</v>
      </c>
      <c r="AB110" s="38">
        <f>Заказ!$H$20-35</f>
        <v>365</v>
      </c>
      <c r="AC110" s="5">
        <v>1</v>
      </c>
      <c r="AD110" s="1" t="s">
        <v>74</v>
      </c>
      <c r="AE110" s="39">
        <f>Заказ!$G$20</f>
        <v>1200</v>
      </c>
      <c r="AF110" s="39">
        <f>Заказ!$H$20</f>
        <v>400</v>
      </c>
      <c r="AG110" s="1">
        <v>1</v>
      </c>
      <c r="AH110" s="1" t="s">
        <v>31</v>
      </c>
      <c r="AI110" s="46">
        <f>(Заказ!$I$20-Заказ!$J$20-16)/3</f>
        <v>68</v>
      </c>
      <c r="AJ110" s="46">
        <f>AE110-39</f>
        <v>1161</v>
      </c>
      <c r="AK110" s="1">
        <v>3</v>
      </c>
      <c r="AL110" s="5"/>
      <c r="AM110" s="5"/>
      <c r="AN110" s="5" t="str">
        <f>Заказ!$N$20</f>
        <v>Ручка квадрат</v>
      </c>
      <c r="AO110" s="5">
        <v>3</v>
      </c>
      <c r="AP110" s="5">
        <f>Заказ!$X$20</f>
        <v>300</v>
      </c>
      <c r="AQ110" s="5">
        <v>3</v>
      </c>
      <c r="AR110" s="5"/>
      <c r="AS110" s="5"/>
      <c r="AT110" s="5"/>
      <c r="AU110" s="5"/>
      <c r="AV110" s="5"/>
      <c r="AW110" s="100" t="s">
        <v>40</v>
      </c>
      <c r="AX110" s="5" t="s">
        <v>25</v>
      </c>
      <c r="AY110" s="38">
        <f>Заказ!$G$35-35</f>
        <v>865</v>
      </c>
      <c r="AZ110" s="38">
        <f>Заказ!$H$35-35</f>
        <v>315</v>
      </c>
      <c r="BA110" s="5">
        <v>1</v>
      </c>
      <c r="BB110" s="1" t="s">
        <v>74</v>
      </c>
      <c r="BC110" s="39">
        <f>Заказ!$G$35</f>
        <v>900</v>
      </c>
      <c r="BD110" s="39">
        <f>Заказ!$H$35</f>
        <v>350</v>
      </c>
      <c r="BE110" s="1">
        <v>1</v>
      </c>
      <c r="BF110" s="1" t="s">
        <v>31</v>
      </c>
      <c r="BG110" s="46">
        <f>(Заказ!$I$35-Заказ!$J$35-16)/3</f>
        <v>58</v>
      </c>
      <c r="BH110" s="46">
        <f>BC110-39</f>
        <v>861</v>
      </c>
      <c r="BI110" s="1">
        <v>3</v>
      </c>
      <c r="BJ110" s="5"/>
      <c r="BK110" s="5"/>
      <c r="BL110" s="5" t="str">
        <f>Заказ!$N$35</f>
        <v>Ручка овал</v>
      </c>
      <c r="BM110" s="5">
        <v>3</v>
      </c>
      <c r="BN110" s="5">
        <f>Заказ!$X$35</f>
        <v>250</v>
      </c>
      <c r="BO110" s="5">
        <v>3</v>
      </c>
      <c r="BP110" s="5"/>
      <c r="BQ110" s="5"/>
      <c r="BR110" s="5"/>
      <c r="BS110" s="5"/>
      <c r="BT110" s="5"/>
      <c r="BU110" s="100" t="s">
        <v>40</v>
      </c>
      <c r="BV110" s="5" t="s">
        <v>25</v>
      </c>
      <c r="BW110" s="38">
        <f>Заказ!$G$50-35</f>
        <v>915</v>
      </c>
      <c r="BX110" s="38">
        <f>Заказ!$H$50-35</f>
        <v>385</v>
      </c>
      <c r="BY110" s="5">
        <v>1</v>
      </c>
      <c r="BZ110" s="1" t="s">
        <v>74</v>
      </c>
      <c r="CA110" s="39">
        <f>Заказ!$G$50</f>
        <v>950</v>
      </c>
      <c r="CB110" s="39">
        <f>Заказ!$H$50</f>
        <v>420</v>
      </c>
      <c r="CC110" s="1">
        <v>1</v>
      </c>
      <c r="CD110" s="1" t="s">
        <v>31</v>
      </c>
      <c r="CE110" s="46">
        <f>(Заказ!$I$50-Заказ!$J$50-16)/3</f>
        <v>61.333333333333336</v>
      </c>
      <c r="CF110" s="46">
        <f>CA110-39</f>
        <v>911</v>
      </c>
      <c r="CG110" s="1">
        <v>3</v>
      </c>
      <c r="CH110" s="5"/>
      <c r="CI110" s="5"/>
      <c r="CJ110" s="5" t="str">
        <f>Заказ!$N$50</f>
        <v>Ручка шест</v>
      </c>
      <c r="CK110" s="5">
        <v>3</v>
      </c>
      <c r="CL110" s="5">
        <f>Заказ!$X$50</f>
        <v>350</v>
      </c>
      <c r="CM110" s="5">
        <v>3</v>
      </c>
      <c r="CN110" s="5"/>
      <c r="CO110" s="5"/>
      <c r="CP110" s="5"/>
      <c r="CQ110" s="5"/>
      <c r="CR110" s="5"/>
      <c r="CS110" s="100" t="s">
        <v>40</v>
      </c>
      <c r="CT110" s="5" t="s">
        <v>25</v>
      </c>
      <c r="CU110" s="38">
        <f>Заказ!$G$65-35</f>
        <v>875</v>
      </c>
      <c r="CV110" s="38">
        <f>Заказ!$H$65-35</f>
        <v>315</v>
      </c>
      <c r="CW110" s="5">
        <v>1</v>
      </c>
      <c r="CX110" s="1" t="s">
        <v>74</v>
      </c>
      <c r="CY110" s="39">
        <f>Заказ!$G$65</f>
        <v>910</v>
      </c>
      <c r="CZ110" s="39">
        <f>Заказ!$H$65</f>
        <v>350</v>
      </c>
      <c r="DA110" s="1">
        <v>1</v>
      </c>
      <c r="DB110" s="1" t="s">
        <v>31</v>
      </c>
      <c r="DC110" s="46">
        <f>(Заказ!$I$65-Заказ!$J$65-16)/3</f>
        <v>64.666666666666671</v>
      </c>
      <c r="DD110" s="46">
        <f>CY110-39</f>
        <v>871</v>
      </c>
      <c r="DE110" s="1">
        <v>3</v>
      </c>
      <c r="DF110" s="5"/>
      <c r="DG110" s="5"/>
      <c r="DH110" s="5" t="str">
        <f>Заказ!$N$65</f>
        <v>Ручка нож</v>
      </c>
      <c r="DI110" s="5">
        <v>3</v>
      </c>
      <c r="DJ110" s="5">
        <f>Заказ!$X$65</f>
        <v>250</v>
      </c>
      <c r="DK110" s="5">
        <v>3</v>
      </c>
      <c r="DL110" s="5"/>
      <c r="DM110" s="5"/>
      <c r="DN110" s="5"/>
      <c r="DO110" s="5"/>
      <c r="DP110" s="5"/>
    </row>
    <row r="111" spans="1:120" x14ac:dyDescent="0.25">
      <c r="A111" s="124"/>
      <c r="B111" s="1" t="s">
        <v>30</v>
      </c>
      <c r="C111" s="49">
        <f>Заказ!$I$5-Заказ!$J$5-32</f>
        <v>498</v>
      </c>
      <c r="D111" s="49">
        <f>D110</f>
        <v>335</v>
      </c>
      <c r="E111" s="1">
        <v>2</v>
      </c>
      <c r="F111" s="1" t="s">
        <v>30</v>
      </c>
      <c r="G111" s="39">
        <f>Заказ!$I$5-Заказ!$J$5-6</f>
        <v>524</v>
      </c>
      <c r="H111" s="39">
        <f>H110</f>
        <v>370</v>
      </c>
      <c r="I111" s="1">
        <v>2</v>
      </c>
      <c r="J111" s="1"/>
      <c r="K111" s="46"/>
      <c r="L111" s="46"/>
      <c r="M111" s="1"/>
      <c r="N111" s="1"/>
      <c r="O111" s="1"/>
      <c r="P111" s="1" t="str">
        <f>Заказ!$O$5</f>
        <v>Опора Н560</v>
      </c>
      <c r="Q111" s="1">
        <v>4</v>
      </c>
      <c r="R111" s="1"/>
      <c r="S111" s="1"/>
      <c r="T111" s="1"/>
      <c r="U111" s="1"/>
      <c r="V111" s="1"/>
      <c r="W111" s="1"/>
      <c r="X111" s="1"/>
      <c r="Y111" s="147"/>
      <c r="Z111" s="1" t="s">
        <v>30</v>
      </c>
      <c r="AA111" s="39">
        <f>Заказ!$I$20-Заказ!$J$20-32</f>
        <v>188</v>
      </c>
      <c r="AB111" s="39">
        <f>AB110</f>
        <v>365</v>
      </c>
      <c r="AC111" s="1">
        <v>2</v>
      </c>
      <c r="AD111" s="1" t="s">
        <v>30</v>
      </c>
      <c r="AE111" s="39">
        <f>Заказ!$I$20-Заказ!$J$20-6</f>
        <v>214</v>
      </c>
      <c r="AF111" s="39">
        <f>AF110</f>
        <v>400</v>
      </c>
      <c r="AG111" s="1">
        <v>2</v>
      </c>
      <c r="AH111" s="1"/>
      <c r="AI111" s="46"/>
      <c r="AJ111" s="46"/>
      <c r="AK111" s="1"/>
      <c r="AL111" s="1"/>
      <c r="AM111" s="1"/>
      <c r="AN111" s="1" t="str">
        <f>Заказ!$O$20</f>
        <v>Опора Н580</v>
      </c>
      <c r="AO111" s="1">
        <v>4</v>
      </c>
      <c r="AP111" s="1"/>
      <c r="AQ111" s="1"/>
      <c r="AR111" s="1"/>
      <c r="AS111" s="1"/>
      <c r="AT111" s="1"/>
      <c r="AU111" s="1"/>
      <c r="AV111" s="1"/>
      <c r="AW111" s="147"/>
      <c r="AX111" s="1" t="s">
        <v>30</v>
      </c>
      <c r="AY111" s="39">
        <f>Заказ!$I$35-Заказ!$J$35-32</f>
        <v>158</v>
      </c>
      <c r="AZ111" s="39">
        <f>AZ110</f>
        <v>315</v>
      </c>
      <c r="BA111" s="1">
        <v>2</v>
      </c>
      <c r="BB111" s="1" t="s">
        <v>30</v>
      </c>
      <c r="BC111" s="39">
        <f>Заказ!$I$35-Заказ!$J$35-6</f>
        <v>184</v>
      </c>
      <c r="BD111" s="39">
        <f>BD110</f>
        <v>350</v>
      </c>
      <c r="BE111" s="1">
        <v>2</v>
      </c>
      <c r="BF111" s="1"/>
      <c r="BG111" s="46"/>
      <c r="BH111" s="46"/>
      <c r="BI111" s="1"/>
      <c r="BJ111" s="1"/>
      <c r="BK111" s="1"/>
      <c r="BL111" s="1" t="str">
        <f>Заказ!$O$35</f>
        <v>Опора Н560</v>
      </c>
      <c r="BM111" s="1">
        <v>4</v>
      </c>
      <c r="BN111" s="1"/>
      <c r="BO111" s="1"/>
      <c r="BP111" s="1"/>
      <c r="BQ111" s="1"/>
      <c r="BR111" s="1"/>
      <c r="BS111" s="1"/>
      <c r="BT111" s="1"/>
      <c r="BU111" s="147"/>
      <c r="BV111" s="1" t="s">
        <v>30</v>
      </c>
      <c r="BW111" s="39">
        <f>Заказ!$I$50-Заказ!$J$50-32</f>
        <v>168</v>
      </c>
      <c r="BX111" s="39">
        <f>BX110</f>
        <v>385</v>
      </c>
      <c r="BY111" s="1">
        <v>2</v>
      </c>
      <c r="BZ111" s="1" t="s">
        <v>30</v>
      </c>
      <c r="CA111" s="39">
        <f>Заказ!$I$50-Заказ!$J$50-6</f>
        <v>194</v>
      </c>
      <c r="CB111" s="39">
        <f>CB110</f>
        <v>420</v>
      </c>
      <c r="CC111" s="1">
        <v>2</v>
      </c>
      <c r="CD111" s="1"/>
      <c r="CE111" s="46"/>
      <c r="CF111" s="46"/>
      <c r="CG111" s="1"/>
      <c r="CH111" s="1"/>
      <c r="CI111" s="1"/>
      <c r="CJ111" s="1" t="str">
        <f>Заказ!$O$50</f>
        <v>Опора Н570</v>
      </c>
      <c r="CK111" s="1">
        <v>4</v>
      </c>
      <c r="CL111" s="1"/>
      <c r="CM111" s="1"/>
      <c r="CN111" s="1"/>
      <c r="CO111" s="1"/>
      <c r="CP111" s="1"/>
      <c r="CQ111" s="1"/>
      <c r="CR111" s="1"/>
      <c r="CS111" s="147"/>
      <c r="CT111" s="1" t="s">
        <v>30</v>
      </c>
      <c r="CU111" s="39">
        <f>Заказ!$I$65-Заказ!$J$65-32</f>
        <v>178</v>
      </c>
      <c r="CV111" s="39">
        <f>CV110</f>
        <v>315</v>
      </c>
      <c r="CW111" s="1">
        <v>2</v>
      </c>
      <c r="CX111" s="1" t="s">
        <v>30</v>
      </c>
      <c r="CY111" s="39">
        <f>Заказ!$I$65-Заказ!$J$65-6</f>
        <v>204</v>
      </c>
      <c r="CZ111" s="39">
        <f>CZ110</f>
        <v>350</v>
      </c>
      <c r="DA111" s="1">
        <v>2</v>
      </c>
      <c r="DB111" s="1"/>
      <c r="DC111" s="46"/>
      <c r="DD111" s="46"/>
      <c r="DE111" s="1"/>
      <c r="DF111" s="1"/>
      <c r="DG111" s="1"/>
      <c r="DH111" s="1" t="str">
        <f>Заказ!$O$65</f>
        <v>Опора Н550</v>
      </c>
      <c r="DI111" s="1">
        <v>4</v>
      </c>
      <c r="DJ111" s="1"/>
      <c r="DK111" s="1"/>
      <c r="DL111" s="1"/>
      <c r="DM111" s="1"/>
      <c r="DN111" s="1"/>
      <c r="DO111" s="1"/>
      <c r="DP111" s="1"/>
    </row>
    <row r="112" spans="1:120" x14ac:dyDescent="0.25">
      <c r="A112" s="124"/>
      <c r="B112" s="1" t="s">
        <v>62</v>
      </c>
      <c r="C112" s="44">
        <f>Заказ!$G$5-67</f>
        <v>383</v>
      </c>
      <c r="D112" s="39">
        <v>80</v>
      </c>
      <c r="E112" s="1">
        <v>2</v>
      </c>
      <c r="F112" s="1" t="s">
        <v>58</v>
      </c>
      <c r="G112" s="39">
        <f>Заказ!$I$5-Заказ!$J$5-16</f>
        <v>514</v>
      </c>
      <c r="H112" s="39">
        <f>G110-35</f>
        <v>415</v>
      </c>
      <c r="I112" s="1">
        <v>1</v>
      </c>
      <c r="J112" s="1"/>
      <c r="K112" s="46"/>
      <c r="L112" s="46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47"/>
      <c r="Z112" s="1" t="s">
        <v>62</v>
      </c>
      <c r="AA112" s="39">
        <f>Заказ!$G$20-67</f>
        <v>1133</v>
      </c>
      <c r="AB112" s="39">
        <v>80</v>
      </c>
      <c r="AC112" s="1">
        <v>2</v>
      </c>
      <c r="AD112" s="1" t="s">
        <v>58</v>
      </c>
      <c r="AE112" s="39">
        <f>Заказ!$I$20-Заказ!$J$20-16</f>
        <v>204</v>
      </c>
      <c r="AF112" s="39">
        <f>AE110-35</f>
        <v>1165</v>
      </c>
      <c r="AG112" s="1">
        <v>1</v>
      </c>
      <c r="AH112" s="1"/>
      <c r="AI112" s="46"/>
      <c r="AJ112" s="46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47"/>
      <c r="AX112" s="1" t="s">
        <v>62</v>
      </c>
      <c r="AY112" s="39">
        <f>Заказ!$G$35-67</f>
        <v>833</v>
      </c>
      <c r="AZ112" s="39">
        <v>80</v>
      </c>
      <c r="BA112" s="1">
        <v>2</v>
      </c>
      <c r="BB112" s="1" t="s">
        <v>58</v>
      </c>
      <c r="BC112" s="39">
        <f>Заказ!$I$35-Заказ!$J$35-16</f>
        <v>174</v>
      </c>
      <c r="BD112" s="39">
        <f>BC110-35</f>
        <v>865</v>
      </c>
      <c r="BE112" s="1">
        <v>1</v>
      </c>
      <c r="BF112" s="1"/>
      <c r="BG112" s="46"/>
      <c r="BH112" s="46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47"/>
      <c r="BV112" s="1" t="s">
        <v>62</v>
      </c>
      <c r="BW112" s="39">
        <f>Заказ!$G$50-67</f>
        <v>883</v>
      </c>
      <c r="BX112" s="39">
        <v>80</v>
      </c>
      <c r="BY112" s="1">
        <v>2</v>
      </c>
      <c r="BZ112" s="1" t="s">
        <v>58</v>
      </c>
      <c r="CA112" s="39">
        <f>Заказ!$I$50-Заказ!$J$50-16</f>
        <v>184</v>
      </c>
      <c r="CB112" s="39">
        <f>CA110-35</f>
        <v>915</v>
      </c>
      <c r="CC112" s="1">
        <v>1</v>
      </c>
      <c r="CD112" s="1"/>
      <c r="CE112" s="46"/>
      <c r="CF112" s="46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47"/>
      <c r="CT112" s="1" t="s">
        <v>62</v>
      </c>
      <c r="CU112" s="39">
        <f>Заказ!$G$65-67</f>
        <v>843</v>
      </c>
      <c r="CV112" s="39">
        <v>80</v>
      </c>
      <c r="CW112" s="1">
        <v>2</v>
      </c>
      <c r="CX112" s="1" t="s">
        <v>58</v>
      </c>
      <c r="CY112" s="39">
        <f>Заказ!$I$65-Заказ!$J$65-16</f>
        <v>194</v>
      </c>
      <c r="CZ112" s="39">
        <f>CY110-35</f>
        <v>875</v>
      </c>
      <c r="DA112" s="1">
        <v>1</v>
      </c>
      <c r="DB112" s="1"/>
      <c r="DC112" s="46"/>
      <c r="DD112" s="46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</row>
    <row r="113" spans="1:120" x14ac:dyDescent="0.25">
      <c r="A113" s="124"/>
      <c r="B113" s="1" t="s">
        <v>66</v>
      </c>
      <c r="C113" s="39">
        <f>C111-17</f>
        <v>481</v>
      </c>
      <c r="D113" s="39">
        <f>C110-34</f>
        <v>381</v>
      </c>
      <c r="E113" s="1">
        <v>1</v>
      </c>
      <c r="F113" s="1"/>
      <c r="G113" s="39"/>
      <c r="H113" s="39"/>
      <c r="I113" s="1"/>
      <c r="J113" s="1"/>
      <c r="K113" s="46"/>
      <c r="L113" s="46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47"/>
      <c r="Z113" s="1" t="s">
        <v>66</v>
      </c>
      <c r="AA113" s="39">
        <f>AA111-17</f>
        <v>171</v>
      </c>
      <c r="AB113" s="39">
        <f>AA110-34</f>
        <v>1131</v>
      </c>
      <c r="AC113" s="1">
        <v>1</v>
      </c>
      <c r="AD113" s="1"/>
      <c r="AE113" s="39"/>
      <c r="AF113" s="39"/>
      <c r="AG113" s="1"/>
      <c r="AH113" s="1"/>
      <c r="AI113" s="46"/>
      <c r="AJ113" s="46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47"/>
      <c r="AX113" s="1" t="s">
        <v>66</v>
      </c>
      <c r="AY113" s="39">
        <f>AY111-17</f>
        <v>141</v>
      </c>
      <c r="AZ113" s="39">
        <f>AY110-34</f>
        <v>831</v>
      </c>
      <c r="BA113" s="1">
        <v>1</v>
      </c>
      <c r="BB113" s="1"/>
      <c r="BC113" s="39"/>
      <c r="BD113" s="39"/>
      <c r="BE113" s="1"/>
      <c r="BF113" s="1"/>
      <c r="BG113" s="46"/>
      <c r="BH113" s="46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47"/>
      <c r="BV113" s="1" t="s">
        <v>66</v>
      </c>
      <c r="BW113" s="39">
        <f>BW111-17</f>
        <v>151</v>
      </c>
      <c r="BX113" s="39">
        <f>BW110-34</f>
        <v>881</v>
      </c>
      <c r="BY113" s="1">
        <v>1</v>
      </c>
      <c r="BZ113" s="1"/>
      <c r="CA113" s="39"/>
      <c r="CB113" s="39"/>
      <c r="CC113" s="1"/>
      <c r="CD113" s="1"/>
      <c r="CE113" s="46"/>
      <c r="CF113" s="46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47"/>
      <c r="CT113" s="1" t="s">
        <v>66</v>
      </c>
      <c r="CU113" s="39">
        <f>CU111-17</f>
        <v>161</v>
      </c>
      <c r="CV113" s="39">
        <f>CU110-34</f>
        <v>841</v>
      </c>
      <c r="CW113" s="1">
        <v>1</v>
      </c>
      <c r="CX113" s="1"/>
      <c r="CY113" s="39"/>
      <c r="CZ113" s="39"/>
      <c r="DA113" s="1"/>
      <c r="DB113" s="1"/>
      <c r="DC113" s="46"/>
      <c r="DD113" s="46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</row>
    <row r="114" spans="1:120" x14ac:dyDescent="0.25">
      <c r="A114" s="124"/>
      <c r="B114" s="1" t="s">
        <v>26</v>
      </c>
      <c r="C114" s="39"/>
      <c r="D114" s="39"/>
      <c r="E114" s="1"/>
      <c r="F114" s="1"/>
      <c r="G114" s="39"/>
      <c r="H114" s="39"/>
      <c r="I114" s="1"/>
      <c r="J114" s="1"/>
      <c r="K114" s="46"/>
      <c r="L114" s="46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47"/>
      <c r="Z114" s="1" t="s">
        <v>26</v>
      </c>
      <c r="AA114" s="39"/>
      <c r="AB114" s="39"/>
      <c r="AC114" s="1"/>
      <c r="AD114" s="1"/>
      <c r="AE114" s="39"/>
      <c r="AF114" s="39"/>
      <c r="AG114" s="1"/>
      <c r="AH114" s="1"/>
      <c r="AI114" s="46"/>
      <c r="AJ114" s="46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47"/>
      <c r="AX114" s="1" t="s">
        <v>26</v>
      </c>
      <c r="AY114" s="39"/>
      <c r="AZ114" s="39"/>
      <c r="BA114" s="1"/>
      <c r="BB114" s="1"/>
      <c r="BC114" s="39"/>
      <c r="BD114" s="39"/>
      <c r="BE114" s="1"/>
      <c r="BF114" s="1"/>
      <c r="BG114" s="46"/>
      <c r="BH114" s="46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47"/>
      <c r="BV114" s="1" t="s">
        <v>26</v>
      </c>
      <c r="BW114" s="39"/>
      <c r="BX114" s="39"/>
      <c r="BY114" s="1"/>
      <c r="BZ114" s="1"/>
      <c r="CA114" s="39"/>
      <c r="CB114" s="39"/>
      <c r="CC114" s="1"/>
      <c r="CD114" s="1"/>
      <c r="CE114" s="46"/>
      <c r="CF114" s="46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47"/>
      <c r="CT114" s="1" t="s">
        <v>26</v>
      </c>
      <c r="CU114" s="39"/>
      <c r="CV114" s="39"/>
      <c r="CW114" s="1"/>
      <c r="CX114" s="1"/>
      <c r="CY114" s="39"/>
      <c r="CZ114" s="39"/>
      <c r="DA114" s="1"/>
      <c r="DB114" s="1"/>
      <c r="DC114" s="46"/>
      <c r="DD114" s="46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</row>
    <row r="115" spans="1:120" x14ac:dyDescent="0.25">
      <c r="A115" s="124"/>
      <c r="B115" s="1" t="s">
        <v>25</v>
      </c>
      <c r="C115" s="39">
        <f>Заказ!$G$5-105-4</f>
        <v>341</v>
      </c>
      <c r="D115" s="39">
        <f>C117-34</f>
        <v>266</v>
      </c>
      <c r="E115" s="1">
        <v>3</v>
      </c>
      <c r="F115" s="1"/>
      <c r="G115" s="39"/>
      <c r="H115" s="39"/>
      <c r="I115" s="1"/>
      <c r="J115" s="1"/>
      <c r="K115" s="46"/>
      <c r="L115" s="46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47"/>
      <c r="Z115" s="1" t="s">
        <v>25</v>
      </c>
      <c r="AA115" s="39">
        <f>Заказ!$G$20-105-4</f>
        <v>1091</v>
      </c>
      <c r="AB115" s="39">
        <f>AA117-34</f>
        <v>266</v>
      </c>
      <c r="AC115" s="1">
        <v>3</v>
      </c>
      <c r="AD115" s="1"/>
      <c r="AE115" s="39"/>
      <c r="AF115" s="39"/>
      <c r="AG115" s="1"/>
      <c r="AH115" s="1"/>
      <c r="AI115" s="46"/>
      <c r="AJ115" s="46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47"/>
      <c r="AX115" s="1" t="s">
        <v>25</v>
      </c>
      <c r="AY115" s="39">
        <f>Заказ!$G$35-105-4</f>
        <v>791</v>
      </c>
      <c r="AZ115" s="39">
        <f>AY117-34</f>
        <v>216</v>
      </c>
      <c r="BA115" s="1">
        <v>3</v>
      </c>
      <c r="BB115" s="1"/>
      <c r="BC115" s="39"/>
      <c r="BD115" s="39"/>
      <c r="BE115" s="1"/>
      <c r="BF115" s="1"/>
      <c r="BG115" s="46"/>
      <c r="BH115" s="46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47"/>
      <c r="BV115" s="1" t="s">
        <v>25</v>
      </c>
      <c r="BW115" s="39">
        <f>Заказ!$G$50-105-4</f>
        <v>841</v>
      </c>
      <c r="BX115" s="39">
        <f>BW117-34</f>
        <v>316</v>
      </c>
      <c r="BY115" s="1">
        <v>3</v>
      </c>
      <c r="BZ115" s="1"/>
      <c r="CA115" s="39"/>
      <c r="CB115" s="39"/>
      <c r="CC115" s="1"/>
      <c r="CD115" s="1"/>
      <c r="CE115" s="46"/>
      <c r="CF115" s="46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47"/>
      <c r="CT115" s="1" t="s">
        <v>25</v>
      </c>
      <c r="CU115" s="39">
        <f>Заказ!$G$65-105-4</f>
        <v>801</v>
      </c>
      <c r="CV115" s="39">
        <f>CU117-34</f>
        <v>216</v>
      </c>
      <c r="CW115" s="1">
        <v>3</v>
      </c>
      <c r="CX115" s="1"/>
      <c r="CY115" s="39"/>
      <c r="CZ115" s="39"/>
      <c r="DA115" s="1"/>
      <c r="DB115" s="1"/>
      <c r="DC115" s="46"/>
      <c r="DD115" s="46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</row>
    <row r="116" spans="1:120" x14ac:dyDescent="0.25">
      <c r="A116" s="124"/>
      <c r="B116" s="1" t="s">
        <v>27</v>
      </c>
      <c r="C116" s="44">
        <f>C115</f>
        <v>341</v>
      </c>
      <c r="D116" s="39">
        <v>90</v>
      </c>
      <c r="E116" s="1">
        <v>6</v>
      </c>
      <c r="F116" s="1"/>
      <c r="G116" s="39"/>
      <c r="H116" s="39"/>
      <c r="I116" s="1"/>
      <c r="J116" s="1"/>
      <c r="K116" s="46"/>
      <c r="L116" s="46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47"/>
      <c r="Z116" s="1" t="s">
        <v>27</v>
      </c>
      <c r="AA116" s="39">
        <f>AA115</f>
        <v>1091</v>
      </c>
      <c r="AB116" s="39">
        <v>90</v>
      </c>
      <c r="AC116" s="1">
        <v>6</v>
      </c>
      <c r="AD116" s="1"/>
      <c r="AE116" s="39"/>
      <c r="AF116" s="39"/>
      <c r="AG116" s="1"/>
      <c r="AH116" s="1"/>
      <c r="AI116" s="46"/>
      <c r="AJ116" s="46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47"/>
      <c r="AX116" s="1" t="s">
        <v>27</v>
      </c>
      <c r="AY116" s="39">
        <f>AY115</f>
        <v>791</v>
      </c>
      <c r="AZ116" s="39">
        <v>90</v>
      </c>
      <c r="BA116" s="1">
        <v>6</v>
      </c>
      <c r="BB116" s="1"/>
      <c r="BC116" s="39"/>
      <c r="BD116" s="39"/>
      <c r="BE116" s="1"/>
      <c r="BF116" s="1"/>
      <c r="BG116" s="46"/>
      <c r="BH116" s="46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47"/>
      <c r="BV116" s="1" t="s">
        <v>27</v>
      </c>
      <c r="BW116" s="39">
        <f>BW115</f>
        <v>841</v>
      </c>
      <c r="BX116" s="39">
        <v>90</v>
      </c>
      <c r="BY116" s="1">
        <v>6</v>
      </c>
      <c r="BZ116" s="1"/>
      <c r="CA116" s="39"/>
      <c r="CB116" s="39"/>
      <c r="CC116" s="1"/>
      <c r="CD116" s="1"/>
      <c r="CE116" s="46"/>
      <c r="CF116" s="46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47"/>
      <c r="CT116" s="1" t="s">
        <v>27</v>
      </c>
      <c r="CU116" s="39">
        <f>CU115</f>
        <v>801</v>
      </c>
      <c r="CV116" s="39">
        <v>90</v>
      </c>
      <c r="CW116" s="1">
        <v>6</v>
      </c>
      <c r="CX116" s="1"/>
      <c r="CY116" s="39"/>
      <c r="CZ116" s="39"/>
      <c r="DA116" s="1"/>
      <c r="DB116" s="1"/>
      <c r="DC116" s="46"/>
      <c r="DD116" s="46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</row>
    <row r="117" spans="1:120" x14ac:dyDescent="0.25">
      <c r="A117" s="124"/>
      <c r="B117" s="1" t="s">
        <v>28</v>
      </c>
      <c r="C117" s="44">
        <f>R110</f>
        <v>300</v>
      </c>
      <c r="D117" s="44">
        <v>100</v>
      </c>
      <c r="E117" s="1">
        <v>6</v>
      </c>
      <c r="F117" s="1"/>
      <c r="G117" s="39"/>
      <c r="H117" s="39"/>
      <c r="I117" s="1"/>
      <c r="J117" s="1"/>
      <c r="K117" s="46"/>
      <c r="L117" s="46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47"/>
      <c r="Z117" s="1" t="s">
        <v>28</v>
      </c>
      <c r="AA117" s="39">
        <f>AP110</f>
        <v>300</v>
      </c>
      <c r="AB117" s="39">
        <v>100</v>
      </c>
      <c r="AC117" s="1">
        <v>6</v>
      </c>
      <c r="AD117" s="1"/>
      <c r="AE117" s="39"/>
      <c r="AF117" s="39"/>
      <c r="AG117" s="1"/>
      <c r="AH117" s="1"/>
      <c r="AI117" s="46"/>
      <c r="AJ117" s="46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47"/>
      <c r="AX117" s="1" t="s">
        <v>28</v>
      </c>
      <c r="AY117" s="39">
        <f>BN110</f>
        <v>250</v>
      </c>
      <c r="AZ117" s="39">
        <v>100</v>
      </c>
      <c r="BA117" s="1">
        <v>6</v>
      </c>
      <c r="BB117" s="1"/>
      <c r="BC117" s="39"/>
      <c r="BD117" s="39"/>
      <c r="BE117" s="1"/>
      <c r="BF117" s="1"/>
      <c r="BG117" s="46"/>
      <c r="BH117" s="46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47"/>
      <c r="BV117" s="1" t="s">
        <v>28</v>
      </c>
      <c r="BW117" s="39">
        <f>CL110</f>
        <v>350</v>
      </c>
      <c r="BX117" s="39">
        <v>100</v>
      </c>
      <c r="BY117" s="1">
        <v>6</v>
      </c>
      <c r="BZ117" s="1"/>
      <c r="CA117" s="39"/>
      <c r="CB117" s="39"/>
      <c r="CC117" s="1"/>
      <c r="CD117" s="1"/>
      <c r="CE117" s="46"/>
      <c r="CF117" s="46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47"/>
      <c r="CT117" s="1" t="s">
        <v>28</v>
      </c>
      <c r="CU117" s="39">
        <f>DJ110</f>
        <v>250</v>
      </c>
      <c r="CV117" s="39">
        <v>100</v>
      </c>
      <c r="CW117" s="1">
        <v>6</v>
      </c>
      <c r="CX117" s="1"/>
      <c r="CY117" s="39"/>
      <c r="CZ117" s="39"/>
      <c r="DA117" s="1"/>
      <c r="DB117" s="1"/>
      <c r="DC117" s="46"/>
      <c r="DD117" s="46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</row>
    <row r="118" spans="1:120" x14ac:dyDescent="0.25">
      <c r="A118" s="124"/>
      <c r="B118" s="1"/>
      <c r="C118" s="39"/>
      <c r="D118" s="39"/>
      <c r="E118" s="1"/>
      <c r="F118" s="1"/>
      <c r="G118" s="39"/>
      <c r="H118" s="39"/>
      <c r="I118" s="1"/>
      <c r="J118" s="1"/>
      <c r="K118" s="46"/>
      <c r="L118" s="46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47"/>
      <c r="Z118" s="1"/>
      <c r="AA118" s="39"/>
      <c r="AB118" s="39"/>
      <c r="AC118" s="1"/>
      <c r="AD118" s="1"/>
      <c r="AE118" s="39"/>
      <c r="AF118" s="39"/>
      <c r="AG118" s="1"/>
      <c r="AH118" s="1"/>
      <c r="AI118" s="46"/>
      <c r="AJ118" s="46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47"/>
      <c r="AX118" s="1"/>
      <c r="AY118" s="39"/>
      <c r="AZ118" s="39"/>
      <c r="BA118" s="1"/>
      <c r="BB118" s="1"/>
      <c r="BC118" s="39"/>
      <c r="BD118" s="39"/>
      <c r="BE118" s="1"/>
      <c r="BF118" s="1"/>
      <c r="BG118" s="46"/>
      <c r="BH118" s="46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47"/>
      <c r="BV118" s="1"/>
      <c r="BW118" s="39"/>
      <c r="BX118" s="39"/>
      <c r="BY118" s="1"/>
      <c r="BZ118" s="1"/>
      <c r="CA118" s="39"/>
      <c r="CB118" s="39"/>
      <c r="CC118" s="1"/>
      <c r="CD118" s="1"/>
      <c r="CE118" s="46"/>
      <c r="CF118" s="46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47"/>
      <c r="CT118" s="1"/>
      <c r="CU118" s="39"/>
      <c r="CV118" s="39"/>
      <c r="CW118" s="1"/>
      <c r="CX118" s="1"/>
      <c r="CY118" s="39"/>
      <c r="CZ118" s="39"/>
      <c r="DA118" s="1"/>
      <c r="DB118" s="1"/>
      <c r="DC118" s="46"/>
      <c r="DD118" s="46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</row>
    <row r="119" spans="1:120" x14ac:dyDescent="0.25">
      <c r="A119" s="124"/>
      <c r="B119" s="1"/>
      <c r="C119" s="39"/>
      <c r="D119" s="39"/>
      <c r="E119" s="1"/>
      <c r="F119" s="1"/>
      <c r="G119" s="39"/>
      <c r="H119" s="39"/>
      <c r="I119" s="1"/>
      <c r="J119" s="1"/>
      <c r="K119" s="46"/>
      <c r="L119" s="46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47"/>
      <c r="Z119" s="1"/>
      <c r="AA119" s="39"/>
      <c r="AB119" s="39"/>
      <c r="AC119" s="1"/>
      <c r="AD119" s="1"/>
      <c r="AE119" s="39"/>
      <c r="AF119" s="39"/>
      <c r="AG119" s="1"/>
      <c r="AH119" s="1"/>
      <c r="AI119" s="46"/>
      <c r="AJ119" s="46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47"/>
      <c r="AX119" s="1"/>
      <c r="AY119" s="39"/>
      <c r="AZ119" s="39"/>
      <c r="BA119" s="1"/>
      <c r="BB119" s="1"/>
      <c r="BC119" s="39"/>
      <c r="BD119" s="39"/>
      <c r="BE119" s="1"/>
      <c r="BF119" s="1"/>
      <c r="BG119" s="46"/>
      <c r="BH119" s="46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47"/>
      <c r="BV119" s="1"/>
      <c r="BW119" s="39"/>
      <c r="BX119" s="39"/>
      <c r="BY119" s="1"/>
      <c r="BZ119" s="1"/>
      <c r="CA119" s="39"/>
      <c r="CB119" s="39"/>
      <c r="CC119" s="1"/>
      <c r="CD119" s="1"/>
      <c r="CE119" s="46"/>
      <c r="CF119" s="46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47"/>
      <c r="CT119" s="1"/>
      <c r="CU119" s="39"/>
      <c r="CV119" s="39"/>
      <c r="CW119" s="1"/>
      <c r="CX119" s="1"/>
      <c r="CY119" s="39"/>
      <c r="CZ119" s="39"/>
      <c r="DA119" s="1"/>
      <c r="DB119" s="1"/>
      <c r="DC119" s="46"/>
      <c r="DD119" s="46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</row>
    <row r="120" spans="1:120" x14ac:dyDescent="0.25">
      <c r="A120" s="124"/>
      <c r="B120" s="1"/>
      <c r="C120" s="39"/>
      <c r="D120" s="39"/>
      <c r="E120" s="1"/>
      <c r="F120" s="1"/>
      <c r="G120" s="39"/>
      <c r="H120" s="39"/>
      <c r="I120" s="1"/>
      <c r="J120" s="1"/>
      <c r="K120" s="46"/>
      <c r="L120" s="46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47"/>
      <c r="Z120" s="1"/>
      <c r="AA120" s="39"/>
      <c r="AB120" s="39"/>
      <c r="AC120" s="1"/>
      <c r="AD120" s="1"/>
      <c r="AE120" s="39"/>
      <c r="AF120" s="39"/>
      <c r="AG120" s="1"/>
      <c r="AH120" s="1"/>
      <c r="AI120" s="46"/>
      <c r="AJ120" s="46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47"/>
      <c r="AX120" s="1"/>
      <c r="AY120" s="39"/>
      <c r="AZ120" s="39"/>
      <c r="BA120" s="1"/>
      <c r="BB120" s="1"/>
      <c r="BC120" s="39"/>
      <c r="BD120" s="39"/>
      <c r="BE120" s="1"/>
      <c r="BF120" s="1"/>
      <c r="BG120" s="46"/>
      <c r="BH120" s="46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47"/>
      <c r="BV120" s="1"/>
      <c r="BW120" s="39"/>
      <c r="BX120" s="39"/>
      <c r="BY120" s="1"/>
      <c r="BZ120" s="1"/>
      <c r="CA120" s="39"/>
      <c r="CB120" s="39"/>
      <c r="CC120" s="1"/>
      <c r="CD120" s="1"/>
      <c r="CE120" s="46"/>
      <c r="CF120" s="46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47"/>
      <c r="CT120" s="1"/>
      <c r="CU120" s="39"/>
      <c r="CV120" s="39"/>
      <c r="CW120" s="1"/>
      <c r="CX120" s="1"/>
      <c r="CY120" s="39"/>
      <c r="CZ120" s="39"/>
      <c r="DA120" s="1"/>
      <c r="DB120" s="1"/>
      <c r="DC120" s="46"/>
      <c r="DD120" s="46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</row>
    <row r="121" spans="1:120" x14ac:dyDescent="0.25">
      <c r="A121" s="124"/>
      <c r="B121" s="1"/>
      <c r="C121" s="39"/>
      <c r="D121" s="39"/>
      <c r="E121" s="1"/>
      <c r="F121" s="1"/>
      <c r="G121" s="39"/>
      <c r="H121" s="39"/>
      <c r="I121" s="1"/>
      <c r="J121" s="1"/>
      <c r="K121" s="46"/>
      <c r="L121" s="46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47"/>
      <c r="Z121" s="1"/>
      <c r="AA121" s="39"/>
      <c r="AB121" s="39"/>
      <c r="AC121" s="1"/>
      <c r="AD121" s="1"/>
      <c r="AE121" s="39"/>
      <c r="AF121" s="39"/>
      <c r="AG121" s="1"/>
      <c r="AH121" s="1"/>
      <c r="AI121" s="46"/>
      <c r="AJ121" s="46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47"/>
      <c r="AX121" s="1"/>
      <c r="AY121" s="39"/>
      <c r="AZ121" s="39"/>
      <c r="BA121" s="1"/>
      <c r="BB121" s="1"/>
      <c r="BC121" s="39"/>
      <c r="BD121" s="39"/>
      <c r="BE121" s="1"/>
      <c r="BF121" s="1"/>
      <c r="BG121" s="46"/>
      <c r="BH121" s="46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47"/>
      <c r="BV121" s="1"/>
      <c r="BW121" s="39"/>
      <c r="BX121" s="39"/>
      <c r="BY121" s="1"/>
      <c r="BZ121" s="1"/>
      <c r="CA121" s="39"/>
      <c r="CB121" s="39"/>
      <c r="CC121" s="1"/>
      <c r="CD121" s="1"/>
      <c r="CE121" s="46"/>
      <c r="CF121" s="46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47"/>
      <c r="CT121" s="1"/>
      <c r="CU121" s="39"/>
      <c r="CV121" s="39"/>
      <c r="CW121" s="1"/>
      <c r="CX121" s="1"/>
      <c r="CY121" s="39"/>
      <c r="CZ121" s="39"/>
      <c r="DA121" s="1"/>
      <c r="DB121" s="1"/>
      <c r="DC121" s="46"/>
      <c r="DD121" s="46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</row>
    <row r="122" spans="1:120" x14ac:dyDescent="0.25">
      <c r="A122" s="124"/>
      <c r="B122" s="1"/>
      <c r="C122" s="39"/>
      <c r="D122" s="39"/>
      <c r="E122" s="1"/>
      <c r="F122" s="1"/>
      <c r="G122" s="39"/>
      <c r="H122" s="39"/>
      <c r="I122" s="1"/>
      <c r="J122" s="1"/>
      <c r="K122" s="46"/>
      <c r="L122" s="46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47"/>
      <c r="Z122" s="1"/>
      <c r="AA122" s="39"/>
      <c r="AB122" s="39"/>
      <c r="AC122" s="1"/>
      <c r="AD122" s="1"/>
      <c r="AE122" s="39"/>
      <c r="AF122" s="39"/>
      <c r="AG122" s="1"/>
      <c r="AH122" s="1"/>
      <c r="AI122" s="46"/>
      <c r="AJ122" s="46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47"/>
      <c r="AX122" s="1"/>
      <c r="AY122" s="39"/>
      <c r="AZ122" s="39"/>
      <c r="BA122" s="1"/>
      <c r="BB122" s="1"/>
      <c r="BC122" s="39"/>
      <c r="BD122" s="39"/>
      <c r="BE122" s="1"/>
      <c r="BF122" s="1"/>
      <c r="BG122" s="46"/>
      <c r="BH122" s="46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47"/>
      <c r="BV122" s="1"/>
      <c r="BW122" s="39"/>
      <c r="BX122" s="39"/>
      <c r="BY122" s="1"/>
      <c r="BZ122" s="1"/>
      <c r="CA122" s="39"/>
      <c r="CB122" s="39"/>
      <c r="CC122" s="1"/>
      <c r="CD122" s="1"/>
      <c r="CE122" s="46"/>
      <c r="CF122" s="46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47"/>
      <c r="CT122" s="1"/>
      <c r="CU122" s="39"/>
      <c r="CV122" s="39"/>
      <c r="CW122" s="1"/>
      <c r="CX122" s="1"/>
      <c r="CY122" s="39"/>
      <c r="CZ122" s="39"/>
      <c r="DA122" s="1"/>
      <c r="DB122" s="1"/>
      <c r="DC122" s="46"/>
      <c r="DD122" s="46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</row>
    <row r="123" spans="1:120" x14ac:dyDescent="0.25">
      <c r="A123" s="124"/>
      <c r="B123" s="1"/>
      <c r="C123" s="39"/>
      <c r="D123" s="39"/>
      <c r="E123" s="1"/>
      <c r="F123" s="1"/>
      <c r="G123" s="39"/>
      <c r="H123" s="39"/>
      <c r="I123" s="1"/>
      <c r="J123" s="1"/>
      <c r="K123" s="46"/>
      <c r="L123" s="46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47"/>
      <c r="Z123" s="1"/>
      <c r="AA123" s="39"/>
      <c r="AB123" s="39"/>
      <c r="AC123" s="1"/>
      <c r="AD123" s="1"/>
      <c r="AE123" s="39"/>
      <c r="AF123" s="39"/>
      <c r="AG123" s="1"/>
      <c r="AH123" s="1"/>
      <c r="AI123" s="46"/>
      <c r="AJ123" s="46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47"/>
      <c r="AX123" s="1"/>
      <c r="AY123" s="39"/>
      <c r="AZ123" s="39"/>
      <c r="BA123" s="1"/>
      <c r="BB123" s="1"/>
      <c r="BC123" s="39"/>
      <c r="BD123" s="39"/>
      <c r="BE123" s="1"/>
      <c r="BF123" s="1"/>
      <c r="BG123" s="46"/>
      <c r="BH123" s="46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47"/>
      <c r="BV123" s="1"/>
      <c r="BW123" s="39"/>
      <c r="BX123" s="39"/>
      <c r="BY123" s="1"/>
      <c r="BZ123" s="1"/>
      <c r="CA123" s="39"/>
      <c r="CB123" s="39"/>
      <c r="CC123" s="1"/>
      <c r="CD123" s="1"/>
      <c r="CE123" s="46"/>
      <c r="CF123" s="46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47"/>
      <c r="CT123" s="1"/>
      <c r="CU123" s="39"/>
      <c r="CV123" s="39"/>
      <c r="CW123" s="1"/>
      <c r="CX123" s="1"/>
      <c r="CY123" s="39"/>
      <c r="CZ123" s="39"/>
      <c r="DA123" s="1"/>
      <c r="DB123" s="1"/>
      <c r="DC123" s="46"/>
      <c r="DD123" s="46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</row>
    <row r="124" spans="1:120" ht="15.75" thickBot="1" x14ac:dyDescent="0.3">
      <c r="A124" s="125"/>
      <c r="B124" s="6"/>
      <c r="C124" s="40"/>
      <c r="D124" s="40"/>
      <c r="E124" s="6"/>
      <c r="F124" s="6"/>
      <c r="G124" s="40"/>
      <c r="H124" s="40"/>
      <c r="I124" s="6"/>
      <c r="J124" s="6"/>
      <c r="K124" s="47"/>
      <c r="L124" s="47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148"/>
      <c r="Z124" s="6"/>
      <c r="AA124" s="40"/>
      <c r="AB124" s="40"/>
      <c r="AC124" s="6"/>
      <c r="AD124" s="6"/>
      <c r="AE124" s="40"/>
      <c r="AF124" s="40"/>
      <c r="AG124" s="6"/>
      <c r="AH124" s="6"/>
      <c r="AI124" s="47"/>
      <c r="AJ124" s="47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148"/>
      <c r="AX124" s="6"/>
      <c r="AY124" s="40"/>
      <c r="AZ124" s="40"/>
      <c r="BA124" s="6"/>
      <c r="BB124" s="6"/>
      <c r="BC124" s="40"/>
      <c r="BD124" s="40"/>
      <c r="BE124" s="6"/>
      <c r="BF124" s="6"/>
      <c r="BG124" s="47"/>
      <c r="BH124" s="47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148"/>
      <c r="BV124" s="6"/>
      <c r="BW124" s="40"/>
      <c r="BX124" s="40"/>
      <c r="BY124" s="6"/>
      <c r="BZ124" s="6"/>
      <c r="CA124" s="40"/>
      <c r="CB124" s="40"/>
      <c r="CC124" s="6"/>
      <c r="CD124" s="6"/>
      <c r="CE124" s="47"/>
      <c r="CF124" s="47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148"/>
      <c r="CT124" s="6"/>
      <c r="CU124" s="40"/>
      <c r="CV124" s="40"/>
      <c r="CW124" s="6"/>
      <c r="CX124" s="6"/>
      <c r="CY124" s="40"/>
      <c r="CZ124" s="40"/>
      <c r="DA124" s="6"/>
      <c r="DB124" s="6"/>
      <c r="DC124" s="47"/>
      <c r="DD124" s="47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</row>
    <row r="125" spans="1:120" x14ac:dyDescent="0.25">
      <c r="A125" s="120" t="s">
        <v>41</v>
      </c>
      <c r="B125" s="5" t="s">
        <v>25</v>
      </c>
      <c r="C125" s="48">
        <f>Заказ!$G$5-35</f>
        <v>415</v>
      </c>
      <c r="D125" s="38">
        <f>Заказ!$H$5-35</f>
        <v>335</v>
      </c>
      <c r="E125" s="5">
        <v>1</v>
      </c>
      <c r="F125" s="1" t="s">
        <v>74</v>
      </c>
      <c r="G125" s="39">
        <f>Заказ!$G$5</f>
        <v>450</v>
      </c>
      <c r="H125" s="39">
        <f>Заказ!$H$5</f>
        <v>370</v>
      </c>
      <c r="I125" s="1">
        <v>1</v>
      </c>
      <c r="J125" s="1" t="s">
        <v>31</v>
      </c>
      <c r="K125" s="46">
        <f>(Заказ!$I$5-Заказ!$J$5-16)/4</f>
        <v>128.5</v>
      </c>
      <c r="L125" s="46">
        <f>G125-39</f>
        <v>411</v>
      </c>
      <c r="M125" s="1">
        <v>4</v>
      </c>
      <c r="N125" s="5"/>
      <c r="O125" s="5"/>
      <c r="P125" s="5" t="str">
        <f>Заказ!$N$5</f>
        <v>Ручка кольцо</v>
      </c>
      <c r="Q125" s="5">
        <v>4</v>
      </c>
      <c r="R125" s="5">
        <f>Заказ!$X$5</f>
        <v>300</v>
      </c>
      <c r="S125" s="5">
        <v>4</v>
      </c>
      <c r="T125" s="5"/>
      <c r="U125" s="5"/>
      <c r="V125" s="5"/>
      <c r="W125" s="5"/>
      <c r="X125" s="5"/>
      <c r="Y125" s="100" t="s">
        <v>41</v>
      </c>
      <c r="Z125" s="5" t="s">
        <v>25</v>
      </c>
      <c r="AA125" s="38">
        <f>Заказ!$G$20-35</f>
        <v>1165</v>
      </c>
      <c r="AB125" s="38">
        <f>Заказ!$H$20-35</f>
        <v>365</v>
      </c>
      <c r="AC125" s="5">
        <v>1</v>
      </c>
      <c r="AD125" s="1" t="s">
        <v>74</v>
      </c>
      <c r="AE125" s="39">
        <f>Заказ!$G$20</f>
        <v>1200</v>
      </c>
      <c r="AF125" s="39">
        <f>Заказ!$H$20</f>
        <v>400</v>
      </c>
      <c r="AG125" s="1">
        <v>1</v>
      </c>
      <c r="AH125" s="1" t="s">
        <v>31</v>
      </c>
      <c r="AI125" s="46">
        <f>(Заказ!$I$20-Заказ!$J$20-16)/4</f>
        <v>51</v>
      </c>
      <c r="AJ125" s="46">
        <f>AE125-39</f>
        <v>1161</v>
      </c>
      <c r="AK125" s="1">
        <v>4</v>
      </c>
      <c r="AL125" s="5"/>
      <c r="AM125" s="5"/>
      <c r="AN125" s="5" t="str">
        <f>Заказ!$N$20</f>
        <v>Ручка квадрат</v>
      </c>
      <c r="AO125" s="5">
        <v>4</v>
      </c>
      <c r="AP125" s="5">
        <f>Заказ!$X$20</f>
        <v>300</v>
      </c>
      <c r="AQ125" s="5">
        <v>4</v>
      </c>
      <c r="AR125" s="5"/>
      <c r="AS125" s="5"/>
      <c r="AT125" s="5"/>
      <c r="AU125" s="5"/>
      <c r="AV125" s="5"/>
      <c r="AW125" s="100" t="s">
        <v>41</v>
      </c>
      <c r="AX125" s="5" t="s">
        <v>25</v>
      </c>
      <c r="AY125" s="38">
        <f>Заказ!$G$35-35</f>
        <v>865</v>
      </c>
      <c r="AZ125" s="38">
        <f>Заказ!$H$35-35</f>
        <v>315</v>
      </c>
      <c r="BA125" s="5">
        <v>1</v>
      </c>
      <c r="BB125" s="1" t="s">
        <v>74</v>
      </c>
      <c r="BC125" s="39">
        <f>Заказ!$G$35</f>
        <v>900</v>
      </c>
      <c r="BD125" s="39">
        <f>Заказ!$H$35</f>
        <v>350</v>
      </c>
      <c r="BE125" s="1">
        <v>1</v>
      </c>
      <c r="BF125" s="1" t="s">
        <v>31</v>
      </c>
      <c r="BG125" s="46">
        <f>(Заказ!$I$35-Заказ!$J$35-16)/4</f>
        <v>43.5</v>
      </c>
      <c r="BH125" s="46">
        <f>BC125-39</f>
        <v>861</v>
      </c>
      <c r="BI125" s="1">
        <v>4</v>
      </c>
      <c r="BJ125" s="5"/>
      <c r="BK125" s="5"/>
      <c r="BL125" s="5" t="str">
        <f>Заказ!$N$35</f>
        <v>Ручка овал</v>
      </c>
      <c r="BM125" s="5">
        <v>4</v>
      </c>
      <c r="BN125" s="5">
        <f>Заказ!$X$35</f>
        <v>250</v>
      </c>
      <c r="BO125" s="5">
        <v>4</v>
      </c>
      <c r="BP125" s="5"/>
      <c r="BQ125" s="5"/>
      <c r="BR125" s="5"/>
      <c r="BS125" s="5"/>
      <c r="BT125" s="5"/>
      <c r="BU125" s="100" t="s">
        <v>41</v>
      </c>
      <c r="BV125" s="5" t="s">
        <v>25</v>
      </c>
      <c r="BW125" s="38">
        <f>Заказ!$G$50-35</f>
        <v>915</v>
      </c>
      <c r="BX125" s="38">
        <f>Заказ!$H$50-35</f>
        <v>385</v>
      </c>
      <c r="BY125" s="5">
        <v>1</v>
      </c>
      <c r="BZ125" s="1" t="s">
        <v>74</v>
      </c>
      <c r="CA125" s="39">
        <f>Заказ!$G$50</f>
        <v>950</v>
      </c>
      <c r="CB125" s="39">
        <f>Заказ!$H$50</f>
        <v>420</v>
      </c>
      <c r="CC125" s="1">
        <v>1</v>
      </c>
      <c r="CD125" s="1" t="s">
        <v>31</v>
      </c>
      <c r="CE125" s="46">
        <f>(Заказ!$I$50-Заказ!$J$50-16)/4</f>
        <v>46</v>
      </c>
      <c r="CF125" s="46">
        <f>CA125-39</f>
        <v>911</v>
      </c>
      <c r="CG125" s="1">
        <v>4</v>
      </c>
      <c r="CH125" s="5"/>
      <c r="CI125" s="5"/>
      <c r="CJ125" s="5" t="str">
        <f>Заказ!$N$50</f>
        <v>Ручка шест</v>
      </c>
      <c r="CK125" s="5">
        <v>4</v>
      </c>
      <c r="CL125" s="5">
        <f>Заказ!$X$50</f>
        <v>350</v>
      </c>
      <c r="CM125" s="5">
        <v>4</v>
      </c>
      <c r="CN125" s="5"/>
      <c r="CO125" s="5"/>
      <c r="CP125" s="5"/>
      <c r="CQ125" s="5"/>
      <c r="CR125" s="5"/>
      <c r="CS125" s="100" t="s">
        <v>41</v>
      </c>
      <c r="CT125" s="5" t="s">
        <v>25</v>
      </c>
      <c r="CU125" s="38">
        <f>Заказ!$G$65-35</f>
        <v>875</v>
      </c>
      <c r="CV125" s="38">
        <f>Заказ!$H$65-35</f>
        <v>315</v>
      </c>
      <c r="CW125" s="5">
        <v>1</v>
      </c>
      <c r="CX125" s="1" t="s">
        <v>74</v>
      </c>
      <c r="CY125" s="39">
        <f>Заказ!$G$65</f>
        <v>910</v>
      </c>
      <c r="CZ125" s="39">
        <f>Заказ!$H$65</f>
        <v>350</v>
      </c>
      <c r="DA125" s="1">
        <v>1</v>
      </c>
      <c r="DB125" s="1" t="s">
        <v>31</v>
      </c>
      <c r="DC125" s="46">
        <f>(Заказ!$I$65-Заказ!$J$65-16)/4</f>
        <v>48.5</v>
      </c>
      <c r="DD125" s="46">
        <f>CY125-39</f>
        <v>871</v>
      </c>
      <c r="DE125" s="1">
        <v>4</v>
      </c>
      <c r="DF125" s="5"/>
      <c r="DG125" s="5"/>
      <c r="DH125" s="5" t="str">
        <f>Заказ!$N$65</f>
        <v>Ручка нож</v>
      </c>
      <c r="DI125" s="5">
        <v>4</v>
      </c>
      <c r="DJ125" s="5">
        <f>Заказ!$X$65</f>
        <v>250</v>
      </c>
      <c r="DK125" s="5">
        <v>4</v>
      </c>
      <c r="DL125" s="5"/>
      <c r="DM125" s="5"/>
      <c r="DN125" s="5"/>
      <c r="DO125" s="5"/>
      <c r="DP125" s="5"/>
    </row>
    <row r="126" spans="1:120" x14ac:dyDescent="0.25">
      <c r="A126" s="121"/>
      <c r="B126" s="1" t="s">
        <v>30</v>
      </c>
      <c r="C126" s="49">
        <f>Заказ!$I$5-Заказ!$J$5-32</f>
        <v>498</v>
      </c>
      <c r="D126" s="49">
        <f>D125</f>
        <v>335</v>
      </c>
      <c r="E126" s="1">
        <v>2</v>
      </c>
      <c r="F126" s="1" t="s">
        <v>30</v>
      </c>
      <c r="G126" s="39">
        <f>Заказ!$I$5-Заказ!$J$5-6</f>
        <v>524</v>
      </c>
      <c r="H126" s="39">
        <f>H125</f>
        <v>370</v>
      </c>
      <c r="I126" s="1">
        <v>2</v>
      </c>
      <c r="J126" s="1"/>
      <c r="K126" s="46"/>
      <c r="L126" s="46"/>
      <c r="M126" s="1"/>
      <c r="N126" s="1"/>
      <c r="O126" s="1"/>
      <c r="P126" s="1" t="str">
        <f>Заказ!$O$5</f>
        <v>Опора Н560</v>
      </c>
      <c r="Q126" s="1">
        <v>4</v>
      </c>
      <c r="R126" s="1"/>
      <c r="S126" s="1"/>
      <c r="T126" s="1"/>
      <c r="U126" s="1"/>
      <c r="V126" s="1"/>
      <c r="W126" s="1"/>
      <c r="X126" s="1"/>
      <c r="Y126" s="147"/>
      <c r="Z126" s="1" t="s">
        <v>30</v>
      </c>
      <c r="AA126" s="39">
        <f>Заказ!$I$20-Заказ!$J$20-32</f>
        <v>188</v>
      </c>
      <c r="AB126" s="39">
        <f>AB125</f>
        <v>365</v>
      </c>
      <c r="AC126" s="1">
        <v>2</v>
      </c>
      <c r="AD126" s="1" t="s">
        <v>30</v>
      </c>
      <c r="AE126" s="39">
        <f>Заказ!$I$20-Заказ!$J$20-6</f>
        <v>214</v>
      </c>
      <c r="AF126" s="39">
        <f>AF125</f>
        <v>400</v>
      </c>
      <c r="AG126" s="1">
        <v>2</v>
      </c>
      <c r="AH126" s="1"/>
      <c r="AI126" s="46"/>
      <c r="AJ126" s="46"/>
      <c r="AK126" s="1"/>
      <c r="AL126" s="1"/>
      <c r="AM126" s="1"/>
      <c r="AN126" s="1" t="str">
        <f>Заказ!$O$20</f>
        <v>Опора Н580</v>
      </c>
      <c r="AO126" s="1">
        <v>4</v>
      </c>
      <c r="AP126" s="1"/>
      <c r="AQ126" s="1"/>
      <c r="AR126" s="1"/>
      <c r="AS126" s="1"/>
      <c r="AT126" s="1"/>
      <c r="AU126" s="1"/>
      <c r="AV126" s="1"/>
      <c r="AW126" s="147"/>
      <c r="AX126" s="1" t="s">
        <v>30</v>
      </c>
      <c r="AY126" s="39">
        <f>Заказ!$I$35-Заказ!$J$35-32</f>
        <v>158</v>
      </c>
      <c r="AZ126" s="39">
        <f>AZ125</f>
        <v>315</v>
      </c>
      <c r="BA126" s="1">
        <v>2</v>
      </c>
      <c r="BB126" s="1" t="s">
        <v>30</v>
      </c>
      <c r="BC126" s="39">
        <f>Заказ!$I$35-Заказ!$J$35-6</f>
        <v>184</v>
      </c>
      <c r="BD126" s="39">
        <f>BD125</f>
        <v>350</v>
      </c>
      <c r="BE126" s="1">
        <v>2</v>
      </c>
      <c r="BF126" s="1"/>
      <c r="BG126" s="46"/>
      <c r="BH126" s="46"/>
      <c r="BI126" s="1"/>
      <c r="BJ126" s="1"/>
      <c r="BK126" s="1"/>
      <c r="BL126" s="1" t="str">
        <f>Заказ!$O$35</f>
        <v>Опора Н560</v>
      </c>
      <c r="BM126" s="1">
        <v>4</v>
      </c>
      <c r="BN126" s="1"/>
      <c r="BO126" s="1"/>
      <c r="BP126" s="1"/>
      <c r="BQ126" s="1"/>
      <c r="BR126" s="1"/>
      <c r="BS126" s="1"/>
      <c r="BT126" s="1"/>
      <c r="BU126" s="147"/>
      <c r="BV126" s="1" t="s">
        <v>30</v>
      </c>
      <c r="BW126" s="39">
        <f>Заказ!$I$50-Заказ!$J$50-32</f>
        <v>168</v>
      </c>
      <c r="BX126" s="39">
        <f>BX125</f>
        <v>385</v>
      </c>
      <c r="BY126" s="1">
        <v>2</v>
      </c>
      <c r="BZ126" s="1" t="s">
        <v>30</v>
      </c>
      <c r="CA126" s="39">
        <f>Заказ!$I$50-Заказ!$J$50-6</f>
        <v>194</v>
      </c>
      <c r="CB126" s="39">
        <f>CB125</f>
        <v>420</v>
      </c>
      <c r="CC126" s="1">
        <v>2</v>
      </c>
      <c r="CD126" s="1"/>
      <c r="CE126" s="46"/>
      <c r="CF126" s="46"/>
      <c r="CG126" s="1"/>
      <c r="CH126" s="1"/>
      <c r="CI126" s="1"/>
      <c r="CJ126" s="1" t="str">
        <f>Заказ!$O$50</f>
        <v>Опора Н570</v>
      </c>
      <c r="CK126" s="1">
        <v>4</v>
      </c>
      <c r="CL126" s="1"/>
      <c r="CM126" s="1"/>
      <c r="CN126" s="1"/>
      <c r="CO126" s="1"/>
      <c r="CP126" s="1"/>
      <c r="CQ126" s="1"/>
      <c r="CR126" s="1"/>
      <c r="CS126" s="147"/>
      <c r="CT126" s="1" t="s">
        <v>30</v>
      </c>
      <c r="CU126" s="39">
        <f>Заказ!$I$65-Заказ!$J$65-32</f>
        <v>178</v>
      </c>
      <c r="CV126" s="39">
        <f>CV125</f>
        <v>315</v>
      </c>
      <c r="CW126" s="1">
        <v>2</v>
      </c>
      <c r="CX126" s="1" t="s">
        <v>30</v>
      </c>
      <c r="CY126" s="39">
        <f>Заказ!$I$65-Заказ!$J$65-6</f>
        <v>204</v>
      </c>
      <c r="CZ126" s="39">
        <f>CZ125</f>
        <v>350</v>
      </c>
      <c r="DA126" s="1">
        <v>2</v>
      </c>
      <c r="DB126" s="1"/>
      <c r="DC126" s="46"/>
      <c r="DD126" s="46"/>
      <c r="DE126" s="1"/>
      <c r="DF126" s="1"/>
      <c r="DG126" s="1"/>
      <c r="DH126" s="1" t="str">
        <f>Заказ!$O$65</f>
        <v>Опора Н550</v>
      </c>
      <c r="DI126" s="1">
        <v>4</v>
      </c>
      <c r="DJ126" s="1"/>
      <c r="DK126" s="1"/>
      <c r="DL126" s="1"/>
      <c r="DM126" s="1"/>
      <c r="DN126" s="1"/>
      <c r="DO126" s="1"/>
      <c r="DP126" s="1"/>
    </row>
    <row r="127" spans="1:120" x14ac:dyDescent="0.25">
      <c r="A127" s="121"/>
      <c r="B127" s="1" t="s">
        <v>62</v>
      </c>
      <c r="C127" s="44">
        <f>Заказ!$G$5-67</f>
        <v>383</v>
      </c>
      <c r="D127" s="39">
        <v>80</v>
      </c>
      <c r="E127" s="1">
        <v>4</v>
      </c>
      <c r="F127" s="1" t="s">
        <v>58</v>
      </c>
      <c r="G127" s="39">
        <f>Заказ!$I$5-Заказ!$J$5-16</f>
        <v>514</v>
      </c>
      <c r="H127" s="39">
        <f>G125-35</f>
        <v>415</v>
      </c>
      <c r="I127" s="1">
        <v>1</v>
      </c>
      <c r="J127" s="1"/>
      <c r="K127" s="46"/>
      <c r="L127" s="46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47"/>
      <c r="Z127" s="1" t="s">
        <v>62</v>
      </c>
      <c r="AA127" s="39">
        <f>Заказ!$G$20-67</f>
        <v>1133</v>
      </c>
      <c r="AB127" s="39">
        <v>80</v>
      </c>
      <c r="AC127" s="1">
        <v>4</v>
      </c>
      <c r="AD127" s="1" t="s">
        <v>58</v>
      </c>
      <c r="AE127" s="39">
        <f>Заказ!$I$20-Заказ!$J$20-16</f>
        <v>204</v>
      </c>
      <c r="AF127" s="39">
        <f>AE125-35</f>
        <v>1165</v>
      </c>
      <c r="AG127" s="1">
        <v>1</v>
      </c>
      <c r="AH127" s="1"/>
      <c r="AI127" s="46"/>
      <c r="AJ127" s="46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47"/>
      <c r="AX127" s="1" t="s">
        <v>62</v>
      </c>
      <c r="AY127" s="39">
        <f>Заказ!$G$35-67</f>
        <v>833</v>
      </c>
      <c r="AZ127" s="39">
        <v>80</v>
      </c>
      <c r="BA127" s="1">
        <v>4</v>
      </c>
      <c r="BB127" s="1" t="s">
        <v>58</v>
      </c>
      <c r="BC127" s="39">
        <f>Заказ!$I$35-Заказ!$J$35-16</f>
        <v>174</v>
      </c>
      <c r="BD127" s="39">
        <f>BC125-35</f>
        <v>865</v>
      </c>
      <c r="BE127" s="1">
        <v>1</v>
      </c>
      <c r="BF127" s="1"/>
      <c r="BG127" s="46"/>
      <c r="BH127" s="46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47"/>
      <c r="BV127" s="1" t="s">
        <v>62</v>
      </c>
      <c r="BW127" s="39">
        <f>Заказ!$G$50-67</f>
        <v>883</v>
      </c>
      <c r="BX127" s="39">
        <v>80</v>
      </c>
      <c r="BY127" s="1">
        <v>4</v>
      </c>
      <c r="BZ127" s="1" t="s">
        <v>58</v>
      </c>
      <c r="CA127" s="39">
        <f>Заказ!$I$50-Заказ!$J$50-16</f>
        <v>184</v>
      </c>
      <c r="CB127" s="39">
        <f>CA125-35</f>
        <v>915</v>
      </c>
      <c r="CC127" s="1">
        <v>1</v>
      </c>
      <c r="CD127" s="1"/>
      <c r="CE127" s="46"/>
      <c r="CF127" s="46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47"/>
      <c r="CT127" s="1" t="s">
        <v>62</v>
      </c>
      <c r="CU127" s="39">
        <f>Заказ!$G$65-67</f>
        <v>843</v>
      </c>
      <c r="CV127" s="39">
        <v>80</v>
      </c>
      <c r="CW127" s="1">
        <v>4</v>
      </c>
      <c r="CX127" s="1" t="s">
        <v>58</v>
      </c>
      <c r="CY127" s="39">
        <f>Заказ!$I$65-Заказ!$J$65-16</f>
        <v>194</v>
      </c>
      <c r="CZ127" s="39">
        <f>CY125-35</f>
        <v>875</v>
      </c>
      <c r="DA127" s="1">
        <v>1</v>
      </c>
      <c r="DB127" s="1"/>
      <c r="DC127" s="46"/>
      <c r="DD127" s="46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</row>
    <row r="128" spans="1:120" x14ac:dyDescent="0.25">
      <c r="A128" s="121"/>
      <c r="B128" s="1" t="s">
        <v>26</v>
      </c>
      <c r="C128" s="39"/>
      <c r="D128" s="39"/>
      <c r="E128" s="1"/>
      <c r="F128" s="1"/>
      <c r="G128" s="39"/>
      <c r="H128" s="39"/>
      <c r="I128" s="1"/>
      <c r="J128" s="1"/>
      <c r="K128" s="46"/>
      <c r="L128" s="46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47"/>
      <c r="Z128" s="1" t="s">
        <v>26</v>
      </c>
      <c r="AA128" s="39"/>
      <c r="AB128" s="39"/>
      <c r="AC128" s="1"/>
      <c r="AD128" s="1"/>
      <c r="AE128" s="39"/>
      <c r="AF128" s="39"/>
      <c r="AG128" s="1"/>
      <c r="AH128" s="1"/>
      <c r="AI128" s="46"/>
      <c r="AJ128" s="46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47"/>
      <c r="AX128" s="1" t="s">
        <v>26</v>
      </c>
      <c r="AY128" s="39"/>
      <c r="AZ128" s="39"/>
      <c r="BA128" s="1"/>
      <c r="BB128" s="1"/>
      <c r="BC128" s="39"/>
      <c r="BD128" s="39"/>
      <c r="BE128" s="1"/>
      <c r="BF128" s="1"/>
      <c r="BG128" s="46"/>
      <c r="BH128" s="46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47"/>
      <c r="BV128" s="1" t="s">
        <v>26</v>
      </c>
      <c r="BW128" s="39"/>
      <c r="BX128" s="39"/>
      <c r="BY128" s="1"/>
      <c r="BZ128" s="1"/>
      <c r="CA128" s="39"/>
      <c r="CB128" s="39"/>
      <c r="CC128" s="1"/>
      <c r="CD128" s="1"/>
      <c r="CE128" s="46"/>
      <c r="CF128" s="46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47"/>
      <c r="CT128" s="1" t="s">
        <v>26</v>
      </c>
      <c r="CU128" s="39"/>
      <c r="CV128" s="39"/>
      <c r="CW128" s="1"/>
      <c r="CX128" s="1"/>
      <c r="CY128" s="39"/>
      <c r="CZ128" s="39"/>
      <c r="DA128" s="1"/>
      <c r="DB128" s="1"/>
      <c r="DC128" s="46"/>
      <c r="DD128" s="46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</row>
    <row r="129" spans="1:120" x14ac:dyDescent="0.25">
      <c r="A129" s="121"/>
      <c r="B129" s="1" t="s">
        <v>25</v>
      </c>
      <c r="C129" s="39">
        <f>Заказ!$G$5-105-4</f>
        <v>341</v>
      </c>
      <c r="D129" s="39">
        <f>C131-34</f>
        <v>266</v>
      </c>
      <c r="E129" s="1">
        <v>4</v>
      </c>
      <c r="F129" s="1"/>
      <c r="G129" s="39"/>
      <c r="H129" s="39"/>
      <c r="I129" s="1"/>
      <c r="J129" s="1"/>
      <c r="K129" s="46"/>
      <c r="L129" s="46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47"/>
      <c r="Z129" s="1" t="s">
        <v>25</v>
      </c>
      <c r="AA129" s="39">
        <f>Заказ!$G$20-105-4</f>
        <v>1091</v>
      </c>
      <c r="AB129" s="39">
        <f>AA131-34</f>
        <v>266</v>
      </c>
      <c r="AC129" s="1">
        <v>4</v>
      </c>
      <c r="AD129" s="1"/>
      <c r="AE129" s="39"/>
      <c r="AF129" s="39"/>
      <c r="AG129" s="1"/>
      <c r="AH129" s="1"/>
      <c r="AI129" s="46"/>
      <c r="AJ129" s="46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47"/>
      <c r="AX129" s="1" t="s">
        <v>25</v>
      </c>
      <c r="AY129" s="39">
        <f>Заказ!$G$35-105-4</f>
        <v>791</v>
      </c>
      <c r="AZ129" s="39">
        <f>AY131-34</f>
        <v>216</v>
      </c>
      <c r="BA129" s="1">
        <v>4</v>
      </c>
      <c r="BB129" s="1"/>
      <c r="BC129" s="39"/>
      <c r="BD129" s="39"/>
      <c r="BE129" s="1"/>
      <c r="BF129" s="1"/>
      <c r="BG129" s="46"/>
      <c r="BH129" s="46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47"/>
      <c r="BV129" s="1" t="s">
        <v>25</v>
      </c>
      <c r="BW129" s="39">
        <f>Заказ!$G$50-105-4</f>
        <v>841</v>
      </c>
      <c r="BX129" s="39">
        <f>BW131-34</f>
        <v>316</v>
      </c>
      <c r="BY129" s="1">
        <v>4</v>
      </c>
      <c r="BZ129" s="1"/>
      <c r="CA129" s="39"/>
      <c r="CB129" s="39"/>
      <c r="CC129" s="1"/>
      <c r="CD129" s="1"/>
      <c r="CE129" s="46"/>
      <c r="CF129" s="46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47"/>
      <c r="CT129" s="1" t="s">
        <v>25</v>
      </c>
      <c r="CU129" s="39">
        <f>Заказ!$G$65-105-4</f>
        <v>801</v>
      </c>
      <c r="CV129" s="39">
        <f>CU131-34</f>
        <v>216</v>
      </c>
      <c r="CW129" s="1">
        <v>4</v>
      </c>
      <c r="CX129" s="1"/>
      <c r="CY129" s="39"/>
      <c r="CZ129" s="39"/>
      <c r="DA129" s="1"/>
      <c r="DB129" s="1"/>
      <c r="DC129" s="46"/>
      <c r="DD129" s="46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</row>
    <row r="130" spans="1:120" x14ac:dyDescent="0.25">
      <c r="A130" s="121"/>
      <c r="B130" s="1" t="s">
        <v>27</v>
      </c>
      <c r="C130" s="44">
        <f>C129</f>
        <v>341</v>
      </c>
      <c r="D130" s="39">
        <v>120</v>
      </c>
      <c r="E130" s="1">
        <v>8</v>
      </c>
      <c r="F130" s="1"/>
      <c r="G130" s="39"/>
      <c r="H130" s="39"/>
      <c r="I130" s="1"/>
      <c r="J130" s="1"/>
      <c r="K130" s="46"/>
      <c r="L130" s="46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47"/>
      <c r="Z130" s="1" t="s">
        <v>27</v>
      </c>
      <c r="AA130" s="39">
        <f>AA129</f>
        <v>1091</v>
      </c>
      <c r="AB130" s="39">
        <v>120</v>
      </c>
      <c r="AC130" s="1">
        <v>8</v>
      </c>
      <c r="AD130" s="1"/>
      <c r="AE130" s="39"/>
      <c r="AF130" s="39"/>
      <c r="AG130" s="1"/>
      <c r="AH130" s="1"/>
      <c r="AI130" s="46"/>
      <c r="AJ130" s="46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47"/>
      <c r="AX130" s="1" t="s">
        <v>27</v>
      </c>
      <c r="AY130" s="39">
        <f>AY129</f>
        <v>791</v>
      </c>
      <c r="AZ130" s="39">
        <v>120</v>
      </c>
      <c r="BA130" s="1">
        <v>8</v>
      </c>
      <c r="BB130" s="1"/>
      <c r="BC130" s="39"/>
      <c r="BD130" s="39"/>
      <c r="BE130" s="1"/>
      <c r="BF130" s="1"/>
      <c r="BG130" s="46"/>
      <c r="BH130" s="46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47"/>
      <c r="BV130" s="1" t="s">
        <v>27</v>
      </c>
      <c r="BW130" s="39">
        <f>BW129</f>
        <v>841</v>
      </c>
      <c r="BX130" s="39">
        <v>120</v>
      </c>
      <c r="BY130" s="1">
        <v>8</v>
      </c>
      <c r="BZ130" s="1"/>
      <c r="CA130" s="39"/>
      <c r="CB130" s="39"/>
      <c r="CC130" s="1"/>
      <c r="CD130" s="1"/>
      <c r="CE130" s="46"/>
      <c r="CF130" s="46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47"/>
      <c r="CT130" s="1" t="s">
        <v>27</v>
      </c>
      <c r="CU130" s="39">
        <f>CU129</f>
        <v>801</v>
      </c>
      <c r="CV130" s="39">
        <v>120</v>
      </c>
      <c r="CW130" s="1">
        <v>8</v>
      </c>
      <c r="CX130" s="1"/>
      <c r="CY130" s="39"/>
      <c r="CZ130" s="39"/>
      <c r="DA130" s="1"/>
      <c r="DB130" s="1"/>
      <c r="DC130" s="46"/>
      <c r="DD130" s="46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</row>
    <row r="131" spans="1:120" x14ac:dyDescent="0.25">
      <c r="A131" s="121"/>
      <c r="B131" s="1" t="s">
        <v>28</v>
      </c>
      <c r="C131" s="44">
        <f>R125</f>
        <v>300</v>
      </c>
      <c r="D131" s="44">
        <v>130</v>
      </c>
      <c r="E131" s="1">
        <v>8</v>
      </c>
      <c r="F131" s="1"/>
      <c r="G131" s="39"/>
      <c r="H131" s="39"/>
      <c r="I131" s="1"/>
      <c r="J131" s="1"/>
      <c r="K131" s="46"/>
      <c r="L131" s="46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47"/>
      <c r="Z131" s="1" t="s">
        <v>28</v>
      </c>
      <c r="AA131" s="39">
        <f>AP125</f>
        <v>300</v>
      </c>
      <c r="AB131" s="39">
        <v>130</v>
      </c>
      <c r="AC131" s="1">
        <v>8</v>
      </c>
      <c r="AD131" s="1"/>
      <c r="AE131" s="39"/>
      <c r="AF131" s="39"/>
      <c r="AG131" s="1"/>
      <c r="AH131" s="1"/>
      <c r="AI131" s="46"/>
      <c r="AJ131" s="46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47"/>
      <c r="AX131" s="1" t="s">
        <v>28</v>
      </c>
      <c r="AY131" s="39">
        <f>BN125</f>
        <v>250</v>
      </c>
      <c r="AZ131" s="39">
        <v>130</v>
      </c>
      <c r="BA131" s="1">
        <v>8</v>
      </c>
      <c r="BB131" s="1"/>
      <c r="BC131" s="39"/>
      <c r="BD131" s="39"/>
      <c r="BE131" s="1"/>
      <c r="BF131" s="1"/>
      <c r="BG131" s="46"/>
      <c r="BH131" s="46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47"/>
      <c r="BV131" s="1" t="s">
        <v>28</v>
      </c>
      <c r="BW131" s="39">
        <f>CL125</f>
        <v>350</v>
      </c>
      <c r="BX131" s="39">
        <v>130</v>
      </c>
      <c r="BY131" s="1">
        <v>8</v>
      </c>
      <c r="BZ131" s="1"/>
      <c r="CA131" s="39"/>
      <c r="CB131" s="39"/>
      <c r="CC131" s="1"/>
      <c r="CD131" s="1"/>
      <c r="CE131" s="46"/>
      <c r="CF131" s="46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47"/>
      <c r="CT131" s="1" t="s">
        <v>28</v>
      </c>
      <c r="CU131" s="39">
        <f>DJ125</f>
        <v>250</v>
      </c>
      <c r="CV131" s="39">
        <v>130</v>
      </c>
      <c r="CW131" s="1">
        <v>8</v>
      </c>
      <c r="CX131" s="1"/>
      <c r="CY131" s="39"/>
      <c r="CZ131" s="39"/>
      <c r="DA131" s="1"/>
      <c r="DB131" s="1"/>
      <c r="DC131" s="46"/>
      <c r="DD131" s="46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</row>
    <row r="132" spans="1:120" x14ac:dyDescent="0.25">
      <c r="A132" s="121"/>
      <c r="B132" s="1"/>
      <c r="C132" s="39"/>
      <c r="D132" s="39"/>
      <c r="E132" s="1"/>
      <c r="F132" s="1"/>
      <c r="G132" s="39"/>
      <c r="H132" s="39"/>
      <c r="I132" s="1"/>
      <c r="J132" s="1"/>
      <c r="K132" s="46"/>
      <c r="L132" s="46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47"/>
      <c r="Z132" s="1"/>
      <c r="AA132" s="39"/>
      <c r="AB132" s="39"/>
      <c r="AC132" s="1"/>
      <c r="AD132" s="1"/>
      <c r="AE132" s="39"/>
      <c r="AF132" s="39"/>
      <c r="AG132" s="1"/>
      <c r="AH132" s="1"/>
      <c r="AI132" s="46"/>
      <c r="AJ132" s="46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47"/>
      <c r="AX132" s="1"/>
      <c r="AY132" s="39"/>
      <c r="AZ132" s="39"/>
      <c r="BA132" s="1"/>
      <c r="BB132" s="1"/>
      <c r="BC132" s="39"/>
      <c r="BD132" s="39"/>
      <c r="BE132" s="1"/>
      <c r="BF132" s="1"/>
      <c r="BG132" s="46"/>
      <c r="BH132" s="46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47"/>
      <c r="BV132" s="1"/>
      <c r="BW132" s="39"/>
      <c r="BX132" s="39"/>
      <c r="BY132" s="1"/>
      <c r="BZ132" s="1"/>
      <c r="CA132" s="39"/>
      <c r="CB132" s="39"/>
      <c r="CC132" s="1"/>
      <c r="CD132" s="1"/>
      <c r="CE132" s="46"/>
      <c r="CF132" s="46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47"/>
      <c r="CT132" s="1"/>
      <c r="CU132" s="39"/>
      <c r="CV132" s="39"/>
      <c r="CW132" s="1"/>
      <c r="CX132" s="1"/>
      <c r="CY132" s="39"/>
      <c r="CZ132" s="39"/>
      <c r="DA132" s="1"/>
      <c r="DB132" s="1"/>
      <c r="DC132" s="46"/>
      <c r="DD132" s="46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</row>
    <row r="133" spans="1:120" x14ac:dyDescent="0.25">
      <c r="A133" s="121"/>
      <c r="B133" s="1"/>
      <c r="C133" s="39"/>
      <c r="D133" s="39"/>
      <c r="E133" s="1"/>
      <c r="F133" s="1"/>
      <c r="G133" s="39"/>
      <c r="H133" s="39"/>
      <c r="I133" s="1"/>
      <c r="J133" s="1"/>
      <c r="K133" s="46"/>
      <c r="L133" s="46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47"/>
      <c r="Z133" s="1"/>
      <c r="AA133" s="39"/>
      <c r="AB133" s="39"/>
      <c r="AC133" s="1"/>
      <c r="AD133" s="1"/>
      <c r="AE133" s="39"/>
      <c r="AF133" s="39"/>
      <c r="AG133" s="1"/>
      <c r="AH133" s="1"/>
      <c r="AI133" s="46"/>
      <c r="AJ133" s="46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47"/>
      <c r="AX133" s="1"/>
      <c r="AY133" s="39"/>
      <c r="AZ133" s="39"/>
      <c r="BA133" s="1"/>
      <c r="BB133" s="1"/>
      <c r="BC133" s="39"/>
      <c r="BD133" s="39"/>
      <c r="BE133" s="1"/>
      <c r="BF133" s="1"/>
      <c r="BG133" s="46"/>
      <c r="BH133" s="46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47"/>
      <c r="BV133" s="1"/>
      <c r="BW133" s="39"/>
      <c r="BX133" s="39"/>
      <c r="BY133" s="1"/>
      <c r="BZ133" s="1"/>
      <c r="CA133" s="39"/>
      <c r="CB133" s="39"/>
      <c r="CC133" s="1"/>
      <c r="CD133" s="1"/>
      <c r="CE133" s="46"/>
      <c r="CF133" s="46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47"/>
      <c r="CT133" s="1"/>
      <c r="CU133" s="39"/>
      <c r="CV133" s="39"/>
      <c r="CW133" s="1"/>
      <c r="CX133" s="1"/>
      <c r="CY133" s="39"/>
      <c r="CZ133" s="39"/>
      <c r="DA133" s="1"/>
      <c r="DB133" s="1"/>
      <c r="DC133" s="46"/>
      <c r="DD133" s="46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</row>
    <row r="134" spans="1:120" x14ac:dyDescent="0.25">
      <c r="A134" s="121"/>
      <c r="B134" s="1"/>
      <c r="C134" s="39"/>
      <c r="D134" s="39"/>
      <c r="E134" s="1"/>
      <c r="F134" s="1"/>
      <c r="G134" s="39"/>
      <c r="H134" s="39"/>
      <c r="I134" s="1"/>
      <c r="J134" s="1"/>
      <c r="K134" s="46"/>
      <c r="L134" s="46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47"/>
      <c r="Z134" s="1"/>
      <c r="AA134" s="39"/>
      <c r="AB134" s="39"/>
      <c r="AC134" s="1"/>
      <c r="AD134" s="1"/>
      <c r="AE134" s="39"/>
      <c r="AF134" s="39"/>
      <c r="AG134" s="1"/>
      <c r="AH134" s="1"/>
      <c r="AI134" s="46"/>
      <c r="AJ134" s="46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47"/>
      <c r="AX134" s="1"/>
      <c r="AY134" s="39"/>
      <c r="AZ134" s="39"/>
      <c r="BA134" s="1"/>
      <c r="BB134" s="1"/>
      <c r="BC134" s="39"/>
      <c r="BD134" s="39"/>
      <c r="BE134" s="1"/>
      <c r="BF134" s="1"/>
      <c r="BG134" s="46"/>
      <c r="BH134" s="46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47"/>
      <c r="BV134" s="1"/>
      <c r="BW134" s="39"/>
      <c r="BX134" s="39"/>
      <c r="BY134" s="1"/>
      <c r="BZ134" s="1"/>
      <c r="CA134" s="39"/>
      <c r="CB134" s="39"/>
      <c r="CC134" s="1"/>
      <c r="CD134" s="1"/>
      <c r="CE134" s="46"/>
      <c r="CF134" s="46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47"/>
      <c r="CT134" s="1"/>
      <c r="CU134" s="39"/>
      <c r="CV134" s="39"/>
      <c r="CW134" s="1"/>
      <c r="CX134" s="1"/>
      <c r="CY134" s="39"/>
      <c r="CZ134" s="39"/>
      <c r="DA134" s="1"/>
      <c r="DB134" s="1"/>
      <c r="DC134" s="46"/>
      <c r="DD134" s="46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</row>
    <row r="135" spans="1:120" x14ac:dyDescent="0.25">
      <c r="A135" s="121"/>
      <c r="B135" s="1"/>
      <c r="C135" s="39"/>
      <c r="D135" s="39"/>
      <c r="E135" s="1"/>
      <c r="F135" s="1"/>
      <c r="G135" s="39"/>
      <c r="H135" s="39"/>
      <c r="I135" s="1"/>
      <c r="J135" s="1"/>
      <c r="K135" s="46"/>
      <c r="L135" s="46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47"/>
      <c r="Z135" s="1"/>
      <c r="AA135" s="39"/>
      <c r="AB135" s="39"/>
      <c r="AC135" s="1"/>
      <c r="AD135" s="1"/>
      <c r="AE135" s="39"/>
      <c r="AF135" s="39"/>
      <c r="AG135" s="1"/>
      <c r="AH135" s="1"/>
      <c r="AI135" s="46"/>
      <c r="AJ135" s="46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47"/>
      <c r="AX135" s="1"/>
      <c r="AY135" s="39"/>
      <c r="AZ135" s="39"/>
      <c r="BA135" s="1"/>
      <c r="BB135" s="1"/>
      <c r="BC135" s="39"/>
      <c r="BD135" s="39"/>
      <c r="BE135" s="1"/>
      <c r="BF135" s="1"/>
      <c r="BG135" s="46"/>
      <c r="BH135" s="46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47"/>
      <c r="BV135" s="1"/>
      <c r="BW135" s="39"/>
      <c r="BX135" s="39"/>
      <c r="BY135" s="1"/>
      <c r="BZ135" s="1"/>
      <c r="CA135" s="39"/>
      <c r="CB135" s="39"/>
      <c r="CC135" s="1"/>
      <c r="CD135" s="1"/>
      <c r="CE135" s="46"/>
      <c r="CF135" s="46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47"/>
      <c r="CT135" s="1"/>
      <c r="CU135" s="39"/>
      <c r="CV135" s="39"/>
      <c r="CW135" s="1"/>
      <c r="CX135" s="1"/>
      <c r="CY135" s="39"/>
      <c r="CZ135" s="39"/>
      <c r="DA135" s="1"/>
      <c r="DB135" s="1"/>
      <c r="DC135" s="46"/>
      <c r="DD135" s="46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</row>
    <row r="136" spans="1:120" x14ac:dyDescent="0.25">
      <c r="A136" s="121"/>
      <c r="B136" s="1"/>
      <c r="C136" s="39"/>
      <c r="D136" s="39"/>
      <c r="E136" s="1"/>
      <c r="F136" s="1"/>
      <c r="G136" s="39"/>
      <c r="H136" s="39"/>
      <c r="I136" s="1"/>
      <c r="J136" s="1"/>
      <c r="K136" s="46"/>
      <c r="L136" s="46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47"/>
      <c r="Z136" s="1"/>
      <c r="AA136" s="39"/>
      <c r="AB136" s="39"/>
      <c r="AC136" s="1"/>
      <c r="AD136" s="1"/>
      <c r="AE136" s="39"/>
      <c r="AF136" s="39"/>
      <c r="AG136" s="1"/>
      <c r="AH136" s="1"/>
      <c r="AI136" s="46"/>
      <c r="AJ136" s="46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47"/>
      <c r="AX136" s="1"/>
      <c r="AY136" s="39"/>
      <c r="AZ136" s="39"/>
      <c r="BA136" s="1"/>
      <c r="BB136" s="1"/>
      <c r="BC136" s="39"/>
      <c r="BD136" s="39"/>
      <c r="BE136" s="1"/>
      <c r="BF136" s="1"/>
      <c r="BG136" s="46"/>
      <c r="BH136" s="46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47"/>
      <c r="BV136" s="1"/>
      <c r="BW136" s="39"/>
      <c r="BX136" s="39"/>
      <c r="BY136" s="1"/>
      <c r="BZ136" s="1"/>
      <c r="CA136" s="39"/>
      <c r="CB136" s="39"/>
      <c r="CC136" s="1"/>
      <c r="CD136" s="1"/>
      <c r="CE136" s="46"/>
      <c r="CF136" s="46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47"/>
      <c r="CT136" s="1"/>
      <c r="CU136" s="39"/>
      <c r="CV136" s="39"/>
      <c r="CW136" s="1"/>
      <c r="CX136" s="1"/>
      <c r="CY136" s="39"/>
      <c r="CZ136" s="39"/>
      <c r="DA136" s="1"/>
      <c r="DB136" s="1"/>
      <c r="DC136" s="46"/>
      <c r="DD136" s="46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</row>
    <row r="137" spans="1:120" x14ac:dyDescent="0.25">
      <c r="A137" s="121"/>
      <c r="B137" s="1"/>
      <c r="C137" s="39"/>
      <c r="D137" s="39"/>
      <c r="E137" s="1"/>
      <c r="F137" s="1"/>
      <c r="G137" s="39"/>
      <c r="H137" s="39"/>
      <c r="I137" s="1"/>
      <c r="J137" s="1"/>
      <c r="K137" s="46"/>
      <c r="L137" s="46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47"/>
      <c r="Z137" s="1"/>
      <c r="AA137" s="39"/>
      <c r="AB137" s="39"/>
      <c r="AC137" s="1"/>
      <c r="AD137" s="1"/>
      <c r="AE137" s="39"/>
      <c r="AF137" s="39"/>
      <c r="AG137" s="1"/>
      <c r="AH137" s="1"/>
      <c r="AI137" s="46"/>
      <c r="AJ137" s="46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47"/>
      <c r="AX137" s="1"/>
      <c r="AY137" s="39"/>
      <c r="AZ137" s="39"/>
      <c r="BA137" s="1"/>
      <c r="BB137" s="1"/>
      <c r="BC137" s="39"/>
      <c r="BD137" s="39"/>
      <c r="BE137" s="1"/>
      <c r="BF137" s="1"/>
      <c r="BG137" s="46"/>
      <c r="BH137" s="46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47"/>
      <c r="BV137" s="1"/>
      <c r="BW137" s="39"/>
      <c r="BX137" s="39"/>
      <c r="BY137" s="1"/>
      <c r="BZ137" s="1"/>
      <c r="CA137" s="39"/>
      <c r="CB137" s="39"/>
      <c r="CC137" s="1"/>
      <c r="CD137" s="1"/>
      <c r="CE137" s="46"/>
      <c r="CF137" s="46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47"/>
      <c r="CT137" s="1"/>
      <c r="CU137" s="39"/>
      <c r="CV137" s="39"/>
      <c r="CW137" s="1"/>
      <c r="CX137" s="1"/>
      <c r="CY137" s="39"/>
      <c r="CZ137" s="39"/>
      <c r="DA137" s="1"/>
      <c r="DB137" s="1"/>
      <c r="DC137" s="46"/>
      <c r="DD137" s="46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</row>
    <row r="138" spans="1:120" x14ac:dyDescent="0.25">
      <c r="A138" s="121"/>
      <c r="B138" s="1"/>
      <c r="C138" s="39"/>
      <c r="D138" s="39"/>
      <c r="E138" s="1"/>
      <c r="F138" s="1"/>
      <c r="G138" s="39"/>
      <c r="H138" s="39"/>
      <c r="I138" s="1"/>
      <c r="J138" s="1"/>
      <c r="K138" s="46"/>
      <c r="L138" s="46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47"/>
      <c r="Z138" s="1"/>
      <c r="AA138" s="39"/>
      <c r="AB138" s="39"/>
      <c r="AC138" s="1"/>
      <c r="AD138" s="1"/>
      <c r="AE138" s="39"/>
      <c r="AF138" s="39"/>
      <c r="AG138" s="1"/>
      <c r="AH138" s="1"/>
      <c r="AI138" s="46"/>
      <c r="AJ138" s="46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47"/>
      <c r="AX138" s="1"/>
      <c r="AY138" s="39"/>
      <c r="AZ138" s="39"/>
      <c r="BA138" s="1"/>
      <c r="BB138" s="1"/>
      <c r="BC138" s="39"/>
      <c r="BD138" s="39"/>
      <c r="BE138" s="1"/>
      <c r="BF138" s="1"/>
      <c r="BG138" s="46"/>
      <c r="BH138" s="46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47"/>
      <c r="BV138" s="1"/>
      <c r="BW138" s="39"/>
      <c r="BX138" s="39"/>
      <c r="BY138" s="1"/>
      <c r="BZ138" s="1"/>
      <c r="CA138" s="39"/>
      <c r="CB138" s="39"/>
      <c r="CC138" s="1"/>
      <c r="CD138" s="1"/>
      <c r="CE138" s="46"/>
      <c r="CF138" s="46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47"/>
      <c r="CT138" s="1"/>
      <c r="CU138" s="39"/>
      <c r="CV138" s="39"/>
      <c r="CW138" s="1"/>
      <c r="CX138" s="1"/>
      <c r="CY138" s="39"/>
      <c r="CZ138" s="39"/>
      <c r="DA138" s="1"/>
      <c r="DB138" s="1"/>
      <c r="DC138" s="46"/>
      <c r="DD138" s="46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</row>
    <row r="139" spans="1:120" ht="15.75" thickBot="1" x14ac:dyDescent="0.3">
      <c r="A139" s="122"/>
      <c r="B139" s="6"/>
      <c r="C139" s="40"/>
      <c r="D139" s="40"/>
      <c r="E139" s="6"/>
      <c r="F139" s="6"/>
      <c r="G139" s="40"/>
      <c r="H139" s="40"/>
      <c r="I139" s="6"/>
      <c r="J139" s="6"/>
      <c r="K139" s="47"/>
      <c r="L139" s="47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148"/>
      <c r="Z139" s="6"/>
      <c r="AA139" s="40"/>
      <c r="AB139" s="40"/>
      <c r="AC139" s="6"/>
      <c r="AD139" s="6"/>
      <c r="AE139" s="40"/>
      <c r="AF139" s="40"/>
      <c r="AG139" s="6"/>
      <c r="AH139" s="6"/>
      <c r="AI139" s="47"/>
      <c r="AJ139" s="47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148"/>
      <c r="AX139" s="6"/>
      <c r="AY139" s="40"/>
      <c r="AZ139" s="40"/>
      <c r="BA139" s="6"/>
      <c r="BB139" s="6"/>
      <c r="BC139" s="40"/>
      <c r="BD139" s="40"/>
      <c r="BE139" s="6"/>
      <c r="BF139" s="6"/>
      <c r="BG139" s="47"/>
      <c r="BH139" s="47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148"/>
      <c r="BV139" s="6"/>
      <c r="BW139" s="40"/>
      <c r="BX139" s="40"/>
      <c r="BY139" s="6"/>
      <c r="BZ139" s="6"/>
      <c r="CA139" s="40"/>
      <c r="CB139" s="40"/>
      <c r="CC139" s="6"/>
      <c r="CD139" s="6"/>
      <c r="CE139" s="47"/>
      <c r="CF139" s="47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148"/>
      <c r="CT139" s="6"/>
      <c r="CU139" s="40"/>
      <c r="CV139" s="40"/>
      <c r="CW139" s="6"/>
      <c r="CX139" s="6"/>
      <c r="CY139" s="40"/>
      <c r="CZ139" s="40"/>
      <c r="DA139" s="6"/>
      <c r="DB139" s="6"/>
      <c r="DC139" s="47"/>
      <c r="DD139" s="47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</row>
    <row r="140" spans="1:120" x14ac:dyDescent="0.25">
      <c r="A140" s="117" t="s">
        <v>42</v>
      </c>
      <c r="B140" s="5" t="s">
        <v>25</v>
      </c>
      <c r="C140" s="38"/>
      <c r="D140" s="38"/>
      <c r="E140" s="5">
        <v>1</v>
      </c>
      <c r="F140" s="1" t="s">
        <v>74</v>
      </c>
      <c r="G140" s="39"/>
      <c r="H140" s="39"/>
      <c r="I140" s="1">
        <v>1</v>
      </c>
      <c r="J140" s="1" t="s">
        <v>31</v>
      </c>
      <c r="K140" s="46"/>
      <c r="L140" s="46"/>
      <c r="M140" s="1">
        <v>1</v>
      </c>
      <c r="N140" s="5"/>
      <c r="O140" s="5"/>
      <c r="P140" s="5" t="s">
        <v>77</v>
      </c>
      <c r="Q140" s="5">
        <v>4</v>
      </c>
      <c r="R140" s="5">
        <f>Заказ!$X$5</f>
        <v>300</v>
      </c>
      <c r="S140" s="5">
        <v>2</v>
      </c>
      <c r="T140" s="5"/>
      <c r="U140" s="5"/>
      <c r="V140" s="5"/>
      <c r="W140" s="5"/>
      <c r="X140" s="5" t="s">
        <v>79</v>
      </c>
      <c r="Y140" s="100" t="s">
        <v>42</v>
      </c>
      <c r="Z140" s="5" t="s">
        <v>25</v>
      </c>
      <c r="AA140" s="38"/>
      <c r="AB140" s="38"/>
      <c r="AC140" s="5">
        <v>1</v>
      </c>
      <c r="AD140" s="1" t="s">
        <v>74</v>
      </c>
      <c r="AE140" s="39"/>
      <c r="AF140" s="39"/>
      <c r="AG140" s="1">
        <v>1</v>
      </c>
      <c r="AH140" s="1" t="s">
        <v>31</v>
      </c>
      <c r="AI140" s="46"/>
      <c r="AJ140" s="46"/>
      <c r="AK140" s="1">
        <v>1</v>
      </c>
      <c r="AL140" s="5"/>
      <c r="AM140" s="5"/>
      <c r="AN140" s="5" t="s">
        <v>77</v>
      </c>
      <c r="AO140" s="5">
        <v>4</v>
      </c>
      <c r="AP140" s="5">
        <f>Заказ!$X$20</f>
        <v>300</v>
      </c>
      <c r="AQ140" s="5">
        <v>2</v>
      </c>
      <c r="AR140" s="5"/>
      <c r="AS140" s="5"/>
      <c r="AT140" s="5"/>
      <c r="AU140" s="5"/>
      <c r="AV140" s="5" t="s">
        <v>79</v>
      </c>
      <c r="AW140" s="100" t="s">
        <v>42</v>
      </c>
      <c r="AX140" s="5" t="s">
        <v>25</v>
      </c>
      <c r="AY140" s="38"/>
      <c r="AZ140" s="38"/>
      <c r="BA140" s="5">
        <v>1</v>
      </c>
      <c r="BB140" s="1" t="s">
        <v>74</v>
      </c>
      <c r="BC140" s="39"/>
      <c r="BD140" s="39"/>
      <c r="BE140" s="1">
        <v>1</v>
      </c>
      <c r="BF140" s="1" t="s">
        <v>31</v>
      </c>
      <c r="BG140" s="46"/>
      <c r="BH140" s="46"/>
      <c r="BI140" s="1">
        <v>1</v>
      </c>
      <c r="BJ140" s="5"/>
      <c r="BK140" s="5"/>
      <c r="BL140" s="5" t="s">
        <v>77</v>
      </c>
      <c r="BM140" s="5">
        <v>4</v>
      </c>
      <c r="BN140" s="5">
        <f>Заказ!$X$35</f>
        <v>250</v>
      </c>
      <c r="BO140" s="5">
        <v>2</v>
      </c>
      <c r="BP140" s="5"/>
      <c r="BQ140" s="5"/>
      <c r="BR140" s="5"/>
      <c r="BS140" s="5"/>
      <c r="BT140" s="5" t="s">
        <v>79</v>
      </c>
      <c r="BU140" s="100" t="s">
        <v>42</v>
      </c>
      <c r="BV140" s="5" t="s">
        <v>25</v>
      </c>
      <c r="BW140" s="38"/>
      <c r="BX140" s="38"/>
      <c r="BY140" s="5">
        <v>1</v>
      </c>
      <c r="BZ140" s="1" t="s">
        <v>74</v>
      </c>
      <c r="CA140" s="39"/>
      <c r="CB140" s="39"/>
      <c r="CC140" s="1">
        <v>1</v>
      </c>
      <c r="CD140" s="1" t="s">
        <v>31</v>
      </c>
      <c r="CE140" s="46"/>
      <c r="CF140" s="46"/>
      <c r="CG140" s="1">
        <v>1</v>
      </c>
      <c r="CH140" s="5"/>
      <c r="CI140" s="5"/>
      <c r="CJ140" s="5" t="s">
        <v>77</v>
      </c>
      <c r="CK140" s="5">
        <v>4</v>
      </c>
      <c r="CL140" s="5">
        <f>Заказ!$X$50</f>
        <v>350</v>
      </c>
      <c r="CM140" s="5">
        <v>2</v>
      </c>
      <c r="CN140" s="5"/>
      <c r="CO140" s="5"/>
      <c r="CP140" s="5"/>
      <c r="CQ140" s="5"/>
      <c r="CR140" s="5" t="s">
        <v>79</v>
      </c>
      <c r="CS140" s="100" t="s">
        <v>42</v>
      </c>
      <c r="CT140" s="5" t="s">
        <v>25</v>
      </c>
      <c r="CU140" s="38"/>
      <c r="CV140" s="38"/>
      <c r="CW140" s="5">
        <v>1</v>
      </c>
      <c r="CX140" s="1" t="s">
        <v>74</v>
      </c>
      <c r="CY140" s="39"/>
      <c r="CZ140" s="39"/>
      <c r="DA140" s="1">
        <v>1</v>
      </c>
      <c r="DB140" s="1" t="s">
        <v>31</v>
      </c>
      <c r="DC140" s="46"/>
      <c r="DD140" s="46"/>
      <c r="DE140" s="1">
        <v>1</v>
      </c>
      <c r="DF140" s="5"/>
      <c r="DG140" s="5"/>
      <c r="DH140" s="5" t="s">
        <v>77</v>
      </c>
      <c r="DI140" s="5">
        <v>4</v>
      </c>
      <c r="DJ140" s="5">
        <f>Заказ!$X$65</f>
        <v>250</v>
      </c>
      <c r="DK140" s="5">
        <v>2</v>
      </c>
      <c r="DL140" s="5"/>
      <c r="DM140" s="5"/>
      <c r="DN140" s="5"/>
      <c r="DO140" s="5"/>
      <c r="DP140" s="5" t="s">
        <v>79</v>
      </c>
    </row>
    <row r="141" spans="1:120" x14ac:dyDescent="0.25">
      <c r="A141" s="118"/>
      <c r="B141" s="1" t="s">
        <v>30</v>
      </c>
      <c r="C141" s="39"/>
      <c r="D141" s="39"/>
      <c r="E141" s="1">
        <v>2</v>
      </c>
      <c r="F141" s="1" t="s">
        <v>30</v>
      </c>
      <c r="G141" s="39"/>
      <c r="H141" s="39"/>
      <c r="I141" s="1">
        <v>2</v>
      </c>
      <c r="J141" s="1"/>
      <c r="K141" s="46"/>
      <c r="L141" s="46"/>
      <c r="M141" s="1"/>
      <c r="N141" s="1"/>
      <c r="O141" s="1"/>
      <c r="P141" s="1" t="str">
        <f>Заказ!$N$5</f>
        <v>Ручка кольцо</v>
      </c>
      <c r="Q141" s="1">
        <v>4</v>
      </c>
      <c r="R141" s="1"/>
      <c r="S141" s="1"/>
      <c r="T141" s="1"/>
      <c r="U141" s="1"/>
      <c r="V141" s="1"/>
      <c r="W141" s="1"/>
      <c r="X141" s="1" t="s">
        <v>80</v>
      </c>
      <c r="Y141" s="147"/>
      <c r="Z141" s="1" t="s">
        <v>30</v>
      </c>
      <c r="AA141" s="39"/>
      <c r="AB141" s="39"/>
      <c r="AC141" s="1">
        <v>2</v>
      </c>
      <c r="AD141" s="1" t="s">
        <v>30</v>
      </c>
      <c r="AE141" s="39"/>
      <c r="AF141" s="39"/>
      <c r="AG141" s="1">
        <v>2</v>
      </c>
      <c r="AH141" s="1"/>
      <c r="AI141" s="46"/>
      <c r="AJ141" s="46"/>
      <c r="AK141" s="1"/>
      <c r="AL141" s="1"/>
      <c r="AM141" s="1"/>
      <c r="AN141" s="1" t="s">
        <v>61</v>
      </c>
      <c r="AO141" s="1">
        <v>4</v>
      </c>
      <c r="AP141" s="1"/>
      <c r="AQ141" s="1"/>
      <c r="AR141" s="1"/>
      <c r="AS141" s="1"/>
      <c r="AT141" s="1"/>
      <c r="AU141" s="1"/>
      <c r="AV141" s="1" t="s">
        <v>80</v>
      </c>
      <c r="AW141" s="147"/>
      <c r="AX141" s="1" t="s">
        <v>30</v>
      </c>
      <c r="AY141" s="39"/>
      <c r="AZ141" s="39"/>
      <c r="BA141" s="1">
        <v>2</v>
      </c>
      <c r="BB141" s="1" t="s">
        <v>30</v>
      </c>
      <c r="BC141" s="39"/>
      <c r="BD141" s="39"/>
      <c r="BE141" s="1">
        <v>2</v>
      </c>
      <c r="BF141" s="1"/>
      <c r="BG141" s="46"/>
      <c r="BH141" s="46"/>
      <c r="BI141" s="1"/>
      <c r="BJ141" s="1"/>
      <c r="BK141" s="1"/>
      <c r="BL141" s="1" t="s">
        <v>61</v>
      </c>
      <c r="BM141" s="1">
        <v>4</v>
      </c>
      <c r="BN141" s="1"/>
      <c r="BO141" s="1"/>
      <c r="BP141" s="1"/>
      <c r="BQ141" s="1"/>
      <c r="BR141" s="1"/>
      <c r="BS141" s="1"/>
      <c r="BT141" s="1" t="s">
        <v>80</v>
      </c>
      <c r="BU141" s="147"/>
      <c r="BV141" s="1" t="s">
        <v>30</v>
      </c>
      <c r="BW141" s="39"/>
      <c r="BX141" s="39"/>
      <c r="BY141" s="1">
        <v>2</v>
      </c>
      <c r="BZ141" s="1" t="s">
        <v>30</v>
      </c>
      <c r="CA141" s="39"/>
      <c r="CB141" s="39"/>
      <c r="CC141" s="1">
        <v>2</v>
      </c>
      <c r="CD141" s="1"/>
      <c r="CE141" s="46"/>
      <c r="CF141" s="46"/>
      <c r="CG141" s="1"/>
      <c r="CH141" s="1"/>
      <c r="CI141" s="1"/>
      <c r="CJ141" s="1" t="s">
        <v>61</v>
      </c>
      <c r="CK141" s="1">
        <v>4</v>
      </c>
      <c r="CL141" s="1"/>
      <c r="CM141" s="1"/>
      <c r="CN141" s="1"/>
      <c r="CO141" s="1"/>
      <c r="CP141" s="1"/>
      <c r="CQ141" s="1"/>
      <c r="CR141" s="1" t="s">
        <v>80</v>
      </c>
      <c r="CS141" s="147"/>
      <c r="CT141" s="1" t="s">
        <v>30</v>
      </c>
      <c r="CU141" s="39"/>
      <c r="CV141" s="39"/>
      <c r="CW141" s="1">
        <v>2</v>
      </c>
      <c r="CX141" s="1" t="s">
        <v>30</v>
      </c>
      <c r="CY141" s="39"/>
      <c r="CZ141" s="39"/>
      <c r="DA141" s="1">
        <v>2</v>
      </c>
      <c r="DB141" s="1"/>
      <c r="DC141" s="46"/>
      <c r="DD141" s="46"/>
      <c r="DE141" s="1"/>
      <c r="DF141" s="1"/>
      <c r="DG141" s="1"/>
      <c r="DH141" s="1" t="s">
        <v>61</v>
      </c>
      <c r="DI141" s="1">
        <v>4</v>
      </c>
      <c r="DJ141" s="1"/>
      <c r="DK141" s="1"/>
      <c r="DL141" s="1"/>
      <c r="DM141" s="1"/>
      <c r="DN141" s="1"/>
      <c r="DO141" s="1"/>
      <c r="DP141" s="1" t="s">
        <v>80</v>
      </c>
    </row>
    <row r="142" spans="1:120" x14ac:dyDescent="0.25">
      <c r="A142" s="118"/>
      <c r="B142" s="1" t="s">
        <v>63</v>
      </c>
      <c r="C142" s="39"/>
      <c r="D142" s="39"/>
      <c r="E142" s="1">
        <v>8</v>
      </c>
      <c r="F142" s="1" t="s">
        <v>58</v>
      </c>
      <c r="G142" s="39"/>
      <c r="H142" s="39"/>
      <c r="I142" s="1">
        <v>1</v>
      </c>
      <c r="J142" s="1"/>
      <c r="K142" s="46"/>
      <c r="L142" s="46"/>
      <c r="M142" s="1"/>
      <c r="N142" s="1"/>
      <c r="O142" s="1"/>
      <c r="P142" s="1" t="str">
        <f>Заказ!$O$5</f>
        <v>Опора Н560</v>
      </c>
      <c r="Q142" s="1">
        <v>4</v>
      </c>
      <c r="R142" s="1"/>
      <c r="S142" s="1"/>
      <c r="T142" s="1"/>
      <c r="U142" s="1"/>
      <c r="V142" s="1"/>
      <c r="W142" s="1"/>
      <c r="X142" s="1"/>
      <c r="Y142" s="147"/>
      <c r="Z142" s="1" t="s">
        <v>63</v>
      </c>
      <c r="AA142" s="39"/>
      <c r="AB142" s="39"/>
      <c r="AC142" s="1">
        <v>8</v>
      </c>
      <c r="AD142" s="1" t="s">
        <v>58</v>
      </c>
      <c r="AE142" s="39"/>
      <c r="AF142" s="39"/>
      <c r="AG142" s="1">
        <v>1</v>
      </c>
      <c r="AH142" s="1"/>
      <c r="AI142" s="46"/>
      <c r="AJ142" s="46"/>
      <c r="AK142" s="1"/>
      <c r="AL142" s="1"/>
      <c r="AM142" s="1"/>
      <c r="AN142" s="1" t="s">
        <v>78</v>
      </c>
      <c r="AO142" s="1">
        <v>4</v>
      </c>
      <c r="AP142" s="1"/>
      <c r="AQ142" s="1"/>
      <c r="AR142" s="1"/>
      <c r="AS142" s="1"/>
      <c r="AT142" s="1"/>
      <c r="AU142" s="1"/>
      <c r="AV142" s="1"/>
      <c r="AW142" s="147"/>
      <c r="AX142" s="1" t="s">
        <v>63</v>
      </c>
      <c r="AY142" s="39"/>
      <c r="AZ142" s="39"/>
      <c r="BA142" s="1">
        <v>8</v>
      </c>
      <c r="BB142" s="1" t="s">
        <v>58</v>
      </c>
      <c r="BC142" s="39"/>
      <c r="BD142" s="39"/>
      <c r="BE142" s="1">
        <v>1</v>
      </c>
      <c r="BF142" s="1"/>
      <c r="BG142" s="46"/>
      <c r="BH142" s="46"/>
      <c r="BI142" s="1"/>
      <c r="BJ142" s="1"/>
      <c r="BK142" s="1"/>
      <c r="BL142" s="1" t="s">
        <v>78</v>
      </c>
      <c r="BM142" s="1">
        <v>4</v>
      </c>
      <c r="BN142" s="1"/>
      <c r="BO142" s="1"/>
      <c r="BP142" s="1"/>
      <c r="BQ142" s="1"/>
      <c r="BR142" s="1"/>
      <c r="BS142" s="1"/>
      <c r="BT142" s="1"/>
      <c r="BU142" s="147"/>
      <c r="BV142" s="1" t="s">
        <v>63</v>
      </c>
      <c r="BW142" s="39"/>
      <c r="BX142" s="39"/>
      <c r="BY142" s="1">
        <v>8</v>
      </c>
      <c r="BZ142" s="1" t="s">
        <v>58</v>
      </c>
      <c r="CA142" s="39"/>
      <c r="CB142" s="39"/>
      <c r="CC142" s="1">
        <v>1</v>
      </c>
      <c r="CD142" s="1"/>
      <c r="CE142" s="46"/>
      <c r="CF142" s="46"/>
      <c r="CG142" s="1"/>
      <c r="CH142" s="1"/>
      <c r="CI142" s="1"/>
      <c r="CJ142" s="1" t="s">
        <v>78</v>
      </c>
      <c r="CK142" s="1">
        <v>4</v>
      </c>
      <c r="CL142" s="1"/>
      <c r="CM142" s="1"/>
      <c r="CN142" s="1"/>
      <c r="CO142" s="1"/>
      <c r="CP142" s="1"/>
      <c r="CQ142" s="1"/>
      <c r="CR142" s="1"/>
      <c r="CS142" s="147"/>
      <c r="CT142" s="1" t="s">
        <v>63</v>
      </c>
      <c r="CU142" s="39"/>
      <c r="CV142" s="39"/>
      <c r="CW142" s="1">
        <v>8</v>
      </c>
      <c r="CX142" s="1" t="s">
        <v>58</v>
      </c>
      <c r="CY142" s="39"/>
      <c r="CZ142" s="39"/>
      <c r="DA142" s="1">
        <v>1</v>
      </c>
      <c r="DB142" s="1"/>
      <c r="DC142" s="46"/>
      <c r="DD142" s="46"/>
      <c r="DE142" s="1"/>
      <c r="DF142" s="1"/>
      <c r="DG142" s="1"/>
      <c r="DH142" s="1" t="s">
        <v>78</v>
      </c>
      <c r="DI142" s="1">
        <v>4</v>
      </c>
      <c r="DJ142" s="1"/>
      <c r="DK142" s="1"/>
      <c r="DL142" s="1"/>
      <c r="DM142" s="1"/>
      <c r="DN142" s="1"/>
      <c r="DO142" s="1"/>
      <c r="DP142" s="1"/>
    </row>
    <row r="143" spans="1:120" x14ac:dyDescent="0.25">
      <c r="A143" s="118"/>
      <c r="B143" s="1" t="s">
        <v>64</v>
      </c>
      <c r="C143" s="39"/>
      <c r="D143" s="39"/>
      <c r="E143" s="1">
        <v>4</v>
      </c>
      <c r="F143" s="1"/>
      <c r="G143" s="39"/>
      <c r="H143" s="39"/>
      <c r="I143" s="1"/>
      <c r="J143" s="1"/>
      <c r="K143" s="46"/>
      <c r="L143" s="46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47"/>
      <c r="Z143" s="1" t="s">
        <v>64</v>
      </c>
      <c r="AA143" s="39"/>
      <c r="AB143" s="39"/>
      <c r="AC143" s="1">
        <v>4</v>
      </c>
      <c r="AD143" s="1"/>
      <c r="AE143" s="39"/>
      <c r="AF143" s="39"/>
      <c r="AG143" s="1"/>
      <c r="AH143" s="1"/>
      <c r="AI143" s="46"/>
      <c r="AJ143" s="46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47"/>
      <c r="AX143" s="1" t="s">
        <v>64</v>
      </c>
      <c r="AY143" s="39"/>
      <c r="AZ143" s="39"/>
      <c r="BA143" s="1">
        <v>4</v>
      </c>
      <c r="BB143" s="1"/>
      <c r="BC143" s="39"/>
      <c r="BD143" s="39"/>
      <c r="BE143" s="1"/>
      <c r="BF143" s="1"/>
      <c r="BG143" s="46"/>
      <c r="BH143" s="46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47"/>
      <c r="BV143" s="1" t="s">
        <v>64</v>
      </c>
      <c r="BW143" s="39"/>
      <c r="BX143" s="39"/>
      <c r="BY143" s="1">
        <v>4</v>
      </c>
      <c r="BZ143" s="1"/>
      <c r="CA143" s="39"/>
      <c r="CB143" s="39"/>
      <c r="CC143" s="1"/>
      <c r="CD143" s="1"/>
      <c r="CE143" s="46"/>
      <c r="CF143" s="46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47"/>
      <c r="CT143" s="1" t="s">
        <v>64</v>
      </c>
      <c r="CU143" s="39"/>
      <c r="CV143" s="39"/>
      <c r="CW143" s="1">
        <v>4</v>
      </c>
      <c r="CX143" s="1"/>
      <c r="CY143" s="39"/>
      <c r="CZ143" s="39"/>
      <c r="DA143" s="1"/>
      <c r="DB143" s="1"/>
      <c r="DC143" s="46"/>
      <c r="DD143" s="46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</row>
    <row r="144" spans="1:120" x14ac:dyDescent="0.25">
      <c r="A144" s="118"/>
      <c r="B144" s="1" t="s">
        <v>65</v>
      </c>
      <c r="C144" s="39"/>
      <c r="D144" s="39"/>
      <c r="E144" s="1">
        <v>2</v>
      </c>
      <c r="F144" s="1"/>
      <c r="G144" s="39"/>
      <c r="H144" s="39"/>
      <c r="I144" s="1"/>
      <c r="J144" s="1"/>
      <c r="K144" s="46"/>
      <c r="L144" s="46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47"/>
      <c r="Z144" s="1" t="s">
        <v>65</v>
      </c>
      <c r="AA144" s="39"/>
      <c r="AB144" s="39"/>
      <c r="AC144" s="1">
        <v>2</v>
      </c>
      <c r="AD144" s="1"/>
      <c r="AE144" s="39"/>
      <c r="AF144" s="39"/>
      <c r="AG144" s="1"/>
      <c r="AH144" s="1"/>
      <c r="AI144" s="46"/>
      <c r="AJ144" s="46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47"/>
      <c r="AX144" s="1" t="s">
        <v>65</v>
      </c>
      <c r="AY144" s="39"/>
      <c r="AZ144" s="39"/>
      <c r="BA144" s="1">
        <v>2</v>
      </c>
      <c r="BB144" s="1"/>
      <c r="BC144" s="39"/>
      <c r="BD144" s="39"/>
      <c r="BE144" s="1"/>
      <c r="BF144" s="1"/>
      <c r="BG144" s="46"/>
      <c r="BH144" s="46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47"/>
      <c r="BV144" s="1" t="s">
        <v>65</v>
      </c>
      <c r="BW144" s="39"/>
      <c r="BX144" s="39"/>
      <c r="BY144" s="1">
        <v>2</v>
      </c>
      <c r="BZ144" s="1"/>
      <c r="CA144" s="39"/>
      <c r="CB144" s="39"/>
      <c r="CC144" s="1"/>
      <c r="CD144" s="1"/>
      <c r="CE144" s="46"/>
      <c r="CF144" s="46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47"/>
      <c r="CT144" s="1" t="s">
        <v>65</v>
      </c>
      <c r="CU144" s="39"/>
      <c r="CV144" s="39"/>
      <c r="CW144" s="1">
        <v>2</v>
      </c>
      <c r="CX144" s="1"/>
      <c r="CY144" s="39"/>
      <c r="CZ144" s="39"/>
      <c r="DA144" s="1"/>
      <c r="DB144" s="1"/>
      <c r="DC144" s="46"/>
      <c r="DD144" s="46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</row>
    <row r="145" spans="1:120" x14ac:dyDescent="0.25">
      <c r="A145" s="118"/>
      <c r="B145" s="1" t="s">
        <v>76</v>
      </c>
      <c r="C145" s="39"/>
      <c r="D145" s="39"/>
      <c r="E145" s="1">
        <v>2</v>
      </c>
      <c r="F145" s="1"/>
      <c r="G145" s="39"/>
      <c r="H145" s="39"/>
      <c r="I145" s="1"/>
      <c r="J145" s="1"/>
      <c r="K145" s="46"/>
      <c r="L145" s="46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47"/>
      <c r="Z145" s="1" t="s">
        <v>76</v>
      </c>
      <c r="AA145" s="39"/>
      <c r="AB145" s="39"/>
      <c r="AC145" s="1">
        <v>2</v>
      </c>
      <c r="AD145" s="1"/>
      <c r="AE145" s="39"/>
      <c r="AF145" s="39"/>
      <c r="AG145" s="1"/>
      <c r="AH145" s="1"/>
      <c r="AI145" s="46"/>
      <c r="AJ145" s="46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47"/>
      <c r="AX145" s="1" t="s">
        <v>76</v>
      </c>
      <c r="AY145" s="39"/>
      <c r="AZ145" s="39"/>
      <c r="BA145" s="1">
        <v>2</v>
      </c>
      <c r="BB145" s="1"/>
      <c r="BC145" s="39"/>
      <c r="BD145" s="39"/>
      <c r="BE145" s="1"/>
      <c r="BF145" s="1"/>
      <c r="BG145" s="46"/>
      <c r="BH145" s="46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47"/>
      <c r="BV145" s="1" t="s">
        <v>76</v>
      </c>
      <c r="BW145" s="39"/>
      <c r="BX145" s="39"/>
      <c r="BY145" s="1">
        <v>2</v>
      </c>
      <c r="BZ145" s="1"/>
      <c r="CA145" s="39"/>
      <c r="CB145" s="39"/>
      <c r="CC145" s="1"/>
      <c r="CD145" s="1"/>
      <c r="CE145" s="46"/>
      <c r="CF145" s="46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47"/>
      <c r="CT145" s="1" t="s">
        <v>76</v>
      </c>
      <c r="CU145" s="39"/>
      <c r="CV145" s="39"/>
      <c r="CW145" s="1">
        <v>2</v>
      </c>
      <c r="CX145" s="1"/>
      <c r="CY145" s="39"/>
      <c r="CZ145" s="39"/>
      <c r="DA145" s="1"/>
      <c r="DB145" s="1"/>
      <c r="DC145" s="46"/>
      <c r="DD145" s="46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</row>
    <row r="146" spans="1:120" x14ac:dyDescent="0.25">
      <c r="A146" s="118"/>
      <c r="B146" s="1" t="s">
        <v>26</v>
      </c>
      <c r="C146" s="39"/>
      <c r="D146" s="39"/>
      <c r="E146" s="1"/>
      <c r="F146" s="1"/>
      <c r="G146" s="39"/>
      <c r="H146" s="39"/>
      <c r="I146" s="1"/>
      <c r="J146" s="1"/>
      <c r="K146" s="46"/>
      <c r="L146" s="46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47"/>
      <c r="Z146" s="1" t="s">
        <v>26</v>
      </c>
      <c r="AA146" s="39"/>
      <c r="AB146" s="39"/>
      <c r="AC146" s="1"/>
      <c r="AD146" s="1"/>
      <c r="AE146" s="39"/>
      <c r="AF146" s="39"/>
      <c r="AG146" s="1"/>
      <c r="AH146" s="1"/>
      <c r="AI146" s="46"/>
      <c r="AJ146" s="46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47"/>
      <c r="AX146" s="1" t="s">
        <v>26</v>
      </c>
      <c r="AY146" s="39"/>
      <c r="AZ146" s="39"/>
      <c r="BA146" s="1"/>
      <c r="BB146" s="1"/>
      <c r="BC146" s="39"/>
      <c r="BD146" s="39"/>
      <c r="BE146" s="1"/>
      <c r="BF146" s="1"/>
      <c r="BG146" s="46"/>
      <c r="BH146" s="46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47"/>
      <c r="BV146" s="1" t="s">
        <v>26</v>
      </c>
      <c r="BW146" s="39"/>
      <c r="BX146" s="39"/>
      <c r="BY146" s="1"/>
      <c r="BZ146" s="1"/>
      <c r="CA146" s="39"/>
      <c r="CB146" s="39"/>
      <c r="CC146" s="1"/>
      <c r="CD146" s="1"/>
      <c r="CE146" s="46"/>
      <c r="CF146" s="46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47"/>
      <c r="CT146" s="1" t="s">
        <v>26</v>
      </c>
      <c r="CU146" s="39"/>
      <c r="CV146" s="39"/>
      <c r="CW146" s="1"/>
      <c r="CX146" s="1"/>
      <c r="CY146" s="39"/>
      <c r="CZ146" s="39"/>
      <c r="DA146" s="1"/>
      <c r="DB146" s="1"/>
      <c r="DC146" s="46"/>
      <c r="DD146" s="46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</row>
    <row r="147" spans="1:120" x14ac:dyDescent="0.25">
      <c r="A147" s="118"/>
      <c r="B147" s="1" t="s">
        <v>25</v>
      </c>
      <c r="C147" s="39"/>
      <c r="D147" s="39"/>
      <c r="E147" s="1">
        <v>2</v>
      </c>
      <c r="F147" s="1"/>
      <c r="G147" s="39"/>
      <c r="H147" s="39"/>
      <c r="I147" s="1"/>
      <c r="J147" s="1"/>
      <c r="K147" s="46"/>
      <c r="L147" s="46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47"/>
      <c r="Z147" s="1" t="s">
        <v>25</v>
      </c>
      <c r="AA147" s="39"/>
      <c r="AB147" s="39"/>
      <c r="AC147" s="1">
        <v>2</v>
      </c>
      <c r="AD147" s="1"/>
      <c r="AE147" s="39"/>
      <c r="AF147" s="39"/>
      <c r="AG147" s="1"/>
      <c r="AH147" s="1"/>
      <c r="AI147" s="46"/>
      <c r="AJ147" s="46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47"/>
      <c r="AX147" s="1" t="s">
        <v>25</v>
      </c>
      <c r="AY147" s="39"/>
      <c r="AZ147" s="39"/>
      <c r="BA147" s="1">
        <v>2</v>
      </c>
      <c r="BB147" s="1"/>
      <c r="BC147" s="39"/>
      <c r="BD147" s="39"/>
      <c r="BE147" s="1"/>
      <c r="BF147" s="1"/>
      <c r="BG147" s="46"/>
      <c r="BH147" s="46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47"/>
      <c r="BV147" s="1" t="s">
        <v>25</v>
      </c>
      <c r="BW147" s="39"/>
      <c r="BX147" s="39"/>
      <c r="BY147" s="1">
        <v>2</v>
      </c>
      <c r="BZ147" s="1"/>
      <c r="CA147" s="39"/>
      <c r="CB147" s="39"/>
      <c r="CC147" s="1"/>
      <c r="CD147" s="1"/>
      <c r="CE147" s="46"/>
      <c r="CF147" s="46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47"/>
      <c r="CT147" s="1" t="s">
        <v>25</v>
      </c>
      <c r="CU147" s="39"/>
      <c r="CV147" s="39"/>
      <c r="CW147" s="1">
        <v>2</v>
      </c>
      <c r="CX147" s="1"/>
      <c r="CY147" s="39"/>
      <c r="CZ147" s="39"/>
      <c r="DA147" s="1"/>
      <c r="DB147" s="1"/>
      <c r="DC147" s="46"/>
      <c r="DD147" s="46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</row>
    <row r="148" spans="1:120" x14ac:dyDescent="0.25">
      <c r="A148" s="118"/>
      <c r="B148" s="1" t="s">
        <v>27</v>
      </c>
      <c r="C148" s="39"/>
      <c r="D148" s="39"/>
      <c r="E148" s="1">
        <v>4</v>
      </c>
      <c r="F148" s="1"/>
      <c r="G148" s="39"/>
      <c r="H148" s="39"/>
      <c r="I148" s="1"/>
      <c r="J148" s="1"/>
      <c r="K148" s="46"/>
      <c r="L148" s="46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47"/>
      <c r="Z148" s="1" t="s">
        <v>27</v>
      </c>
      <c r="AA148" s="39"/>
      <c r="AB148" s="39"/>
      <c r="AC148" s="1">
        <v>4</v>
      </c>
      <c r="AD148" s="1"/>
      <c r="AE148" s="39"/>
      <c r="AF148" s="39"/>
      <c r="AG148" s="1"/>
      <c r="AH148" s="1"/>
      <c r="AI148" s="46"/>
      <c r="AJ148" s="46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47"/>
      <c r="AX148" s="1" t="s">
        <v>27</v>
      </c>
      <c r="AY148" s="39"/>
      <c r="AZ148" s="39"/>
      <c r="BA148" s="1">
        <v>4</v>
      </c>
      <c r="BB148" s="1"/>
      <c r="BC148" s="39"/>
      <c r="BD148" s="39"/>
      <c r="BE148" s="1"/>
      <c r="BF148" s="1"/>
      <c r="BG148" s="46"/>
      <c r="BH148" s="46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47"/>
      <c r="BV148" s="1" t="s">
        <v>27</v>
      </c>
      <c r="BW148" s="39"/>
      <c r="BX148" s="39"/>
      <c r="BY148" s="1">
        <v>4</v>
      </c>
      <c r="BZ148" s="1"/>
      <c r="CA148" s="39"/>
      <c r="CB148" s="39"/>
      <c r="CC148" s="1"/>
      <c r="CD148" s="1"/>
      <c r="CE148" s="46"/>
      <c r="CF148" s="46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47"/>
      <c r="CT148" s="1" t="s">
        <v>27</v>
      </c>
      <c r="CU148" s="39"/>
      <c r="CV148" s="39"/>
      <c r="CW148" s="1">
        <v>4</v>
      </c>
      <c r="CX148" s="1"/>
      <c r="CY148" s="39"/>
      <c r="CZ148" s="39"/>
      <c r="DA148" s="1"/>
      <c r="DB148" s="1"/>
      <c r="DC148" s="46"/>
      <c r="DD148" s="46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</row>
    <row r="149" spans="1:120" x14ac:dyDescent="0.25">
      <c r="A149" s="118"/>
      <c r="B149" s="1" t="s">
        <v>28</v>
      </c>
      <c r="C149" s="39"/>
      <c r="D149" s="39"/>
      <c r="E149" s="1">
        <v>4</v>
      </c>
      <c r="F149" s="1"/>
      <c r="G149" s="39"/>
      <c r="H149" s="39"/>
      <c r="I149" s="1"/>
      <c r="J149" s="1"/>
      <c r="K149" s="46"/>
      <c r="L149" s="46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47"/>
      <c r="Z149" s="1" t="s">
        <v>28</v>
      </c>
      <c r="AA149" s="39"/>
      <c r="AB149" s="39"/>
      <c r="AC149" s="1">
        <v>4</v>
      </c>
      <c r="AD149" s="1"/>
      <c r="AE149" s="39"/>
      <c r="AF149" s="39"/>
      <c r="AG149" s="1"/>
      <c r="AH149" s="1"/>
      <c r="AI149" s="46"/>
      <c r="AJ149" s="46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47"/>
      <c r="AX149" s="1" t="s">
        <v>28</v>
      </c>
      <c r="AY149" s="39"/>
      <c r="AZ149" s="39"/>
      <c r="BA149" s="1">
        <v>4</v>
      </c>
      <c r="BB149" s="1"/>
      <c r="BC149" s="39"/>
      <c r="BD149" s="39"/>
      <c r="BE149" s="1"/>
      <c r="BF149" s="1"/>
      <c r="BG149" s="46"/>
      <c r="BH149" s="46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47"/>
      <c r="BV149" s="1" t="s">
        <v>28</v>
      </c>
      <c r="BW149" s="39"/>
      <c r="BX149" s="39"/>
      <c r="BY149" s="1">
        <v>4</v>
      </c>
      <c r="BZ149" s="1"/>
      <c r="CA149" s="39"/>
      <c r="CB149" s="39"/>
      <c r="CC149" s="1"/>
      <c r="CD149" s="1"/>
      <c r="CE149" s="46"/>
      <c r="CF149" s="46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47"/>
      <c r="CT149" s="1" t="s">
        <v>28</v>
      </c>
      <c r="CU149" s="39"/>
      <c r="CV149" s="39"/>
      <c r="CW149" s="1">
        <v>4</v>
      </c>
      <c r="CX149" s="1"/>
      <c r="CY149" s="39"/>
      <c r="CZ149" s="39"/>
      <c r="DA149" s="1"/>
      <c r="DB149" s="1"/>
      <c r="DC149" s="46"/>
      <c r="DD149" s="46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</row>
    <row r="150" spans="1:120" x14ac:dyDescent="0.25">
      <c r="A150" s="118"/>
      <c r="B150" s="1"/>
      <c r="C150" s="39"/>
      <c r="D150" s="39"/>
      <c r="E150" s="1"/>
      <c r="F150" s="1"/>
      <c r="G150" s="39"/>
      <c r="H150" s="39"/>
      <c r="I150" s="1"/>
      <c r="J150" s="1"/>
      <c r="K150" s="46"/>
      <c r="L150" s="46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47"/>
      <c r="Z150" s="1"/>
      <c r="AA150" s="39"/>
      <c r="AB150" s="39"/>
      <c r="AC150" s="1"/>
      <c r="AD150" s="1"/>
      <c r="AE150" s="39"/>
      <c r="AF150" s="39"/>
      <c r="AG150" s="1"/>
      <c r="AH150" s="1"/>
      <c r="AI150" s="46"/>
      <c r="AJ150" s="46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47"/>
      <c r="AX150" s="1"/>
      <c r="AY150" s="39"/>
      <c r="AZ150" s="39"/>
      <c r="BA150" s="1"/>
      <c r="BB150" s="1"/>
      <c r="BC150" s="39"/>
      <c r="BD150" s="39"/>
      <c r="BE150" s="1"/>
      <c r="BF150" s="1"/>
      <c r="BG150" s="46"/>
      <c r="BH150" s="46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47"/>
      <c r="BV150" s="1"/>
      <c r="BW150" s="39"/>
      <c r="BX150" s="39"/>
      <c r="BY150" s="1"/>
      <c r="BZ150" s="1"/>
      <c r="CA150" s="39"/>
      <c r="CB150" s="39"/>
      <c r="CC150" s="1"/>
      <c r="CD150" s="1"/>
      <c r="CE150" s="46"/>
      <c r="CF150" s="46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47"/>
      <c r="CT150" s="1"/>
      <c r="CU150" s="39"/>
      <c r="CV150" s="39"/>
      <c r="CW150" s="1"/>
      <c r="CX150" s="1"/>
      <c r="CY150" s="39"/>
      <c r="CZ150" s="39"/>
      <c r="DA150" s="1"/>
      <c r="DB150" s="1"/>
      <c r="DC150" s="46"/>
      <c r="DD150" s="46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</row>
    <row r="151" spans="1:120" x14ac:dyDescent="0.25">
      <c r="A151" s="118"/>
      <c r="B151" s="1"/>
      <c r="C151" s="39"/>
      <c r="D151" s="39"/>
      <c r="E151" s="1"/>
      <c r="F151" s="1"/>
      <c r="G151" s="39"/>
      <c r="H151" s="39"/>
      <c r="I151" s="1"/>
      <c r="J151" s="1"/>
      <c r="K151" s="46"/>
      <c r="L151" s="46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47"/>
      <c r="Z151" s="1"/>
      <c r="AA151" s="39"/>
      <c r="AB151" s="39"/>
      <c r="AC151" s="1"/>
      <c r="AD151" s="1"/>
      <c r="AE151" s="39"/>
      <c r="AF151" s="39"/>
      <c r="AG151" s="1"/>
      <c r="AH151" s="1"/>
      <c r="AI151" s="46"/>
      <c r="AJ151" s="46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47"/>
      <c r="AX151" s="1"/>
      <c r="AY151" s="39"/>
      <c r="AZ151" s="39"/>
      <c r="BA151" s="1"/>
      <c r="BB151" s="1"/>
      <c r="BC151" s="39"/>
      <c r="BD151" s="39"/>
      <c r="BE151" s="1"/>
      <c r="BF151" s="1"/>
      <c r="BG151" s="46"/>
      <c r="BH151" s="46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47"/>
      <c r="BV151" s="1"/>
      <c r="BW151" s="39"/>
      <c r="BX151" s="39"/>
      <c r="BY151" s="1"/>
      <c r="BZ151" s="1"/>
      <c r="CA151" s="39"/>
      <c r="CB151" s="39"/>
      <c r="CC151" s="1"/>
      <c r="CD151" s="1"/>
      <c r="CE151" s="46"/>
      <c r="CF151" s="46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47"/>
      <c r="CT151" s="1"/>
      <c r="CU151" s="39"/>
      <c r="CV151" s="39"/>
      <c r="CW151" s="1"/>
      <c r="CX151" s="1"/>
      <c r="CY151" s="39"/>
      <c r="CZ151" s="39"/>
      <c r="DA151" s="1"/>
      <c r="DB151" s="1"/>
      <c r="DC151" s="46"/>
      <c r="DD151" s="46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</row>
    <row r="152" spans="1:120" x14ac:dyDescent="0.25">
      <c r="A152" s="118"/>
      <c r="B152" s="1"/>
      <c r="C152" s="39"/>
      <c r="D152" s="39"/>
      <c r="E152" s="1"/>
      <c r="F152" s="1"/>
      <c r="G152" s="39"/>
      <c r="H152" s="39"/>
      <c r="I152" s="1"/>
      <c r="J152" s="1"/>
      <c r="K152" s="46"/>
      <c r="L152" s="46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47"/>
      <c r="Z152" s="1"/>
      <c r="AA152" s="39"/>
      <c r="AB152" s="39"/>
      <c r="AC152" s="1"/>
      <c r="AD152" s="1"/>
      <c r="AE152" s="39"/>
      <c r="AF152" s="39"/>
      <c r="AG152" s="1"/>
      <c r="AH152" s="1"/>
      <c r="AI152" s="46"/>
      <c r="AJ152" s="46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47"/>
      <c r="AX152" s="1"/>
      <c r="AY152" s="39"/>
      <c r="AZ152" s="39"/>
      <c r="BA152" s="1"/>
      <c r="BB152" s="1"/>
      <c r="BC152" s="39"/>
      <c r="BD152" s="39"/>
      <c r="BE152" s="1"/>
      <c r="BF152" s="1"/>
      <c r="BG152" s="46"/>
      <c r="BH152" s="46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47"/>
      <c r="BV152" s="1"/>
      <c r="BW152" s="39"/>
      <c r="BX152" s="39"/>
      <c r="BY152" s="1"/>
      <c r="BZ152" s="1"/>
      <c r="CA152" s="39"/>
      <c r="CB152" s="39"/>
      <c r="CC152" s="1"/>
      <c r="CD152" s="1"/>
      <c r="CE152" s="46"/>
      <c r="CF152" s="46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47"/>
      <c r="CT152" s="1"/>
      <c r="CU152" s="39"/>
      <c r="CV152" s="39"/>
      <c r="CW152" s="1"/>
      <c r="CX152" s="1"/>
      <c r="CY152" s="39"/>
      <c r="CZ152" s="39"/>
      <c r="DA152" s="1"/>
      <c r="DB152" s="1"/>
      <c r="DC152" s="46"/>
      <c r="DD152" s="46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</row>
    <row r="153" spans="1:120" x14ac:dyDescent="0.25">
      <c r="A153" s="118"/>
      <c r="B153" s="1"/>
      <c r="C153" s="39"/>
      <c r="D153" s="39"/>
      <c r="E153" s="1"/>
      <c r="F153" s="1"/>
      <c r="G153" s="39"/>
      <c r="H153" s="39"/>
      <c r="I153" s="1"/>
      <c r="J153" s="1"/>
      <c r="K153" s="46"/>
      <c r="L153" s="4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47"/>
      <c r="Z153" s="1"/>
      <c r="AA153" s="39"/>
      <c r="AB153" s="39"/>
      <c r="AC153" s="1"/>
      <c r="AD153" s="1"/>
      <c r="AE153" s="39"/>
      <c r="AF153" s="39"/>
      <c r="AG153" s="1"/>
      <c r="AH153" s="1"/>
      <c r="AI153" s="46"/>
      <c r="AJ153" s="46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47"/>
      <c r="AX153" s="1"/>
      <c r="AY153" s="39"/>
      <c r="AZ153" s="39"/>
      <c r="BA153" s="1"/>
      <c r="BB153" s="1"/>
      <c r="BC153" s="39"/>
      <c r="BD153" s="39"/>
      <c r="BE153" s="1"/>
      <c r="BF153" s="1"/>
      <c r="BG153" s="46"/>
      <c r="BH153" s="46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47"/>
      <c r="BV153" s="1"/>
      <c r="BW153" s="39"/>
      <c r="BX153" s="39"/>
      <c r="BY153" s="1"/>
      <c r="BZ153" s="1"/>
      <c r="CA153" s="39"/>
      <c r="CB153" s="39"/>
      <c r="CC153" s="1"/>
      <c r="CD153" s="1"/>
      <c r="CE153" s="46"/>
      <c r="CF153" s="46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47"/>
      <c r="CT153" s="1"/>
      <c r="CU153" s="39"/>
      <c r="CV153" s="39"/>
      <c r="CW153" s="1"/>
      <c r="CX153" s="1"/>
      <c r="CY153" s="39"/>
      <c r="CZ153" s="39"/>
      <c r="DA153" s="1"/>
      <c r="DB153" s="1"/>
      <c r="DC153" s="46"/>
      <c r="DD153" s="46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</row>
    <row r="154" spans="1:120" ht="15.75" thickBot="1" x14ac:dyDescent="0.3">
      <c r="A154" s="119"/>
      <c r="B154" s="6"/>
      <c r="C154" s="40"/>
      <c r="D154" s="40"/>
      <c r="E154" s="6"/>
      <c r="F154" s="6"/>
      <c r="G154" s="40"/>
      <c r="H154" s="40"/>
      <c r="I154" s="6"/>
      <c r="J154" s="6"/>
      <c r="K154" s="47"/>
      <c r="L154" s="47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148"/>
      <c r="Z154" s="6"/>
      <c r="AA154" s="40"/>
      <c r="AB154" s="40"/>
      <c r="AC154" s="6"/>
      <c r="AD154" s="6"/>
      <c r="AE154" s="40"/>
      <c r="AF154" s="40"/>
      <c r="AG154" s="6"/>
      <c r="AH154" s="6"/>
      <c r="AI154" s="47"/>
      <c r="AJ154" s="47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148"/>
      <c r="AX154" s="6"/>
      <c r="AY154" s="40"/>
      <c r="AZ154" s="40"/>
      <c r="BA154" s="6"/>
      <c r="BB154" s="6"/>
      <c r="BC154" s="40"/>
      <c r="BD154" s="40"/>
      <c r="BE154" s="6"/>
      <c r="BF154" s="6"/>
      <c r="BG154" s="47"/>
      <c r="BH154" s="47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148"/>
      <c r="BV154" s="6"/>
      <c r="BW154" s="40"/>
      <c r="BX154" s="40"/>
      <c r="BY154" s="6"/>
      <c r="BZ154" s="6"/>
      <c r="CA154" s="40"/>
      <c r="CB154" s="40"/>
      <c r="CC154" s="6"/>
      <c r="CD154" s="6"/>
      <c r="CE154" s="47"/>
      <c r="CF154" s="47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148"/>
      <c r="CT154" s="6"/>
      <c r="CU154" s="40"/>
      <c r="CV154" s="40"/>
      <c r="CW154" s="6"/>
      <c r="CX154" s="6"/>
      <c r="CY154" s="40"/>
      <c r="CZ154" s="40"/>
      <c r="DA154" s="6"/>
      <c r="DB154" s="6"/>
      <c r="DC154" s="47"/>
      <c r="DD154" s="47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</row>
    <row r="155" spans="1:120" x14ac:dyDescent="0.25">
      <c r="A155" s="120" t="s">
        <v>43</v>
      </c>
      <c r="B155" s="5" t="s">
        <v>25</v>
      </c>
      <c r="C155" s="48">
        <f>Заказ!$G$5-35</f>
        <v>415</v>
      </c>
      <c r="D155" s="38">
        <f>Заказ!$H$5-38</f>
        <v>332</v>
      </c>
      <c r="E155" s="5">
        <v>1</v>
      </c>
      <c r="F155" s="1" t="s">
        <v>74</v>
      </c>
      <c r="G155" s="39">
        <f>Заказ!$G$5</f>
        <v>450</v>
      </c>
      <c r="H155" s="39">
        <f>Заказ!$H$5</f>
        <v>370</v>
      </c>
      <c r="I155" s="1">
        <v>1</v>
      </c>
      <c r="J155" s="1" t="s">
        <v>31</v>
      </c>
      <c r="K155" s="46">
        <f>G156-3</f>
        <v>521</v>
      </c>
      <c r="L155" s="46">
        <f>(Заказ!$G$5-44)/2</f>
        <v>203</v>
      </c>
      <c r="M155" s="1">
        <v>2</v>
      </c>
      <c r="N155" s="5"/>
      <c r="O155" s="5"/>
      <c r="P155" s="5" t="str">
        <f>Заказ!$N$5</f>
        <v>Ручка кольцо</v>
      </c>
      <c r="Q155" s="5">
        <v>2</v>
      </c>
      <c r="R155" s="5">
        <f>Заказ!$X$5</f>
        <v>300</v>
      </c>
      <c r="S155" s="5">
        <v>2</v>
      </c>
      <c r="T155" s="5"/>
      <c r="U155" s="5"/>
      <c r="V155" s="5"/>
      <c r="W155" s="5"/>
      <c r="X155" s="5"/>
      <c r="Y155" s="100" t="s">
        <v>43</v>
      </c>
      <c r="Z155" s="5" t="s">
        <v>25</v>
      </c>
      <c r="AA155" s="38">
        <f>Заказ!$G$20-35</f>
        <v>1165</v>
      </c>
      <c r="AB155" s="38">
        <f>Заказ!$H$20-38</f>
        <v>362</v>
      </c>
      <c r="AC155" s="5">
        <v>1</v>
      </c>
      <c r="AD155" s="1" t="s">
        <v>74</v>
      </c>
      <c r="AE155" s="39">
        <f>Заказ!$G$20</f>
        <v>1200</v>
      </c>
      <c r="AF155" s="39">
        <f>Заказ!$H$20</f>
        <v>400</v>
      </c>
      <c r="AG155" s="1">
        <v>1</v>
      </c>
      <c r="AH155" s="1" t="s">
        <v>31</v>
      </c>
      <c r="AI155" s="46">
        <f>AE156-3</f>
        <v>211</v>
      </c>
      <c r="AJ155" s="46">
        <f>(Заказ!$G$20-44)/2</f>
        <v>578</v>
      </c>
      <c r="AK155" s="1">
        <v>2</v>
      </c>
      <c r="AL155" s="5"/>
      <c r="AM155" s="5"/>
      <c r="AN155" s="5" t="str">
        <f>Заказ!$N$20</f>
        <v>Ручка квадрат</v>
      </c>
      <c r="AO155" s="5">
        <v>2</v>
      </c>
      <c r="AP155" s="5">
        <f>Заказ!$X$20</f>
        <v>300</v>
      </c>
      <c r="AQ155" s="5">
        <v>2</v>
      </c>
      <c r="AR155" s="5"/>
      <c r="AS155" s="5"/>
      <c r="AT155" s="5"/>
      <c r="AU155" s="5"/>
      <c r="AV155" s="5"/>
      <c r="AW155" s="100" t="s">
        <v>43</v>
      </c>
      <c r="AX155" s="5" t="s">
        <v>25</v>
      </c>
      <c r="AY155" s="38">
        <f>Заказ!$G$35</f>
        <v>900</v>
      </c>
      <c r="AZ155" s="38">
        <f>Заказ!$H$35-38</f>
        <v>312</v>
      </c>
      <c r="BA155" s="5">
        <v>1</v>
      </c>
      <c r="BB155" s="1" t="s">
        <v>74</v>
      </c>
      <c r="BC155" s="39">
        <f>Заказ!$G$35</f>
        <v>900</v>
      </c>
      <c r="BD155" s="39">
        <f>Заказ!$H$35</f>
        <v>350</v>
      </c>
      <c r="BE155" s="1">
        <v>1</v>
      </c>
      <c r="BF155" s="1" t="s">
        <v>31</v>
      </c>
      <c r="BG155" s="46">
        <f>BC156-3</f>
        <v>181</v>
      </c>
      <c r="BH155" s="46">
        <f>(Заказ!$G$35-44)/2</f>
        <v>428</v>
      </c>
      <c r="BI155" s="1">
        <v>2</v>
      </c>
      <c r="BJ155" s="5"/>
      <c r="BK155" s="5"/>
      <c r="BL155" s="5" t="str">
        <f>Заказ!$N$35</f>
        <v>Ручка овал</v>
      </c>
      <c r="BM155" s="5">
        <v>2</v>
      </c>
      <c r="BN155" s="5">
        <f>Заказ!$X$35</f>
        <v>250</v>
      </c>
      <c r="BO155" s="5">
        <v>2</v>
      </c>
      <c r="BP155" s="5"/>
      <c r="BQ155" s="5"/>
      <c r="BR155" s="5"/>
      <c r="BS155" s="5"/>
      <c r="BT155" s="5"/>
      <c r="BU155" s="100" t="s">
        <v>43</v>
      </c>
      <c r="BV155" s="5" t="s">
        <v>25</v>
      </c>
      <c r="BW155" s="38">
        <f>Заказ!$G$50</f>
        <v>950</v>
      </c>
      <c r="BX155" s="38">
        <f>Заказ!$H$50-38</f>
        <v>382</v>
      </c>
      <c r="BY155" s="5">
        <v>1</v>
      </c>
      <c r="BZ155" s="1" t="s">
        <v>74</v>
      </c>
      <c r="CA155" s="39">
        <f>Заказ!$G$50</f>
        <v>950</v>
      </c>
      <c r="CB155" s="39">
        <f>Заказ!$H$50</f>
        <v>420</v>
      </c>
      <c r="CC155" s="1">
        <v>1</v>
      </c>
      <c r="CD155" s="1" t="s">
        <v>31</v>
      </c>
      <c r="CE155" s="46">
        <f>CA156-3</f>
        <v>191</v>
      </c>
      <c r="CF155" s="46">
        <f>(Заказ!$G$50-44)/2</f>
        <v>453</v>
      </c>
      <c r="CG155" s="1">
        <v>2</v>
      </c>
      <c r="CH155" s="5"/>
      <c r="CI155" s="5"/>
      <c r="CJ155" s="5" t="str">
        <f>Заказ!$N$50</f>
        <v>Ручка шест</v>
      </c>
      <c r="CK155" s="5">
        <v>2</v>
      </c>
      <c r="CL155" s="5">
        <f>Заказ!$X$50</f>
        <v>350</v>
      </c>
      <c r="CM155" s="5">
        <v>2</v>
      </c>
      <c r="CN155" s="5"/>
      <c r="CO155" s="5"/>
      <c r="CP155" s="5"/>
      <c r="CQ155" s="5"/>
      <c r="CR155" s="5"/>
      <c r="CS155" s="100" t="s">
        <v>43</v>
      </c>
      <c r="CT155" s="5" t="s">
        <v>25</v>
      </c>
      <c r="CU155" s="38">
        <f>Заказ!$G$65</f>
        <v>910</v>
      </c>
      <c r="CV155" s="38">
        <f>Заказ!$H$65-38</f>
        <v>312</v>
      </c>
      <c r="CW155" s="5">
        <v>1</v>
      </c>
      <c r="CX155" s="1" t="s">
        <v>74</v>
      </c>
      <c r="CY155" s="39">
        <f>Заказ!$G$65</f>
        <v>910</v>
      </c>
      <c r="CZ155" s="39">
        <f>Заказ!$H$65</f>
        <v>350</v>
      </c>
      <c r="DA155" s="1">
        <v>1</v>
      </c>
      <c r="DB155" s="1" t="s">
        <v>31</v>
      </c>
      <c r="DC155" s="46">
        <f>CY156-3</f>
        <v>201</v>
      </c>
      <c r="DD155" s="46">
        <f>(Заказ!$G$65-44)/2</f>
        <v>433</v>
      </c>
      <c r="DE155" s="1">
        <v>2</v>
      </c>
      <c r="DF155" s="5"/>
      <c r="DG155" s="5"/>
      <c r="DH155" s="5" t="str">
        <f>Заказ!$N$65</f>
        <v>Ручка нож</v>
      </c>
      <c r="DI155" s="5">
        <v>2</v>
      </c>
      <c r="DJ155" s="5">
        <f>Заказ!$X$65</f>
        <v>250</v>
      </c>
      <c r="DK155" s="5">
        <v>2</v>
      </c>
      <c r="DL155" s="5"/>
      <c r="DM155" s="5"/>
      <c r="DN155" s="5"/>
      <c r="DO155" s="5"/>
      <c r="DP155" s="5"/>
    </row>
    <row r="156" spans="1:120" x14ac:dyDescent="0.25">
      <c r="A156" s="121"/>
      <c r="B156" s="1" t="s">
        <v>30</v>
      </c>
      <c r="C156" s="49">
        <f>Заказ!$I$5-Заказ!$J$5-32</f>
        <v>498</v>
      </c>
      <c r="D156" s="49">
        <f>D155</f>
        <v>332</v>
      </c>
      <c r="E156" s="1">
        <v>2</v>
      </c>
      <c r="F156" s="1" t="s">
        <v>30</v>
      </c>
      <c r="G156" s="39">
        <f>Заказ!$I$5-Заказ!$J$5-6</f>
        <v>524</v>
      </c>
      <c r="H156" s="39">
        <f>H155</f>
        <v>370</v>
      </c>
      <c r="I156" s="1">
        <v>2</v>
      </c>
      <c r="J156" s="1"/>
      <c r="K156" s="46"/>
      <c r="L156" s="46"/>
      <c r="M156" s="1"/>
      <c r="N156" s="1"/>
      <c r="O156" s="1"/>
      <c r="P156" s="1" t="str">
        <f>Заказ!$O$5</f>
        <v>Опора Н560</v>
      </c>
      <c r="Q156" s="1">
        <v>4</v>
      </c>
      <c r="R156" s="1"/>
      <c r="S156" s="1"/>
      <c r="T156" s="1"/>
      <c r="U156" s="1"/>
      <c r="V156" s="1"/>
      <c r="W156" s="1"/>
      <c r="X156" s="1"/>
      <c r="Y156" s="147"/>
      <c r="Z156" s="1" t="s">
        <v>30</v>
      </c>
      <c r="AA156" s="39">
        <f>Заказ!$I$20-Заказ!$J$20-32</f>
        <v>188</v>
      </c>
      <c r="AB156" s="39">
        <f>AB155</f>
        <v>362</v>
      </c>
      <c r="AC156" s="1">
        <v>2</v>
      </c>
      <c r="AD156" s="1" t="s">
        <v>30</v>
      </c>
      <c r="AE156" s="39">
        <f>Заказ!$I$20-Заказ!$J$20-6</f>
        <v>214</v>
      </c>
      <c r="AF156" s="39">
        <f>AF155</f>
        <v>400</v>
      </c>
      <c r="AG156" s="1">
        <v>2</v>
      </c>
      <c r="AH156" s="1"/>
      <c r="AI156" s="46"/>
      <c r="AJ156" s="46"/>
      <c r="AK156" s="1"/>
      <c r="AL156" s="1"/>
      <c r="AM156" s="1"/>
      <c r="AN156" s="1" t="str">
        <f>Заказ!$O$20</f>
        <v>Опора Н580</v>
      </c>
      <c r="AO156" s="1">
        <v>4</v>
      </c>
      <c r="AP156" s="1"/>
      <c r="AQ156" s="1"/>
      <c r="AR156" s="1"/>
      <c r="AS156" s="1"/>
      <c r="AT156" s="1"/>
      <c r="AU156" s="1"/>
      <c r="AV156" s="1"/>
      <c r="AW156" s="147"/>
      <c r="AX156" s="1" t="s">
        <v>30</v>
      </c>
      <c r="AY156" s="39">
        <f>Заказ!$I$35-Заказ!$J$35-32</f>
        <v>158</v>
      </c>
      <c r="AZ156" s="39">
        <f>AZ155</f>
        <v>312</v>
      </c>
      <c r="BA156" s="1">
        <v>2</v>
      </c>
      <c r="BB156" s="1" t="s">
        <v>30</v>
      </c>
      <c r="BC156" s="39">
        <f>Заказ!$I$35-Заказ!$J$35-6</f>
        <v>184</v>
      </c>
      <c r="BD156" s="39">
        <f>BD155</f>
        <v>350</v>
      </c>
      <c r="BE156" s="1">
        <v>2</v>
      </c>
      <c r="BF156" s="1"/>
      <c r="BG156" s="46"/>
      <c r="BH156" s="46"/>
      <c r="BI156" s="1"/>
      <c r="BJ156" s="1"/>
      <c r="BK156" s="1"/>
      <c r="BL156" s="1" t="str">
        <f>Заказ!$O$35</f>
        <v>Опора Н560</v>
      </c>
      <c r="BM156" s="1">
        <v>4</v>
      </c>
      <c r="BN156" s="1"/>
      <c r="BO156" s="1"/>
      <c r="BP156" s="1"/>
      <c r="BQ156" s="1"/>
      <c r="BR156" s="1"/>
      <c r="BS156" s="1"/>
      <c r="BT156" s="1"/>
      <c r="BU156" s="147"/>
      <c r="BV156" s="1" t="s">
        <v>30</v>
      </c>
      <c r="BW156" s="39">
        <f>Заказ!$I$50-Заказ!$J$50-32</f>
        <v>168</v>
      </c>
      <c r="BX156" s="39">
        <f>BX155</f>
        <v>382</v>
      </c>
      <c r="BY156" s="1">
        <v>2</v>
      </c>
      <c r="BZ156" s="1" t="s">
        <v>30</v>
      </c>
      <c r="CA156" s="39">
        <f>Заказ!$I$50-Заказ!$J$50-6</f>
        <v>194</v>
      </c>
      <c r="CB156" s="39">
        <f>CB155</f>
        <v>420</v>
      </c>
      <c r="CC156" s="1">
        <v>2</v>
      </c>
      <c r="CD156" s="1"/>
      <c r="CE156" s="46"/>
      <c r="CF156" s="46"/>
      <c r="CG156" s="1"/>
      <c r="CH156" s="1"/>
      <c r="CI156" s="1"/>
      <c r="CJ156" s="1" t="str">
        <f>Заказ!$O$50</f>
        <v>Опора Н570</v>
      </c>
      <c r="CK156" s="1">
        <v>4</v>
      </c>
      <c r="CL156" s="1"/>
      <c r="CM156" s="1"/>
      <c r="CN156" s="1"/>
      <c r="CO156" s="1"/>
      <c r="CP156" s="1"/>
      <c r="CQ156" s="1"/>
      <c r="CR156" s="1"/>
      <c r="CS156" s="147"/>
      <c r="CT156" s="1" t="s">
        <v>30</v>
      </c>
      <c r="CU156" s="39">
        <f>Заказ!$I$65-Заказ!$J$65-32</f>
        <v>178</v>
      </c>
      <c r="CV156" s="39">
        <f>CV155</f>
        <v>312</v>
      </c>
      <c r="CW156" s="1">
        <v>2</v>
      </c>
      <c r="CX156" s="1" t="s">
        <v>30</v>
      </c>
      <c r="CY156" s="39">
        <f>Заказ!$I$65-Заказ!$J$65-6</f>
        <v>204</v>
      </c>
      <c r="CZ156" s="39">
        <f>CZ155</f>
        <v>350</v>
      </c>
      <c r="DA156" s="1">
        <v>2</v>
      </c>
      <c r="DB156" s="1"/>
      <c r="DC156" s="46"/>
      <c r="DD156" s="46"/>
      <c r="DE156" s="1"/>
      <c r="DF156" s="1"/>
      <c r="DG156" s="1"/>
      <c r="DH156" s="1" t="str">
        <f>Заказ!$O$65</f>
        <v>Опора Н550</v>
      </c>
      <c r="DI156" s="1">
        <v>4</v>
      </c>
      <c r="DJ156" s="1"/>
      <c r="DK156" s="1"/>
      <c r="DL156" s="1"/>
      <c r="DM156" s="1"/>
      <c r="DN156" s="1"/>
      <c r="DO156" s="1"/>
      <c r="DP156" s="1"/>
    </row>
    <row r="157" spans="1:120" x14ac:dyDescent="0.25">
      <c r="A157" s="121"/>
      <c r="B157" s="1" t="s">
        <v>62</v>
      </c>
      <c r="C157" s="44">
        <f>Заказ!$G$5-67</f>
        <v>383</v>
      </c>
      <c r="D157" s="39">
        <v>80</v>
      </c>
      <c r="E157" s="1">
        <v>2</v>
      </c>
      <c r="F157" s="1" t="s">
        <v>58</v>
      </c>
      <c r="G157" s="39">
        <f>Заказ!$I$5-Заказ!$J$5-16</f>
        <v>514</v>
      </c>
      <c r="H157" s="39">
        <f>G155-35</f>
        <v>415</v>
      </c>
      <c r="I157" s="1">
        <v>1</v>
      </c>
      <c r="J157" s="1"/>
      <c r="K157" s="46"/>
      <c r="L157" s="46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47"/>
      <c r="Z157" s="1" t="s">
        <v>62</v>
      </c>
      <c r="AA157" s="39">
        <f>Заказ!$G$20-67</f>
        <v>1133</v>
      </c>
      <c r="AB157" s="39">
        <v>80</v>
      </c>
      <c r="AC157" s="1">
        <v>2</v>
      </c>
      <c r="AD157" s="1" t="s">
        <v>58</v>
      </c>
      <c r="AE157" s="39">
        <f>Заказ!$I$20-Заказ!$J$20-16</f>
        <v>204</v>
      </c>
      <c r="AF157" s="39">
        <f>AE155-35</f>
        <v>1165</v>
      </c>
      <c r="AG157" s="1">
        <v>1</v>
      </c>
      <c r="AH157" s="1"/>
      <c r="AI157" s="46"/>
      <c r="AJ157" s="46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47"/>
      <c r="AX157" s="1" t="s">
        <v>62</v>
      </c>
      <c r="AY157" s="39">
        <f>Заказ!$G$35-67</f>
        <v>833</v>
      </c>
      <c r="AZ157" s="39">
        <v>80</v>
      </c>
      <c r="BA157" s="1">
        <v>2</v>
      </c>
      <c r="BB157" s="1" t="s">
        <v>58</v>
      </c>
      <c r="BC157" s="39">
        <f>Заказ!$I$35-Заказ!$J$35-16</f>
        <v>174</v>
      </c>
      <c r="BD157" s="39">
        <f>BC155-35</f>
        <v>865</v>
      </c>
      <c r="BE157" s="1">
        <v>1</v>
      </c>
      <c r="BF157" s="1"/>
      <c r="BG157" s="46"/>
      <c r="BH157" s="46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47"/>
      <c r="BV157" s="1" t="s">
        <v>62</v>
      </c>
      <c r="BW157" s="39">
        <f>Заказ!$G$50-67</f>
        <v>883</v>
      </c>
      <c r="BX157" s="39">
        <v>80</v>
      </c>
      <c r="BY157" s="1">
        <v>2</v>
      </c>
      <c r="BZ157" s="1" t="s">
        <v>58</v>
      </c>
      <c r="CA157" s="39">
        <f>Заказ!$I$50-Заказ!$J$50-16</f>
        <v>184</v>
      </c>
      <c r="CB157" s="39">
        <f>CA155-35</f>
        <v>915</v>
      </c>
      <c r="CC157" s="1">
        <v>1</v>
      </c>
      <c r="CD157" s="1"/>
      <c r="CE157" s="46"/>
      <c r="CF157" s="46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47"/>
      <c r="CT157" s="1" t="s">
        <v>62</v>
      </c>
      <c r="CU157" s="39">
        <f>Заказ!$G$65-67</f>
        <v>843</v>
      </c>
      <c r="CV157" s="39">
        <v>80</v>
      </c>
      <c r="CW157" s="1">
        <v>2</v>
      </c>
      <c r="CX157" s="1" t="s">
        <v>58</v>
      </c>
      <c r="CY157" s="39">
        <f>Заказ!$I$65-Заказ!$J$65-16</f>
        <v>194</v>
      </c>
      <c r="CZ157" s="39">
        <f>CY155-35</f>
        <v>875</v>
      </c>
      <c r="DA157" s="1">
        <v>1</v>
      </c>
      <c r="DB157" s="1"/>
      <c r="DC157" s="46"/>
      <c r="DD157" s="46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</row>
    <row r="158" spans="1:120" x14ac:dyDescent="0.25">
      <c r="A158" s="121"/>
      <c r="B158" s="1" t="s">
        <v>65</v>
      </c>
      <c r="C158" s="49">
        <f>C156-16</f>
        <v>482</v>
      </c>
      <c r="D158" s="39">
        <f>D156-16</f>
        <v>316</v>
      </c>
      <c r="E158" s="1">
        <v>2</v>
      </c>
      <c r="F158" s="1"/>
      <c r="G158" s="39"/>
      <c r="H158" s="39"/>
      <c r="I158" s="1"/>
      <c r="J158" s="1"/>
      <c r="K158" s="46"/>
      <c r="L158" s="46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47"/>
      <c r="Z158" s="1" t="s">
        <v>65</v>
      </c>
      <c r="AA158" s="39">
        <f>AA156-16</f>
        <v>172</v>
      </c>
      <c r="AB158" s="39">
        <f>AB156-16</f>
        <v>346</v>
      </c>
      <c r="AC158" s="1">
        <v>2</v>
      </c>
      <c r="AD158" s="1"/>
      <c r="AE158" s="39"/>
      <c r="AF158" s="39"/>
      <c r="AG158" s="1"/>
      <c r="AH158" s="1"/>
      <c r="AI158" s="46"/>
      <c r="AJ158" s="46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47"/>
      <c r="AX158" s="1" t="s">
        <v>65</v>
      </c>
      <c r="AY158" s="39">
        <f>AY156-16</f>
        <v>142</v>
      </c>
      <c r="AZ158" s="39">
        <f>AZ156-16</f>
        <v>296</v>
      </c>
      <c r="BA158" s="1">
        <v>2</v>
      </c>
      <c r="BB158" s="1"/>
      <c r="BC158" s="39"/>
      <c r="BD158" s="39"/>
      <c r="BE158" s="1"/>
      <c r="BF158" s="1"/>
      <c r="BG158" s="46"/>
      <c r="BH158" s="46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47"/>
      <c r="BV158" s="1" t="s">
        <v>65</v>
      </c>
      <c r="BW158" s="39">
        <f>BW156-16</f>
        <v>152</v>
      </c>
      <c r="BX158" s="39">
        <f>BX156-16</f>
        <v>366</v>
      </c>
      <c r="BY158" s="1">
        <v>2</v>
      </c>
      <c r="BZ158" s="1"/>
      <c r="CA158" s="39"/>
      <c r="CB158" s="39"/>
      <c r="CC158" s="1"/>
      <c r="CD158" s="1"/>
      <c r="CE158" s="46"/>
      <c r="CF158" s="46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47"/>
      <c r="CT158" s="1" t="s">
        <v>65</v>
      </c>
      <c r="CU158" s="39">
        <f>CU156-16</f>
        <v>162</v>
      </c>
      <c r="CV158" s="39">
        <f>CV156-16</f>
        <v>296</v>
      </c>
      <c r="CW158" s="1">
        <v>2</v>
      </c>
      <c r="CX158" s="1"/>
      <c r="CY158" s="39"/>
      <c r="CZ158" s="39"/>
      <c r="DA158" s="1"/>
      <c r="DB158" s="1"/>
      <c r="DC158" s="46"/>
      <c r="DD158" s="46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</row>
    <row r="159" spans="1:120" x14ac:dyDescent="0.25">
      <c r="A159" s="121"/>
      <c r="B159" s="1" t="s">
        <v>66</v>
      </c>
      <c r="C159" s="39">
        <f>Заказ!$G$5-68</f>
        <v>382</v>
      </c>
      <c r="D159" s="39">
        <f>C158-1</f>
        <v>481</v>
      </c>
      <c r="E159" s="1">
        <v>1</v>
      </c>
      <c r="F159" s="1"/>
      <c r="G159" s="39"/>
      <c r="H159" s="39"/>
      <c r="I159" s="1"/>
      <c r="J159" s="1"/>
      <c r="K159" s="46"/>
      <c r="L159" s="46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47"/>
      <c r="Z159" s="1" t="s">
        <v>66</v>
      </c>
      <c r="AA159" s="39">
        <f>Заказ!$G$20-68</f>
        <v>1132</v>
      </c>
      <c r="AB159" s="39">
        <f>AA158-1</f>
        <v>171</v>
      </c>
      <c r="AC159" s="1">
        <v>1</v>
      </c>
      <c r="AD159" s="1"/>
      <c r="AE159" s="39"/>
      <c r="AF159" s="39"/>
      <c r="AG159" s="1"/>
      <c r="AH159" s="1"/>
      <c r="AI159" s="46"/>
      <c r="AJ159" s="46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47"/>
      <c r="AX159" s="1" t="s">
        <v>66</v>
      </c>
      <c r="AY159" s="39">
        <f>Заказ!$G$35-68</f>
        <v>832</v>
      </c>
      <c r="AZ159" s="39">
        <f>AY158-1</f>
        <v>141</v>
      </c>
      <c r="BA159" s="1">
        <v>1</v>
      </c>
      <c r="BB159" s="1"/>
      <c r="BC159" s="39"/>
      <c r="BD159" s="39"/>
      <c r="BE159" s="1"/>
      <c r="BF159" s="1"/>
      <c r="BG159" s="46"/>
      <c r="BH159" s="46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47"/>
      <c r="BV159" s="1" t="s">
        <v>66</v>
      </c>
      <c r="BW159" s="39">
        <f>Заказ!$G$50-68</f>
        <v>882</v>
      </c>
      <c r="BX159" s="39">
        <f>BW158-1</f>
        <v>151</v>
      </c>
      <c r="BY159" s="1">
        <v>1</v>
      </c>
      <c r="BZ159" s="1"/>
      <c r="CA159" s="39"/>
      <c r="CB159" s="39"/>
      <c r="CC159" s="1"/>
      <c r="CD159" s="1"/>
      <c r="CE159" s="46"/>
      <c r="CF159" s="46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47"/>
      <c r="CT159" s="1" t="s">
        <v>66</v>
      </c>
      <c r="CU159" s="39">
        <f>Заказ!$G$65-68</f>
        <v>842</v>
      </c>
      <c r="CV159" s="39">
        <f>CU158-1</f>
        <v>161</v>
      </c>
      <c r="CW159" s="1">
        <v>1</v>
      </c>
      <c r="CX159" s="1"/>
      <c r="CY159" s="39"/>
      <c r="CZ159" s="39"/>
      <c r="DA159" s="1"/>
      <c r="DB159" s="1"/>
      <c r="DC159" s="46"/>
      <c r="DD159" s="46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</row>
    <row r="160" spans="1:120" x14ac:dyDescent="0.25">
      <c r="A160" s="121"/>
      <c r="B160" s="1" t="s">
        <v>26</v>
      </c>
      <c r="C160" s="39"/>
      <c r="D160" s="39"/>
      <c r="E160" s="1"/>
      <c r="F160" s="1"/>
      <c r="G160" s="39"/>
      <c r="H160" s="39"/>
      <c r="I160" s="1"/>
      <c r="J160" s="1"/>
      <c r="K160" s="46"/>
      <c r="L160" s="46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47"/>
      <c r="Z160" s="1" t="s">
        <v>26</v>
      </c>
      <c r="AA160" s="39"/>
      <c r="AB160" s="39"/>
      <c r="AC160" s="1"/>
      <c r="AD160" s="1"/>
      <c r="AE160" s="39"/>
      <c r="AF160" s="39"/>
      <c r="AG160" s="1"/>
      <c r="AH160" s="1"/>
      <c r="AI160" s="46"/>
      <c r="AJ160" s="46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47"/>
      <c r="AX160" s="1" t="s">
        <v>26</v>
      </c>
      <c r="AY160" s="39"/>
      <c r="AZ160" s="39"/>
      <c r="BA160" s="1"/>
      <c r="BB160" s="1"/>
      <c r="BC160" s="39"/>
      <c r="BD160" s="39"/>
      <c r="BE160" s="1"/>
      <c r="BF160" s="1"/>
      <c r="BG160" s="46"/>
      <c r="BH160" s="46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47"/>
      <c r="BV160" s="1" t="s">
        <v>26</v>
      </c>
      <c r="BW160" s="39"/>
      <c r="BX160" s="39"/>
      <c r="BY160" s="1"/>
      <c r="BZ160" s="1"/>
      <c r="CA160" s="39"/>
      <c r="CB160" s="39"/>
      <c r="CC160" s="1"/>
      <c r="CD160" s="1"/>
      <c r="CE160" s="46"/>
      <c r="CF160" s="46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47"/>
      <c r="CT160" s="1" t="s">
        <v>26</v>
      </c>
      <c r="CU160" s="39"/>
      <c r="CV160" s="39"/>
      <c r="CW160" s="1"/>
      <c r="CX160" s="1"/>
      <c r="CY160" s="39"/>
      <c r="CZ160" s="39"/>
      <c r="DA160" s="1"/>
      <c r="DB160" s="1"/>
      <c r="DC160" s="46"/>
      <c r="DD160" s="46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</row>
    <row r="161" spans="1:120" x14ac:dyDescent="0.25">
      <c r="A161" s="121"/>
      <c r="B161" s="1" t="s">
        <v>25</v>
      </c>
      <c r="C161" s="39">
        <f>(Заказ!$G$5-184)/2</f>
        <v>133</v>
      </c>
      <c r="D161" s="39">
        <f>C163-34</f>
        <v>266</v>
      </c>
      <c r="E161" s="1">
        <v>2</v>
      </c>
      <c r="F161" s="1"/>
      <c r="G161" s="39"/>
      <c r="H161" s="39"/>
      <c r="I161" s="1"/>
      <c r="J161" s="1"/>
      <c r="K161" s="46"/>
      <c r="L161" s="46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47"/>
      <c r="Z161" s="1" t="s">
        <v>25</v>
      </c>
      <c r="AA161" s="39">
        <f>(Заказ!$G$20-184)/2</f>
        <v>508</v>
      </c>
      <c r="AB161" s="39">
        <f>AA163-34</f>
        <v>266</v>
      </c>
      <c r="AC161" s="1">
        <v>2</v>
      </c>
      <c r="AD161" s="1"/>
      <c r="AE161" s="39"/>
      <c r="AF161" s="39"/>
      <c r="AG161" s="1"/>
      <c r="AH161" s="1"/>
      <c r="AI161" s="46"/>
      <c r="AJ161" s="46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47"/>
      <c r="AX161" s="1" t="s">
        <v>25</v>
      </c>
      <c r="AY161" s="39">
        <f>(Заказ!$G$35-184)/2</f>
        <v>358</v>
      </c>
      <c r="AZ161" s="39">
        <f>AY163-34</f>
        <v>216</v>
      </c>
      <c r="BA161" s="1">
        <v>2</v>
      </c>
      <c r="BB161" s="1"/>
      <c r="BC161" s="39"/>
      <c r="BD161" s="39"/>
      <c r="BE161" s="1"/>
      <c r="BF161" s="1"/>
      <c r="BG161" s="46"/>
      <c r="BH161" s="46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47"/>
      <c r="BV161" s="1" t="s">
        <v>25</v>
      </c>
      <c r="BW161" s="39">
        <f>(Заказ!$G$50-184)/2</f>
        <v>383</v>
      </c>
      <c r="BX161" s="39">
        <f>BW163-34</f>
        <v>316</v>
      </c>
      <c r="BY161" s="1">
        <v>2</v>
      </c>
      <c r="BZ161" s="1"/>
      <c r="CA161" s="39"/>
      <c r="CB161" s="39"/>
      <c r="CC161" s="1"/>
      <c r="CD161" s="1"/>
      <c r="CE161" s="46"/>
      <c r="CF161" s="46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47"/>
      <c r="CT161" s="1" t="s">
        <v>25</v>
      </c>
      <c r="CU161" s="39">
        <f>(Заказ!$G$65-184)/2</f>
        <v>363</v>
      </c>
      <c r="CV161" s="39">
        <f>CU163-34</f>
        <v>216</v>
      </c>
      <c r="CW161" s="1">
        <v>2</v>
      </c>
      <c r="CX161" s="1"/>
      <c r="CY161" s="39"/>
      <c r="CZ161" s="39"/>
      <c r="DA161" s="1"/>
      <c r="DB161" s="1"/>
      <c r="DC161" s="46"/>
      <c r="DD161" s="46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</row>
    <row r="162" spans="1:120" x14ac:dyDescent="0.25">
      <c r="A162" s="121"/>
      <c r="B162" s="1" t="s">
        <v>27</v>
      </c>
      <c r="C162" s="44">
        <f>C161</f>
        <v>133</v>
      </c>
      <c r="D162" s="39">
        <v>90</v>
      </c>
      <c r="E162" s="1">
        <v>4</v>
      </c>
      <c r="F162" s="1"/>
      <c r="G162" s="39"/>
      <c r="H162" s="39"/>
      <c r="I162" s="1"/>
      <c r="J162" s="1"/>
      <c r="K162" s="46"/>
      <c r="L162" s="46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47"/>
      <c r="Z162" s="1" t="s">
        <v>27</v>
      </c>
      <c r="AA162" s="39">
        <f>AA161</f>
        <v>508</v>
      </c>
      <c r="AB162" s="39">
        <v>90</v>
      </c>
      <c r="AC162" s="1">
        <v>4</v>
      </c>
      <c r="AD162" s="1"/>
      <c r="AE162" s="39"/>
      <c r="AF162" s="39"/>
      <c r="AG162" s="1"/>
      <c r="AH162" s="1"/>
      <c r="AI162" s="46"/>
      <c r="AJ162" s="46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47"/>
      <c r="AX162" s="1" t="s">
        <v>27</v>
      </c>
      <c r="AY162" s="39">
        <f>AY161</f>
        <v>358</v>
      </c>
      <c r="AZ162" s="39">
        <v>90</v>
      </c>
      <c r="BA162" s="1">
        <v>4</v>
      </c>
      <c r="BB162" s="1"/>
      <c r="BC162" s="39"/>
      <c r="BD162" s="39"/>
      <c r="BE162" s="1"/>
      <c r="BF162" s="1"/>
      <c r="BG162" s="46"/>
      <c r="BH162" s="46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47"/>
      <c r="BV162" s="1" t="s">
        <v>27</v>
      </c>
      <c r="BW162" s="39">
        <f>BW161</f>
        <v>383</v>
      </c>
      <c r="BX162" s="39">
        <v>90</v>
      </c>
      <c r="BY162" s="1">
        <v>4</v>
      </c>
      <c r="BZ162" s="1"/>
      <c r="CA162" s="39"/>
      <c r="CB162" s="39"/>
      <c r="CC162" s="1"/>
      <c r="CD162" s="1"/>
      <c r="CE162" s="46"/>
      <c r="CF162" s="46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47"/>
      <c r="CT162" s="1" t="s">
        <v>27</v>
      </c>
      <c r="CU162" s="39">
        <f>CU161</f>
        <v>363</v>
      </c>
      <c r="CV162" s="39">
        <v>90</v>
      </c>
      <c r="CW162" s="1">
        <v>4</v>
      </c>
      <c r="CX162" s="1"/>
      <c r="CY162" s="39"/>
      <c r="CZ162" s="39"/>
      <c r="DA162" s="1"/>
      <c r="DB162" s="1"/>
      <c r="DC162" s="46"/>
      <c r="DD162" s="46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</row>
    <row r="163" spans="1:120" x14ac:dyDescent="0.25">
      <c r="A163" s="121"/>
      <c r="B163" s="1" t="s">
        <v>28</v>
      </c>
      <c r="C163" s="44">
        <f>R155</f>
        <v>300</v>
      </c>
      <c r="D163" s="44">
        <v>100</v>
      </c>
      <c r="E163" s="1">
        <v>4</v>
      </c>
      <c r="F163" s="1"/>
      <c r="G163" s="39"/>
      <c r="H163" s="39"/>
      <c r="I163" s="1"/>
      <c r="J163" s="1"/>
      <c r="K163" s="46"/>
      <c r="L163" s="46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47"/>
      <c r="Z163" s="1" t="s">
        <v>28</v>
      </c>
      <c r="AA163" s="39">
        <f>AP155</f>
        <v>300</v>
      </c>
      <c r="AB163" s="39">
        <v>100</v>
      </c>
      <c r="AC163" s="1">
        <v>4</v>
      </c>
      <c r="AD163" s="1"/>
      <c r="AE163" s="39"/>
      <c r="AF163" s="39"/>
      <c r="AG163" s="1"/>
      <c r="AH163" s="1"/>
      <c r="AI163" s="46"/>
      <c r="AJ163" s="46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47"/>
      <c r="AX163" s="1" t="s">
        <v>28</v>
      </c>
      <c r="AY163" s="39">
        <f>BN155</f>
        <v>250</v>
      </c>
      <c r="AZ163" s="39">
        <v>100</v>
      </c>
      <c r="BA163" s="1">
        <v>4</v>
      </c>
      <c r="BB163" s="1"/>
      <c r="BC163" s="39"/>
      <c r="BD163" s="39"/>
      <c r="BE163" s="1"/>
      <c r="BF163" s="1"/>
      <c r="BG163" s="46"/>
      <c r="BH163" s="46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47"/>
      <c r="BV163" s="1" t="s">
        <v>28</v>
      </c>
      <c r="BW163" s="39">
        <f>CL155</f>
        <v>350</v>
      </c>
      <c r="BX163" s="39">
        <v>100</v>
      </c>
      <c r="BY163" s="1">
        <v>4</v>
      </c>
      <c r="BZ163" s="1"/>
      <c r="CA163" s="39"/>
      <c r="CB163" s="39"/>
      <c r="CC163" s="1"/>
      <c r="CD163" s="1"/>
      <c r="CE163" s="46"/>
      <c r="CF163" s="46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47"/>
      <c r="CT163" s="1" t="s">
        <v>28</v>
      </c>
      <c r="CU163" s="39">
        <f>DJ155</f>
        <v>250</v>
      </c>
      <c r="CV163" s="39">
        <v>100</v>
      </c>
      <c r="CW163" s="1">
        <v>4</v>
      </c>
      <c r="CX163" s="1"/>
      <c r="CY163" s="39"/>
      <c r="CZ163" s="39"/>
      <c r="DA163" s="1"/>
      <c r="DB163" s="1"/>
      <c r="DC163" s="46"/>
      <c r="DD163" s="46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</row>
    <row r="164" spans="1:120" x14ac:dyDescent="0.25">
      <c r="A164" s="121"/>
      <c r="B164" s="1" t="s">
        <v>56</v>
      </c>
      <c r="C164" s="44">
        <f>C163-37</f>
        <v>263</v>
      </c>
      <c r="D164" s="44">
        <v>50</v>
      </c>
      <c r="E164" s="1">
        <v>4</v>
      </c>
      <c r="F164" s="1"/>
      <c r="G164" s="39"/>
      <c r="H164" s="39"/>
      <c r="I164" s="1"/>
      <c r="J164" s="1"/>
      <c r="K164" s="46"/>
      <c r="L164" s="46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47"/>
      <c r="Z164" s="1" t="s">
        <v>56</v>
      </c>
      <c r="AA164" s="39">
        <f>AA163-37</f>
        <v>263</v>
      </c>
      <c r="AB164" s="39">
        <v>50</v>
      </c>
      <c r="AC164" s="1">
        <v>4</v>
      </c>
      <c r="AD164" s="1"/>
      <c r="AE164" s="39"/>
      <c r="AF164" s="39"/>
      <c r="AG164" s="1"/>
      <c r="AH164" s="1"/>
      <c r="AI164" s="46"/>
      <c r="AJ164" s="46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47"/>
      <c r="AX164" s="1" t="s">
        <v>56</v>
      </c>
      <c r="AY164" s="39">
        <f>AY163-37</f>
        <v>213</v>
      </c>
      <c r="AZ164" s="39">
        <v>50</v>
      </c>
      <c r="BA164" s="1">
        <v>4</v>
      </c>
      <c r="BB164" s="1"/>
      <c r="BC164" s="39"/>
      <c r="BD164" s="39"/>
      <c r="BE164" s="1"/>
      <c r="BF164" s="1"/>
      <c r="BG164" s="46"/>
      <c r="BH164" s="46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47"/>
      <c r="BV164" s="1" t="s">
        <v>56</v>
      </c>
      <c r="BW164" s="39">
        <f>BW163-37</f>
        <v>313</v>
      </c>
      <c r="BX164" s="39">
        <v>50</v>
      </c>
      <c r="BY164" s="1">
        <v>4</v>
      </c>
      <c r="BZ164" s="1"/>
      <c r="CA164" s="39"/>
      <c r="CB164" s="39"/>
      <c r="CC164" s="1"/>
      <c r="CD164" s="1"/>
      <c r="CE164" s="46"/>
      <c r="CF164" s="46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47"/>
      <c r="CT164" s="1" t="s">
        <v>56</v>
      </c>
      <c r="CU164" s="39">
        <f>CU163-37</f>
        <v>213</v>
      </c>
      <c r="CV164" s="39">
        <v>50</v>
      </c>
      <c r="CW164" s="1">
        <v>4</v>
      </c>
      <c r="CX164" s="1"/>
      <c r="CY164" s="39"/>
      <c r="CZ164" s="39"/>
      <c r="DA164" s="1"/>
      <c r="DB164" s="1"/>
      <c r="DC164" s="46"/>
      <c r="DD164" s="46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</row>
    <row r="165" spans="1:120" x14ac:dyDescent="0.25">
      <c r="A165" s="121"/>
      <c r="B165" s="1" t="s">
        <v>57</v>
      </c>
      <c r="C165" s="44">
        <v>125</v>
      </c>
      <c r="D165" s="39">
        <v>50</v>
      </c>
      <c r="E165" s="1">
        <v>2</v>
      </c>
      <c r="F165" s="1"/>
      <c r="G165" s="39"/>
      <c r="H165" s="39"/>
      <c r="I165" s="1"/>
      <c r="J165" s="1"/>
      <c r="K165" s="46"/>
      <c r="L165" s="46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47"/>
      <c r="Z165" s="1" t="s">
        <v>57</v>
      </c>
      <c r="AA165" s="39">
        <v>125</v>
      </c>
      <c r="AB165" s="39">
        <v>50</v>
      </c>
      <c r="AC165" s="1">
        <v>2</v>
      </c>
      <c r="AD165" s="1"/>
      <c r="AE165" s="39"/>
      <c r="AF165" s="39"/>
      <c r="AG165" s="1"/>
      <c r="AH165" s="1"/>
      <c r="AI165" s="46"/>
      <c r="AJ165" s="46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47"/>
      <c r="AX165" s="1" t="s">
        <v>57</v>
      </c>
      <c r="AY165" s="39">
        <v>125</v>
      </c>
      <c r="AZ165" s="39">
        <v>50</v>
      </c>
      <c r="BA165" s="1">
        <v>2</v>
      </c>
      <c r="BB165" s="1"/>
      <c r="BC165" s="39"/>
      <c r="BD165" s="39"/>
      <c r="BE165" s="1"/>
      <c r="BF165" s="1"/>
      <c r="BG165" s="46"/>
      <c r="BH165" s="46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47"/>
      <c r="BV165" s="1" t="s">
        <v>57</v>
      </c>
      <c r="BW165" s="39">
        <v>125</v>
      </c>
      <c r="BX165" s="39">
        <v>50</v>
      </c>
      <c r="BY165" s="1">
        <v>2</v>
      </c>
      <c r="BZ165" s="1"/>
      <c r="CA165" s="39"/>
      <c r="CB165" s="39"/>
      <c r="CC165" s="1"/>
      <c r="CD165" s="1"/>
      <c r="CE165" s="46"/>
      <c r="CF165" s="46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47"/>
      <c r="CT165" s="1" t="s">
        <v>57</v>
      </c>
      <c r="CU165" s="39">
        <v>125</v>
      </c>
      <c r="CV165" s="39">
        <v>50</v>
      </c>
      <c r="CW165" s="1">
        <v>2</v>
      </c>
      <c r="CX165" s="1"/>
      <c r="CY165" s="39"/>
      <c r="CZ165" s="39"/>
      <c r="DA165" s="1"/>
      <c r="DB165" s="1"/>
      <c r="DC165" s="46"/>
      <c r="DD165" s="46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</row>
    <row r="166" spans="1:120" x14ac:dyDescent="0.25">
      <c r="A166" s="121"/>
      <c r="B166" s="1"/>
      <c r="C166" s="39"/>
      <c r="D166" s="39"/>
      <c r="E166" s="1"/>
      <c r="F166" s="1"/>
      <c r="G166" s="39"/>
      <c r="H166" s="39"/>
      <c r="I166" s="1"/>
      <c r="J166" s="1"/>
      <c r="K166" s="46"/>
      <c r="L166" s="46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47"/>
      <c r="Z166" s="1"/>
      <c r="AA166" s="39"/>
      <c r="AB166" s="39"/>
      <c r="AC166" s="1"/>
      <c r="AD166" s="1"/>
      <c r="AE166" s="39"/>
      <c r="AF166" s="39"/>
      <c r="AG166" s="1"/>
      <c r="AH166" s="1"/>
      <c r="AI166" s="46"/>
      <c r="AJ166" s="46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47"/>
      <c r="AX166" s="1"/>
      <c r="AY166" s="39"/>
      <c r="AZ166" s="39"/>
      <c r="BA166" s="1"/>
      <c r="BB166" s="1"/>
      <c r="BC166" s="39"/>
      <c r="BD166" s="39"/>
      <c r="BE166" s="1"/>
      <c r="BF166" s="1"/>
      <c r="BG166" s="46"/>
      <c r="BH166" s="46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47"/>
      <c r="BV166" s="1"/>
      <c r="BW166" s="39"/>
      <c r="BX166" s="39"/>
      <c r="BY166" s="1"/>
      <c r="BZ166" s="1"/>
      <c r="CA166" s="39"/>
      <c r="CB166" s="39"/>
      <c r="CC166" s="1"/>
      <c r="CD166" s="1"/>
      <c r="CE166" s="46"/>
      <c r="CF166" s="46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47"/>
      <c r="CT166" s="1"/>
      <c r="CU166" s="39"/>
      <c r="CV166" s="39"/>
      <c r="CW166" s="1"/>
      <c r="CX166" s="1"/>
      <c r="CY166" s="39"/>
      <c r="CZ166" s="39"/>
      <c r="DA166" s="1"/>
      <c r="DB166" s="1"/>
      <c r="DC166" s="46"/>
      <c r="DD166" s="46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</row>
    <row r="167" spans="1:120" x14ac:dyDescent="0.25">
      <c r="A167" s="121"/>
      <c r="B167" s="1"/>
      <c r="C167" s="39"/>
      <c r="D167" s="39"/>
      <c r="E167" s="1"/>
      <c r="F167" s="1"/>
      <c r="G167" s="39"/>
      <c r="H167" s="39"/>
      <c r="I167" s="1"/>
      <c r="J167" s="1"/>
      <c r="K167" s="46"/>
      <c r="L167" s="46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47"/>
      <c r="Z167" s="1"/>
      <c r="AA167" s="39"/>
      <c r="AB167" s="39"/>
      <c r="AC167" s="1"/>
      <c r="AD167" s="1"/>
      <c r="AE167" s="39"/>
      <c r="AF167" s="39"/>
      <c r="AG167" s="1"/>
      <c r="AH167" s="1"/>
      <c r="AI167" s="46"/>
      <c r="AJ167" s="46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47"/>
      <c r="AX167" s="1"/>
      <c r="AY167" s="39"/>
      <c r="AZ167" s="39"/>
      <c r="BA167" s="1"/>
      <c r="BB167" s="1"/>
      <c r="BC167" s="39"/>
      <c r="BD167" s="39"/>
      <c r="BE167" s="1"/>
      <c r="BF167" s="1"/>
      <c r="BG167" s="46"/>
      <c r="BH167" s="46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47"/>
      <c r="BV167" s="1"/>
      <c r="BW167" s="39"/>
      <c r="BX167" s="39"/>
      <c r="BY167" s="1"/>
      <c r="BZ167" s="1"/>
      <c r="CA167" s="39"/>
      <c r="CB167" s="39"/>
      <c r="CC167" s="1"/>
      <c r="CD167" s="1"/>
      <c r="CE167" s="46"/>
      <c r="CF167" s="46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47"/>
      <c r="CT167" s="1"/>
      <c r="CU167" s="39"/>
      <c r="CV167" s="39"/>
      <c r="CW167" s="1"/>
      <c r="CX167" s="1"/>
      <c r="CY167" s="39"/>
      <c r="CZ167" s="39"/>
      <c r="DA167" s="1"/>
      <c r="DB167" s="1"/>
      <c r="DC167" s="46"/>
      <c r="DD167" s="46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</row>
    <row r="168" spans="1:120" x14ac:dyDescent="0.25">
      <c r="A168" s="121"/>
      <c r="B168" s="1"/>
      <c r="C168" s="39"/>
      <c r="D168" s="39"/>
      <c r="E168" s="1"/>
      <c r="F168" s="1"/>
      <c r="G168" s="39"/>
      <c r="H168" s="39"/>
      <c r="I168" s="1"/>
      <c r="J168" s="1"/>
      <c r="K168" s="46"/>
      <c r="L168" s="46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47"/>
      <c r="Z168" s="1"/>
      <c r="AA168" s="39"/>
      <c r="AB168" s="39"/>
      <c r="AC168" s="1"/>
      <c r="AD168" s="1"/>
      <c r="AE168" s="39"/>
      <c r="AF168" s="39"/>
      <c r="AG168" s="1"/>
      <c r="AH168" s="1"/>
      <c r="AI168" s="46"/>
      <c r="AJ168" s="46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47"/>
      <c r="AX168" s="1"/>
      <c r="AY168" s="39"/>
      <c r="AZ168" s="39"/>
      <c r="BA168" s="1"/>
      <c r="BB168" s="1"/>
      <c r="BC168" s="39"/>
      <c r="BD168" s="39"/>
      <c r="BE168" s="1"/>
      <c r="BF168" s="1"/>
      <c r="BG168" s="46"/>
      <c r="BH168" s="46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47"/>
      <c r="BV168" s="1"/>
      <c r="BW168" s="39"/>
      <c r="BX168" s="39"/>
      <c r="BY168" s="1"/>
      <c r="BZ168" s="1"/>
      <c r="CA168" s="39"/>
      <c r="CB168" s="39"/>
      <c r="CC168" s="1"/>
      <c r="CD168" s="1"/>
      <c r="CE168" s="46"/>
      <c r="CF168" s="46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47"/>
      <c r="CT168" s="1"/>
      <c r="CU168" s="39"/>
      <c r="CV168" s="39"/>
      <c r="CW168" s="1"/>
      <c r="CX168" s="1"/>
      <c r="CY168" s="39"/>
      <c r="CZ168" s="39"/>
      <c r="DA168" s="1"/>
      <c r="DB168" s="1"/>
      <c r="DC168" s="46"/>
      <c r="DD168" s="46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</row>
    <row r="169" spans="1:120" ht="15.75" thickBot="1" x14ac:dyDescent="0.3">
      <c r="A169" s="122"/>
      <c r="B169" s="6"/>
      <c r="C169" s="40"/>
      <c r="D169" s="40"/>
      <c r="E169" s="6"/>
      <c r="F169" s="6"/>
      <c r="G169" s="40"/>
      <c r="H169" s="40"/>
      <c r="I169" s="6"/>
      <c r="J169" s="6"/>
      <c r="K169" s="47"/>
      <c r="L169" s="47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148"/>
      <c r="Z169" s="6"/>
      <c r="AA169" s="40"/>
      <c r="AB169" s="40"/>
      <c r="AC169" s="6"/>
      <c r="AD169" s="6"/>
      <c r="AE169" s="40"/>
      <c r="AF169" s="40"/>
      <c r="AG169" s="6"/>
      <c r="AH169" s="6"/>
      <c r="AI169" s="47"/>
      <c r="AJ169" s="47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148"/>
      <c r="AX169" s="6"/>
      <c r="AY169" s="40"/>
      <c r="AZ169" s="40"/>
      <c r="BA169" s="6"/>
      <c r="BB169" s="6"/>
      <c r="BC169" s="40"/>
      <c r="BD169" s="40"/>
      <c r="BE169" s="6"/>
      <c r="BF169" s="6"/>
      <c r="BG169" s="47"/>
      <c r="BH169" s="47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148"/>
      <c r="BV169" s="6"/>
      <c r="BW169" s="40"/>
      <c r="BX169" s="40"/>
      <c r="BY169" s="6"/>
      <c r="BZ169" s="6"/>
      <c r="CA169" s="40"/>
      <c r="CB169" s="40"/>
      <c r="CC169" s="6"/>
      <c r="CD169" s="6"/>
      <c r="CE169" s="47"/>
      <c r="CF169" s="47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148"/>
      <c r="CT169" s="6"/>
      <c r="CU169" s="40"/>
      <c r="CV169" s="40"/>
      <c r="CW169" s="6"/>
      <c r="CX169" s="6"/>
      <c r="CY169" s="40"/>
      <c r="CZ169" s="40"/>
      <c r="DA169" s="6"/>
      <c r="DB169" s="6"/>
      <c r="DC169" s="47"/>
      <c r="DD169" s="47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</row>
    <row r="170" spans="1:120" x14ac:dyDescent="0.25">
      <c r="A170" s="120" t="s">
        <v>44</v>
      </c>
      <c r="B170" s="5" t="s">
        <v>25</v>
      </c>
      <c r="C170" s="48">
        <f>Заказ!$G$5-35</f>
        <v>415</v>
      </c>
      <c r="D170" s="38">
        <f>Заказ!$H$5-38</f>
        <v>332</v>
      </c>
      <c r="E170" s="5">
        <v>1</v>
      </c>
      <c r="F170" s="1" t="s">
        <v>74</v>
      </c>
      <c r="G170" s="39">
        <f>Заказ!$G$5</f>
        <v>450</v>
      </c>
      <c r="H170" s="39">
        <f>Заказ!$H$5</f>
        <v>370</v>
      </c>
      <c r="I170" s="1">
        <v>1</v>
      </c>
      <c r="J170" s="1" t="s">
        <v>31</v>
      </c>
      <c r="K170" s="46">
        <f>G171-3</f>
        <v>521</v>
      </c>
      <c r="L170" s="46">
        <f>G170-40</f>
        <v>410</v>
      </c>
      <c r="M170" s="1">
        <v>1</v>
      </c>
      <c r="N170" s="5"/>
      <c r="O170" s="5"/>
      <c r="P170" s="5" t="str">
        <f>Заказ!$N$5</f>
        <v>Ручка кольцо</v>
      </c>
      <c r="Q170" s="5">
        <v>1</v>
      </c>
      <c r="R170" s="5">
        <f>Заказ!$X$5</f>
        <v>300</v>
      </c>
      <c r="S170" s="5">
        <v>1</v>
      </c>
      <c r="T170" s="5"/>
      <c r="U170" s="5"/>
      <c r="V170" s="5"/>
      <c r="W170" s="5"/>
      <c r="X170" s="5"/>
      <c r="Y170" s="100" t="s">
        <v>44</v>
      </c>
      <c r="Z170" s="5" t="s">
        <v>25</v>
      </c>
      <c r="AA170" s="38">
        <f>Заказ!$G$20-35</f>
        <v>1165</v>
      </c>
      <c r="AB170" s="38">
        <f>Заказ!$H$5-38</f>
        <v>332</v>
      </c>
      <c r="AC170" s="5">
        <v>1</v>
      </c>
      <c r="AD170" s="1" t="s">
        <v>74</v>
      </c>
      <c r="AE170" s="39">
        <f>Заказ!$G$20</f>
        <v>1200</v>
      </c>
      <c r="AF170" s="39">
        <f>Заказ!$H$20</f>
        <v>400</v>
      </c>
      <c r="AG170" s="1">
        <v>1</v>
      </c>
      <c r="AH170" s="1" t="s">
        <v>31</v>
      </c>
      <c r="AI170" s="46">
        <f>AE171-3</f>
        <v>211</v>
      </c>
      <c r="AJ170" s="46">
        <f>AE170-40</f>
        <v>1160</v>
      </c>
      <c r="AK170" s="1">
        <v>1</v>
      </c>
      <c r="AL170" s="5"/>
      <c r="AM170" s="5"/>
      <c r="AN170" s="5" t="str">
        <f>Заказ!$N$20</f>
        <v>Ручка квадрат</v>
      </c>
      <c r="AO170" s="5">
        <v>1</v>
      </c>
      <c r="AP170" s="5">
        <f>Заказ!$X$20</f>
        <v>300</v>
      </c>
      <c r="AQ170" s="5">
        <v>1</v>
      </c>
      <c r="AR170" s="5"/>
      <c r="AS170" s="5"/>
      <c r="AT170" s="5"/>
      <c r="AU170" s="5"/>
      <c r="AV170" s="5"/>
      <c r="AW170" s="100" t="s">
        <v>44</v>
      </c>
      <c r="AX170" s="5" t="s">
        <v>25</v>
      </c>
      <c r="AY170" s="38">
        <f>Заказ!$G$35-35</f>
        <v>865</v>
      </c>
      <c r="AZ170" s="38">
        <f>Заказ!$H$35-38</f>
        <v>312</v>
      </c>
      <c r="BA170" s="5">
        <v>1</v>
      </c>
      <c r="BB170" s="1" t="s">
        <v>74</v>
      </c>
      <c r="BC170" s="39">
        <f>Заказ!$G$35</f>
        <v>900</v>
      </c>
      <c r="BD170" s="39">
        <f>Заказ!$H$35</f>
        <v>350</v>
      </c>
      <c r="BE170" s="1">
        <v>1</v>
      </c>
      <c r="BF170" s="1" t="s">
        <v>31</v>
      </c>
      <c r="BG170" s="46">
        <f>BC171-3</f>
        <v>181</v>
      </c>
      <c r="BH170" s="46">
        <f>BC170-40</f>
        <v>860</v>
      </c>
      <c r="BI170" s="1">
        <v>1</v>
      </c>
      <c r="BJ170" s="5"/>
      <c r="BK170" s="5"/>
      <c r="BL170" s="5" t="str">
        <f>Заказ!$N$35</f>
        <v>Ручка овал</v>
      </c>
      <c r="BM170" s="5">
        <v>1</v>
      </c>
      <c r="BN170" s="5">
        <f>Заказ!$X$35</f>
        <v>250</v>
      </c>
      <c r="BO170" s="5">
        <v>1</v>
      </c>
      <c r="BP170" s="5"/>
      <c r="BQ170" s="5"/>
      <c r="BR170" s="5"/>
      <c r="BS170" s="5"/>
      <c r="BT170" s="5"/>
      <c r="BU170" s="100" t="s">
        <v>44</v>
      </c>
      <c r="BV170" s="5" t="s">
        <v>25</v>
      </c>
      <c r="BW170" s="38">
        <f>Заказ!$G$50-35</f>
        <v>915</v>
      </c>
      <c r="BX170" s="38">
        <f>Заказ!$H$50-38</f>
        <v>382</v>
      </c>
      <c r="BY170" s="5">
        <v>1</v>
      </c>
      <c r="BZ170" s="1" t="s">
        <v>74</v>
      </c>
      <c r="CA170" s="39">
        <f>Заказ!$G$50</f>
        <v>950</v>
      </c>
      <c r="CB170" s="39">
        <f>Заказ!$H$50</f>
        <v>420</v>
      </c>
      <c r="CC170" s="1">
        <v>1</v>
      </c>
      <c r="CD170" s="1" t="s">
        <v>31</v>
      </c>
      <c r="CE170" s="46">
        <f>CA171-3</f>
        <v>191</v>
      </c>
      <c r="CF170" s="46">
        <f>CA170-40</f>
        <v>910</v>
      </c>
      <c r="CG170" s="1">
        <v>1</v>
      </c>
      <c r="CH170" s="5"/>
      <c r="CI170" s="5"/>
      <c r="CJ170" s="5" t="str">
        <f>Заказ!$N$50</f>
        <v>Ручка шест</v>
      </c>
      <c r="CK170" s="5">
        <v>1</v>
      </c>
      <c r="CL170" s="5">
        <f>Заказ!$X$50</f>
        <v>350</v>
      </c>
      <c r="CM170" s="5">
        <v>1</v>
      </c>
      <c r="CN170" s="5"/>
      <c r="CO170" s="5"/>
      <c r="CP170" s="5"/>
      <c r="CQ170" s="5"/>
      <c r="CR170" s="5"/>
      <c r="CS170" s="100" t="s">
        <v>44</v>
      </c>
      <c r="CT170" s="5" t="s">
        <v>25</v>
      </c>
      <c r="CU170" s="38">
        <f>Заказ!$G$65-35</f>
        <v>875</v>
      </c>
      <c r="CV170" s="38">
        <f>Заказ!$H$65-38</f>
        <v>312</v>
      </c>
      <c r="CW170" s="5">
        <v>1</v>
      </c>
      <c r="CX170" s="1" t="s">
        <v>74</v>
      </c>
      <c r="CY170" s="39">
        <f>Заказ!$G$65</f>
        <v>910</v>
      </c>
      <c r="CZ170" s="39">
        <f>Заказ!$H$65</f>
        <v>350</v>
      </c>
      <c r="DA170" s="1">
        <v>1</v>
      </c>
      <c r="DB170" s="1" t="s">
        <v>31</v>
      </c>
      <c r="DC170" s="46">
        <f>CY171-3</f>
        <v>201</v>
      </c>
      <c r="DD170" s="46">
        <f>CY170-40</f>
        <v>870</v>
      </c>
      <c r="DE170" s="1">
        <v>1</v>
      </c>
      <c r="DF170" s="5"/>
      <c r="DG170" s="5"/>
      <c r="DH170" s="5" t="str">
        <f>Заказ!$N$65</f>
        <v>Ручка нож</v>
      </c>
      <c r="DI170" s="5">
        <v>1</v>
      </c>
      <c r="DJ170" s="5">
        <f>Заказ!$X$65</f>
        <v>250</v>
      </c>
      <c r="DK170" s="5">
        <v>1</v>
      </c>
      <c r="DL170" s="5"/>
      <c r="DM170" s="5"/>
      <c r="DN170" s="5"/>
      <c r="DO170" s="5"/>
      <c r="DP170" s="5"/>
    </row>
    <row r="171" spans="1:120" x14ac:dyDescent="0.25">
      <c r="A171" s="121"/>
      <c r="B171" s="1" t="s">
        <v>30</v>
      </c>
      <c r="C171" s="49">
        <f>Заказ!$I$5-Заказ!$J$5-32</f>
        <v>498</v>
      </c>
      <c r="D171" s="49">
        <f>D170</f>
        <v>332</v>
      </c>
      <c r="E171" s="1">
        <v>2</v>
      </c>
      <c r="F171" s="1" t="s">
        <v>30</v>
      </c>
      <c r="G171" s="39">
        <f>Заказ!$I$5-Заказ!$J$5-6</f>
        <v>524</v>
      </c>
      <c r="H171" s="39">
        <f>H170</f>
        <v>370</v>
      </c>
      <c r="I171" s="1">
        <v>2</v>
      </c>
      <c r="J171" s="1"/>
      <c r="K171" s="46"/>
      <c r="L171" s="46"/>
      <c r="M171" s="1"/>
      <c r="N171" s="1"/>
      <c r="O171" s="1"/>
      <c r="P171" s="1" t="str">
        <f>Заказ!$O$5</f>
        <v>Опора Н560</v>
      </c>
      <c r="Q171" s="1">
        <v>4</v>
      </c>
      <c r="R171" s="1"/>
      <c r="S171" s="1"/>
      <c r="T171" s="1"/>
      <c r="U171" s="1"/>
      <c r="V171" s="1"/>
      <c r="W171" s="1"/>
      <c r="X171" s="1"/>
      <c r="Y171" s="147"/>
      <c r="Z171" s="1" t="s">
        <v>30</v>
      </c>
      <c r="AA171" s="39">
        <f>Заказ!$I$20-Заказ!$J$20-32</f>
        <v>188</v>
      </c>
      <c r="AB171" s="39">
        <f>AB170</f>
        <v>332</v>
      </c>
      <c r="AC171" s="1">
        <v>2</v>
      </c>
      <c r="AD171" s="1" t="s">
        <v>30</v>
      </c>
      <c r="AE171" s="39">
        <f>Заказ!$I$20-Заказ!$J$20-6</f>
        <v>214</v>
      </c>
      <c r="AF171" s="39">
        <f>AF170</f>
        <v>400</v>
      </c>
      <c r="AG171" s="1">
        <v>2</v>
      </c>
      <c r="AH171" s="1"/>
      <c r="AI171" s="46"/>
      <c r="AJ171" s="46"/>
      <c r="AK171" s="1"/>
      <c r="AL171" s="1"/>
      <c r="AM171" s="1"/>
      <c r="AN171" s="1" t="str">
        <f>Заказ!$O$20</f>
        <v>Опора Н580</v>
      </c>
      <c r="AO171" s="1">
        <v>4</v>
      </c>
      <c r="AP171" s="1"/>
      <c r="AQ171" s="1"/>
      <c r="AR171" s="1"/>
      <c r="AS171" s="1"/>
      <c r="AT171" s="1"/>
      <c r="AU171" s="1"/>
      <c r="AV171" s="1"/>
      <c r="AW171" s="147"/>
      <c r="AX171" s="1" t="s">
        <v>30</v>
      </c>
      <c r="AY171" s="39">
        <f>Заказ!$I$35-Заказ!$J$35-32</f>
        <v>158</v>
      </c>
      <c r="AZ171" s="39">
        <f>AZ170</f>
        <v>312</v>
      </c>
      <c r="BA171" s="1">
        <v>2</v>
      </c>
      <c r="BB171" s="1" t="s">
        <v>30</v>
      </c>
      <c r="BC171" s="39">
        <f>Заказ!$I$35-Заказ!$J$35-6</f>
        <v>184</v>
      </c>
      <c r="BD171" s="39">
        <f>BD170</f>
        <v>350</v>
      </c>
      <c r="BE171" s="1">
        <v>2</v>
      </c>
      <c r="BF171" s="1"/>
      <c r="BG171" s="46"/>
      <c r="BH171" s="46"/>
      <c r="BI171" s="1"/>
      <c r="BJ171" s="1"/>
      <c r="BK171" s="1"/>
      <c r="BL171" s="1" t="str">
        <f>Заказ!$O$35</f>
        <v>Опора Н560</v>
      </c>
      <c r="BM171" s="1">
        <v>4</v>
      </c>
      <c r="BN171" s="1"/>
      <c r="BO171" s="1"/>
      <c r="BP171" s="1"/>
      <c r="BQ171" s="1"/>
      <c r="BR171" s="1"/>
      <c r="BS171" s="1"/>
      <c r="BT171" s="1"/>
      <c r="BU171" s="147"/>
      <c r="BV171" s="1" t="s">
        <v>30</v>
      </c>
      <c r="BW171" s="39">
        <f>Заказ!$I$50-Заказ!$J$50-32</f>
        <v>168</v>
      </c>
      <c r="BX171" s="39">
        <f>BX170</f>
        <v>382</v>
      </c>
      <c r="BY171" s="1">
        <v>2</v>
      </c>
      <c r="BZ171" s="1" t="s">
        <v>30</v>
      </c>
      <c r="CA171" s="39">
        <f>Заказ!$I$50-Заказ!$J$50-6</f>
        <v>194</v>
      </c>
      <c r="CB171" s="39">
        <f>CB170</f>
        <v>420</v>
      </c>
      <c r="CC171" s="1">
        <v>2</v>
      </c>
      <c r="CD171" s="1"/>
      <c r="CE171" s="46"/>
      <c r="CF171" s="46"/>
      <c r="CG171" s="1"/>
      <c r="CH171" s="1"/>
      <c r="CI171" s="1"/>
      <c r="CJ171" s="1" t="str">
        <f>Заказ!$O$50</f>
        <v>Опора Н570</v>
      </c>
      <c r="CK171" s="1">
        <v>4</v>
      </c>
      <c r="CL171" s="1"/>
      <c r="CM171" s="1"/>
      <c r="CN171" s="1"/>
      <c r="CO171" s="1"/>
      <c r="CP171" s="1"/>
      <c r="CQ171" s="1"/>
      <c r="CR171" s="1"/>
      <c r="CS171" s="147"/>
      <c r="CT171" s="1" t="s">
        <v>30</v>
      </c>
      <c r="CU171" s="39">
        <f>Заказ!$I$65-Заказ!$J$65-32</f>
        <v>178</v>
      </c>
      <c r="CV171" s="39">
        <f>CV170</f>
        <v>312</v>
      </c>
      <c r="CW171" s="1">
        <v>2</v>
      </c>
      <c r="CX171" s="1" t="s">
        <v>30</v>
      </c>
      <c r="CY171" s="39">
        <f>Заказ!$I$65-Заказ!$J$65-6</f>
        <v>204</v>
      </c>
      <c r="CZ171" s="39">
        <f>CZ170</f>
        <v>350</v>
      </c>
      <c r="DA171" s="1">
        <v>2</v>
      </c>
      <c r="DB171" s="1"/>
      <c r="DC171" s="46"/>
      <c r="DD171" s="46"/>
      <c r="DE171" s="1"/>
      <c r="DF171" s="1"/>
      <c r="DG171" s="1"/>
      <c r="DH171" s="1" t="str">
        <f>Заказ!$O$65</f>
        <v>Опора Н550</v>
      </c>
      <c r="DI171" s="1">
        <v>4</v>
      </c>
      <c r="DJ171" s="1"/>
      <c r="DK171" s="1"/>
      <c r="DL171" s="1"/>
      <c r="DM171" s="1"/>
      <c r="DN171" s="1"/>
      <c r="DO171" s="1"/>
      <c r="DP171" s="1"/>
    </row>
    <row r="172" spans="1:120" x14ac:dyDescent="0.25">
      <c r="A172" s="121"/>
      <c r="B172" s="1" t="s">
        <v>62</v>
      </c>
      <c r="C172" s="44">
        <f>Заказ!$G$5-67</f>
        <v>383</v>
      </c>
      <c r="D172" s="39">
        <v>80</v>
      </c>
      <c r="E172" s="1">
        <v>2</v>
      </c>
      <c r="F172" s="1" t="s">
        <v>58</v>
      </c>
      <c r="G172" s="39">
        <f>Заказ!$I$5-Заказ!$J$5-16</f>
        <v>514</v>
      </c>
      <c r="H172" s="39">
        <f>G170-35</f>
        <v>415</v>
      </c>
      <c r="I172" s="1">
        <v>1</v>
      </c>
      <c r="J172" s="1"/>
      <c r="K172" s="46"/>
      <c r="L172" s="46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47"/>
      <c r="Z172" s="1" t="s">
        <v>62</v>
      </c>
      <c r="AA172" s="39">
        <f>Заказ!$G$20-67</f>
        <v>1133</v>
      </c>
      <c r="AB172" s="39">
        <v>80</v>
      </c>
      <c r="AC172" s="1">
        <v>2</v>
      </c>
      <c r="AD172" s="1" t="s">
        <v>58</v>
      </c>
      <c r="AE172" s="39">
        <f>Заказ!$I$20-Заказ!$J$20-16</f>
        <v>204</v>
      </c>
      <c r="AF172" s="39">
        <f>AE170-35</f>
        <v>1165</v>
      </c>
      <c r="AG172" s="1">
        <v>1</v>
      </c>
      <c r="AH172" s="1"/>
      <c r="AI172" s="46"/>
      <c r="AJ172" s="46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47"/>
      <c r="AX172" s="1" t="s">
        <v>62</v>
      </c>
      <c r="AY172" s="39">
        <f>Заказ!$G$35-67</f>
        <v>833</v>
      </c>
      <c r="AZ172" s="39">
        <v>80</v>
      </c>
      <c r="BA172" s="1">
        <v>2</v>
      </c>
      <c r="BB172" s="1" t="s">
        <v>58</v>
      </c>
      <c r="BC172" s="39">
        <f>Заказ!$I$35-Заказ!$J$35-16</f>
        <v>174</v>
      </c>
      <c r="BD172" s="39">
        <f>BC170-35</f>
        <v>865</v>
      </c>
      <c r="BE172" s="1">
        <v>1</v>
      </c>
      <c r="BF172" s="1"/>
      <c r="BG172" s="46"/>
      <c r="BH172" s="46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47"/>
      <c r="BV172" s="1" t="s">
        <v>62</v>
      </c>
      <c r="BW172" s="39">
        <f>Заказ!$G$50-67</f>
        <v>883</v>
      </c>
      <c r="BX172" s="39">
        <v>80</v>
      </c>
      <c r="BY172" s="1">
        <v>2</v>
      </c>
      <c r="BZ172" s="1" t="s">
        <v>58</v>
      </c>
      <c r="CA172" s="39">
        <f>Заказ!$I$50-Заказ!$J$50-16</f>
        <v>184</v>
      </c>
      <c r="CB172" s="39">
        <f>CA170-35</f>
        <v>915</v>
      </c>
      <c r="CC172" s="1">
        <v>1</v>
      </c>
      <c r="CD172" s="1"/>
      <c r="CE172" s="46"/>
      <c r="CF172" s="46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47"/>
      <c r="CT172" s="1" t="s">
        <v>62</v>
      </c>
      <c r="CU172" s="39">
        <f>Заказ!$G$65-67</f>
        <v>843</v>
      </c>
      <c r="CV172" s="39">
        <v>80</v>
      </c>
      <c r="CW172" s="1">
        <v>2</v>
      </c>
      <c r="CX172" s="1" t="s">
        <v>58</v>
      </c>
      <c r="CY172" s="39">
        <f>Заказ!$I$65-Заказ!$J$65-16</f>
        <v>194</v>
      </c>
      <c r="CZ172" s="39">
        <f>CY170-35</f>
        <v>875</v>
      </c>
      <c r="DA172" s="1">
        <v>1</v>
      </c>
      <c r="DB172" s="1"/>
      <c r="DC172" s="46"/>
      <c r="DD172" s="46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</row>
    <row r="173" spans="1:120" x14ac:dyDescent="0.25">
      <c r="A173" s="121"/>
      <c r="B173" s="1" t="s">
        <v>66</v>
      </c>
      <c r="C173" s="39">
        <f>C171-17</f>
        <v>481</v>
      </c>
      <c r="D173" s="39">
        <f>C172-1</f>
        <v>382</v>
      </c>
      <c r="E173" s="1">
        <v>1</v>
      </c>
      <c r="F173" s="1"/>
      <c r="G173" s="39"/>
      <c r="H173" s="39"/>
      <c r="I173" s="1"/>
      <c r="J173" s="1"/>
      <c r="K173" s="46"/>
      <c r="L173" s="46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47"/>
      <c r="Z173" s="1" t="s">
        <v>66</v>
      </c>
      <c r="AA173" s="39">
        <f>AA171-17</f>
        <v>171</v>
      </c>
      <c r="AB173" s="39">
        <f>AA172-1</f>
        <v>1132</v>
      </c>
      <c r="AC173" s="1">
        <v>1</v>
      </c>
      <c r="AD173" s="1"/>
      <c r="AE173" s="39"/>
      <c r="AF173" s="39"/>
      <c r="AG173" s="1"/>
      <c r="AH173" s="1"/>
      <c r="AI173" s="46"/>
      <c r="AJ173" s="46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47"/>
      <c r="AX173" s="1" t="s">
        <v>66</v>
      </c>
      <c r="AY173" s="39">
        <f>AY171-17</f>
        <v>141</v>
      </c>
      <c r="AZ173" s="39">
        <f>AY172-1</f>
        <v>832</v>
      </c>
      <c r="BA173" s="1">
        <v>1</v>
      </c>
      <c r="BB173" s="1"/>
      <c r="BC173" s="39"/>
      <c r="BD173" s="39"/>
      <c r="BE173" s="1"/>
      <c r="BF173" s="1"/>
      <c r="BG173" s="46"/>
      <c r="BH173" s="46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47"/>
      <c r="BV173" s="1" t="s">
        <v>66</v>
      </c>
      <c r="BW173" s="39">
        <f>BW171-17</f>
        <v>151</v>
      </c>
      <c r="BX173" s="39">
        <f>BW172-1</f>
        <v>882</v>
      </c>
      <c r="BY173" s="1">
        <v>1</v>
      </c>
      <c r="BZ173" s="1"/>
      <c r="CA173" s="39"/>
      <c r="CB173" s="39"/>
      <c r="CC173" s="1"/>
      <c r="CD173" s="1"/>
      <c r="CE173" s="46"/>
      <c r="CF173" s="46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47"/>
      <c r="CT173" s="1" t="s">
        <v>66</v>
      </c>
      <c r="CU173" s="39">
        <f>CU171-17</f>
        <v>161</v>
      </c>
      <c r="CV173" s="39">
        <f>CU172-1</f>
        <v>842</v>
      </c>
      <c r="CW173" s="1">
        <v>1</v>
      </c>
      <c r="CX173" s="1"/>
      <c r="CY173" s="39"/>
      <c r="CZ173" s="39"/>
      <c r="DA173" s="1"/>
      <c r="DB173" s="1"/>
      <c r="DC173" s="46"/>
      <c r="DD173" s="46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</row>
    <row r="174" spans="1:120" x14ac:dyDescent="0.25">
      <c r="A174" s="121"/>
      <c r="B174" s="1" t="s">
        <v>26</v>
      </c>
      <c r="C174" s="39"/>
      <c r="D174" s="39"/>
      <c r="E174" s="1"/>
      <c r="F174" s="1"/>
      <c r="G174" s="39"/>
      <c r="H174" s="39"/>
      <c r="I174" s="1"/>
      <c r="J174" s="1"/>
      <c r="K174" s="46"/>
      <c r="L174" s="46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47"/>
      <c r="Z174" s="1" t="s">
        <v>26</v>
      </c>
      <c r="AA174" s="39"/>
      <c r="AB174" s="39"/>
      <c r="AC174" s="1"/>
      <c r="AD174" s="1"/>
      <c r="AE174" s="39"/>
      <c r="AF174" s="39"/>
      <c r="AG174" s="1"/>
      <c r="AH174" s="1"/>
      <c r="AI174" s="46"/>
      <c r="AJ174" s="46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47"/>
      <c r="AX174" s="1" t="s">
        <v>26</v>
      </c>
      <c r="AY174" s="39"/>
      <c r="AZ174" s="39"/>
      <c r="BA174" s="1"/>
      <c r="BB174" s="1"/>
      <c r="BC174" s="39"/>
      <c r="BD174" s="39"/>
      <c r="BE174" s="1"/>
      <c r="BF174" s="1"/>
      <c r="BG174" s="46"/>
      <c r="BH174" s="46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47"/>
      <c r="BV174" s="1" t="s">
        <v>26</v>
      </c>
      <c r="BW174" s="39"/>
      <c r="BX174" s="39"/>
      <c r="BY174" s="1"/>
      <c r="BZ174" s="1"/>
      <c r="CA174" s="39"/>
      <c r="CB174" s="39"/>
      <c r="CC174" s="1"/>
      <c r="CD174" s="1"/>
      <c r="CE174" s="46"/>
      <c r="CF174" s="46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47"/>
      <c r="CT174" s="1" t="s">
        <v>26</v>
      </c>
      <c r="CU174" s="39"/>
      <c r="CV174" s="39"/>
      <c r="CW174" s="1"/>
      <c r="CX174" s="1"/>
      <c r="CY174" s="39"/>
      <c r="CZ174" s="39"/>
      <c r="DA174" s="1"/>
      <c r="DB174" s="1"/>
      <c r="DC174" s="46"/>
      <c r="DD174" s="46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</row>
    <row r="175" spans="1:120" x14ac:dyDescent="0.25">
      <c r="A175" s="121"/>
      <c r="B175" s="1" t="s">
        <v>25</v>
      </c>
      <c r="C175" s="39">
        <f>Заказ!$G$5-105</f>
        <v>345</v>
      </c>
      <c r="D175" s="39">
        <f>C177-34</f>
        <v>266</v>
      </c>
      <c r="E175" s="1">
        <v>1</v>
      </c>
      <c r="F175" s="1"/>
      <c r="G175" s="39"/>
      <c r="H175" s="39"/>
      <c r="I175" s="1"/>
      <c r="J175" s="1"/>
      <c r="K175" s="46"/>
      <c r="L175" s="46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47"/>
      <c r="Z175" s="1" t="s">
        <v>25</v>
      </c>
      <c r="AA175" s="39">
        <f>Заказ!$G$20-105</f>
        <v>1095</v>
      </c>
      <c r="AB175" s="39">
        <f>AA177-34</f>
        <v>266</v>
      </c>
      <c r="AC175" s="1">
        <v>1</v>
      </c>
      <c r="AD175" s="1"/>
      <c r="AE175" s="39"/>
      <c r="AF175" s="39"/>
      <c r="AG175" s="1"/>
      <c r="AH175" s="1"/>
      <c r="AI175" s="46"/>
      <c r="AJ175" s="46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47"/>
      <c r="AX175" s="1" t="s">
        <v>25</v>
      </c>
      <c r="AY175" s="39">
        <f>Заказ!$G$35-105</f>
        <v>795</v>
      </c>
      <c r="AZ175" s="39">
        <f>AY177-34</f>
        <v>216</v>
      </c>
      <c r="BA175" s="1">
        <v>1</v>
      </c>
      <c r="BB175" s="1"/>
      <c r="BC175" s="39"/>
      <c r="BD175" s="39"/>
      <c r="BE175" s="1"/>
      <c r="BF175" s="1"/>
      <c r="BG175" s="46"/>
      <c r="BH175" s="46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47"/>
      <c r="BV175" s="1" t="s">
        <v>25</v>
      </c>
      <c r="BW175" s="39">
        <f>Заказ!$G$50-105</f>
        <v>845</v>
      </c>
      <c r="BX175" s="39">
        <f>BW177-34</f>
        <v>316</v>
      </c>
      <c r="BY175" s="1">
        <v>1</v>
      </c>
      <c r="BZ175" s="1"/>
      <c r="CA175" s="39"/>
      <c r="CB175" s="39"/>
      <c r="CC175" s="1"/>
      <c r="CD175" s="1"/>
      <c r="CE175" s="46"/>
      <c r="CF175" s="46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47"/>
      <c r="CT175" s="1" t="s">
        <v>25</v>
      </c>
      <c r="CU175" s="39">
        <f>Заказ!$G$65-105</f>
        <v>805</v>
      </c>
      <c r="CV175" s="39">
        <f>CU177-34</f>
        <v>216</v>
      </c>
      <c r="CW175" s="1">
        <v>1</v>
      </c>
      <c r="CX175" s="1"/>
      <c r="CY175" s="39"/>
      <c r="CZ175" s="39"/>
      <c r="DA175" s="1"/>
      <c r="DB175" s="1"/>
      <c r="DC175" s="46"/>
      <c r="DD175" s="46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</row>
    <row r="176" spans="1:120" x14ac:dyDescent="0.25">
      <c r="A176" s="121"/>
      <c r="B176" s="1" t="s">
        <v>27</v>
      </c>
      <c r="C176" s="39">
        <f>C175</f>
        <v>345</v>
      </c>
      <c r="D176" s="39">
        <v>90</v>
      </c>
      <c r="E176" s="1">
        <v>2</v>
      </c>
      <c r="F176" s="1"/>
      <c r="G176" s="39"/>
      <c r="H176" s="39"/>
      <c r="I176" s="1"/>
      <c r="J176" s="1"/>
      <c r="K176" s="46"/>
      <c r="L176" s="46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47"/>
      <c r="Z176" s="1" t="s">
        <v>27</v>
      </c>
      <c r="AA176" s="39">
        <f>AA175</f>
        <v>1095</v>
      </c>
      <c r="AB176" s="39">
        <v>90</v>
      </c>
      <c r="AC176" s="1">
        <v>2</v>
      </c>
      <c r="AD176" s="1"/>
      <c r="AE176" s="39"/>
      <c r="AF176" s="39"/>
      <c r="AG176" s="1"/>
      <c r="AH176" s="1"/>
      <c r="AI176" s="46"/>
      <c r="AJ176" s="46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47"/>
      <c r="AX176" s="1" t="s">
        <v>27</v>
      </c>
      <c r="AY176" s="39">
        <f>AY175</f>
        <v>795</v>
      </c>
      <c r="AZ176" s="39">
        <v>90</v>
      </c>
      <c r="BA176" s="1">
        <v>2</v>
      </c>
      <c r="BB176" s="1"/>
      <c r="BC176" s="39"/>
      <c r="BD176" s="39"/>
      <c r="BE176" s="1"/>
      <c r="BF176" s="1"/>
      <c r="BG176" s="46"/>
      <c r="BH176" s="46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47"/>
      <c r="BV176" s="1" t="s">
        <v>27</v>
      </c>
      <c r="BW176" s="39">
        <f>BW175</f>
        <v>845</v>
      </c>
      <c r="BX176" s="39">
        <v>90</v>
      </c>
      <c r="BY176" s="1">
        <v>2</v>
      </c>
      <c r="BZ176" s="1"/>
      <c r="CA176" s="39"/>
      <c r="CB176" s="39"/>
      <c r="CC176" s="1"/>
      <c r="CD176" s="1"/>
      <c r="CE176" s="46"/>
      <c r="CF176" s="46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47"/>
      <c r="CT176" s="1" t="s">
        <v>27</v>
      </c>
      <c r="CU176" s="39">
        <f>CU175</f>
        <v>805</v>
      </c>
      <c r="CV176" s="39">
        <v>90</v>
      </c>
      <c r="CW176" s="1">
        <v>2</v>
      </c>
      <c r="CX176" s="1"/>
      <c r="CY176" s="39"/>
      <c r="CZ176" s="39"/>
      <c r="DA176" s="1"/>
      <c r="DB176" s="1"/>
      <c r="DC176" s="46"/>
      <c r="DD176" s="46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</row>
    <row r="177" spans="1:120" x14ac:dyDescent="0.25">
      <c r="A177" s="121"/>
      <c r="B177" s="1" t="s">
        <v>28</v>
      </c>
      <c r="C177" s="39">
        <f>R170</f>
        <v>300</v>
      </c>
      <c r="D177" s="39">
        <v>100</v>
      </c>
      <c r="E177" s="1">
        <v>2</v>
      </c>
      <c r="F177" s="1"/>
      <c r="G177" s="39"/>
      <c r="H177" s="39"/>
      <c r="I177" s="1"/>
      <c r="J177" s="1"/>
      <c r="K177" s="46"/>
      <c r="L177" s="46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47"/>
      <c r="Z177" s="1" t="s">
        <v>28</v>
      </c>
      <c r="AA177" s="39">
        <f>AP170</f>
        <v>300</v>
      </c>
      <c r="AB177" s="39">
        <v>100</v>
      </c>
      <c r="AC177" s="1">
        <v>2</v>
      </c>
      <c r="AD177" s="1"/>
      <c r="AE177" s="39"/>
      <c r="AF177" s="39"/>
      <c r="AG177" s="1"/>
      <c r="AH177" s="1"/>
      <c r="AI177" s="46"/>
      <c r="AJ177" s="46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47"/>
      <c r="AX177" s="1" t="s">
        <v>28</v>
      </c>
      <c r="AY177" s="39">
        <f>BN170</f>
        <v>250</v>
      </c>
      <c r="AZ177" s="39">
        <v>100</v>
      </c>
      <c r="BA177" s="1">
        <v>2</v>
      </c>
      <c r="BB177" s="1"/>
      <c r="BC177" s="39"/>
      <c r="BD177" s="39"/>
      <c r="BE177" s="1"/>
      <c r="BF177" s="1"/>
      <c r="BG177" s="46"/>
      <c r="BH177" s="46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47"/>
      <c r="BV177" s="1" t="s">
        <v>28</v>
      </c>
      <c r="BW177" s="39">
        <f>CL170</f>
        <v>350</v>
      </c>
      <c r="BX177" s="39">
        <v>100</v>
      </c>
      <c r="BY177" s="1">
        <v>2</v>
      </c>
      <c r="BZ177" s="1"/>
      <c r="CA177" s="39"/>
      <c r="CB177" s="39"/>
      <c r="CC177" s="1"/>
      <c r="CD177" s="1"/>
      <c r="CE177" s="46"/>
      <c r="CF177" s="46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47"/>
      <c r="CT177" s="1" t="s">
        <v>28</v>
      </c>
      <c r="CU177" s="39">
        <f>DJ170</f>
        <v>250</v>
      </c>
      <c r="CV177" s="39">
        <v>100</v>
      </c>
      <c r="CW177" s="1">
        <v>2</v>
      </c>
      <c r="CX177" s="1"/>
      <c r="CY177" s="39"/>
      <c r="CZ177" s="39"/>
      <c r="DA177" s="1"/>
      <c r="DB177" s="1"/>
      <c r="DC177" s="46"/>
      <c r="DD177" s="46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</row>
    <row r="178" spans="1:120" x14ac:dyDescent="0.25">
      <c r="A178" s="121"/>
      <c r="B178" s="1"/>
      <c r="C178" s="39"/>
      <c r="D178" s="39"/>
      <c r="E178" s="1"/>
      <c r="F178" s="1"/>
      <c r="G178" s="39"/>
      <c r="H178" s="39"/>
      <c r="I178" s="1"/>
      <c r="J178" s="1"/>
      <c r="K178" s="46"/>
      <c r="L178" s="46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47"/>
      <c r="Z178" s="1"/>
      <c r="AA178" s="39"/>
      <c r="AB178" s="39"/>
      <c r="AC178" s="1"/>
      <c r="AD178" s="1"/>
      <c r="AE178" s="39"/>
      <c r="AF178" s="39"/>
      <c r="AG178" s="1"/>
      <c r="AH178" s="1"/>
      <c r="AI178" s="46"/>
      <c r="AJ178" s="46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47"/>
      <c r="AX178" s="1"/>
      <c r="AY178" s="39"/>
      <c r="AZ178" s="39"/>
      <c r="BA178" s="1"/>
      <c r="BB178" s="1"/>
      <c r="BC178" s="39"/>
      <c r="BD178" s="39"/>
      <c r="BE178" s="1"/>
      <c r="BF178" s="1"/>
      <c r="BG178" s="46"/>
      <c r="BH178" s="46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47"/>
      <c r="BV178" s="1"/>
      <c r="BW178" s="39"/>
      <c r="BX178" s="39"/>
      <c r="BY178" s="1"/>
      <c r="BZ178" s="1"/>
      <c r="CA178" s="39"/>
      <c r="CB178" s="39"/>
      <c r="CC178" s="1"/>
      <c r="CD178" s="1"/>
      <c r="CE178" s="46"/>
      <c r="CF178" s="46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47"/>
      <c r="CT178" s="1"/>
      <c r="CU178" s="39"/>
      <c r="CV178" s="39"/>
      <c r="CW178" s="1"/>
      <c r="CX178" s="1"/>
      <c r="CY178" s="39"/>
      <c r="CZ178" s="39"/>
      <c r="DA178" s="1"/>
      <c r="DB178" s="1"/>
      <c r="DC178" s="46"/>
      <c r="DD178" s="46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</row>
    <row r="179" spans="1:120" x14ac:dyDescent="0.25">
      <c r="A179" s="121"/>
      <c r="B179" s="1"/>
      <c r="C179" s="39"/>
      <c r="D179" s="39"/>
      <c r="E179" s="1"/>
      <c r="F179" s="1"/>
      <c r="G179" s="39"/>
      <c r="H179" s="39"/>
      <c r="I179" s="1"/>
      <c r="J179" s="1"/>
      <c r="K179" s="46"/>
      <c r="L179" s="46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47"/>
      <c r="Z179" s="1"/>
      <c r="AA179" s="39"/>
      <c r="AB179" s="39"/>
      <c r="AC179" s="1"/>
      <c r="AD179" s="1"/>
      <c r="AE179" s="39"/>
      <c r="AF179" s="39"/>
      <c r="AG179" s="1"/>
      <c r="AH179" s="1"/>
      <c r="AI179" s="46"/>
      <c r="AJ179" s="46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47"/>
      <c r="AX179" s="1"/>
      <c r="AY179" s="39"/>
      <c r="AZ179" s="39"/>
      <c r="BA179" s="1"/>
      <c r="BB179" s="1"/>
      <c r="BC179" s="39"/>
      <c r="BD179" s="39"/>
      <c r="BE179" s="1"/>
      <c r="BF179" s="1"/>
      <c r="BG179" s="46"/>
      <c r="BH179" s="46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47"/>
      <c r="BV179" s="1"/>
      <c r="BW179" s="39"/>
      <c r="BX179" s="39"/>
      <c r="BY179" s="1"/>
      <c r="BZ179" s="1"/>
      <c r="CA179" s="39"/>
      <c r="CB179" s="39"/>
      <c r="CC179" s="1"/>
      <c r="CD179" s="1"/>
      <c r="CE179" s="46"/>
      <c r="CF179" s="46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47"/>
      <c r="CT179" s="1"/>
      <c r="CU179" s="39"/>
      <c r="CV179" s="39"/>
      <c r="CW179" s="1"/>
      <c r="CX179" s="1"/>
      <c r="CY179" s="39"/>
      <c r="CZ179" s="39"/>
      <c r="DA179" s="1"/>
      <c r="DB179" s="1"/>
      <c r="DC179" s="46"/>
      <c r="DD179" s="46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</row>
    <row r="180" spans="1:120" x14ac:dyDescent="0.25">
      <c r="A180" s="121"/>
      <c r="B180" s="1"/>
      <c r="C180" s="39"/>
      <c r="D180" s="39"/>
      <c r="E180" s="1"/>
      <c r="F180" s="1"/>
      <c r="G180" s="39"/>
      <c r="H180" s="39"/>
      <c r="I180" s="1"/>
      <c r="J180" s="1"/>
      <c r="K180" s="46"/>
      <c r="L180" s="46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47"/>
      <c r="Z180" s="1"/>
      <c r="AA180" s="39"/>
      <c r="AB180" s="39"/>
      <c r="AC180" s="1"/>
      <c r="AD180" s="1"/>
      <c r="AE180" s="39"/>
      <c r="AF180" s="39"/>
      <c r="AG180" s="1"/>
      <c r="AH180" s="1"/>
      <c r="AI180" s="46"/>
      <c r="AJ180" s="46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47"/>
      <c r="AX180" s="1"/>
      <c r="AY180" s="39"/>
      <c r="AZ180" s="39"/>
      <c r="BA180" s="1"/>
      <c r="BB180" s="1"/>
      <c r="BC180" s="39"/>
      <c r="BD180" s="39"/>
      <c r="BE180" s="1"/>
      <c r="BF180" s="1"/>
      <c r="BG180" s="46"/>
      <c r="BH180" s="46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47"/>
      <c r="BV180" s="1"/>
      <c r="BW180" s="39"/>
      <c r="BX180" s="39"/>
      <c r="BY180" s="1"/>
      <c r="BZ180" s="1"/>
      <c r="CA180" s="39"/>
      <c r="CB180" s="39"/>
      <c r="CC180" s="1"/>
      <c r="CD180" s="1"/>
      <c r="CE180" s="46"/>
      <c r="CF180" s="46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47"/>
      <c r="CT180" s="1"/>
      <c r="CU180" s="39"/>
      <c r="CV180" s="39"/>
      <c r="CW180" s="1"/>
      <c r="CX180" s="1"/>
      <c r="CY180" s="39"/>
      <c r="CZ180" s="39"/>
      <c r="DA180" s="1"/>
      <c r="DB180" s="1"/>
      <c r="DC180" s="46"/>
      <c r="DD180" s="46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</row>
    <row r="181" spans="1:120" x14ac:dyDescent="0.25">
      <c r="A181" s="121"/>
      <c r="B181" s="1"/>
      <c r="C181" s="39"/>
      <c r="D181" s="39"/>
      <c r="E181" s="1"/>
      <c r="F181" s="1"/>
      <c r="G181" s="39"/>
      <c r="H181" s="39"/>
      <c r="I181" s="1"/>
      <c r="J181" s="1"/>
      <c r="K181" s="46"/>
      <c r="L181" s="46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47"/>
      <c r="Z181" s="1"/>
      <c r="AA181" s="39"/>
      <c r="AB181" s="39"/>
      <c r="AC181" s="1"/>
      <c r="AD181" s="1"/>
      <c r="AE181" s="39"/>
      <c r="AF181" s="39"/>
      <c r="AG181" s="1"/>
      <c r="AH181" s="1"/>
      <c r="AI181" s="46"/>
      <c r="AJ181" s="46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47"/>
      <c r="AX181" s="1"/>
      <c r="AY181" s="39"/>
      <c r="AZ181" s="39"/>
      <c r="BA181" s="1"/>
      <c r="BB181" s="1"/>
      <c r="BC181" s="39"/>
      <c r="BD181" s="39"/>
      <c r="BE181" s="1"/>
      <c r="BF181" s="1"/>
      <c r="BG181" s="46"/>
      <c r="BH181" s="46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47"/>
      <c r="BV181" s="1"/>
      <c r="BW181" s="39"/>
      <c r="BX181" s="39"/>
      <c r="BY181" s="1"/>
      <c r="BZ181" s="1"/>
      <c r="CA181" s="39"/>
      <c r="CB181" s="39"/>
      <c r="CC181" s="1"/>
      <c r="CD181" s="1"/>
      <c r="CE181" s="46"/>
      <c r="CF181" s="46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47"/>
      <c r="CT181" s="1"/>
      <c r="CU181" s="39"/>
      <c r="CV181" s="39"/>
      <c r="CW181" s="1"/>
      <c r="CX181" s="1"/>
      <c r="CY181" s="39"/>
      <c r="CZ181" s="39"/>
      <c r="DA181" s="1"/>
      <c r="DB181" s="1"/>
      <c r="DC181" s="46"/>
      <c r="DD181" s="46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</row>
    <row r="182" spans="1:120" x14ac:dyDescent="0.25">
      <c r="A182" s="121"/>
      <c r="B182" s="1"/>
      <c r="C182" s="39"/>
      <c r="D182" s="39"/>
      <c r="E182" s="1"/>
      <c r="F182" s="1"/>
      <c r="G182" s="39"/>
      <c r="H182" s="39"/>
      <c r="I182" s="1"/>
      <c r="J182" s="1"/>
      <c r="K182" s="46"/>
      <c r="L182" s="46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47"/>
      <c r="Z182" s="1"/>
      <c r="AA182" s="39"/>
      <c r="AB182" s="39"/>
      <c r="AC182" s="1"/>
      <c r="AD182" s="1"/>
      <c r="AE182" s="39"/>
      <c r="AF182" s="39"/>
      <c r="AG182" s="1"/>
      <c r="AH182" s="1"/>
      <c r="AI182" s="46"/>
      <c r="AJ182" s="46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47"/>
      <c r="AX182" s="1"/>
      <c r="AY182" s="39"/>
      <c r="AZ182" s="39"/>
      <c r="BA182" s="1"/>
      <c r="BB182" s="1"/>
      <c r="BC182" s="39"/>
      <c r="BD182" s="39"/>
      <c r="BE182" s="1"/>
      <c r="BF182" s="1"/>
      <c r="BG182" s="46"/>
      <c r="BH182" s="46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47"/>
      <c r="BV182" s="1"/>
      <c r="BW182" s="39"/>
      <c r="BX182" s="39"/>
      <c r="BY182" s="1"/>
      <c r="BZ182" s="1"/>
      <c r="CA182" s="39"/>
      <c r="CB182" s="39"/>
      <c r="CC182" s="1"/>
      <c r="CD182" s="1"/>
      <c r="CE182" s="46"/>
      <c r="CF182" s="46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47"/>
      <c r="CT182" s="1"/>
      <c r="CU182" s="39"/>
      <c r="CV182" s="39"/>
      <c r="CW182" s="1"/>
      <c r="CX182" s="1"/>
      <c r="CY182" s="39"/>
      <c r="CZ182" s="39"/>
      <c r="DA182" s="1"/>
      <c r="DB182" s="1"/>
      <c r="DC182" s="46"/>
      <c r="DD182" s="46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</row>
    <row r="183" spans="1:120" x14ac:dyDescent="0.25">
      <c r="A183" s="121"/>
      <c r="B183" s="1"/>
      <c r="C183" s="39"/>
      <c r="D183" s="39"/>
      <c r="E183" s="1"/>
      <c r="F183" s="1"/>
      <c r="G183" s="39"/>
      <c r="H183" s="39"/>
      <c r="I183" s="1"/>
      <c r="J183" s="1"/>
      <c r="K183" s="46"/>
      <c r="L183" s="46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47"/>
      <c r="Z183" s="1"/>
      <c r="AA183" s="39"/>
      <c r="AB183" s="39"/>
      <c r="AC183" s="1"/>
      <c r="AD183" s="1"/>
      <c r="AE183" s="39"/>
      <c r="AF183" s="39"/>
      <c r="AG183" s="1"/>
      <c r="AH183" s="1"/>
      <c r="AI183" s="46"/>
      <c r="AJ183" s="46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47"/>
      <c r="AX183" s="1"/>
      <c r="AY183" s="39"/>
      <c r="AZ183" s="39"/>
      <c r="BA183" s="1"/>
      <c r="BB183" s="1"/>
      <c r="BC183" s="39"/>
      <c r="BD183" s="39"/>
      <c r="BE183" s="1"/>
      <c r="BF183" s="1"/>
      <c r="BG183" s="46"/>
      <c r="BH183" s="46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47"/>
      <c r="BV183" s="1"/>
      <c r="BW183" s="39"/>
      <c r="BX183" s="39"/>
      <c r="BY183" s="1"/>
      <c r="BZ183" s="1"/>
      <c r="CA183" s="39"/>
      <c r="CB183" s="39"/>
      <c r="CC183" s="1"/>
      <c r="CD183" s="1"/>
      <c r="CE183" s="46"/>
      <c r="CF183" s="46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47"/>
      <c r="CT183" s="1"/>
      <c r="CU183" s="39"/>
      <c r="CV183" s="39"/>
      <c r="CW183" s="1"/>
      <c r="CX183" s="1"/>
      <c r="CY183" s="39"/>
      <c r="CZ183" s="39"/>
      <c r="DA183" s="1"/>
      <c r="DB183" s="1"/>
      <c r="DC183" s="46"/>
      <c r="DD183" s="46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</row>
    <row r="184" spans="1:120" ht="15.75" thickBot="1" x14ac:dyDescent="0.3">
      <c r="A184" s="122"/>
      <c r="B184" s="6"/>
      <c r="C184" s="40"/>
      <c r="D184" s="40"/>
      <c r="E184" s="6"/>
      <c r="F184" s="6"/>
      <c r="G184" s="40"/>
      <c r="H184" s="40"/>
      <c r="I184" s="6"/>
      <c r="J184" s="6"/>
      <c r="K184" s="47"/>
      <c r="L184" s="47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148"/>
      <c r="Z184" s="6"/>
      <c r="AA184" s="40"/>
      <c r="AB184" s="40"/>
      <c r="AC184" s="6"/>
      <c r="AD184" s="6"/>
      <c r="AE184" s="40"/>
      <c r="AF184" s="40"/>
      <c r="AG184" s="6"/>
      <c r="AH184" s="6"/>
      <c r="AI184" s="47"/>
      <c r="AJ184" s="47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148"/>
      <c r="AX184" s="6"/>
      <c r="AY184" s="40"/>
      <c r="AZ184" s="40"/>
      <c r="BA184" s="6"/>
      <c r="BB184" s="6"/>
      <c r="BC184" s="40"/>
      <c r="BD184" s="40"/>
      <c r="BE184" s="6"/>
      <c r="BF184" s="6"/>
      <c r="BG184" s="47"/>
      <c r="BH184" s="47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148"/>
      <c r="BV184" s="6"/>
      <c r="BW184" s="40"/>
      <c r="BX184" s="40"/>
      <c r="BY184" s="6"/>
      <c r="BZ184" s="6"/>
      <c r="CA184" s="40"/>
      <c r="CB184" s="40"/>
      <c r="CC184" s="6"/>
      <c r="CD184" s="6"/>
      <c r="CE184" s="47"/>
      <c r="CF184" s="47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148"/>
      <c r="CT184" s="6"/>
      <c r="CU184" s="40"/>
      <c r="CV184" s="40"/>
      <c r="CW184" s="6"/>
      <c r="CX184" s="6"/>
      <c r="CY184" s="40"/>
      <c r="CZ184" s="40"/>
      <c r="DA184" s="6"/>
      <c r="DB184" s="6"/>
      <c r="DC184" s="47"/>
      <c r="DD184" s="47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</row>
    <row r="185" spans="1:120" x14ac:dyDescent="0.25">
      <c r="A185" s="123" t="s">
        <v>45</v>
      </c>
      <c r="B185" s="5" t="s">
        <v>25</v>
      </c>
      <c r="C185" s="48">
        <f>Заказ!$G$5-35</f>
        <v>415</v>
      </c>
      <c r="D185" s="38">
        <f>Заказ!$H$5-38</f>
        <v>332</v>
      </c>
      <c r="E185" s="5">
        <v>1</v>
      </c>
      <c r="F185" s="1" t="s">
        <v>74</v>
      </c>
      <c r="G185" s="39">
        <f>Заказ!$G$5</f>
        <v>450</v>
      </c>
      <c r="H185" s="39">
        <f>Заказ!$H$5</f>
        <v>370</v>
      </c>
      <c r="I185" s="1">
        <v>1</v>
      </c>
      <c r="J185" s="1" t="s">
        <v>31</v>
      </c>
      <c r="K185" s="46">
        <f>(Заказ!$I$5-Заказ!$J$5-17)/3</f>
        <v>171</v>
      </c>
      <c r="L185" s="46">
        <f>G185-39</f>
        <v>411</v>
      </c>
      <c r="M185" s="1">
        <v>1</v>
      </c>
      <c r="N185" s="5"/>
      <c r="O185" s="5"/>
      <c r="P185" s="5" t="str">
        <f>Заказ!$N$5</f>
        <v>Ручка кольцо</v>
      </c>
      <c r="Q185" s="5">
        <v>3</v>
      </c>
      <c r="R185" s="5">
        <f>Заказ!$X$5</f>
        <v>300</v>
      </c>
      <c r="S185" s="5">
        <v>3</v>
      </c>
      <c r="T185" s="5"/>
      <c r="U185" s="5"/>
      <c r="V185" s="5"/>
      <c r="W185" s="5"/>
      <c r="X185" s="5"/>
      <c r="Y185" s="100" t="s">
        <v>45</v>
      </c>
      <c r="Z185" s="5" t="s">
        <v>25</v>
      </c>
      <c r="AA185" s="38">
        <f>Заказ!$G$20-35</f>
        <v>1165</v>
      </c>
      <c r="AB185" s="38">
        <f>Заказ!$H$20-38</f>
        <v>362</v>
      </c>
      <c r="AC185" s="5">
        <v>1</v>
      </c>
      <c r="AD185" s="1" t="s">
        <v>74</v>
      </c>
      <c r="AE185" s="39">
        <f>Заказ!$G$20</f>
        <v>1200</v>
      </c>
      <c r="AF185" s="39">
        <f>Заказ!$H$20</f>
        <v>400</v>
      </c>
      <c r="AG185" s="1">
        <v>1</v>
      </c>
      <c r="AH185" s="1" t="s">
        <v>31</v>
      </c>
      <c r="AI185" s="46">
        <f>(Заказ!$I$20-Заказ!$J$20-17)/3</f>
        <v>67.666666666666671</v>
      </c>
      <c r="AJ185" s="46">
        <f>AE185-39</f>
        <v>1161</v>
      </c>
      <c r="AK185" s="1">
        <v>1</v>
      </c>
      <c r="AL185" s="5"/>
      <c r="AM185" s="5"/>
      <c r="AN185" s="5" t="str">
        <f>Заказ!$N$20</f>
        <v>Ручка квадрат</v>
      </c>
      <c r="AO185" s="5">
        <v>3</v>
      </c>
      <c r="AP185" s="5">
        <f>Заказ!$X$20</f>
        <v>300</v>
      </c>
      <c r="AQ185" s="5">
        <v>3</v>
      </c>
      <c r="AR185" s="5"/>
      <c r="AS185" s="5"/>
      <c r="AT185" s="5"/>
      <c r="AU185" s="5"/>
      <c r="AV185" s="5"/>
      <c r="AW185" s="100" t="s">
        <v>45</v>
      </c>
      <c r="AX185" s="5" t="s">
        <v>25</v>
      </c>
      <c r="AY185" s="38">
        <f>Заказ!$G$35-35</f>
        <v>865</v>
      </c>
      <c r="AZ185" s="38">
        <f>Заказ!$H$35-38</f>
        <v>312</v>
      </c>
      <c r="BA185" s="5">
        <v>1</v>
      </c>
      <c r="BB185" s="1" t="s">
        <v>74</v>
      </c>
      <c r="BC185" s="39">
        <f>Заказ!$G$35</f>
        <v>900</v>
      </c>
      <c r="BD185" s="39">
        <f>Заказ!$H$35</f>
        <v>350</v>
      </c>
      <c r="BE185" s="1">
        <v>1</v>
      </c>
      <c r="BF185" s="1" t="s">
        <v>31</v>
      </c>
      <c r="BG185" s="46">
        <f>(Заказ!$I$35-Заказ!$J$35-17)/3</f>
        <v>57.666666666666664</v>
      </c>
      <c r="BH185" s="46">
        <f>BC185-39</f>
        <v>861</v>
      </c>
      <c r="BI185" s="1">
        <v>1</v>
      </c>
      <c r="BJ185" s="5"/>
      <c r="BK185" s="5"/>
      <c r="BL185" s="5" t="str">
        <f>Заказ!$N$35</f>
        <v>Ручка овал</v>
      </c>
      <c r="BM185" s="5">
        <v>3</v>
      </c>
      <c r="BN185" s="5">
        <f>Заказ!$X$35</f>
        <v>250</v>
      </c>
      <c r="BO185" s="5">
        <v>3</v>
      </c>
      <c r="BP185" s="5"/>
      <c r="BQ185" s="5"/>
      <c r="BR185" s="5"/>
      <c r="BS185" s="5"/>
      <c r="BT185" s="5"/>
      <c r="BU185" s="100" t="s">
        <v>45</v>
      </c>
      <c r="BV185" s="5" t="s">
        <v>25</v>
      </c>
      <c r="BW185" s="38">
        <f>Заказ!$G$50-35</f>
        <v>915</v>
      </c>
      <c r="BX185" s="38">
        <f>Заказ!$H$50-38</f>
        <v>382</v>
      </c>
      <c r="BY185" s="5">
        <v>1</v>
      </c>
      <c r="BZ185" s="1" t="s">
        <v>74</v>
      </c>
      <c r="CA185" s="39">
        <f>Заказ!$G$50</f>
        <v>950</v>
      </c>
      <c r="CB185" s="39">
        <f>Заказ!$H$50</f>
        <v>420</v>
      </c>
      <c r="CC185" s="1">
        <v>1</v>
      </c>
      <c r="CD185" s="1" t="s">
        <v>31</v>
      </c>
      <c r="CE185" s="46">
        <f>(Заказ!$I$50-Заказ!$J$50-17)/3</f>
        <v>61</v>
      </c>
      <c r="CF185" s="46">
        <f>CA185-39</f>
        <v>911</v>
      </c>
      <c r="CG185" s="1">
        <v>1</v>
      </c>
      <c r="CH185" s="5"/>
      <c r="CI185" s="5"/>
      <c r="CJ185" s="5" t="str">
        <f>Заказ!$N$50</f>
        <v>Ручка шест</v>
      </c>
      <c r="CK185" s="5">
        <v>3</v>
      </c>
      <c r="CL185" s="5">
        <f>Заказ!$X$50</f>
        <v>350</v>
      </c>
      <c r="CM185" s="5">
        <v>3</v>
      </c>
      <c r="CN185" s="5"/>
      <c r="CO185" s="5"/>
      <c r="CP185" s="5"/>
      <c r="CQ185" s="5"/>
      <c r="CR185" s="5"/>
      <c r="CS185" s="100" t="s">
        <v>45</v>
      </c>
      <c r="CT185" s="5" t="s">
        <v>25</v>
      </c>
      <c r="CU185" s="38">
        <f>Заказ!$G$65-35</f>
        <v>875</v>
      </c>
      <c r="CV185" s="38">
        <f>Заказ!$H$65-38</f>
        <v>312</v>
      </c>
      <c r="CW185" s="5">
        <v>1</v>
      </c>
      <c r="CX185" s="1" t="s">
        <v>74</v>
      </c>
      <c r="CY185" s="39">
        <f>Заказ!$G$65</f>
        <v>910</v>
      </c>
      <c r="CZ185" s="39">
        <f>Заказ!$H$65</f>
        <v>350</v>
      </c>
      <c r="DA185" s="1">
        <v>1</v>
      </c>
      <c r="DB185" s="1" t="s">
        <v>31</v>
      </c>
      <c r="DC185" s="46">
        <f>(Заказ!$I$65-Заказ!$J$65-17)/3</f>
        <v>64.333333333333329</v>
      </c>
      <c r="DD185" s="46">
        <f>CY185-39</f>
        <v>871</v>
      </c>
      <c r="DE185" s="1">
        <v>1</v>
      </c>
      <c r="DF185" s="5"/>
      <c r="DG185" s="5"/>
      <c r="DH185" s="5" t="str">
        <f>Заказ!$N$65</f>
        <v>Ручка нож</v>
      </c>
      <c r="DI185" s="5">
        <v>3</v>
      </c>
      <c r="DJ185" s="5">
        <f>Заказ!$X$65</f>
        <v>250</v>
      </c>
      <c r="DK185" s="5">
        <v>3</v>
      </c>
      <c r="DL185" s="5"/>
      <c r="DM185" s="5"/>
      <c r="DN185" s="5"/>
      <c r="DO185" s="5"/>
      <c r="DP185" s="5"/>
    </row>
    <row r="186" spans="1:120" x14ac:dyDescent="0.25">
      <c r="A186" s="124"/>
      <c r="B186" s="1" t="s">
        <v>30</v>
      </c>
      <c r="C186" s="49">
        <f>Заказ!$I$5-Заказ!$J$5-32</f>
        <v>498</v>
      </c>
      <c r="D186" s="49">
        <f>D185</f>
        <v>332</v>
      </c>
      <c r="E186" s="1">
        <v>2</v>
      </c>
      <c r="F186" s="1" t="s">
        <v>30</v>
      </c>
      <c r="G186" s="39">
        <f>Заказ!$I$5-Заказ!$J$5-6</f>
        <v>524</v>
      </c>
      <c r="H186" s="39">
        <f>H185</f>
        <v>370</v>
      </c>
      <c r="I186" s="1">
        <v>2</v>
      </c>
      <c r="J186" s="1"/>
      <c r="K186" s="46"/>
      <c r="L186" s="46"/>
      <c r="M186" s="1"/>
      <c r="N186" s="1"/>
      <c r="O186" s="1"/>
      <c r="P186" s="1" t="str">
        <f>Заказ!$O$5</f>
        <v>Опора Н560</v>
      </c>
      <c r="Q186" s="1">
        <v>4</v>
      </c>
      <c r="R186" s="1"/>
      <c r="S186" s="1"/>
      <c r="T186" s="1"/>
      <c r="U186" s="1"/>
      <c r="V186" s="1"/>
      <c r="W186" s="1"/>
      <c r="X186" s="1"/>
      <c r="Y186" s="147"/>
      <c r="Z186" s="1" t="s">
        <v>30</v>
      </c>
      <c r="AA186" s="39">
        <f>Заказ!$I$20-Заказ!$J$20-32</f>
        <v>188</v>
      </c>
      <c r="AB186" s="39">
        <f>AB185</f>
        <v>362</v>
      </c>
      <c r="AC186" s="1">
        <v>2</v>
      </c>
      <c r="AD186" s="1" t="s">
        <v>30</v>
      </c>
      <c r="AE186" s="39">
        <f>Заказ!$I$20-Заказ!$J$20-6</f>
        <v>214</v>
      </c>
      <c r="AF186" s="39">
        <f>AF185</f>
        <v>400</v>
      </c>
      <c r="AG186" s="1">
        <v>2</v>
      </c>
      <c r="AH186" s="1"/>
      <c r="AI186" s="46"/>
      <c r="AJ186" s="46"/>
      <c r="AK186" s="1"/>
      <c r="AL186" s="1"/>
      <c r="AM186" s="1"/>
      <c r="AN186" s="1" t="str">
        <f>Заказ!$O$20</f>
        <v>Опора Н580</v>
      </c>
      <c r="AO186" s="1">
        <v>4</v>
      </c>
      <c r="AP186" s="1"/>
      <c r="AQ186" s="1"/>
      <c r="AR186" s="1"/>
      <c r="AS186" s="1"/>
      <c r="AT186" s="1"/>
      <c r="AU186" s="1"/>
      <c r="AV186" s="1"/>
      <c r="AW186" s="147"/>
      <c r="AX186" s="1" t="s">
        <v>30</v>
      </c>
      <c r="AY186" s="39">
        <f>Заказ!$I$35-Заказ!$J$35-32</f>
        <v>158</v>
      </c>
      <c r="AZ186" s="39">
        <f>AZ185</f>
        <v>312</v>
      </c>
      <c r="BA186" s="1">
        <v>2</v>
      </c>
      <c r="BB186" s="1" t="s">
        <v>30</v>
      </c>
      <c r="BC186" s="39">
        <f>Заказ!$I$35-Заказ!$J$35-6</f>
        <v>184</v>
      </c>
      <c r="BD186" s="39">
        <f>BD185</f>
        <v>350</v>
      </c>
      <c r="BE186" s="1">
        <v>2</v>
      </c>
      <c r="BF186" s="1"/>
      <c r="BG186" s="46"/>
      <c r="BH186" s="46"/>
      <c r="BI186" s="1"/>
      <c r="BJ186" s="1"/>
      <c r="BK186" s="1"/>
      <c r="BL186" s="1" t="str">
        <f>Заказ!$O$35</f>
        <v>Опора Н560</v>
      </c>
      <c r="BM186" s="1">
        <v>4</v>
      </c>
      <c r="BN186" s="1"/>
      <c r="BO186" s="1"/>
      <c r="BP186" s="1"/>
      <c r="BQ186" s="1"/>
      <c r="BR186" s="1"/>
      <c r="BS186" s="1"/>
      <c r="BT186" s="1"/>
      <c r="BU186" s="147"/>
      <c r="BV186" s="1" t="s">
        <v>30</v>
      </c>
      <c r="BW186" s="39">
        <f>Заказ!$I$50-Заказ!$J$50-32</f>
        <v>168</v>
      </c>
      <c r="BX186" s="39">
        <f>BX185</f>
        <v>382</v>
      </c>
      <c r="BY186" s="1">
        <v>2</v>
      </c>
      <c r="BZ186" s="1" t="s">
        <v>30</v>
      </c>
      <c r="CA186" s="39">
        <f>Заказ!$I$50-Заказ!$J$50-6</f>
        <v>194</v>
      </c>
      <c r="CB186" s="39">
        <f>CB185</f>
        <v>420</v>
      </c>
      <c r="CC186" s="1">
        <v>2</v>
      </c>
      <c r="CD186" s="1"/>
      <c r="CE186" s="46"/>
      <c r="CF186" s="46"/>
      <c r="CG186" s="1"/>
      <c r="CH186" s="1"/>
      <c r="CI186" s="1"/>
      <c r="CJ186" s="1" t="str">
        <f>Заказ!$O$50</f>
        <v>Опора Н570</v>
      </c>
      <c r="CK186" s="1">
        <v>4</v>
      </c>
      <c r="CL186" s="1"/>
      <c r="CM186" s="1"/>
      <c r="CN186" s="1"/>
      <c r="CO186" s="1"/>
      <c r="CP186" s="1"/>
      <c r="CQ186" s="1"/>
      <c r="CR186" s="1"/>
      <c r="CS186" s="147"/>
      <c r="CT186" s="1" t="s">
        <v>30</v>
      </c>
      <c r="CU186" s="39">
        <f>Заказ!$I$65-Заказ!$J$65-32</f>
        <v>178</v>
      </c>
      <c r="CV186" s="39">
        <f>CV185</f>
        <v>312</v>
      </c>
      <c r="CW186" s="1">
        <v>2</v>
      </c>
      <c r="CX186" s="1" t="s">
        <v>30</v>
      </c>
      <c r="CY186" s="39">
        <f>Заказ!$I$65-Заказ!$J$65-6</f>
        <v>204</v>
      </c>
      <c r="CZ186" s="39">
        <f>CZ185</f>
        <v>350</v>
      </c>
      <c r="DA186" s="1">
        <v>2</v>
      </c>
      <c r="DB186" s="1"/>
      <c r="DC186" s="46"/>
      <c r="DD186" s="46"/>
      <c r="DE186" s="1"/>
      <c r="DF186" s="1"/>
      <c r="DG186" s="1"/>
      <c r="DH186" s="1" t="str">
        <f>Заказ!$O$65</f>
        <v>Опора Н550</v>
      </c>
      <c r="DI186" s="1">
        <v>4</v>
      </c>
      <c r="DJ186" s="1"/>
      <c r="DK186" s="1"/>
      <c r="DL186" s="1"/>
      <c r="DM186" s="1"/>
      <c r="DN186" s="1"/>
      <c r="DO186" s="1"/>
      <c r="DP186" s="1"/>
    </row>
    <row r="187" spans="1:120" x14ac:dyDescent="0.25">
      <c r="A187" s="124"/>
      <c r="B187" s="1" t="s">
        <v>62</v>
      </c>
      <c r="C187" s="44">
        <f>Заказ!$G$5-67</f>
        <v>383</v>
      </c>
      <c r="D187" s="39">
        <v>80</v>
      </c>
      <c r="E187" s="1">
        <v>2</v>
      </c>
      <c r="F187" s="1" t="s">
        <v>58</v>
      </c>
      <c r="G187" s="39">
        <f>Заказ!$I$5-Заказ!$J$5-16</f>
        <v>514</v>
      </c>
      <c r="H187" s="39">
        <f>G185-35</f>
        <v>415</v>
      </c>
      <c r="I187" s="1">
        <v>1</v>
      </c>
      <c r="J187" s="1"/>
      <c r="K187" s="46"/>
      <c r="L187" s="46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47"/>
      <c r="Z187" s="1" t="s">
        <v>62</v>
      </c>
      <c r="AA187" s="39">
        <f>Заказ!$G$20-67</f>
        <v>1133</v>
      </c>
      <c r="AB187" s="39">
        <v>80</v>
      </c>
      <c r="AC187" s="1">
        <v>2</v>
      </c>
      <c r="AD187" s="1" t="s">
        <v>58</v>
      </c>
      <c r="AE187" s="39">
        <f>Заказ!$I$20-Заказ!$J$20-16</f>
        <v>204</v>
      </c>
      <c r="AF187" s="39">
        <f>AE185-35</f>
        <v>1165</v>
      </c>
      <c r="AG187" s="1">
        <v>1</v>
      </c>
      <c r="AH187" s="1"/>
      <c r="AI187" s="46"/>
      <c r="AJ187" s="46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47"/>
      <c r="AX187" s="1" t="s">
        <v>62</v>
      </c>
      <c r="AY187" s="39">
        <f>Заказ!$G$35-67</f>
        <v>833</v>
      </c>
      <c r="AZ187" s="39">
        <v>80</v>
      </c>
      <c r="BA187" s="1">
        <v>2</v>
      </c>
      <c r="BB187" s="1" t="s">
        <v>58</v>
      </c>
      <c r="BC187" s="39">
        <f>Заказ!$I$35-Заказ!$J$35-16</f>
        <v>174</v>
      </c>
      <c r="BD187" s="39">
        <f>BC185-35</f>
        <v>865</v>
      </c>
      <c r="BE187" s="1">
        <v>1</v>
      </c>
      <c r="BF187" s="1"/>
      <c r="BG187" s="46"/>
      <c r="BH187" s="46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47"/>
      <c r="BV187" s="1" t="s">
        <v>62</v>
      </c>
      <c r="BW187" s="39">
        <f>Заказ!$G$50-67</f>
        <v>883</v>
      </c>
      <c r="BX187" s="39">
        <v>80</v>
      </c>
      <c r="BY187" s="1">
        <v>2</v>
      </c>
      <c r="BZ187" s="1" t="s">
        <v>58</v>
      </c>
      <c r="CA187" s="39">
        <f>Заказ!$I$50-Заказ!$J$50-16</f>
        <v>184</v>
      </c>
      <c r="CB187" s="39">
        <f>CA185-35</f>
        <v>915</v>
      </c>
      <c r="CC187" s="1">
        <v>1</v>
      </c>
      <c r="CD187" s="1"/>
      <c r="CE187" s="46"/>
      <c r="CF187" s="46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47"/>
      <c r="CT187" s="1" t="s">
        <v>62</v>
      </c>
      <c r="CU187" s="39">
        <f>Заказ!$G$65-67</f>
        <v>843</v>
      </c>
      <c r="CV187" s="39">
        <v>80</v>
      </c>
      <c r="CW187" s="1">
        <v>2</v>
      </c>
      <c r="CX187" s="1" t="s">
        <v>58</v>
      </c>
      <c r="CY187" s="39">
        <f>Заказ!$I$65-Заказ!$J$65-16</f>
        <v>194</v>
      </c>
      <c r="CZ187" s="39">
        <f>CY185-35</f>
        <v>875</v>
      </c>
      <c r="DA187" s="1">
        <v>1</v>
      </c>
      <c r="DB187" s="1"/>
      <c r="DC187" s="46"/>
      <c r="DD187" s="46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</row>
    <row r="188" spans="1:120" x14ac:dyDescent="0.25">
      <c r="A188" s="124"/>
      <c r="B188" s="1" t="s">
        <v>66</v>
      </c>
      <c r="C188" s="39">
        <f>C186-17</f>
        <v>481</v>
      </c>
      <c r="D188" s="39">
        <f>C185-34</f>
        <v>381</v>
      </c>
      <c r="E188" s="1">
        <v>1</v>
      </c>
      <c r="F188" s="1"/>
      <c r="G188" s="39"/>
      <c r="H188" s="39"/>
      <c r="I188" s="1"/>
      <c r="J188" s="1"/>
      <c r="K188" s="46"/>
      <c r="L188" s="46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47"/>
      <c r="Z188" s="1" t="s">
        <v>66</v>
      </c>
      <c r="AA188" s="39">
        <f>AA186-17</f>
        <v>171</v>
      </c>
      <c r="AB188" s="39">
        <f>AA185-34</f>
        <v>1131</v>
      </c>
      <c r="AC188" s="1">
        <v>1</v>
      </c>
      <c r="AD188" s="1"/>
      <c r="AE188" s="39"/>
      <c r="AF188" s="39"/>
      <c r="AG188" s="1"/>
      <c r="AH188" s="1"/>
      <c r="AI188" s="46"/>
      <c r="AJ188" s="46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47"/>
      <c r="AX188" s="1" t="s">
        <v>66</v>
      </c>
      <c r="AY188" s="39">
        <f>AY186-17</f>
        <v>141</v>
      </c>
      <c r="AZ188" s="39">
        <f>AY185-34</f>
        <v>831</v>
      </c>
      <c r="BA188" s="1">
        <v>1</v>
      </c>
      <c r="BB188" s="1"/>
      <c r="BC188" s="39"/>
      <c r="BD188" s="39"/>
      <c r="BE188" s="1"/>
      <c r="BF188" s="1"/>
      <c r="BG188" s="46"/>
      <c r="BH188" s="46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47"/>
      <c r="BV188" s="1" t="s">
        <v>66</v>
      </c>
      <c r="BW188" s="39">
        <f>BW186-17</f>
        <v>151</v>
      </c>
      <c r="BX188" s="39">
        <f>BW185-34</f>
        <v>881</v>
      </c>
      <c r="BY188" s="1">
        <v>1</v>
      </c>
      <c r="BZ188" s="1"/>
      <c r="CA188" s="39"/>
      <c r="CB188" s="39"/>
      <c r="CC188" s="1"/>
      <c r="CD188" s="1"/>
      <c r="CE188" s="46"/>
      <c r="CF188" s="46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47"/>
      <c r="CT188" s="1" t="s">
        <v>66</v>
      </c>
      <c r="CU188" s="39">
        <f>CU186-17</f>
        <v>161</v>
      </c>
      <c r="CV188" s="39">
        <f>CU185-34</f>
        <v>841</v>
      </c>
      <c r="CW188" s="1">
        <v>1</v>
      </c>
      <c r="CX188" s="1"/>
      <c r="CY188" s="39"/>
      <c r="CZ188" s="39"/>
      <c r="DA188" s="1"/>
      <c r="DB188" s="1"/>
      <c r="DC188" s="46"/>
      <c r="DD188" s="46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</row>
    <row r="189" spans="1:120" x14ac:dyDescent="0.25">
      <c r="A189" s="124"/>
      <c r="B189" s="1" t="s">
        <v>26</v>
      </c>
      <c r="C189" s="39"/>
      <c r="D189" s="39"/>
      <c r="E189" s="1"/>
      <c r="F189" s="1"/>
      <c r="G189" s="39"/>
      <c r="H189" s="39"/>
      <c r="I189" s="1"/>
      <c r="J189" s="1"/>
      <c r="K189" s="46"/>
      <c r="L189" s="46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47"/>
      <c r="Z189" s="1" t="s">
        <v>26</v>
      </c>
      <c r="AA189" s="39"/>
      <c r="AB189" s="39"/>
      <c r="AC189" s="1"/>
      <c r="AD189" s="1"/>
      <c r="AE189" s="39"/>
      <c r="AF189" s="39"/>
      <c r="AG189" s="1"/>
      <c r="AH189" s="1"/>
      <c r="AI189" s="46"/>
      <c r="AJ189" s="46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47"/>
      <c r="AX189" s="1" t="s">
        <v>26</v>
      </c>
      <c r="AY189" s="39"/>
      <c r="AZ189" s="39"/>
      <c r="BA189" s="1"/>
      <c r="BB189" s="1"/>
      <c r="BC189" s="39"/>
      <c r="BD189" s="39"/>
      <c r="BE189" s="1"/>
      <c r="BF189" s="1"/>
      <c r="BG189" s="46"/>
      <c r="BH189" s="46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47"/>
      <c r="BV189" s="1" t="s">
        <v>26</v>
      </c>
      <c r="BW189" s="39"/>
      <c r="BX189" s="39"/>
      <c r="BY189" s="1"/>
      <c r="BZ189" s="1"/>
      <c r="CA189" s="39"/>
      <c r="CB189" s="39"/>
      <c r="CC189" s="1"/>
      <c r="CD189" s="1"/>
      <c r="CE189" s="46"/>
      <c r="CF189" s="46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47"/>
      <c r="CT189" s="1" t="s">
        <v>26</v>
      </c>
      <c r="CU189" s="39"/>
      <c r="CV189" s="39"/>
      <c r="CW189" s="1"/>
      <c r="CX189" s="1"/>
      <c r="CY189" s="39"/>
      <c r="CZ189" s="39"/>
      <c r="DA189" s="1"/>
      <c r="DB189" s="1"/>
      <c r="DC189" s="46"/>
      <c r="DD189" s="46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</row>
    <row r="190" spans="1:120" x14ac:dyDescent="0.25">
      <c r="A190" s="124"/>
      <c r="B190" s="1" t="s">
        <v>25</v>
      </c>
      <c r="C190" s="39">
        <f>Заказ!$G$5-105-4</f>
        <v>341</v>
      </c>
      <c r="D190" s="39">
        <f>C192-34</f>
        <v>266</v>
      </c>
      <c r="E190" s="1">
        <v>3</v>
      </c>
      <c r="F190" s="1"/>
      <c r="G190" s="39"/>
      <c r="H190" s="39"/>
      <c r="I190" s="1"/>
      <c r="J190" s="1"/>
      <c r="K190" s="46"/>
      <c r="L190" s="46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47"/>
      <c r="Z190" s="1" t="s">
        <v>25</v>
      </c>
      <c r="AA190" s="39">
        <f>Заказ!$G$20-105-4</f>
        <v>1091</v>
      </c>
      <c r="AB190" s="39">
        <f>AA192-34</f>
        <v>266</v>
      </c>
      <c r="AC190" s="1">
        <v>3</v>
      </c>
      <c r="AD190" s="1"/>
      <c r="AE190" s="39"/>
      <c r="AF190" s="39"/>
      <c r="AG190" s="1"/>
      <c r="AH190" s="1"/>
      <c r="AI190" s="46"/>
      <c r="AJ190" s="46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47"/>
      <c r="AX190" s="1" t="s">
        <v>25</v>
      </c>
      <c r="AY190" s="39">
        <f>Заказ!$G$35-105-4</f>
        <v>791</v>
      </c>
      <c r="AZ190" s="39">
        <f>AY192-34</f>
        <v>216</v>
      </c>
      <c r="BA190" s="1">
        <v>3</v>
      </c>
      <c r="BB190" s="1"/>
      <c r="BC190" s="39"/>
      <c r="BD190" s="39"/>
      <c r="BE190" s="1"/>
      <c r="BF190" s="1"/>
      <c r="BG190" s="46"/>
      <c r="BH190" s="46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47"/>
      <c r="BV190" s="1" t="s">
        <v>25</v>
      </c>
      <c r="BW190" s="39">
        <f>Заказ!$G$50-105-4</f>
        <v>841</v>
      </c>
      <c r="BX190" s="39">
        <f>BW192-34</f>
        <v>316</v>
      </c>
      <c r="BY190" s="1">
        <v>3</v>
      </c>
      <c r="BZ190" s="1"/>
      <c r="CA190" s="39"/>
      <c r="CB190" s="39"/>
      <c r="CC190" s="1"/>
      <c r="CD190" s="1"/>
      <c r="CE190" s="46"/>
      <c r="CF190" s="46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47"/>
      <c r="CT190" s="1" t="s">
        <v>25</v>
      </c>
      <c r="CU190" s="39">
        <f>Заказ!$G$65-105-4</f>
        <v>801</v>
      </c>
      <c r="CV190" s="39">
        <f>CU192-34</f>
        <v>216</v>
      </c>
      <c r="CW190" s="1">
        <v>3</v>
      </c>
      <c r="CX190" s="1"/>
      <c r="CY190" s="39"/>
      <c r="CZ190" s="39"/>
      <c r="DA190" s="1"/>
      <c r="DB190" s="1"/>
      <c r="DC190" s="46"/>
      <c r="DD190" s="46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</row>
    <row r="191" spans="1:120" x14ac:dyDescent="0.25">
      <c r="A191" s="124"/>
      <c r="B191" s="1" t="s">
        <v>27</v>
      </c>
      <c r="C191" s="44">
        <f>C190</f>
        <v>341</v>
      </c>
      <c r="D191" s="39">
        <v>90</v>
      </c>
      <c r="E191" s="1">
        <v>6</v>
      </c>
      <c r="F191" s="1"/>
      <c r="G191" s="39"/>
      <c r="H191" s="39"/>
      <c r="I191" s="1"/>
      <c r="J191" s="1"/>
      <c r="K191" s="46"/>
      <c r="L191" s="46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47"/>
      <c r="Z191" s="1" t="s">
        <v>27</v>
      </c>
      <c r="AA191" s="39">
        <f>AA190</f>
        <v>1091</v>
      </c>
      <c r="AB191" s="39">
        <v>90</v>
      </c>
      <c r="AC191" s="1">
        <v>6</v>
      </c>
      <c r="AD191" s="1"/>
      <c r="AE191" s="39"/>
      <c r="AF191" s="39"/>
      <c r="AG191" s="1"/>
      <c r="AH191" s="1"/>
      <c r="AI191" s="46"/>
      <c r="AJ191" s="46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47"/>
      <c r="AX191" s="1" t="s">
        <v>27</v>
      </c>
      <c r="AY191" s="39">
        <f>AY190</f>
        <v>791</v>
      </c>
      <c r="AZ191" s="39">
        <v>90</v>
      </c>
      <c r="BA191" s="1">
        <v>6</v>
      </c>
      <c r="BB191" s="1"/>
      <c r="BC191" s="39"/>
      <c r="BD191" s="39"/>
      <c r="BE191" s="1"/>
      <c r="BF191" s="1"/>
      <c r="BG191" s="46"/>
      <c r="BH191" s="46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47"/>
      <c r="BV191" s="1" t="s">
        <v>27</v>
      </c>
      <c r="BW191" s="39">
        <f>BW190</f>
        <v>841</v>
      </c>
      <c r="BX191" s="39">
        <v>90</v>
      </c>
      <c r="BY191" s="1">
        <v>6</v>
      </c>
      <c r="BZ191" s="1"/>
      <c r="CA191" s="39"/>
      <c r="CB191" s="39"/>
      <c r="CC191" s="1"/>
      <c r="CD191" s="1"/>
      <c r="CE191" s="46"/>
      <c r="CF191" s="46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47"/>
      <c r="CT191" s="1" t="s">
        <v>27</v>
      </c>
      <c r="CU191" s="39">
        <f>CU190</f>
        <v>801</v>
      </c>
      <c r="CV191" s="39">
        <v>90</v>
      </c>
      <c r="CW191" s="1">
        <v>6</v>
      </c>
      <c r="CX191" s="1"/>
      <c r="CY191" s="39"/>
      <c r="CZ191" s="39"/>
      <c r="DA191" s="1"/>
      <c r="DB191" s="1"/>
      <c r="DC191" s="46"/>
      <c r="DD191" s="46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</row>
    <row r="192" spans="1:120" x14ac:dyDescent="0.25">
      <c r="A192" s="124"/>
      <c r="B192" s="1" t="s">
        <v>28</v>
      </c>
      <c r="C192" s="44">
        <f>R185</f>
        <v>300</v>
      </c>
      <c r="D192" s="44">
        <v>100</v>
      </c>
      <c r="E192" s="1">
        <v>6</v>
      </c>
      <c r="F192" s="1"/>
      <c r="G192" s="39"/>
      <c r="H192" s="39"/>
      <c r="I192" s="1"/>
      <c r="J192" s="1"/>
      <c r="K192" s="46"/>
      <c r="L192" s="46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47"/>
      <c r="Z192" s="1" t="s">
        <v>28</v>
      </c>
      <c r="AA192" s="39">
        <f>AP185</f>
        <v>300</v>
      </c>
      <c r="AB192" s="39">
        <v>100</v>
      </c>
      <c r="AC192" s="1">
        <v>6</v>
      </c>
      <c r="AD192" s="1"/>
      <c r="AE192" s="39"/>
      <c r="AF192" s="39"/>
      <c r="AG192" s="1"/>
      <c r="AH192" s="1"/>
      <c r="AI192" s="46"/>
      <c r="AJ192" s="46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47"/>
      <c r="AX192" s="1" t="s">
        <v>28</v>
      </c>
      <c r="AY192" s="39">
        <f>BN185</f>
        <v>250</v>
      </c>
      <c r="AZ192" s="39">
        <v>100</v>
      </c>
      <c r="BA192" s="1">
        <v>6</v>
      </c>
      <c r="BB192" s="1"/>
      <c r="BC192" s="39"/>
      <c r="BD192" s="39"/>
      <c r="BE192" s="1"/>
      <c r="BF192" s="1"/>
      <c r="BG192" s="46"/>
      <c r="BH192" s="46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47"/>
      <c r="BV192" s="1" t="s">
        <v>28</v>
      </c>
      <c r="BW192" s="39">
        <f>CL185</f>
        <v>350</v>
      </c>
      <c r="BX192" s="39">
        <v>100</v>
      </c>
      <c r="BY192" s="1">
        <v>6</v>
      </c>
      <c r="BZ192" s="1"/>
      <c r="CA192" s="39"/>
      <c r="CB192" s="39"/>
      <c r="CC192" s="1"/>
      <c r="CD192" s="1"/>
      <c r="CE192" s="46"/>
      <c r="CF192" s="46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47"/>
      <c r="CT192" s="1" t="s">
        <v>28</v>
      </c>
      <c r="CU192" s="39">
        <f>DJ185</f>
        <v>250</v>
      </c>
      <c r="CV192" s="39">
        <v>100</v>
      </c>
      <c r="CW192" s="1">
        <v>6</v>
      </c>
      <c r="CX192" s="1"/>
      <c r="CY192" s="39"/>
      <c r="CZ192" s="39"/>
      <c r="DA192" s="1"/>
      <c r="DB192" s="1"/>
      <c r="DC192" s="46"/>
      <c r="DD192" s="46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</row>
    <row r="193" spans="1:120" x14ac:dyDescent="0.25">
      <c r="A193" s="124"/>
      <c r="B193" s="1"/>
      <c r="C193" s="39"/>
      <c r="D193" s="39"/>
      <c r="E193" s="1"/>
      <c r="F193" s="1"/>
      <c r="G193" s="39"/>
      <c r="H193" s="39"/>
      <c r="I193" s="1"/>
      <c r="J193" s="1"/>
      <c r="K193" s="46"/>
      <c r="L193" s="46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47"/>
      <c r="Z193" s="1"/>
      <c r="AA193" s="39"/>
      <c r="AB193" s="39"/>
      <c r="AC193" s="1"/>
      <c r="AD193" s="1"/>
      <c r="AE193" s="39"/>
      <c r="AF193" s="39"/>
      <c r="AG193" s="1"/>
      <c r="AH193" s="1"/>
      <c r="AI193" s="46"/>
      <c r="AJ193" s="46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47"/>
      <c r="AX193" s="1"/>
      <c r="AY193" s="39"/>
      <c r="AZ193" s="39"/>
      <c r="BA193" s="1"/>
      <c r="BB193" s="1"/>
      <c r="BC193" s="39"/>
      <c r="BD193" s="39"/>
      <c r="BE193" s="1"/>
      <c r="BF193" s="1"/>
      <c r="BG193" s="46"/>
      <c r="BH193" s="46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47"/>
      <c r="BV193" s="1"/>
      <c r="BW193" s="39"/>
      <c r="BX193" s="39"/>
      <c r="BY193" s="1"/>
      <c r="BZ193" s="1"/>
      <c r="CA193" s="39"/>
      <c r="CB193" s="39"/>
      <c r="CC193" s="1"/>
      <c r="CD193" s="1"/>
      <c r="CE193" s="46"/>
      <c r="CF193" s="46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47"/>
      <c r="CT193" s="1"/>
      <c r="CU193" s="39"/>
      <c r="CV193" s="39"/>
      <c r="CW193" s="1"/>
      <c r="CX193" s="1"/>
      <c r="CY193" s="39"/>
      <c r="CZ193" s="39"/>
      <c r="DA193" s="1"/>
      <c r="DB193" s="1"/>
      <c r="DC193" s="46"/>
      <c r="DD193" s="46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</row>
    <row r="194" spans="1:120" x14ac:dyDescent="0.25">
      <c r="A194" s="124"/>
      <c r="B194" s="1"/>
      <c r="C194" s="39"/>
      <c r="D194" s="39"/>
      <c r="E194" s="1"/>
      <c r="F194" s="1"/>
      <c r="G194" s="39"/>
      <c r="H194" s="39"/>
      <c r="I194" s="1"/>
      <c r="J194" s="1"/>
      <c r="K194" s="46"/>
      <c r="L194" s="46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47"/>
      <c r="Z194" s="1"/>
      <c r="AA194" s="39"/>
      <c r="AB194" s="39"/>
      <c r="AC194" s="1"/>
      <c r="AD194" s="1"/>
      <c r="AE194" s="39"/>
      <c r="AF194" s="39"/>
      <c r="AG194" s="1"/>
      <c r="AH194" s="1"/>
      <c r="AI194" s="46"/>
      <c r="AJ194" s="46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47"/>
      <c r="AX194" s="1"/>
      <c r="AY194" s="39"/>
      <c r="AZ194" s="39"/>
      <c r="BA194" s="1"/>
      <c r="BB194" s="1"/>
      <c r="BC194" s="39"/>
      <c r="BD194" s="39"/>
      <c r="BE194" s="1"/>
      <c r="BF194" s="1"/>
      <c r="BG194" s="46"/>
      <c r="BH194" s="46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47"/>
      <c r="BV194" s="1"/>
      <c r="BW194" s="39"/>
      <c r="BX194" s="39"/>
      <c r="BY194" s="1"/>
      <c r="BZ194" s="1"/>
      <c r="CA194" s="39"/>
      <c r="CB194" s="39"/>
      <c r="CC194" s="1"/>
      <c r="CD194" s="1"/>
      <c r="CE194" s="46"/>
      <c r="CF194" s="46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47"/>
      <c r="CT194" s="1"/>
      <c r="CU194" s="39"/>
      <c r="CV194" s="39"/>
      <c r="CW194" s="1"/>
      <c r="CX194" s="1"/>
      <c r="CY194" s="39"/>
      <c r="CZ194" s="39"/>
      <c r="DA194" s="1"/>
      <c r="DB194" s="1"/>
      <c r="DC194" s="46"/>
      <c r="DD194" s="46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</row>
    <row r="195" spans="1:120" x14ac:dyDescent="0.25">
      <c r="A195" s="124"/>
      <c r="B195" s="1"/>
      <c r="C195" s="39"/>
      <c r="D195" s="39"/>
      <c r="E195" s="1"/>
      <c r="F195" s="1"/>
      <c r="G195" s="39"/>
      <c r="H195" s="39"/>
      <c r="I195" s="1"/>
      <c r="J195" s="1"/>
      <c r="K195" s="46"/>
      <c r="L195" s="46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47"/>
      <c r="Z195" s="1"/>
      <c r="AA195" s="39"/>
      <c r="AB195" s="39"/>
      <c r="AC195" s="1"/>
      <c r="AD195" s="1"/>
      <c r="AE195" s="39"/>
      <c r="AF195" s="39"/>
      <c r="AG195" s="1"/>
      <c r="AH195" s="1"/>
      <c r="AI195" s="46"/>
      <c r="AJ195" s="46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47"/>
      <c r="AX195" s="1"/>
      <c r="AY195" s="39"/>
      <c r="AZ195" s="39"/>
      <c r="BA195" s="1"/>
      <c r="BB195" s="1"/>
      <c r="BC195" s="39"/>
      <c r="BD195" s="39"/>
      <c r="BE195" s="1"/>
      <c r="BF195" s="1"/>
      <c r="BG195" s="46"/>
      <c r="BH195" s="46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47"/>
      <c r="BV195" s="1"/>
      <c r="BW195" s="39"/>
      <c r="BX195" s="39"/>
      <c r="BY195" s="1"/>
      <c r="BZ195" s="1"/>
      <c r="CA195" s="39"/>
      <c r="CB195" s="39"/>
      <c r="CC195" s="1"/>
      <c r="CD195" s="1"/>
      <c r="CE195" s="46"/>
      <c r="CF195" s="46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47"/>
      <c r="CT195" s="1"/>
      <c r="CU195" s="39"/>
      <c r="CV195" s="39"/>
      <c r="CW195" s="1"/>
      <c r="CX195" s="1"/>
      <c r="CY195" s="39"/>
      <c r="CZ195" s="39"/>
      <c r="DA195" s="1"/>
      <c r="DB195" s="1"/>
      <c r="DC195" s="46"/>
      <c r="DD195" s="46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</row>
    <row r="196" spans="1:120" x14ac:dyDescent="0.25">
      <c r="A196" s="124"/>
      <c r="B196" s="1"/>
      <c r="C196" s="39"/>
      <c r="D196" s="39"/>
      <c r="E196" s="1"/>
      <c r="F196" s="1"/>
      <c r="G196" s="39"/>
      <c r="H196" s="39"/>
      <c r="I196" s="1"/>
      <c r="J196" s="1"/>
      <c r="K196" s="46"/>
      <c r="L196" s="46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47"/>
      <c r="Z196" s="1"/>
      <c r="AA196" s="39"/>
      <c r="AB196" s="39"/>
      <c r="AC196" s="1"/>
      <c r="AD196" s="1"/>
      <c r="AE196" s="39"/>
      <c r="AF196" s="39"/>
      <c r="AG196" s="1"/>
      <c r="AH196" s="1"/>
      <c r="AI196" s="46"/>
      <c r="AJ196" s="46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47"/>
      <c r="AX196" s="1"/>
      <c r="AY196" s="39"/>
      <c r="AZ196" s="39"/>
      <c r="BA196" s="1"/>
      <c r="BB196" s="1"/>
      <c r="BC196" s="39"/>
      <c r="BD196" s="39"/>
      <c r="BE196" s="1"/>
      <c r="BF196" s="1"/>
      <c r="BG196" s="46"/>
      <c r="BH196" s="46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47"/>
      <c r="BV196" s="1"/>
      <c r="BW196" s="39"/>
      <c r="BX196" s="39"/>
      <c r="BY196" s="1"/>
      <c r="BZ196" s="1"/>
      <c r="CA196" s="39"/>
      <c r="CB196" s="39"/>
      <c r="CC196" s="1"/>
      <c r="CD196" s="1"/>
      <c r="CE196" s="46"/>
      <c r="CF196" s="46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47"/>
      <c r="CT196" s="1"/>
      <c r="CU196" s="39"/>
      <c r="CV196" s="39"/>
      <c r="CW196" s="1"/>
      <c r="CX196" s="1"/>
      <c r="CY196" s="39"/>
      <c r="CZ196" s="39"/>
      <c r="DA196" s="1"/>
      <c r="DB196" s="1"/>
      <c r="DC196" s="46"/>
      <c r="DD196" s="46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</row>
    <row r="197" spans="1:120" x14ac:dyDescent="0.25">
      <c r="A197" s="124"/>
      <c r="B197" s="1"/>
      <c r="C197" s="39"/>
      <c r="D197" s="39"/>
      <c r="E197" s="1"/>
      <c r="F197" s="1"/>
      <c r="G197" s="39"/>
      <c r="H197" s="39"/>
      <c r="I197" s="1"/>
      <c r="J197" s="1"/>
      <c r="K197" s="46"/>
      <c r="L197" s="46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47"/>
      <c r="Z197" s="1"/>
      <c r="AA197" s="39"/>
      <c r="AB197" s="39"/>
      <c r="AC197" s="1"/>
      <c r="AD197" s="1"/>
      <c r="AE197" s="39"/>
      <c r="AF197" s="39"/>
      <c r="AG197" s="1"/>
      <c r="AH197" s="1"/>
      <c r="AI197" s="46"/>
      <c r="AJ197" s="46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47"/>
      <c r="AX197" s="1"/>
      <c r="AY197" s="39"/>
      <c r="AZ197" s="39"/>
      <c r="BA197" s="1"/>
      <c r="BB197" s="1"/>
      <c r="BC197" s="39"/>
      <c r="BD197" s="39"/>
      <c r="BE197" s="1"/>
      <c r="BF197" s="1"/>
      <c r="BG197" s="46"/>
      <c r="BH197" s="46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47"/>
      <c r="BV197" s="1"/>
      <c r="BW197" s="39"/>
      <c r="BX197" s="39"/>
      <c r="BY197" s="1"/>
      <c r="BZ197" s="1"/>
      <c r="CA197" s="39"/>
      <c r="CB197" s="39"/>
      <c r="CC197" s="1"/>
      <c r="CD197" s="1"/>
      <c r="CE197" s="46"/>
      <c r="CF197" s="46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47"/>
      <c r="CT197" s="1"/>
      <c r="CU197" s="39"/>
      <c r="CV197" s="39"/>
      <c r="CW197" s="1"/>
      <c r="CX197" s="1"/>
      <c r="CY197" s="39"/>
      <c r="CZ197" s="39"/>
      <c r="DA197" s="1"/>
      <c r="DB197" s="1"/>
      <c r="DC197" s="46"/>
      <c r="DD197" s="46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</row>
    <row r="198" spans="1:120" x14ac:dyDescent="0.25">
      <c r="A198" s="124"/>
      <c r="B198" s="1"/>
      <c r="C198" s="39"/>
      <c r="D198" s="39"/>
      <c r="E198" s="1"/>
      <c r="F198" s="1"/>
      <c r="G198" s="39"/>
      <c r="H198" s="39"/>
      <c r="I198" s="1"/>
      <c r="J198" s="1"/>
      <c r="K198" s="46"/>
      <c r="L198" s="46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47"/>
      <c r="Z198" s="1"/>
      <c r="AA198" s="39"/>
      <c r="AB198" s="39"/>
      <c r="AC198" s="1"/>
      <c r="AD198" s="1"/>
      <c r="AE198" s="39"/>
      <c r="AF198" s="39"/>
      <c r="AG198" s="1"/>
      <c r="AH198" s="1"/>
      <c r="AI198" s="46"/>
      <c r="AJ198" s="46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47"/>
      <c r="AX198" s="1"/>
      <c r="AY198" s="39"/>
      <c r="AZ198" s="39"/>
      <c r="BA198" s="1"/>
      <c r="BB198" s="1"/>
      <c r="BC198" s="39"/>
      <c r="BD198" s="39"/>
      <c r="BE198" s="1"/>
      <c r="BF198" s="1"/>
      <c r="BG198" s="46"/>
      <c r="BH198" s="46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47"/>
      <c r="BV198" s="1"/>
      <c r="BW198" s="39"/>
      <c r="BX198" s="39"/>
      <c r="BY198" s="1"/>
      <c r="BZ198" s="1"/>
      <c r="CA198" s="39"/>
      <c r="CB198" s="39"/>
      <c r="CC198" s="1"/>
      <c r="CD198" s="1"/>
      <c r="CE198" s="46"/>
      <c r="CF198" s="46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47"/>
      <c r="CT198" s="1"/>
      <c r="CU198" s="39"/>
      <c r="CV198" s="39"/>
      <c r="CW198" s="1"/>
      <c r="CX198" s="1"/>
      <c r="CY198" s="39"/>
      <c r="CZ198" s="39"/>
      <c r="DA198" s="1"/>
      <c r="DB198" s="1"/>
      <c r="DC198" s="46"/>
      <c r="DD198" s="46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</row>
    <row r="199" spans="1:120" ht="15.75" thickBot="1" x14ac:dyDescent="0.3">
      <c r="A199" s="125"/>
      <c r="B199" s="6"/>
      <c r="C199" s="40"/>
      <c r="D199" s="40"/>
      <c r="E199" s="6"/>
      <c r="F199" s="6"/>
      <c r="G199" s="40"/>
      <c r="H199" s="40"/>
      <c r="I199" s="6"/>
      <c r="J199" s="6"/>
      <c r="K199" s="47"/>
      <c r="L199" s="47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148"/>
      <c r="Z199" s="6"/>
      <c r="AA199" s="40"/>
      <c r="AB199" s="40"/>
      <c r="AC199" s="6"/>
      <c r="AD199" s="6"/>
      <c r="AE199" s="40"/>
      <c r="AF199" s="40"/>
      <c r="AG199" s="6"/>
      <c r="AH199" s="6"/>
      <c r="AI199" s="47"/>
      <c r="AJ199" s="47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148"/>
      <c r="AX199" s="6"/>
      <c r="AY199" s="40"/>
      <c r="AZ199" s="40"/>
      <c r="BA199" s="6"/>
      <c r="BB199" s="6"/>
      <c r="BC199" s="40"/>
      <c r="BD199" s="40"/>
      <c r="BE199" s="6"/>
      <c r="BF199" s="6"/>
      <c r="BG199" s="47"/>
      <c r="BH199" s="47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148"/>
      <c r="BV199" s="6"/>
      <c r="BW199" s="40"/>
      <c r="BX199" s="40"/>
      <c r="BY199" s="6"/>
      <c r="BZ199" s="6"/>
      <c r="CA199" s="40"/>
      <c r="CB199" s="40"/>
      <c r="CC199" s="6"/>
      <c r="CD199" s="6"/>
      <c r="CE199" s="47"/>
      <c r="CF199" s="47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148"/>
      <c r="CT199" s="6"/>
      <c r="CU199" s="40"/>
      <c r="CV199" s="40"/>
      <c r="CW199" s="6"/>
      <c r="CX199" s="6"/>
      <c r="CY199" s="40"/>
      <c r="CZ199" s="40"/>
      <c r="DA199" s="6"/>
      <c r="DB199" s="6"/>
      <c r="DC199" s="47"/>
      <c r="DD199" s="47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</row>
    <row r="200" spans="1:120" x14ac:dyDescent="0.25">
      <c r="A200" s="117" t="s">
        <v>46</v>
      </c>
      <c r="B200" s="5" t="s">
        <v>25</v>
      </c>
      <c r="C200" s="38"/>
      <c r="D200" s="38"/>
      <c r="E200" s="5">
        <v>1</v>
      </c>
      <c r="F200" s="1" t="s">
        <v>74</v>
      </c>
      <c r="G200" s="39"/>
      <c r="H200" s="39"/>
      <c r="I200" s="1">
        <v>1</v>
      </c>
      <c r="J200" s="1" t="s">
        <v>82</v>
      </c>
      <c r="K200" s="46"/>
      <c r="L200" s="46"/>
      <c r="M200" s="1">
        <v>2</v>
      </c>
      <c r="N200" s="5"/>
      <c r="O200" s="5"/>
      <c r="P200" s="5" t="str">
        <f>Заказ!$N$5</f>
        <v>Ручка кольцо</v>
      </c>
      <c r="Q200" s="5">
        <v>4</v>
      </c>
      <c r="R200" s="5">
        <f>Заказ!$X$5</f>
        <v>300</v>
      </c>
      <c r="S200" s="5">
        <v>4</v>
      </c>
      <c r="T200" s="5"/>
      <c r="U200" s="5"/>
      <c r="V200" s="5"/>
      <c r="W200" s="5"/>
      <c r="X200" s="5"/>
      <c r="Y200" s="100" t="s">
        <v>46</v>
      </c>
      <c r="Z200" s="5" t="s">
        <v>25</v>
      </c>
      <c r="AA200" s="38"/>
      <c r="AB200" s="38"/>
      <c r="AC200" s="5">
        <v>1</v>
      </c>
      <c r="AD200" s="1" t="s">
        <v>74</v>
      </c>
      <c r="AE200" s="39"/>
      <c r="AF200" s="39"/>
      <c r="AG200" s="1">
        <v>1</v>
      </c>
      <c r="AH200" s="1" t="s">
        <v>82</v>
      </c>
      <c r="AI200" s="46"/>
      <c r="AJ200" s="46"/>
      <c r="AK200" s="1">
        <v>2</v>
      </c>
      <c r="AL200" s="5"/>
      <c r="AM200" s="5"/>
      <c r="AN200" s="5" t="s">
        <v>61</v>
      </c>
      <c r="AO200" s="5">
        <v>4</v>
      </c>
      <c r="AP200" s="5">
        <f>Заказ!$X$20</f>
        <v>300</v>
      </c>
      <c r="AQ200" s="5">
        <v>4</v>
      </c>
      <c r="AR200" s="5"/>
      <c r="AS200" s="5"/>
      <c r="AT200" s="5"/>
      <c r="AU200" s="5"/>
      <c r="AV200" s="5"/>
      <c r="AW200" s="100" t="s">
        <v>46</v>
      </c>
      <c r="AX200" s="5" t="s">
        <v>25</v>
      </c>
      <c r="AY200" s="38"/>
      <c r="AZ200" s="38"/>
      <c r="BA200" s="5">
        <v>1</v>
      </c>
      <c r="BB200" s="1" t="s">
        <v>74</v>
      </c>
      <c r="BC200" s="39"/>
      <c r="BD200" s="39"/>
      <c r="BE200" s="1">
        <v>1</v>
      </c>
      <c r="BF200" s="1" t="s">
        <v>82</v>
      </c>
      <c r="BG200" s="46"/>
      <c r="BH200" s="46"/>
      <c r="BI200" s="1">
        <v>2</v>
      </c>
      <c r="BJ200" s="5"/>
      <c r="BK200" s="5"/>
      <c r="BL200" s="5" t="s">
        <v>61</v>
      </c>
      <c r="BM200" s="5">
        <v>4</v>
      </c>
      <c r="BN200" s="5">
        <f>Заказ!$X$35</f>
        <v>250</v>
      </c>
      <c r="BO200" s="5">
        <v>4</v>
      </c>
      <c r="BP200" s="5"/>
      <c r="BQ200" s="5"/>
      <c r="BR200" s="5"/>
      <c r="BS200" s="5"/>
      <c r="BT200" s="5"/>
      <c r="BU200" s="100" t="s">
        <v>46</v>
      </c>
      <c r="BV200" s="5" t="s">
        <v>25</v>
      </c>
      <c r="BW200" s="38"/>
      <c r="BX200" s="38"/>
      <c r="BY200" s="5">
        <v>1</v>
      </c>
      <c r="BZ200" s="1" t="s">
        <v>74</v>
      </c>
      <c r="CA200" s="39"/>
      <c r="CB200" s="39"/>
      <c r="CC200" s="1">
        <v>1</v>
      </c>
      <c r="CD200" s="1" t="s">
        <v>82</v>
      </c>
      <c r="CE200" s="46"/>
      <c r="CF200" s="46"/>
      <c r="CG200" s="1">
        <v>2</v>
      </c>
      <c r="CH200" s="5"/>
      <c r="CI200" s="5"/>
      <c r="CJ200" s="5" t="s">
        <v>61</v>
      </c>
      <c r="CK200" s="5">
        <v>4</v>
      </c>
      <c r="CL200" s="5">
        <f>Заказ!$X$50</f>
        <v>350</v>
      </c>
      <c r="CM200" s="5">
        <v>4</v>
      </c>
      <c r="CN200" s="5"/>
      <c r="CO200" s="5"/>
      <c r="CP200" s="5"/>
      <c r="CQ200" s="5"/>
      <c r="CR200" s="5"/>
      <c r="CS200" s="100" t="s">
        <v>46</v>
      </c>
      <c r="CT200" s="5" t="s">
        <v>25</v>
      </c>
      <c r="CU200" s="38"/>
      <c r="CV200" s="38"/>
      <c r="CW200" s="5">
        <v>1</v>
      </c>
      <c r="CX200" s="1" t="s">
        <v>74</v>
      </c>
      <c r="CY200" s="39"/>
      <c r="CZ200" s="39"/>
      <c r="DA200" s="1">
        <v>1</v>
      </c>
      <c r="DB200" s="1" t="s">
        <v>82</v>
      </c>
      <c r="DC200" s="46"/>
      <c r="DD200" s="46"/>
      <c r="DE200" s="1">
        <v>2</v>
      </c>
      <c r="DF200" s="5"/>
      <c r="DG200" s="5"/>
      <c r="DH200" s="5" t="s">
        <v>61</v>
      </c>
      <c r="DI200" s="5">
        <v>4</v>
      </c>
      <c r="DJ200" s="5">
        <f>Заказ!$X$65</f>
        <v>250</v>
      </c>
      <c r="DK200" s="5">
        <v>4</v>
      </c>
      <c r="DL200" s="5"/>
      <c r="DM200" s="5"/>
      <c r="DN200" s="5"/>
      <c r="DO200" s="5"/>
      <c r="DP200" s="5"/>
    </row>
    <row r="201" spans="1:120" x14ac:dyDescent="0.25">
      <c r="A201" s="118"/>
      <c r="B201" s="1" t="s">
        <v>30</v>
      </c>
      <c r="C201" s="39"/>
      <c r="D201" s="39"/>
      <c r="E201" s="1">
        <v>2</v>
      </c>
      <c r="F201" s="1" t="s">
        <v>30</v>
      </c>
      <c r="G201" s="39"/>
      <c r="H201" s="39"/>
      <c r="I201" s="1">
        <v>2</v>
      </c>
      <c r="J201" s="1" t="s">
        <v>83</v>
      </c>
      <c r="K201" s="46"/>
      <c r="L201" s="46"/>
      <c r="M201" s="1">
        <v>2</v>
      </c>
      <c r="N201" s="1"/>
      <c r="O201" s="1"/>
      <c r="P201" s="1" t="str">
        <f>Заказ!$O$5</f>
        <v>Опора Н560</v>
      </c>
      <c r="Q201" s="1">
        <v>4</v>
      </c>
      <c r="R201" s="1"/>
      <c r="S201" s="1"/>
      <c r="T201" s="1"/>
      <c r="U201" s="1"/>
      <c r="V201" s="1"/>
      <c r="W201" s="1"/>
      <c r="X201" s="1"/>
      <c r="Y201" s="147"/>
      <c r="Z201" s="1" t="s">
        <v>30</v>
      </c>
      <c r="AA201" s="39"/>
      <c r="AB201" s="39"/>
      <c r="AC201" s="1">
        <v>2</v>
      </c>
      <c r="AD201" s="1" t="s">
        <v>30</v>
      </c>
      <c r="AE201" s="39"/>
      <c r="AF201" s="39"/>
      <c r="AG201" s="1">
        <v>2</v>
      </c>
      <c r="AH201" s="1" t="s">
        <v>83</v>
      </c>
      <c r="AI201" s="46"/>
      <c r="AJ201" s="46"/>
      <c r="AK201" s="1">
        <v>2</v>
      </c>
      <c r="AL201" s="1"/>
      <c r="AM201" s="1"/>
      <c r="AN201" s="1" t="s">
        <v>70</v>
      </c>
      <c r="AO201" s="1">
        <v>4</v>
      </c>
      <c r="AP201" s="1"/>
      <c r="AQ201" s="1"/>
      <c r="AR201" s="1"/>
      <c r="AS201" s="1"/>
      <c r="AT201" s="1"/>
      <c r="AU201" s="1"/>
      <c r="AV201" s="1"/>
      <c r="AW201" s="147"/>
      <c r="AX201" s="1" t="s">
        <v>30</v>
      </c>
      <c r="AY201" s="39"/>
      <c r="AZ201" s="39"/>
      <c r="BA201" s="1">
        <v>2</v>
      </c>
      <c r="BB201" s="1" t="s">
        <v>30</v>
      </c>
      <c r="BC201" s="39"/>
      <c r="BD201" s="39"/>
      <c r="BE201" s="1">
        <v>2</v>
      </c>
      <c r="BF201" s="1" t="s">
        <v>83</v>
      </c>
      <c r="BG201" s="46"/>
      <c r="BH201" s="46"/>
      <c r="BI201" s="1">
        <v>2</v>
      </c>
      <c r="BJ201" s="1"/>
      <c r="BK201" s="1"/>
      <c r="BL201" s="1" t="s">
        <v>70</v>
      </c>
      <c r="BM201" s="1">
        <v>4</v>
      </c>
      <c r="BN201" s="1"/>
      <c r="BO201" s="1"/>
      <c r="BP201" s="1"/>
      <c r="BQ201" s="1"/>
      <c r="BR201" s="1"/>
      <c r="BS201" s="1"/>
      <c r="BT201" s="1"/>
      <c r="BU201" s="147"/>
      <c r="BV201" s="1" t="s">
        <v>30</v>
      </c>
      <c r="BW201" s="39"/>
      <c r="BX201" s="39"/>
      <c r="BY201" s="1">
        <v>2</v>
      </c>
      <c r="BZ201" s="1" t="s">
        <v>30</v>
      </c>
      <c r="CA201" s="39"/>
      <c r="CB201" s="39"/>
      <c r="CC201" s="1">
        <v>2</v>
      </c>
      <c r="CD201" s="1" t="s">
        <v>83</v>
      </c>
      <c r="CE201" s="46"/>
      <c r="CF201" s="46"/>
      <c r="CG201" s="1">
        <v>2</v>
      </c>
      <c r="CH201" s="1"/>
      <c r="CI201" s="1"/>
      <c r="CJ201" s="1" t="s">
        <v>70</v>
      </c>
      <c r="CK201" s="1">
        <v>4</v>
      </c>
      <c r="CL201" s="1"/>
      <c r="CM201" s="1"/>
      <c r="CN201" s="1"/>
      <c r="CO201" s="1"/>
      <c r="CP201" s="1"/>
      <c r="CQ201" s="1"/>
      <c r="CR201" s="1"/>
      <c r="CS201" s="147"/>
      <c r="CT201" s="1" t="s">
        <v>30</v>
      </c>
      <c r="CU201" s="39"/>
      <c r="CV201" s="39"/>
      <c r="CW201" s="1">
        <v>2</v>
      </c>
      <c r="CX201" s="1" t="s">
        <v>30</v>
      </c>
      <c r="CY201" s="39"/>
      <c r="CZ201" s="39"/>
      <c r="DA201" s="1">
        <v>2</v>
      </c>
      <c r="DB201" s="1" t="s">
        <v>83</v>
      </c>
      <c r="DC201" s="46"/>
      <c r="DD201" s="46"/>
      <c r="DE201" s="1">
        <v>2</v>
      </c>
      <c r="DF201" s="1"/>
      <c r="DG201" s="1"/>
      <c r="DH201" s="1" t="s">
        <v>70</v>
      </c>
      <c r="DI201" s="1">
        <v>4</v>
      </c>
      <c r="DJ201" s="1"/>
      <c r="DK201" s="1"/>
      <c r="DL201" s="1"/>
      <c r="DM201" s="1"/>
      <c r="DN201" s="1"/>
      <c r="DO201" s="1"/>
      <c r="DP201" s="1"/>
    </row>
    <row r="202" spans="1:120" x14ac:dyDescent="0.25">
      <c r="A202" s="118"/>
      <c r="B202" s="1" t="s">
        <v>62</v>
      </c>
      <c r="C202" s="39"/>
      <c r="D202" s="39"/>
      <c r="E202" s="1">
        <v>7</v>
      </c>
      <c r="F202" s="1" t="s">
        <v>58</v>
      </c>
      <c r="G202" s="39"/>
      <c r="H202" s="39"/>
      <c r="I202" s="1">
        <v>1</v>
      </c>
      <c r="J202" s="1"/>
      <c r="K202" s="46"/>
      <c r="L202" s="46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47"/>
      <c r="Z202" s="1" t="s">
        <v>62</v>
      </c>
      <c r="AA202" s="39"/>
      <c r="AB202" s="39"/>
      <c r="AC202" s="1">
        <v>7</v>
      </c>
      <c r="AD202" s="1" t="s">
        <v>58</v>
      </c>
      <c r="AE202" s="39"/>
      <c r="AF202" s="39"/>
      <c r="AG202" s="1">
        <v>1</v>
      </c>
      <c r="AH202" s="1"/>
      <c r="AI202" s="46"/>
      <c r="AJ202" s="46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47"/>
      <c r="AX202" s="1" t="s">
        <v>62</v>
      </c>
      <c r="AY202" s="39"/>
      <c r="AZ202" s="39"/>
      <c r="BA202" s="1">
        <v>7</v>
      </c>
      <c r="BB202" s="1" t="s">
        <v>58</v>
      </c>
      <c r="BC202" s="39"/>
      <c r="BD202" s="39"/>
      <c r="BE202" s="1">
        <v>1</v>
      </c>
      <c r="BF202" s="1"/>
      <c r="BG202" s="46"/>
      <c r="BH202" s="46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47"/>
      <c r="BV202" s="1" t="s">
        <v>62</v>
      </c>
      <c r="BW202" s="39"/>
      <c r="BX202" s="39"/>
      <c r="BY202" s="1">
        <v>7</v>
      </c>
      <c r="BZ202" s="1" t="s">
        <v>58</v>
      </c>
      <c r="CA202" s="39"/>
      <c r="CB202" s="39"/>
      <c r="CC202" s="1">
        <v>1</v>
      </c>
      <c r="CD202" s="1"/>
      <c r="CE202" s="46"/>
      <c r="CF202" s="46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47"/>
      <c r="CT202" s="1" t="s">
        <v>62</v>
      </c>
      <c r="CU202" s="39"/>
      <c r="CV202" s="39"/>
      <c r="CW202" s="1">
        <v>7</v>
      </c>
      <c r="CX202" s="1" t="s">
        <v>58</v>
      </c>
      <c r="CY202" s="39"/>
      <c r="CZ202" s="39"/>
      <c r="DA202" s="1">
        <v>1</v>
      </c>
      <c r="DB202" s="1"/>
      <c r="DC202" s="46"/>
      <c r="DD202" s="46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</row>
    <row r="203" spans="1:120" x14ac:dyDescent="0.25">
      <c r="A203" s="118"/>
      <c r="B203" s="1" t="s">
        <v>65</v>
      </c>
      <c r="C203" s="39"/>
      <c r="D203" s="39"/>
      <c r="E203" s="1">
        <v>1</v>
      </c>
      <c r="F203" s="1"/>
      <c r="G203" s="39"/>
      <c r="H203" s="39"/>
      <c r="I203" s="1"/>
      <c r="J203" s="1"/>
      <c r="K203" s="46"/>
      <c r="L203" s="46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47"/>
      <c r="Z203" s="1" t="s">
        <v>65</v>
      </c>
      <c r="AA203" s="39"/>
      <c r="AB203" s="39"/>
      <c r="AC203" s="1">
        <v>1</v>
      </c>
      <c r="AD203" s="1"/>
      <c r="AE203" s="39"/>
      <c r="AF203" s="39"/>
      <c r="AG203" s="1"/>
      <c r="AH203" s="1"/>
      <c r="AI203" s="46"/>
      <c r="AJ203" s="46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47"/>
      <c r="AX203" s="1" t="s">
        <v>65</v>
      </c>
      <c r="AY203" s="39"/>
      <c r="AZ203" s="39"/>
      <c r="BA203" s="1">
        <v>1</v>
      </c>
      <c r="BB203" s="1"/>
      <c r="BC203" s="39"/>
      <c r="BD203" s="39"/>
      <c r="BE203" s="1"/>
      <c r="BF203" s="1"/>
      <c r="BG203" s="46"/>
      <c r="BH203" s="46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47"/>
      <c r="BV203" s="1" t="s">
        <v>65</v>
      </c>
      <c r="BW203" s="39"/>
      <c r="BX203" s="39"/>
      <c r="BY203" s="1">
        <v>1</v>
      </c>
      <c r="BZ203" s="1"/>
      <c r="CA203" s="39"/>
      <c r="CB203" s="39"/>
      <c r="CC203" s="1"/>
      <c r="CD203" s="1"/>
      <c r="CE203" s="46"/>
      <c r="CF203" s="46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47"/>
      <c r="CT203" s="1" t="s">
        <v>65</v>
      </c>
      <c r="CU203" s="39"/>
      <c r="CV203" s="39"/>
      <c r="CW203" s="1">
        <v>1</v>
      </c>
      <c r="CX203" s="1"/>
      <c r="CY203" s="39"/>
      <c r="CZ203" s="39"/>
      <c r="DA203" s="1"/>
      <c r="DB203" s="1"/>
      <c r="DC203" s="46"/>
      <c r="DD203" s="46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</row>
    <row r="204" spans="1:120" x14ac:dyDescent="0.25">
      <c r="A204" s="118"/>
      <c r="B204" s="1" t="s">
        <v>67</v>
      </c>
      <c r="C204" s="39"/>
      <c r="D204" s="39"/>
      <c r="E204" s="1"/>
      <c r="F204" s="1"/>
      <c r="G204" s="39"/>
      <c r="H204" s="39"/>
      <c r="I204" s="1"/>
      <c r="J204" s="1"/>
      <c r="K204" s="46"/>
      <c r="L204" s="46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47"/>
      <c r="Z204" s="1" t="s">
        <v>67</v>
      </c>
      <c r="AA204" s="39"/>
      <c r="AB204" s="39"/>
      <c r="AC204" s="1"/>
      <c r="AD204" s="1"/>
      <c r="AE204" s="39"/>
      <c r="AF204" s="39"/>
      <c r="AG204" s="1"/>
      <c r="AH204" s="1"/>
      <c r="AI204" s="46"/>
      <c r="AJ204" s="46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47"/>
      <c r="AX204" s="1" t="s">
        <v>67</v>
      </c>
      <c r="AY204" s="39"/>
      <c r="AZ204" s="39"/>
      <c r="BA204" s="1"/>
      <c r="BB204" s="1"/>
      <c r="BC204" s="39"/>
      <c r="BD204" s="39"/>
      <c r="BE204" s="1"/>
      <c r="BF204" s="1"/>
      <c r="BG204" s="46"/>
      <c r="BH204" s="46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47"/>
      <c r="BV204" s="1" t="s">
        <v>67</v>
      </c>
      <c r="BW204" s="39"/>
      <c r="BX204" s="39"/>
      <c r="BY204" s="1"/>
      <c r="BZ204" s="1"/>
      <c r="CA204" s="39"/>
      <c r="CB204" s="39"/>
      <c r="CC204" s="1"/>
      <c r="CD204" s="1"/>
      <c r="CE204" s="46"/>
      <c r="CF204" s="46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47"/>
      <c r="CT204" s="1" t="s">
        <v>67</v>
      </c>
      <c r="CU204" s="39"/>
      <c r="CV204" s="39"/>
      <c r="CW204" s="1"/>
      <c r="CX204" s="1"/>
      <c r="CY204" s="39"/>
      <c r="CZ204" s="39"/>
      <c r="DA204" s="1"/>
      <c r="DB204" s="1"/>
      <c r="DC204" s="46"/>
      <c r="DD204" s="46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</row>
    <row r="205" spans="1:120" x14ac:dyDescent="0.25">
      <c r="A205" s="118"/>
      <c r="B205" s="1" t="s">
        <v>25</v>
      </c>
      <c r="C205" s="39"/>
      <c r="D205" s="39"/>
      <c r="E205" s="1">
        <v>2</v>
      </c>
      <c r="F205" s="1"/>
      <c r="G205" s="39"/>
      <c r="H205" s="39"/>
      <c r="I205" s="1"/>
      <c r="J205" s="1"/>
      <c r="K205" s="46"/>
      <c r="L205" s="46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47"/>
      <c r="Z205" s="1" t="s">
        <v>25</v>
      </c>
      <c r="AA205" s="39"/>
      <c r="AB205" s="39"/>
      <c r="AC205" s="1">
        <v>2</v>
      </c>
      <c r="AD205" s="1"/>
      <c r="AE205" s="39"/>
      <c r="AF205" s="39"/>
      <c r="AG205" s="1"/>
      <c r="AH205" s="1"/>
      <c r="AI205" s="46"/>
      <c r="AJ205" s="46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47"/>
      <c r="AX205" s="1" t="s">
        <v>25</v>
      </c>
      <c r="AY205" s="39"/>
      <c r="AZ205" s="39"/>
      <c r="BA205" s="1">
        <v>2</v>
      </c>
      <c r="BB205" s="1"/>
      <c r="BC205" s="39"/>
      <c r="BD205" s="39"/>
      <c r="BE205" s="1"/>
      <c r="BF205" s="1"/>
      <c r="BG205" s="46"/>
      <c r="BH205" s="46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47"/>
      <c r="BV205" s="1" t="s">
        <v>25</v>
      </c>
      <c r="BW205" s="39"/>
      <c r="BX205" s="39"/>
      <c r="BY205" s="1">
        <v>2</v>
      </c>
      <c r="BZ205" s="1"/>
      <c r="CA205" s="39"/>
      <c r="CB205" s="39"/>
      <c r="CC205" s="1"/>
      <c r="CD205" s="1"/>
      <c r="CE205" s="46"/>
      <c r="CF205" s="46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47"/>
      <c r="CT205" s="1" t="s">
        <v>25</v>
      </c>
      <c r="CU205" s="39"/>
      <c r="CV205" s="39"/>
      <c r="CW205" s="1">
        <v>2</v>
      </c>
      <c r="CX205" s="1"/>
      <c r="CY205" s="39"/>
      <c r="CZ205" s="39"/>
      <c r="DA205" s="1"/>
      <c r="DB205" s="1"/>
      <c r="DC205" s="46"/>
      <c r="DD205" s="46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</row>
    <row r="206" spans="1:120" x14ac:dyDescent="0.25">
      <c r="A206" s="118"/>
      <c r="B206" s="1" t="s">
        <v>27</v>
      </c>
      <c r="C206" s="39"/>
      <c r="D206" s="39"/>
      <c r="E206" s="1">
        <v>4</v>
      </c>
      <c r="F206" s="1"/>
      <c r="G206" s="39"/>
      <c r="H206" s="39"/>
      <c r="I206" s="1"/>
      <c r="J206" s="1"/>
      <c r="K206" s="46"/>
      <c r="L206" s="46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47"/>
      <c r="Z206" s="1" t="s">
        <v>27</v>
      </c>
      <c r="AA206" s="39"/>
      <c r="AB206" s="39"/>
      <c r="AC206" s="1">
        <v>4</v>
      </c>
      <c r="AD206" s="1"/>
      <c r="AE206" s="39"/>
      <c r="AF206" s="39"/>
      <c r="AG206" s="1"/>
      <c r="AH206" s="1"/>
      <c r="AI206" s="46"/>
      <c r="AJ206" s="46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47"/>
      <c r="AX206" s="1" t="s">
        <v>27</v>
      </c>
      <c r="AY206" s="39"/>
      <c r="AZ206" s="39"/>
      <c r="BA206" s="1">
        <v>4</v>
      </c>
      <c r="BB206" s="1"/>
      <c r="BC206" s="39"/>
      <c r="BD206" s="39"/>
      <c r="BE206" s="1"/>
      <c r="BF206" s="1"/>
      <c r="BG206" s="46"/>
      <c r="BH206" s="46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47"/>
      <c r="BV206" s="1" t="s">
        <v>27</v>
      </c>
      <c r="BW206" s="39"/>
      <c r="BX206" s="39"/>
      <c r="BY206" s="1">
        <v>4</v>
      </c>
      <c r="BZ206" s="1"/>
      <c r="CA206" s="39"/>
      <c r="CB206" s="39"/>
      <c r="CC206" s="1"/>
      <c r="CD206" s="1"/>
      <c r="CE206" s="46"/>
      <c r="CF206" s="46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47"/>
      <c r="CT206" s="1" t="s">
        <v>27</v>
      </c>
      <c r="CU206" s="39"/>
      <c r="CV206" s="39"/>
      <c r="CW206" s="1">
        <v>4</v>
      </c>
      <c r="CX206" s="1"/>
      <c r="CY206" s="39"/>
      <c r="CZ206" s="39"/>
      <c r="DA206" s="1"/>
      <c r="DB206" s="1"/>
      <c r="DC206" s="46"/>
      <c r="DD206" s="46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</row>
    <row r="207" spans="1:120" x14ac:dyDescent="0.25">
      <c r="A207" s="118"/>
      <c r="B207" s="1" t="s">
        <v>28</v>
      </c>
      <c r="C207" s="39"/>
      <c r="D207" s="39"/>
      <c r="E207" s="1">
        <v>4</v>
      </c>
      <c r="F207" s="1"/>
      <c r="G207" s="39"/>
      <c r="H207" s="39"/>
      <c r="I207" s="1"/>
      <c r="J207" s="1"/>
      <c r="K207" s="46"/>
      <c r="L207" s="46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47"/>
      <c r="Z207" s="1" t="s">
        <v>28</v>
      </c>
      <c r="AA207" s="39"/>
      <c r="AB207" s="39"/>
      <c r="AC207" s="1">
        <v>4</v>
      </c>
      <c r="AD207" s="1"/>
      <c r="AE207" s="39"/>
      <c r="AF207" s="39"/>
      <c r="AG207" s="1"/>
      <c r="AH207" s="1"/>
      <c r="AI207" s="46"/>
      <c r="AJ207" s="46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47"/>
      <c r="AX207" s="1" t="s">
        <v>28</v>
      </c>
      <c r="AY207" s="39"/>
      <c r="AZ207" s="39"/>
      <c r="BA207" s="1">
        <v>4</v>
      </c>
      <c r="BB207" s="1"/>
      <c r="BC207" s="39"/>
      <c r="BD207" s="39"/>
      <c r="BE207" s="1"/>
      <c r="BF207" s="1"/>
      <c r="BG207" s="46"/>
      <c r="BH207" s="46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47"/>
      <c r="BV207" s="1" t="s">
        <v>28</v>
      </c>
      <c r="BW207" s="39"/>
      <c r="BX207" s="39"/>
      <c r="BY207" s="1">
        <v>4</v>
      </c>
      <c r="BZ207" s="1"/>
      <c r="CA207" s="39"/>
      <c r="CB207" s="39"/>
      <c r="CC207" s="1"/>
      <c r="CD207" s="1"/>
      <c r="CE207" s="46"/>
      <c r="CF207" s="46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47"/>
      <c r="CT207" s="1" t="s">
        <v>28</v>
      </c>
      <c r="CU207" s="39"/>
      <c r="CV207" s="39"/>
      <c r="CW207" s="1">
        <v>4</v>
      </c>
      <c r="CX207" s="1"/>
      <c r="CY207" s="39"/>
      <c r="CZ207" s="39"/>
      <c r="DA207" s="1"/>
      <c r="DB207" s="1"/>
      <c r="DC207" s="46"/>
      <c r="DD207" s="46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</row>
    <row r="208" spans="1:120" x14ac:dyDescent="0.25">
      <c r="A208" s="118"/>
      <c r="B208" s="1" t="s">
        <v>68</v>
      </c>
      <c r="C208" s="39"/>
      <c r="D208" s="39"/>
      <c r="E208" s="1"/>
      <c r="F208" s="1"/>
      <c r="G208" s="39"/>
      <c r="H208" s="39"/>
      <c r="I208" s="1"/>
      <c r="J208" s="1"/>
      <c r="K208" s="46"/>
      <c r="L208" s="46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47"/>
      <c r="Z208" s="1" t="s">
        <v>68</v>
      </c>
      <c r="AA208" s="39"/>
      <c r="AB208" s="39"/>
      <c r="AC208" s="1"/>
      <c r="AD208" s="1"/>
      <c r="AE208" s="39"/>
      <c r="AF208" s="39"/>
      <c r="AG208" s="1"/>
      <c r="AH208" s="1"/>
      <c r="AI208" s="46"/>
      <c r="AJ208" s="46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47"/>
      <c r="AX208" s="1" t="s">
        <v>68</v>
      </c>
      <c r="AY208" s="39"/>
      <c r="AZ208" s="39"/>
      <c r="BA208" s="1"/>
      <c r="BB208" s="1"/>
      <c r="BC208" s="39"/>
      <c r="BD208" s="39"/>
      <c r="BE208" s="1"/>
      <c r="BF208" s="1"/>
      <c r="BG208" s="46"/>
      <c r="BH208" s="46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47"/>
      <c r="BV208" s="1" t="s">
        <v>68</v>
      </c>
      <c r="BW208" s="39"/>
      <c r="BX208" s="39"/>
      <c r="BY208" s="1"/>
      <c r="BZ208" s="1"/>
      <c r="CA208" s="39"/>
      <c r="CB208" s="39"/>
      <c r="CC208" s="1"/>
      <c r="CD208" s="1"/>
      <c r="CE208" s="46"/>
      <c r="CF208" s="46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47"/>
      <c r="CT208" s="1" t="s">
        <v>68</v>
      </c>
      <c r="CU208" s="39"/>
      <c r="CV208" s="39"/>
      <c r="CW208" s="1"/>
      <c r="CX208" s="1"/>
      <c r="CY208" s="39"/>
      <c r="CZ208" s="39"/>
      <c r="DA208" s="1"/>
      <c r="DB208" s="1"/>
      <c r="DC208" s="46"/>
      <c r="DD208" s="46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</row>
    <row r="209" spans="1:120" x14ac:dyDescent="0.25">
      <c r="A209" s="118"/>
      <c r="B209" s="1" t="s">
        <v>25</v>
      </c>
      <c r="C209" s="39"/>
      <c r="D209" s="39"/>
      <c r="E209" s="1">
        <v>2</v>
      </c>
      <c r="F209" s="1"/>
      <c r="G209" s="39"/>
      <c r="H209" s="39"/>
      <c r="I209" s="1"/>
      <c r="J209" s="1"/>
      <c r="K209" s="46"/>
      <c r="L209" s="46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47"/>
      <c r="Z209" s="1" t="s">
        <v>25</v>
      </c>
      <c r="AA209" s="39"/>
      <c r="AB209" s="39"/>
      <c r="AC209" s="1">
        <v>2</v>
      </c>
      <c r="AD209" s="1"/>
      <c r="AE209" s="39"/>
      <c r="AF209" s="39"/>
      <c r="AG209" s="1"/>
      <c r="AH209" s="1"/>
      <c r="AI209" s="46"/>
      <c r="AJ209" s="46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47"/>
      <c r="AX209" s="1" t="s">
        <v>25</v>
      </c>
      <c r="AY209" s="39"/>
      <c r="AZ209" s="39"/>
      <c r="BA209" s="1">
        <v>2</v>
      </c>
      <c r="BB209" s="1"/>
      <c r="BC209" s="39"/>
      <c r="BD209" s="39"/>
      <c r="BE209" s="1"/>
      <c r="BF209" s="1"/>
      <c r="BG209" s="46"/>
      <c r="BH209" s="46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47"/>
      <c r="BV209" s="1" t="s">
        <v>25</v>
      </c>
      <c r="BW209" s="39"/>
      <c r="BX209" s="39"/>
      <c r="BY209" s="1">
        <v>2</v>
      </c>
      <c r="BZ209" s="1"/>
      <c r="CA209" s="39"/>
      <c r="CB209" s="39"/>
      <c r="CC209" s="1"/>
      <c r="CD209" s="1"/>
      <c r="CE209" s="46"/>
      <c r="CF209" s="46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47"/>
      <c r="CT209" s="1" t="s">
        <v>25</v>
      </c>
      <c r="CU209" s="39"/>
      <c r="CV209" s="39"/>
      <c r="CW209" s="1">
        <v>2</v>
      </c>
      <c r="CX209" s="1"/>
      <c r="CY209" s="39"/>
      <c r="CZ209" s="39"/>
      <c r="DA209" s="1"/>
      <c r="DB209" s="1"/>
      <c r="DC209" s="46"/>
      <c r="DD209" s="46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</row>
    <row r="210" spans="1:120" x14ac:dyDescent="0.25">
      <c r="A210" s="118"/>
      <c r="B210" s="1" t="s">
        <v>27</v>
      </c>
      <c r="C210" s="39"/>
      <c r="D210" s="39"/>
      <c r="E210" s="1">
        <v>4</v>
      </c>
      <c r="F210" s="1"/>
      <c r="G210" s="39"/>
      <c r="H210" s="39"/>
      <c r="I210" s="1"/>
      <c r="J210" s="1"/>
      <c r="K210" s="46"/>
      <c r="L210" s="46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47"/>
      <c r="Z210" s="1" t="s">
        <v>27</v>
      </c>
      <c r="AA210" s="39"/>
      <c r="AB210" s="39"/>
      <c r="AC210" s="1">
        <v>4</v>
      </c>
      <c r="AD210" s="1"/>
      <c r="AE210" s="39"/>
      <c r="AF210" s="39"/>
      <c r="AG210" s="1"/>
      <c r="AH210" s="1"/>
      <c r="AI210" s="46"/>
      <c r="AJ210" s="46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47"/>
      <c r="AX210" s="1" t="s">
        <v>27</v>
      </c>
      <c r="AY210" s="39"/>
      <c r="AZ210" s="39"/>
      <c r="BA210" s="1">
        <v>4</v>
      </c>
      <c r="BB210" s="1"/>
      <c r="BC210" s="39"/>
      <c r="BD210" s="39"/>
      <c r="BE210" s="1"/>
      <c r="BF210" s="1"/>
      <c r="BG210" s="46"/>
      <c r="BH210" s="46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47"/>
      <c r="BV210" s="1" t="s">
        <v>27</v>
      </c>
      <c r="BW210" s="39"/>
      <c r="BX210" s="39"/>
      <c r="BY210" s="1">
        <v>4</v>
      </c>
      <c r="BZ210" s="1"/>
      <c r="CA210" s="39"/>
      <c r="CB210" s="39"/>
      <c r="CC210" s="1"/>
      <c r="CD210" s="1"/>
      <c r="CE210" s="46"/>
      <c r="CF210" s="46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47"/>
      <c r="CT210" s="1" t="s">
        <v>27</v>
      </c>
      <c r="CU210" s="39"/>
      <c r="CV210" s="39"/>
      <c r="CW210" s="1">
        <v>4</v>
      </c>
      <c r="CX210" s="1"/>
      <c r="CY210" s="39"/>
      <c r="CZ210" s="39"/>
      <c r="DA210" s="1"/>
      <c r="DB210" s="1"/>
      <c r="DC210" s="46"/>
      <c r="DD210" s="46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</row>
    <row r="211" spans="1:120" x14ac:dyDescent="0.25">
      <c r="A211" s="118"/>
      <c r="B211" s="1" t="s">
        <v>28</v>
      </c>
      <c r="C211" s="39"/>
      <c r="D211" s="39"/>
      <c r="E211" s="1">
        <v>4</v>
      </c>
      <c r="F211" s="1"/>
      <c r="G211" s="39"/>
      <c r="H211" s="39"/>
      <c r="I211" s="1"/>
      <c r="J211" s="1"/>
      <c r="K211" s="46"/>
      <c r="L211" s="46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47"/>
      <c r="Z211" s="1" t="s">
        <v>28</v>
      </c>
      <c r="AA211" s="39"/>
      <c r="AB211" s="39"/>
      <c r="AC211" s="1">
        <v>4</v>
      </c>
      <c r="AD211" s="1"/>
      <c r="AE211" s="39"/>
      <c r="AF211" s="39"/>
      <c r="AG211" s="1"/>
      <c r="AH211" s="1"/>
      <c r="AI211" s="46"/>
      <c r="AJ211" s="46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47"/>
      <c r="AX211" s="1" t="s">
        <v>28</v>
      </c>
      <c r="AY211" s="39"/>
      <c r="AZ211" s="39"/>
      <c r="BA211" s="1">
        <v>4</v>
      </c>
      <c r="BB211" s="1"/>
      <c r="BC211" s="39"/>
      <c r="BD211" s="39"/>
      <c r="BE211" s="1"/>
      <c r="BF211" s="1"/>
      <c r="BG211" s="46"/>
      <c r="BH211" s="46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47"/>
      <c r="BV211" s="1" t="s">
        <v>28</v>
      </c>
      <c r="BW211" s="39"/>
      <c r="BX211" s="39"/>
      <c r="BY211" s="1">
        <v>4</v>
      </c>
      <c r="BZ211" s="1"/>
      <c r="CA211" s="39"/>
      <c r="CB211" s="39"/>
      <c r="CC211" s="1"/>
      <c r="CD211" s="1"/>
      <c r="CE211" s="46"/>
      <c r="CF211" s="46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47"/>
      <c r="CT211" s="1" t="s">
        <v>28</v>
      </c>
      <c r="CU211" s="39"/>
      <c r="CV211" s="39"/>
      <c r="CW211" s="1">
        <v>4</v>
      </c>
      <c r="CX211" s="1"/>
      <c r="CY211" s="39"/>
      <c r="CZ211" s="39"/>
      <c r="DA211" s="1"/>
      <c r="DB211" s="1"/>
      <c r="DC211" s="46"/>
      <c r="DD211" s="46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</row>
    <row r="212" spans="1:120" x14ac:dyDescent="0.25">
      <c r="A212" s="118"/>
      <c r="B212" s="1"/>
      <c r="C212" s="39"/>
      <c r="D212" s="39"/>
      <c r="E212" s="1"/>
      <c r="F212" s="1"/>
      <c r="G212" s="39"/>
      <c r="H212" s="39"/>
      <c r="I212" s="1"/>
      <c r="J212" s="1"/>
      <c r="K212" s="46"/>
      <c r="L212" s="46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47"/>
      <c r="Z212" s="1"/>
      <c r="AA212" s="39"/>
      <c r="AB212" s="39"/>
      <c r="AC212" s="1"/>
      <c r="AD212" s="1"/>
      <c r="AE212" s="39"/>
      <c r="AF212" s="39"/>
      <c r="AG212" s="1"/>
      <c r="AH212" s="1"/>
      <c r="AI212" s="46"/>
      <c r="AJ212" s="46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47"/>
      <c r="AX212" s="1"/>
      <c r="AY212" s="39"/>
      <c r="AZ212" s="39"/>
      <c r="BA212" s="1"/>
      <c r="BB212" s="1"/>
      <c r="BC212" s="39"/>
      <c r="BD212" s="39"/>
      <c r="BE212" s="1"/>
      <c r="BF212" s="1"/>
      <c r="BG212" s="46"/>
      <c r="BH212" s="46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47"/>
      <c r="BV212" s="1"/>
      <c r="BW212" s="39"/>
      <c r="BX212" s="39"/>
      <c r="BY212" s="1"/>
      <c r="BZ212" s="1"/>
      <c r="CA212" s="39"/>
      <c r="CB212" s="39"/>
      <c r="CC212" s="1"/>
      <c r="CD212" s="1"/>
      <c r="CE212" s="46"/>
      <c r="CF212" s="46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47"/>
      <c r="CT212" s="1"/>
      <c r="CU212" s="39"/>
      <c r="CV212" s="39"/>
      <c r="CW212" s="1"/>
      <c r="CX212" s="1"/>
      <c r="CY212" s="39"/>
      <c r="CZ212" s="39"/>
      <c r="DA212" s="1"/>
      <c r="DB212" s="1"/>
      <c r="DC212" s="46"/>
      <c r="DD212" s="46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</row>
    <row r="213" spans="1:120" x14ac:dyDescent="0.25">
      <c r="A213" s="118"/>
      <c r="B213" s="1"/>
      <c r="C213" s="39"/>
      <c r="D213" s="39"/>
      <c r="E213" s="1"/>
      <c r="F213" s="1"/>
      <c r="G213" s="39"/>
      <c r="H213" s="39"/>
      <c r="I213" s="1"/>
      <c r="J213" s="1"/>
      <c r="K213" s="46"/>
      <c r="L213" s="46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47"/>
      <c r="Z213" s="1"/>
      <c r="AA213" s="39"/>
      <c r="AB213" s="39"/>
      <c r="AC213" s="1"/>
      <c r="AD213" s="1"/>
      <c r="AE213" s="39"/>
      <c r="AF213" s="39"/>
      <c r="AG213" s="1"/>
      <c r="AH213" s="1"/>
      <c r="AI213" s="46"/>
      <c r="AJ213" s="46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47"/>
      <c r="AX213" s="1"/>
      <c r="AY213" s="39"/>
      <c r="AZ213" s="39"/>
      <c r="BA213" s="1"/>
      <c r="BB213" s="1"/>
      <c r="BC213" s="39"/>
      <c r="BD213" s="39"/>
      <c r="BE213" s="1"/>
      <c r="BF213" s="1"/>
      <c r="BG213" s="46"/>
      <c r="BH213" s="46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47"/>
      <c r="BV213" s="1"/>
      <c r="BW213" s="39"/>
      <c r="BX213" s="39"/>
      <c r="BY213" s="1"/>
      <c r="BZ213" s="1"/>
      <c r="CA213" s="39"/>
      <c r="CB213" s="39"/>
      <c r="CC213" s="1"/>
      <c r="CD213" s="1"/>
      <c r="CE213" s="46"/>
      <c r="CF213" s="46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47"/>
      <c r="CT213" s="1"/>
      <c r="CU213" s="39"/>
      <c r="CV213" s="39"/>
      <c r="CW213" s="1"/>
      <c r="CX213" s="1"/>
      <c r="CY213" s="39"/>
      <c r="CZ213" s="39"/>
      <c r="DA213" s="1"/>
      <c r="DB213" s="1"/>
      <c r="DC213" s="46"/>
      <c r="DD213" s="46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</row>
    <row r="214" spans="1:120" ht="15.75" thickBot="1" x14ac:dyDescent="0.3">
      <c r="A214" s="119"/>
      <c r="B214" s="6"/>
      <c r="C214" s="40"/>
      <c r="D214" s="40"/>
      <c r="E214" s="6"/>
      <c r="F214" s="6"/>
      <c r="G214" s="40"/>
      <c r="H214" s="40"/>
      <c r="I214" s="6"/>
      <c r="J214" s="6"/>
      <c r="K214" s="47"/>
      <c r="L214" s="47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148"/>
      <c r="Z214" s="6"/>
      <c r="AA214" s="40"/>
      <c r="AB214" s="40"/>
      <c r="AC214" s="6"/>
      <c r="AD214" s="6"/>
      <c r="AE214" s="40"/>
      <c r="AF214" s="40"/>
      <c r="AG214" s="6"/>
      <c r="AH214" s="6"/>
      <c r="AI214" s="47"/>
      <c r="AJ214" s="47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148"/>
      <c r="AX214" s="6"/>
      <c r="AY214" s="40"/>
      <c r="AZ214" s="40"/>
      <c r="BA214" s="6"/>
      <c r="BB214" s="6"/>
      <c r="BC214" s="40"/>
      <c r="BD214" s="40"/>
      <c r="BE214" s="6"/>
      <c r="BF214" s="6"/>
      <c r="BG214" s="47"/>
      <c r="BH214" s="47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148"/>
      <c r="BV214" s="6"/>
      <c r="BW214" s="40"/>
      <c r="BX214" s="40"/>
      <c r="BY214" s="6"/>
      <c r="BZ214" s="6"/>
      <c r="CA214" s="40"/>
      <c r="CB214" s="40"/>
      <c r="CC214" s="6"/>
      <c r="CD214" s="6"/>
      <c r="CE214" s="47"/>
      <c r="CF214" s="47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148"/>
      <c r="CT214" s="6"/>
      <c r="CU214" s="40"/>
      <c r="CV214" s="40"/>
      <c r="CW214" s="6"/>
      <c r="CX214" s="6"/>
      <c r="CY214" s="40"/>
      <c r="CZ214" s="40"/>
      <c r="DA214" s="6"/>
      <c r="DB214" s="6"/>
      <c r="DC214" s="47"/>
      <c r="DD214" s="47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</row>
    <row r="215" spans="1:120" x14ac:dyDescent="0.25">
      <c r="A215" s="117" t="s">
        <v>47</v>
      </c>
      <c r="B215" s="5" t="s">
        <v>25</v>
      </c>
      <c r="C215" s="38"/>
      <c r="D215" s="38"/>
      <c r="E215" s="5">
        <v>1</v>
      </c>
      <c r="F215" s="1" t="s">
        <v>86</v>
      </c>
      <c r="G215" s="39"/>
      <c r="H215" s="39"/>
      <c r="I215" s="1">
        <v>1</v>
      </c>
      <c r="J215" s="1" t="s">
        <v>87</v>
      </c>
      <c r="K215" s="46"/>
      <c r="L215" s="46"/>
      <c r="M215" s="1">
        <v>2</v>
      </c>
      <c r="N215" s="5"/>
      <c r="O215" s="5"/>
      <c r="P215" s="5" t="str">
        <f>Заказ!$N$5</f>
        <v>Ручка кольцо</v>
      </c>
      <c r="Q215" s="5">
        <v>4</v>
      </c>
      <c r="R215" s="5"/>
      <c r="S215" s="5"/>
      <c r="T215" s="5"/>
      <c r="U215" s="5"/>
      <c r="V215" s="5"/>
      <c r="W215" s="5"/>
      <c r="X215" s="5"/>
      <c r="Y215" s="100" t="s">
        <v>47</v>
      </c>
      <c r="Z215" s="5" t="s">
        <v>25</v>
      </c>
      <c r="AA215" s="38"/>
      <c r="AB215" s="38"/>
      <c r="AC215" s="5">
        <v>1</v>
      </c>
      <c r="AD215" s="1" t="s">
        <v>86</v>
      </c>
      <c r="AE215" s="39"/>
      <c r="AF215" s="39"/>
      <c r="AG215" s="1">
        <v>1</v>
      </c>
      <c r="AH215" s="1" t="s">
        <v>87</v>
      </c>
      <c r="AI215" s="46"/>
      <c r="AJ215" s="46"/>
      <c r="AK215" s="1">
        <v>2</v>
      </c>
      <c r="AL215" s="5"/>
      <c r="AM215" s="5"/>
      <c r="AN215" s="5" t="s">
        <v>61</v>
      </c>
      <c r="AO215" s="5">
        <v>4</v>
      </c>
      <c r="AP215" s="5"/>
      <c r="AQ215" s="5"/>
      <c r="AR215" s="5"/>
      <c r="AS215" s="5"/>
      <c r="AT215" s="5"/>
      <c r="AU215" s="5"/>
      <c r="AV215" s="5"/>
      <c r="AW215" s="100" t="s">
        <v>47</v>
      </c>
      <c r="AX215" s="5" t="s">
        <v>25</v>
      </c>
      <c r="AY215" s="38"/>
      <c r="AZ215" s="38"/>
      <c r="BA215" s="5">
        <v>1</v>
      </c>
      <c r="BB215" s="1" t="s">
        <v>86</v>
      </c>
      <c r="BC215" s="39"/>
      <c r="BD215" s="39"/>
      <c r="BE215" s="1">
        <v>1</v>
      </c>
      <c r="BF215" s="1" t="s">
        <v>87</v>
      </c>
      <c r="BG215" s="46"/>
      <c r="BH215" s="46"/>
      <c r="BI215" s="1">
        <v>2</v>
      </c>
      <c r="BJ215" s="5"/>
      <c r="BK215" s="5"/>
      <c r="BL215" s="5" t="s">
        <v>61</v>
      </c>
      <c r="BM215" s="5">
        <v>4</v>
      </c>
      <c r="BN215" s="5"/>
      <c r="BO215" s="5"/>
      <c r="BP215" s="5"/>
      <c r="BQ215" s="5"/>
      <c r="BR215" s="5"/>
      <c r="BS215" s="5"/>
      <c r="BT215" s="5"/>
      <c r="BU215" s="100" t="s">
        <v>47</v>
      </c>
      <c r="BV215" s="5" t="s">
        <v>25</v>
      </c>
      <c r="BW215" s="38"/>
      <c r="BX215" s="38"/>
      <c r="BY215" s="5">
        <v>1</v>
      </c>
      <c r="BZ215" s="1" t="s">
        <v>86</v>
      </c>
      <c r="CA215" s="39"/>
      <c r="CB215" s="39"/>
      <c r="CC215" s="1">
        <v>1</v>
      </c>
      <c r="CD215" s="1" t="s">
        <v>87</v>
      </c>
      <c r="CE215" s="46"/>
      <c r="CF215" s="46"/>
      <c r="CG215" s="1">
        <v>2</v>
      </c>
      <c r="CH215" s="5"/>
      <c r="CI215" s="5"/>
      <c r="CJ215" s="5" t="s">
        <v>61</v>
      </c>
      <c r="CK215" s="5">
        <v>4</v>
      </c>
      <c r="CL215" s="5"/>
      <c r="CM215" s="5"/>
      <c r="CN215" s="5"/>
      <c r="CO215" s="5"/>
      <c r="CP215" s="5"/>
      <c r="CQ215" s="5"/>
      <c r="CR215" s="5"/>
      <c r="CS215" s="100" t="s">
        <v>47</v>
      </c>
      <c r="CT215" s="5" t="s">
        <v>25</v>
      </c>
      <c r="CU215" s="38"/>
      <c r="CV215" s="38"/>
      <c r="CW215" s="5">
        <v>1</v>
      </c>
      <c r="CX215" s="1" t="s">
        <v>86</v>
      </c>
      <c r="CY215" s="39"/>
      <c r="CZ215" s="39"/>
      <c r="DA215" s="1">
        <v>1</v>
      </c>
      <c r="DB215" s="1" t="s">
        <v>87</v>
      </c>
      <c r="DC215" s="46"/>
      <c r="DD215" s="46"/>
      <c r="DE215" s="1">
        <v>2</v>
      </c>
      <c r="DF215" s="5"/>
      <c r="DG215" s="5"/>
      <c r="DH215" s="5" t="s">
        <v>61</v>
      </c>
      <c r="DI215" s="5">
        <v>4</v>
      </c>
      <c r="DJ215" s="5"/>
      <c r="DK215" s="5"/>
      <c r="DL215" s="5"/>
      <c r="DM215" s="5"/>
      <c r="DN215" s="5"/>
      <c r="DO215" s="5"/>
      <c r="DP215" s="5"/>
    </row>
    <row r="216" spans="1:120" x14ac:dyDescent="0.25">
      <c r="A216" s="118"/>
      <c r="B216" s="1" t="s">
        <v>30</v>
      </c>
      <c r="C216" s="39"/>
      <c r="D216" s="39"/>
      <c r="E216" s="1">
        <v>2</v>
      </c>
      <c r="F216" s="1" t="s">
        <v>30</v>
      </c>
      <c r="G216" s="39"/>
      <c r="H216" s="39"/>
      <c r="I216" s="1">
        <v>2</v>
      </c>
      <c r="J216" s="1" t="s">
        <v>88</v>
      </c>
      <c r="K216" s="46"/>
      <c r="L216" s="46"/>
      <c r="M216" s="1">
        <v>1</v>
      </c>
      <c r="N216" s="1"/>
      <c r="O216" s="1"/>
      <c r="P216" s="1" t="str">
        <f>Заказ!$O$5</f>
        <v>Опора Н560</v>
      </c>
      <c r="Q216" s="1">
        <v>2</v>
      </c>
      <c r="R216" s="1"/>
      <c r="S216" s="1"/>
      <c r="T216" s="1"/>
      <c r="U216" s="1"/>
      <c r="V216" s="1"/>
      <c r="W216" s="1"/>
      <c r="X216" s="1"/>
      <c r="Y216" s="147"/>
      <c r="Z216" s="1" t="s">
        <v>30</v>
      </c>
      <c r="AA216" s="39"/>
      <c r="AB216" s="39"/>
      <c r="AC216" s="1">
        <v>2</v>
      </c>
      <c r="AD216" s="1" t="s">
        <v>30</v>
      </c>
      <c r="AE216" s="39"/>
      <c r="AF216" s="39"/>
      <c r="AG216" s="1">
        <v>2</v>
      </c>
      <c r="AH216" s="1" t="s">
        <v>88</v>
      </c>
      <c r="AI216" s="46"/>
      <c r="AJ216" s="46"/>
      <c r="AK216" s="1">
        <v>1</v>
      </c>
      <c r="AL216" s="1"/>
      <c r="AM216" s="1"/>
      <c r="AN216" s="1" t="s">
        <v>70</v>
      </c>
      <c r="AO216" s="1">
        <v>2</v>
      </c>
      <c r="AP216" s="1"/>
      <c r="AQ216" s="1"/>
      <c r="AR216" s="1"/>
      <c r="AS216" s="1"/>
      <c r="AT216" s="1"/>
      <c r="AU216" s="1"/>
      <c r="AV216" s="1"/>
      <c r="AW216" s="147"/>
      <c r="AX216" s="1" t="s">
        <v>30</v>
      </c>
      <c r="AY216" s="39"/>
      <c r="AZ216" s="39"/>
      <c r="BA216" s="1">
        <v>2</v>
      </c>
      <c r="BB216" s="1" t="s">
        <v>30</v>
      </c>
      <c r="BC216" s="39"/>
      <c r="BD216" s="39"/>
      <c r="BE216" s="1">
        <v>2</v>
      </c>
      <c r="BF216" s="1" t="s">
        <v>88</v>
      </c>
      <c r="BG216" s="46"/>
      <c r="BH216" s="46"/>
      <c r="BI216" s="1">
        <v>1</v>
      </c>
      <c r="BJ216" s="1"/>
      <c r="BK216" s="1"/>
      <c r="BL216" s="1" t="s">
        <v>70</v>
      </c>
      <c r="BM216" s="1">
        <v>2</v>
      </c>
      <c r="BN216" s="1"/>
      <c r="BO216" s="1"/>
      <c r="BP216" s="1"/>
      <c r="BQ216" s="1"/>
      <c r="BR216" s="1"/>
      <c r="BS216" s="1"/>
      <c r="BT216" s="1"/>
      <c r="BU216" s="147"/>
      <c r="BV216" s="1" t="s">
        <v>30</v>
      </c>
      <c r="BW216" s="39"/>
      <c r="BX216" s="39"/>
      <c r="BY216" s="1">
        <v>2</v>
      </c>
      <c r="BZ216" s="1" t="s">
        <v>30</v>
      </c>
      <c r="CA216" s="39"/>
      <c r="CB216" s="39"/>
      <c r="CC216" s="1">
        <v>2</v>
      </c>
      <c r="CD216" s="1" t="s">
        <v>88</v>
      </c>
      <c r="CE216" s="46"/>
      <c r="CF216" s="46"/>
      <c r="CG216" s="1">
        <v>1</v>
      </c>
      <c r="CH216" s="1"/>
      <c r="CI216" s="1"/>
      <c r="CJ216" s="1" t="s">
        <v>70</v>
      </c>
      <c r="CK216" s="1">
        <v>2</v>
      </c>
      <c r="CL216" s="1"/>
      <c r="CM216" s="1"/>
      <c r="CN216" s="1"/>
      <c r="CO216" s="1"/>
      <c r="CP216" s="1"/>
      <c r="CQ216" s="1"/>
      <c r="CR216" s="1"/>
      <c r="CS216" s="147"/>
      <c r="CT216" s="1" t="s">
        <v>30</v>
      </c>
      <c r="CU216" s="39"/>
      <c r="CV216" s="39"/>
      <c r="CW216" s="1">
        <v>2</v>
      </c>
      <c r="CX216" s="1" t="s">
        <v>30</v>
      </c>
      <c r="CY216" s="39"/>
      <c r="CZ216" s="39"/>
      <c r="DA216" s="1">
        <v>2</v>
      </c>
      <c r="DB216" s="1" t="s">
        <v>88</v>
      </c>
      <c r="DC216" s="46"/>
      <c r="DD216" s="46"/>
      <c r="DE216" s="1">
        <v>1</v>
      </c>
      <c r="DF216" s="1"/>
      <c r="DG216" s="1"/>
      <c r="DH216" s="1" t="s">
        <v>70</v>
      </c>
      <c r="DI216" s="1">
        <v>2</v>
      </c>
      <c r="DJ216" s="1"/>
      <c r="DK216" s="1"/>
      <c r="DL216" s="1"/>
      <c r="DM216" s="1"/>
      <c r="DN216" s="1"/>
      <c r="DO216" s="1"/>
      <c r="DP216" s="1"/>
    </row>
    <row r="217" spans="1:120" x14ac:dyDescent="0.25">
      <c r="A217" s="118"/>
      <c r="B217" s="1" t="s">
        <v>63</v>
      </c>
      <c r="C217" s="39"/>
      <c r="D217" s="39"/>
      <c r="E217" s="1">
        <v>4</v>
      </c>
      <c r="F217" s="1" t="s">
        <v>58</v>
      </c>
      <c r="G217" s="39"/>
      <c r="H217" s="39"/>
      <c r="I217" s="1">
        <v>1</v>
      </c>
      <c r="J217" s="1"/>
      <c r="K217" s="46"/>
      <c r="L217" s="46"/>
      <c r="M217" s="1"/>
      <c r="N217" s="1"/>
      <c r="O217" s="1"/>
      <c r="P217" s="1" t="s">
        <v>89</v>
      </c>
      <c r="Q217" s="1">
        <v>3</v>
      </c>
      <c r="R217" s="1"/>
      <c r="S217" s="1"/>
      <c r="T217" s="1"/>
      <c r="U217" s="1"/>
      <c r="V217" s="1"/>
      <c r="W217" s="1"/>
      <c r="X217" s="1"/>
      <c r="Y217" s="147"/>
      <c r="Z217" s="1" t="s">
        <v>63</v>
      </c>
      <c r="AA217" s="39"/>
      <c r="AB217" s="39"/>
      <c r="AC217" s="1">
        <v>4</v>
      </c>
      <c r="AD217" s="1" t="s">
        <v>58</v>
      </c>
      <c r="AE217" s="39"/>
      <c r="AF217" s="39"/>
      <c r="AG217" s="1">
        <v>1</v>
      </c>
      <c r="AH217" s="1"/>
      <c r="AI217" s="46"/>
      <c r="AJ217" s="46"/>
      <c r="AK217" s="1"/>
      <c r="AL217" s="1"/>
      <c r="AM217" s="1"/>
      <c r="AN217" s="1" t="s">
        <v>89</v>
      </c>
      <c r="AO217" s="1">
        <v>3</v>
      </c>
      <c r="AP217" s="1"/>
      <c r="AQ217" s="1"/>
      <c r="AR217" s="1"/>
      <c r="AS217" s="1"/>
      <c r="AT217" s="1"/>
      <c r="AU217" s="1"/>
      <c r="AV217" s="1"/>
      <c r="AW217" s="147"/>
      <c r="AX217" s="1" t="s">
        <v>63</v>
      </c>
      <c r="AY217" s="39"/>
      <c r="AZ217" s="39"/>
      <c r="BA217" s="1">
        <v>4</v>
      </c>
      <c r="BB217" s="1" t="s">
        <v>58</v>
      </c>
      <c r="BC217" s="39"/>
      <c r="BD217" s="39"/>
      <c r="BE217" s="1">
        <v>1</v>
      </c>
      <c r="BF217" s="1"/>
      <c r="BG217" s="46"/>
      <c r="BH217" s="46"/>
      <c r="BI217" s="1"/>
      <c r="BJ217" s="1"/>
      <c r="BK217" s="1"/>
      <c r="BL217" s="1" t="s">
        <v>89</v>
      </c>
      <c r="BM217" s="1">
        <v>3</v>
      </c>
      <c r="BN217" s="1"/>
      <c r="BO217" s="1"/>
      <c r="BP217" s="1"/>
      <c r="BQ217" s="1"/>
      <c r="BR217" s="1"/>
      <c r="BS217" s="1"/>
      <c r="BT217" s="1"/>
      <c r="BU217" s="147"/>
      <c r="BV217" s="1" t="s">
        <v>63</v>
      </c>
      <c r="BW217" s="39"/>
      <c r="BX217" s="39"/>
      <c r="BY217" s="1">
        <v>4</v>
      </c>
      <c r="BZ217" s="1" t="s">
        <v>58</v>
      </c>
      <c r="CA217" s="39"/>
      <c r="CB217" s="39"/>
      <c r="CC217" s="1">
        <v>1</v>
      </c>
      <c r="CD217" s="1"/>
      <c r="CE217" s="46"/>
      <c r="CF217" s="46"/>
      <c r="CG217" s="1"/>
      <c r="CH217" s="1"/>
      <c r="CI217" s="1"/>
      <c r="CJ217" s="1" t="s">
        <v>89</v>
      </c>
      <c r="CK217" s="1">
        <v>3</v>
      </c>
      <c r="CL217" s="1"/>
      <c r="CM217" s="1"/>
      <c r="CN217" s="1"/>
      <c r="CO217" s="1"/>
      <c r="CP217" s="1"/>
      <c r="CQ217" s="1"/>
      <c r="CR217" s="1"/>
      <c r="CS217" s="147"/>
      <c r="CT217" s="1" t="s">
        <v>63</v>
      </c>
      <c r="CU217" s="39"/>
      <c r="CV217" s="39"/>
      <c r="CW217" s="1">
        <v>4</v>
      </c>
      <c r="CX217" s="1" t="s">
        <v>58</v>
      </c>
      <c r="CY217" s="39"/>
      <c r="CZ217" s="39"/>
      <c r="DA217" s="1">
        <v>1</v>
      </c>
      <c r="DB217" s="1"/>
      <c r="DC217" s="46"/>
      <c r="DD217" s="46"/>
      <c r="DE217" s="1"/>
      <c r="DF217" s="1"/>
      <c r="DG217" s="1"/>
      <c r="DH217" s="1" t="s">
        <v>89</v>
      </c>
      <c r="DI217" s="1">
        <v>3</v>
      </c>
      <c r="DJ217" s="1"/>
      <c r="DK217" s="1"/>
      <c r="DL217" s="1"/>
      <c r="DM217" s="1"/>
      <c r="DN217" s="1"/>
      <c r="DO217" s="1"/>
      <c r="DP217" s="1"/>
    </row>
    <row r="218" spans="1:120" x14ac:dyDescent="0.25">
      <c r="A218" s="118"/>
      <c r="B218" s="1" t="s">
        <v>64</v>
      </c>
      <c r="C218" s="39"/>
      <c r="D218" s="39"/>
      <c r="E218" s="1">
        <v>4</v>
      </c>
      <c r="F218" s="1"/>
      <c r="G218" s="39"/>
      <c r="H218" s="39"/>
      <c r="I218" s="1"/>
      <c r="J218" s="1"/>
      <c r="K218" s="46"/>
      <c r="L218" s="46"/>
      <c r="M218" s="1"/>
      <c r="N218" s="1"/>
      <c r="O218" s="1"/>
      <c r="P218" s="1" t="s">
        <v>90</v>
      </c>
      <c r="Q218" s="1">
        <v>4</v>
      </c>
      <c r="R218" s="1"/>
      <c r="S218" s="1"/>
      <c r="T218" s="1"/>
      <c r="U218" s="1"/>
      <c r="V218" s="1"/>
      <c r="W218" s="1"/>
      <c r="X218" s="1"/>
      <c r="Y218" s="147"/>
      <c r="Z218" s="1" t="s">
        <v>64</v>
      </c>
      <c r="AA218" s="39"/>
      <c r="AB218" s="39"/>
      <c r="AC218" s="1">
        <v>4</v>
      </c>
      <c r="AD218" s="1"/>
      <c r="AE218" s="39"/>
      <c r="AF218" s="39"/>
      <c r="AG218" s="1"/>
      <c r="AH218" s="1"/>
      <c r="AI218" s="46"/>
      <c r="AJ218" s="46"/>
      <c r="AK218" s="1"/>
      <c r="AL218" s="1"/>
      <c r="AM218" s="1"/>
      <c r="AN218" s="1" t="s">
        <v>90</v>
      </c>
      <c r="AO218" s="1">
        <v>4</v>
      </c>
      <c r="AP218" s="1"/>
      <c r="AQ218" s="1"/>
      <c r="AR218" s="1"/>
      <c r="AS218" s="1"/>
      <c r="AT218" s="1"/>
      <c r="AU218" s="1"/>
      <c r="AV218" s="1"/>
      <c r="AW218" s="147"/>
      <c r="AX218" s="1" t="s">
        <v>64</v>
      </c>
      <c r="AY218" s="39"/>
      <c r="AZ218" s="39"/>
      <c r="BA218" s="1">
        <v>4</v>
      </c>
      <c r="BB218" s="1"/>
      <c r="BC218" s="39"/>
      <c r="BD218" s="39"/>
      <c r="BE218" s="1"/>
      <c r="BF218" s="1"/>
      <c r="BG218" s="46"/>
      <c r="BH218" s="46"/>
      <c r="BI218" s="1"/>
      <c r="BJ218" s="1"/>
      <c r="BK218" s="1"/>
      <c r="BL218" s="1" t="s">
        <v>90</v>
      </c>
      <c r="BM218" s="1">
        <v>4</v>
      </c>
      <c r="BN218" s="1"/>
      <c r="BO218" s="1"/>
      <c r="BP218" s="1"/>
      <c r="BQ218" s="1"/>
      <c r="BR218" s="1"/>
      <c r="BS218" s="1"/>
      <c r="BT218" s="1"/>
      <c r="BU218" s="147"/>
      <c r="BV218" s="1" t="s">
        <v>64</v>
      </c>
      <c r="BW218" s="39"/>
      <c r="BX218" s="39"/>
      <c r="BY218" s="1">
        <v>4</v>
      </c>
      <c r="BZ218" s="1"/>
      <c r="CA218" s="39"/>
      <c r="CB218" s="39"/>
      <c r="CC218" s="1"/>
      <c r="CD218" s="1"/>
      <c r="CE218" s="46"/>
      <c r="CF218" s="46"/>
      <c r="CG218" s="1"/>
      <c r="CH218" s="1"/>
      <c r="CI218" s="1"/>
      <c r="CJ218" s="1" t="s">
        <v>90</v>
      </c>
      <c r="CK218" s="1">
        <v>4</v>
      </c>
      <c r="CL218" s="1"/>
      <c r="CM218" s="1"/>
      <c r="CN218" s="1"/>
      <c r="CO218" s="1"/>
      <c r="CP218" s="1"/>
      <c r="CQ218" s="1"/>
      <c r="CR218" s="1"/>
      <c r="CS218" s="147"/>
      <c r="CT218" s="1" t="s">
        <v>64</v>
      </c>
      <c r="CU218" s="39"/>
      <c r="CV218" s="39"/>
      <c r="CW218" s="1">
        <v>4</v>
      </c>
      <c r="CX218" s="1"/>
      <c r="CY218" s="39"/>
      <c r="CZ218" s="39"/>
      <c r="DA218" s="1"/>
      <c r="DB218" s="1"/>
      <c r="DC218" s="46"/>
      <c r="DD218" s="46"/>
      <c r="DE218" s="1"/>
      <c r="DF218" s="1"/>
      <c r="DG218" s="1"/>
      <c r="DH218" s="1" t="s">
        <v>90</v>
      </c>
      <c r="DI218" s="1">
        <v>4</v>
      </c>
      <c r="DJ218" s="1"/>
      <c r="DK218" s="1"/>
      <c r="DL218" s="1"/>
      <c r="DM218" s="1"/>
      <c r="DN218" s="1"/>
      <c r="DO218" s="1"/>
      <c r="DP218" s="1"/>
    </row>
    <row r="219" spans="1:120" x14ac:dyDescent="0.25">
      <c r="A219" s="118"/>
      <c r="B219" s="1" t="s">
        <v>65</v>
      </c>
      <c r="C219" s="39"/>
      <c r="D219" s="39"/>
      <c r="E219" s="1">
        <v>2</v>
      </c>
      <c r="F219" s="1"/>
      <c r="G219" s="39"/>
      <c r="H219" s="39"/>
      <c r="I219" s="1"/>
      <c r="J219" s="1"/>
      <c r="K219" s="46"/>
      <c r="L219" s="46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47"/>
      <c r="Z219" s="1" t="s">
        <v>65</v>
      </c>
      <c r="AA219" s="39"/>
      <c r="AB219" s="39"/>
      <c r="AC219" s="1">
        <v>2</v>
      </c>
      <c r="AD219" s="1"/>
      <c r="AE219" s="39"/>
      <c r="AF219" s="39"/>
      <c r="AG219" s="1"/>
      <c r="AH219" s="1"/>
      <c r="AI219" s="46"/>
      <c r="AJ219" s="46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47"/>
      <c r="AX219" s="1" t="s">
        <v>65</v>
      </c>
      <c r="AY219" s="39"/>
      <c r="AZ219" s="39"/>
      <c r="BA219" s="1">
        <v>2</v>
      </c>
      <c r="BB219" s="1"/>
      <c r="BC219" s="39"/>
      <c r="BD219" s="39"/>
      <c r="BE219" s="1"/>
      <c r="BF219" s="1"/>
      <c r="BG219" s="46"/>
      <c r="BH219" s="46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47"/>
      <c r="BV219" s="1" t="s">
        <v>65</v>
      </c>
      <c r="BW219" s="39"/>
      <c r="BX219" s="39"/>
      <c r="BY219" s="1">
        <v>2</v>
      </c>
      <c r="BZ219" s="1"/>
      <c r="CA219" s="39"/>
      <c r="CB219" s="39"/>
      <c r="CC219" s="1"/>
      <c r="CD219" s="1"/>
      <c r="CE219" s="46"/>
      <c r="CF219" s="46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47"/>
      <c r="CT219" s="1" t="s">
        <v>65</v>
      </c>
      <c r="CU219" s="39"/>
      <c r="CV219" s="39"/>
      <c r="CW219" s="1">
        <v>2</v>
      </c>
      <c r="CX219" s="1"/>
      <c r="CY219" s="39"/>
      <c r="CZ219" s="39"/>
      <c r="DA219" s="1"/>
      <c r="DB219" s="1"/>
      <c r="DC219" s="46"/>
      <c r="DD219" s="46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</row>
    <row r="220" spans="1:120" x14ac:dyDescent="0.25">
      <c r="A220" s="118"/>
      <c r="B220" s="1" t="s">
        <v>84</v>
      </c>
      <c r="C220" s="39"/>
      <c r="D220" s="39"/>
      <c r="E220" s="1">
        <v>1</v>
      </c>
      <c r="F220" s="1"/>
      <c r="G220" s="39"/>
      <c r="H220" s="39"/>
      <c r="I220" s="1"/>
      <c r="J220" s="1"/>
      <c r="K220" s="46"/>
      <c r="L220" s="46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47"/>
      <c r="Z220" s="1" t="s">
        <v>84</v>
      </c>
      <c r="AA220" s="39"/>
      <c r="AB220" s="39"/>
      <c r="AC220" s="1">
        <v>1</v>
      </c>
      <c r="AD220" s="1"/>
      <c r="AE220" s="39"/>
      <c r="AF220" s="39"/>
      <c r="AG220" s="1"/>
      <c r="AH220" s="1"/>
      <c r="AI220" s="46"/>
      <c r="AJ220" s="46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47"/>
      <c r="AX220" s="1" t="s">
        <v>84</v>
      </c>
      <c r="AY220" s="39"/>
      <c r="AZ220" s="39"/>
      <c r="BA220" s="1">
        <v>1</v>
      </c>
      <c r="BB220" s="1"/>
      <c r="BC220" s="39"/>
      <c r="BD220" s="39"/>
      <c r="BE220" s="1"/>
      <c r="BF220" s="1"/>
      <c r="BG220" s="46"/>
      <c r="BH220" s="46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47"/>
      <c r="BV220" s="1" t="s">
        <v>84</v>
      </c>
      <c r="BW220" s="39"/>
      <c r="BX220" s="39"/>
      <c r="BY220" s="1">
        <v>1</v>
      </c>
      <c r="BZ220" s="1"/>
      <c r="CA220" s="39"/>
      <c r="CB220" s="39"/>
      <c r="CC220" s="1"/>
      <c r="CD220" s="1"/>
      <c r="CE220" s="46"/>
      <c r="CF220" s="46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47"/>
      <c r="CT220" s="1" t="s">
        <v>84</v>
      </c>
      <c r="CU220" s="39"/>
      <c r="CV220" s="39"/>
      <c r="CW220" s="1">
        <v>1</v>
      </c>
      <c r="CX220" s="1"/>
      <c r="CY220" s="39"/>
      <c r="CZ220" s="39"/>
      <c r="DA220" s="1"/>
      <c r="DB220" s="1"/>
      <c r="DC220" s="46"/>
      <c r="DD220" s="46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</row>
    <row r="221" spans="1:120" x14ac:dyDescent="0.25">
      <c r="A221" s="118"/>
      <c r="B221" s="1" t="s">
        <v>85</v>
      </c>
      <c r="C221" s="39"/>
      <c r="D221" s="39"/>
      <c r="E221" s="1">
        <v>2</v>
      </c>
      <c r="F221" s="1"/>
      <c r="G221" s="39"/>
      <c r="H221" s="39"/>
      <c r="I221" s="1"/>
      <c r="J221" s="1"/>
      <c r="K221" s="46"/>
      <c r="L221" s="46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47"/>
      <c r="Z221" s="1" t="s">
        <v>85</v>
      </c>
      <c r="AA221" s="39"/>
      <c r="AB221" s="39"/>
      <c r="AC221" s="1">
        <v>2</v>
      </c>
      <c r="AD221" s="1"/>
      <c r="AE221" s="39"/>
      <c r="AF221" s="39"/>
      <c r="AG221" s="1"/>
      <c r="AH221" s="1"/>
      <c r="AI221" s="46"/>
      <c r="AJ221" s="46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47"/>
      <c r="AX221" s="1" t="s">
        <v>85</v>
      </c>
      <c r="AY221" s="39"/>
      <c r="AZ221" s="39"/>
      <c r="BA221" s="1">
        <v>2</v>
      </c>
      <c r="BB221" s="1"/>
      <c r="BC221" s="39"/>
      <c r="BD221" s="39"/>
      <c r="BE221" s="1"/>
      <c r="BF221" s="1"/>
      <c r="BG221" s="46"/>
      <c r="BH221" s="46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47"/>
      <c r="BV221" s="1" t="s">
        <v>85</v>
      </c>
      <c r="BW221" s="39"/>
      <c r="BX221" s="39"/>
      <c r="BY221" s="1">
        <v>2</v>
      </c>
      <c r="BZ221" s="1"/>
      <c r="CA221" s="39"/>
      <c r="CB221" s="39"/>
      <c r="CC221" s="1"/>
      <c r="CD221" s="1"/>
      <c r="CE221" s="46"/>
      <c r="CF221" s="46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47"/>
      <c r="CT221" s="1" t="s">
        <v>85</v>
      </c>
      <c r="CU221" s="39"/>
      <c r="CV221" s="39"/>
      <c r="CW221" s="1">
        <v>2</v>
      </c>
      <c r="CX221" s="1"/>
      <c r="CY221" s="39"/>
      <c r="CZ221" s="39"/>
      <c r="DA221" s="1"/>
      <c r="DB221" s="1"/>
      <c r="DC221" s="46"/>
      <c r="DD221" s="46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</row>
    <row r="222" spans="1:120" x14ac:dyDescent="0.25">
      <c r="A222" s="118"/>
      <c r="B222" s="1"/>
      <c r="C222" s="39"/>
      <c r="D222" s="39"/>
      <c r="E222" s="1"/>
      <c r="F222" s="1"/>
      <c r="G222" s="39"/>
      <c r="H222" s="39"/>
      <c r="I222" s="1"/>
      <c r="J222" s="1"/>
      <c r="K222" s="46"/>
      <c r="L222" s="46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47"/>
      <c r="Z222" s="1"/>
      <c r="AA222" s="39"/>
      <c r="AB222" s="39"/>
      <c r="AC222" s="1"/>
      <c r="AD222" s="1"/>
      <c r="AE222" s="39"/>
      <c r="AF222" s="39"/>
      <c r="AG222" s="1"/>
      <c r="AH222" s="1"/>
      <c r="AI222" s="46"/>
      <c r="AJ222" s="46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47"/>
      <c r="AX222" s="1"/>
      <c r="AY222" s="39"/>
      <c r="AZ222" s="39"/>
      <c r="BA222" s="1"/>
      <c r="BB222" s="1"/>
      <c r="BC222" s="39"/>
      <c r="BD222" s="39"/>
      <c r="BE222" s="1"/>
      <c r="BF222" s="1"/>
      <c r="BG222" s="46"/>
      <c r="BH222" s="46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47"/>
      <c r="BV222" s="1"/>
      <c r="BW222" s="39"/>
      <c r="BX222" s="39"/>
      <c r="BY222" s="1"/>
      <c r="BZ222" s="1"/>
      <c r="CA222" s="39"/>
      <c r="CB222" s="39"/>
      <c r="CC222" s="1"/>
      <c r="CD222" s="1"/>
      <c r="CE222" s="46"/>
      <c r="CF222" s="46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47"/>
      <c r="CT222" s="1"/>
      <c r="CU222" s="39"/>
      <c r="CV222" s="39"/>
      <c r="CW222" s="1"/>
      <c r="CX222" s="1"/>
      <c r="CY222" s="39"/>
      <c r="CZ222" s="39"/>
      <c r="DA222" s="1"/>
      <c r="DB222" s="1"/>
      <c r="DC222" s="46"/>
      <c r="DD222" s="46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</row>
    <row r="223" spans="1:120" x14ac:dyDescent="0.25">
      <c r="A223" s="118"/>
      <c r="B223" s="1"/>
      <c r="C223" s="39"/>
      <c r="D223" s="39"/>
      <c r="E223" s="1"/>
      <c r="F223" s="1"/>
      <c r="G223" s="39"/>
      <c r="H223" s="39"/>
      <c r="I223" s="1"/>
      <c r="J223" s="1"/>
      <c r="K223" s="46"/>
      <c r="L223" s="46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47"/>
      <c r="Z223" s="1"/>
      <c r="AA223" s="39"/>
      <c r="AB223" s="39"/>
      <c r="AC223" s="1"/>
      <c r="AD223" s="1"/>
      <c r="AE223" s="39"/>
      <c r="AF223" s="39"/>
      <c r="AG223" s="1"/>
      <c r="AH223" s="1"/>
      <c r="AI223" s="46"/>
      <c r="AJ223" s="46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47"/>
      <c r="AX223" s="1"/>
      <c r="AY223" s="39"/>
      <c r="AZ223" s="39"/>
      <c r="BA223" s="1"/>
      <c r="BB223" s="1"/>
      <c r="BC223" s="39"/>
      <c r="BD223" s="39"/>
      <c r="BE223" s="1"/>
      <c r="BF223" s="1"/>
      <c r="BG223" s="46"/>
      <c r="BH223" s="46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47"/>
      <c r="BV223" s="1"/>
      <c r="BW223" s="39"/>
      <c r="BX223" s="39"/>
      <c r="BY223" s="1"/>
      <c r="BZ223" s="1"/>
      <c r="CA223" s="39"/>
      <c r="CB223" s="39"/>
      <c r="CC223" s="1"/>
      <c r="CD223" s="1"/>
      <c r="CE223" s="46"/>
      <c r="CF223" s="46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47"/>
      <c r="CT223" s="1"/>
      <c r="CU223" s="39"/>
      <c r="CV223" s="39"/>
      <c r="CW223" s="1"/>
      <c r="CX223" s="1"/>
      <c r="CY223" s="39"/>
      <c r="CZ223" s="39"/>
      <c r="DA223" s="1"/>
      <c r="DB223" s="1"/>
      <c r="DC223" s="46"/>
      <c r="DD223" s="46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</row>
    <row r="224" spans="1:120" x14ac:dyDescent="0.25">
      <c r="A224" s="118"/>
      <c r="B224" s="1"/>
      <c r="C224" s="39"/>
      <c r="D224" s="39"/>
      <c r="E224" s="1"/>
      <c r="F224" s="1"/>
      <c r="G224" s="39"/>
      <c r="H224" s="39"/>
      <c r="I224" s="1"/>
      <c r="J224" s="1"/>
      <c r="K224" s="46"/>
      <c r="L224" s="46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47"/>
      <c r="Z224" s="1"/>
      <c r="AA224" s="39"/>
      <c r="AB224" s="39"/>
      <c r="AC224" s="1"/>
      <c r="AD224" s="1"/>
      <c r="AE224" s="39"/>
      <c r="AF224" s="39"/>
      <c r="AG224" s="1"/>
      <c r="AH224" s="1"/>
      <c r="AI224" s="46"/>
      <c r="AJ224" s="46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47"/>
      <c r="AX224" s="1"/>
      <c r="AY224" s="39"/>
      <c r="AZ224" s="39"/>
      <c r="BA224" s="1"/>
      <c r="BB224" s="1"/>
      <c r="BC224" s="39"/>
      <c r="BD224" s="39"/>
      <c r="BE224" s="1"/>
      <c r="BF224" s="1"/>
      <c r="BG224" s="46"/>
      <c r="BH224" s="46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47"/>
      <c r="BV224" s="1"/>
      <c r="BW224" s="39"/>
      <c r="BX224" s="39"/>
      <c r="BY224" s="1"/>
      <c r="BZ224" s="1"/>
      <c r="CA224" s="39"/>
      <c r="CB224" s="39"/>
      <c r="CC224" s="1"/>
      <c r="CD224" s="1"/>
      <c r="CE224" s="46"/>
      <c r="CF224" s="46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47"/>
      <c r="CT224" s="1"/>
      <c r="CU224" s="39"/>
      <c r="CV224" s="39"/>
      <c r="CW224" s="1"/>
      <c r="CX224" s="1"/>
      <c r="CY224" s="39"/>
      <c r="CZ224" s="39"/>
      <c r="DA224" s="1"/>
      <c r="DB224" s="1"/>
      <c r="DC224" s="46"/>
      <c r="DD224" s="46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</row>
    <row r="225" spans="1:120" x14ac:dyDescent="0.25">
      <c r="A225" s="118"/>
      <c r="B225" s="1"/>
      <c r="C225" s="39"/>
      <c r="D225" s="39"/>
      <c r="E225" s="1"/>
      <c r="F225" s="1"/>
      <c r="G225" s="39"/>
      <c r="H225" s="39"/>
      <c r="I225" s="1"/>
      <c r="J225" s="1"/>
      <c r="K225" s="46"/>
      <c r="L225" s="46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47"/>
      <c r="Z225" s="1"/>
      <c r="AA225" s="39"/>
      <c r="AB225" s="39"/>
      <c r="AC225" s="1"/>
      <c r="AD225" s="1"/>
      <c r="AE225" s="39"/>
      <c r="AF225" s="39"/>
      <c r="AG225" s="1"/>
      <c r="AH225" s="1"/>
      <c r="AI225" s="46"/>
      <c r="AJ225" s="46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47"/>
      <c r="AX225" s="1"/>
      <c r="AY225" s="39"/>
      <c r="AZ225" s="39"/>
      <c r="BA225" s="1"/>
      <c r="BB225" s="1"/>
      <c r="BC225" s="39"/>
      <c r="BD225" s="39"/>
      <c r="BE225" s="1"/>
      <c r="BF225" s="1"/>
      <c r="BG225" s="46"/>
      <c r="BH225" s="46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47"/>
      <c r="BV225" s="1"/>
      <c r="BW225" s="39"/>
      <c r="BX225" s="39"/>
      <c r="BY225" s="1"/>
      <c r="BZ225" s="1"/>
      <c r="CA225" s="39"/>
      <c r="CB225" s="39"/>
      <c r="CC225" s="1"/>
      <c r="CD225" s="1"/>
      <c r="CE225" s="46"/>
      <c r="CF225" s="46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47"/>
      <c r="CT225" s="1"/>
      <c r="CU225" s="39"/>
      <c r="CV225" s="39"/>
      <c r="CW225" s="1"/>
      <c r="CX225" s="1"/>
      <c r="CY225" s="39"/>
      <c r="CZ225" s="39"/>
      <c r="DA225" s="1"/>
      <c r="DB225" s="1"/>
      <c r="DC225" s="46"/>
      <c r="DD225" s="46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</row>
    <row r="226" spans="1:120" x14ac:dyDescent="0.25">
      <c r="A226" s="118"/>
      <c r="B226" s="1"/>
      <c r="C226" s="39"/>
      <c r="D226" s="39"/>
      <c r="E226" s="1"/>
      <c r="F226" s="1"/>
      <c r="G226" s="39"/>
      <c r="H226" s="39"/>
      <c r="I226" s="1"/>
      <c r="J226" s="1"/>
      <c r="K226" s="46"/>
      <c r="L226" s="46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47"/>
      <c r="Z226" s="1"/>
      <c r="AA226" s="39"/>
      <c r="AB226" s="39"/>
      <c r="AC226" s="1"/>
      <c r="AD226" s="1"/>
      <c r="AE226" s="39"/>
      <c r="AF226" s="39"/>
      <c r="AG226" s="1"/>
      <c r="AH226" s="1"/>
      <c r="AI226" s="46"/>
      <c r="AJ226" s="46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47"/>
      <c r="AX226" s="1"/>
      <c r="AY226" s="39"/>
      <c r="AZ226" s="39"/>
      <c r="BA226" s="1"/>
      <c r="BB226" s="1"/>
      <c r="BC226" s="39"/>
      <c r="BD226" s="39"/>
      <c r="BE226" s="1"/>
      <c r="BF226" s="1"/>
      <c r="BG226" s="46"/>
      <c r="BH226" s="46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47"/>
      <c r="BV226" s="1"/>
      <c r="BW226" s="39"/>
      <c r="BX226" s="39"/>
      <c r="BY226" s="1"/>
      <c r="BZ226" s="1"/>
      <c r="CA226" s="39"/>
      <c r="CB226" s="39"/>
      <c r="CC226" s="1"/>
      <c r="CD226" s="1"/>
      <c r="CE226" s="46"/>
      <c r="CF226" s="46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47"/>
      <c r="CT226" s="1"/>
      <c r="CU226" s="39"/>
      <c r="CV226" s="39"/>
      <c r="CW226" s="1"/>
      <c r="CX226" s="1"/>
      <c r="CY226" s="39"/>
      <c r="CZ226" s="39"/>
      <c r="DA226" s="1"/>
      <c r="DB226" s="1"/>
      <c r="DC226" s="46"/>
      <c r="DD226" s="46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</row>
    <row r="227" spans="1:120" x14ac:dyDescent="0.25">
      <c r="A227" s="118"/>
      <c r="B227" s="1"/>
      <c r="C227" s="39"/>
      <c r="D227" s="39"/>
      <c r="E227" s="1"/>
      <c r="F227" s="1"/>
      <c r="G227" s="39"/>
      <c r="H227" s="39"/>
      <c r="I227" s="1"/>
      <c r="J227" s="1"/>
      <c r="K227" s="46"/>
      <c r="L227" s="46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47"/>
      <c r="Z227" s="1"/>
      <c r="AA227" s="39"/>
      <c r="AB227" s="39"/>
      <c r="AC227" s="1"/>
      <c r="AD227" s="1"/>
      <c r="AE227" s="39"/>
      <c r="AF227" s="39"/>
      <c r="AG227" s="1"/>
      <c r="AH227" s="1"/>
      <c r="AI227" s="46"/>
      <c r="AJ227" s="46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47"/>
      <c r="AX227" s="1"/>
      <c r="AY227" s="39"/>
      <c r="AZ227" s="39"/>
      <c r="BA227" s="1"/>
      <c r="BB227" s="1"/>
      <c r="BC227" s="39"/>
      <c r="BD227" s="39"/>
      <c r="BE227" s="1"/>
      <c r="BF227" s="1"/>
      <c r="BG227" s="46"/>
      <c r="BH227" s="46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47"/>
      <c r="BV227" s="1"/>
      <c r="BW227" s="39"/>
      <c r="BX227" s="39"/>
      <c r="BY227" s="1"/>
      <c r="BZ227" s="1"/>
      <c r="CA227" s="39"/>
      <c r="CB227" s="39"/>
      <c r="CC227" s="1"/>
      <c r="CD227" s="1"/>
      <c r="CE227" s="46"/>
      <c r="CF227" s="46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47"/>
      <c r="CT227" s="1"/>
      <c r="CU227" s="39"/>
      <c r="CV227" s="39"/>
      <c r="CW227" s="1"/>
      <c r="CX227" s="1"/>
      <c r="CY227" s="39"/>
      <c r="CZ227" s="39"/>
      <c r="DA227" s="1"/>
      <c r="DB227" s="1"/>
      <c r="DC227" s="46"/>
      <c r="DD227" s="46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</row>
    <row r="228" spans="1:120" x14ac:dyDescent="0.25">
      <c r="A228" s="118"/>
      <c r="B228" s="1"/>
      <c r="C228" s="39"/>
      <c r="D228" s="39"/>
      <c r="E228" s="1"/>
      <c r="F228" s="1"/>
      <c r="G228" s="39"/>
      <c r="H228" s="39"/>
      <c r="I228" s="1"/>
      <c r="J228" s="1"/>
      <c r="K228" s="46"/>
      <c r="L228" s="46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47"/>
      <c r="Z228" s="1"/>
      <c r="AA228" s="39"/>
      <c r="AB228" s="39"/>
      <c r="AC228" s="1"/>
      <c r="AD228" s="1"/>
      <c r="AE228" s="39"/>
      <c r="AF228" s="39"/>
      <c r="AG228" s="1"/>
      <c r="AH228" s="1"/>
      <c r="AI228" s="46"/>
      <c r="AJ228" s="46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47"/>
      <c r="AX228" s="1"/>
      <c r="AY228" s="39"/>
      <c r="AZ228" s="39"/>
      <c r="BA228" s="1"/>
      <c r="BB228" s="1"/>
      <c r="BC228" s="39"/>
      <c r="BD228" s="39"/>
      <c r="BE228" s="1"/>
      <c r="BF228" s="1"/>
      <c r="BG228" s="46"/>
      <c r="BH228" s="46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47"/>
      <c r="BV228" s="1"/>
      <c r="BW228" s="39"/>
      <c r="BX228" s="39"/>
      <c r="BY228" s="1"/>
      <c r="BZ228" s="1"/>
      <c r="CA228" s="39"/>
      <c r="CB228" s="39"/>
      <c r="CC228" s="1"/>
      <c r="CD228" s="1"/>
      <c r="CE228" s="46"/>
      <c r="CF228" s="46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47"/>
      <c r="CT228" s="1"/>
      <c r="CU228" s="39"/>
      <c r="CV228" s="39"/>
      <c r="CW228" s="1"/>
      <c r="CX228" s="1"/>
      <c r="CY228" s="39"/>
      <c r="CZ228" s="39"/>
      <c r="DA228" s="1"/>
      <c r="DB228" s="1"/>
      <c r="DC228" s="46"/>
      <c r="DD228" s="46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</row>
    <row r="229" spans="1:120" ht="15.75" thickBot="1" x14ac:dyDescent="0.3">
      <c r="A229" s="119"/>
      <c r="B229" s="6"/>
      <c r="C229" s="40"/>
      <c r="D229" s="40"/>
      <c r="E229" s="6"/>
      <c r="F229" s="6"/>
      <c r="G229" s="40"/>
      <c r="H229" s="40"/>
      <c r="I229" s="6"/>
      <c r="J229" s="6"/>
      <c r="K229" s="47"/>
      <c r="L229" s="47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148"/>
      <c r="Z229" s="6"/>
      <c r="AA229" s="40"/>
      <c r="AB229" s="40"/>
      <c r="AC229" s="6"/>
      <c r="AD229" s="6"/>
      <c r="AE229" s="40"/>
      <c r="AF229" s="40"/>
      <c r="AG229" s="6"/>
      <c r="AH229" s="6"/>
      <c r="AI229" s="47"/>
      <c r="AJ229" s="47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148"/>
      <c r="AX229" s="6"/>
      <c r="AY229" s="40"/>
      <c r="AZ229" s="40"/>
      <c r="BA229" s="6"/>
      <c r="BB229" s="6"/>
      <c r="BC229" s="40"/>
      <c r="BD229" s="40"/>
      <c r="BE229" s="6"/>
      <c r="BF229" s="6"/>
      <c r="BG229" s="47"/>
      <c r="BH229" s="47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148"/>
      <c r="BV229" s="6"/>
      <c r="BW229" s="40"/>
      <c r="BX229" s="40"/>
      <c r="BY229" s="6"/>
      <c r="BZ229" s="6"/>
      <c r="CA229" s="40"/>
      <c r="CB229" s="40"/>
      <c r="CC229" s="6"/>
      <c r="CD229" s="6"/>
      <c r="CE229" s="47"/>
      <c r="CF229" s="47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148"/>
      <c r="CT229" s="6"/>
      <c r="CU229" s="40"/>
      <c r="CV229" s="40"/>
      <c r="CW229" s="6"/>
      <c r="CX229" s="6"/>
      <c r="CY229" s="40"/>
      <c r="CZ229" s="40"/>
      <c r="DA229" s="6"/>
      <c r="DB229" s="6"/>
      <c r="DC229" s="47"/>
      <c r="DD229" s="47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</row>
    <row r="230" spans="1:120" x14ac:dyDescent="0.25">
      <c r="A230" s="117" t="s">
        <v>48</v>
      </c>
      <c r="B230" s="5"/>
      <c r="C230" s="38"/>
      <c r="D230" s="38"/>
      <c r="E230" s="5"/>
      <c r="F230" s="1"/>
      <c r="G230" s="39"/>
      <c r="H230" s="39"/>
      <c r="I230" s="1"/>
      <c r="J230" s="1"/>
      <c r="K230" s="46"/>
      <c r="L230" s="46"/>
      <c r="M230" s="1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100" t="s">
        <v>48</v>
      </c>
      <c r="Z230" s="5"/>
      <c r="AA230" s="38"/>
      <c r="AB230" s="38"/>
      <c r="AC230" s="5"/>
      <c r="AD230" s="1"/>
      <c r="AE230" s="39"/>
      <c r="AF230" s="39"/>
      <c r="AG230" s="1"/>
      <c r="AH230" s="1"/>
      <c r="AI230" s="46"/>
      <c r="AJ230" s="46"/>
      <c r="AK230" s="1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100" t="s">
        <v>48</v>
      </c>
      <c r="AX230" s="5"/>
      <c r="AY230" s="38"/>
      <c r="AZ230" s="38"/>
      <c r="BA230" s="5"/>
      <c r="BB230" s="1"/>
      <c r="BC230" s="39"/>
      <c r="BD230" s="39"/>
      <c r="BE230" s="1"/>
      <c r="BF230" s="1"/>
      <c r="BG230" s="46"/>
      <c r="BH230" s="46"/>
      <c r="BI230" s="1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100" t="s">
        <v>48</v>
      </c>
      <c r="BV230" s="5"/>
      <c r="BW230" s="38"/>
      <c r="BX230" s="38"/>
      <c r="BY230" s="5"/>
      <c r="BZ230" s="1"/>
      <c r="CA230" s="39"/>
      <c r="CB230" s="39"/>
      <c r="CC230" s="1"/>
      <c r="CD230" s="1"/>
      <c r="CE230" s="46"/>
      <c r="CF230" s="46"/>
      <c r="CG230" s="1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100" t="s">
        <v>48</v>
      </c>
      <c r="CT230" s="5"/>
      <c r="CU230" s="38"/>
      <c r="CV230" s="38"/>
      <c r="CW230" s="5"/>
      <c r="CX230" s="1"/>
      <c r="CY230" s="39"/>
      <c r="CZ230" s="39"/>
      <c r="DA230" s="1"/>
      <c r="DB230" s="1"/>
      <c r="DC230" s="46"/>
      <c r="DD230" s="46"/>
      <c r="DE230" s="1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</row>
    <row r="231" spans="1:120" x14ac:dyDescent="0.25">
      <c r="A231" s="118"/>
      <c r="B231" s="1"/>
      <c r="C231" s="39"/>
      <c r="D231" s="39"/>
      <c r="E231" s="1"/>
      <c r="F231" s="1"/>
      <c r="G231" s="39"/>
      <c r="H231" s="39"/>
      <c r="I231" s="1"/>
      <c r="J231" s="1"/>
      <c r="K231" s="46"/>
      <c r="L231" s="46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47"/>
      <c r="Z231" s="1"/>
      <c r="AA231" s="39"/>
      <c r="AB231" s="39"/>
      <c r="AC231" s="1"/>
      <c r="AD231" s="1"/>
      <c r="AE231" s="39"/>
      <c r="AF231" s="39"/>
      <c r="AG231" s="1"/>
      <c r="AH231" s="1"/>
      <c r="AI231" s="46"/>
      <c r="AJ231" s="46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47"/>
      <c r="AX231" s="1"/>
      <c r="AY231" s="39"/>
      <c r="AZ231" s="39"/>
      <c r="BA231" s="1"/>
      <c r="BB231" s="1"/>
      <c r="BC231" s="39"/>
      <c r="BD231" s="39"/>
      <c r="BE231" s="1"/>
      <c r="BF231" s="1"/>
      <c r="BG231" s="46"/>
      <c r="BH231" s="46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47"/>
      <c r="BV231" s="1"/>
      <c r="BW231" s="39"/>
      <c r="BX231" s="39"/>
      <c r="BY231" s="1"/>
      <c r="BZ231" s="1"/>
      <c r="CA231" s="39"/>
      <c r="CB231" s="39"/>
      <c r="CC231" s="1"/>
      <c r="CD231" s="1"/>
      <c r="CE231" s="46"/>
      <c r="CF231" s="46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47"/>
      <c r="CT231" s="1"/>
      <c r="CU231" s="39"/>
      <c r="CV231" s="39"/>
      <c r="CW231" s="1"/>
      <c r="CX231" s="1"/>
      <c r="CY231" s="39"/>
      <c r="CZ231" s="39"/>
      <c r="DA231" s="1"/>
      <c r="DB231" s="1"/>
      <c r="DC231" s="46"/>
      <c r="DD231" s="46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</row>
    <row r="232" spans="1:120" x14ac:dyDescent="0.25">
      <c r="A232" s="118"/>
      <c r="B232" s="1"/>
      <c r="C232" s="39"/>
      <c r="D232" s="39"/>
      <c r="E232" s="1"/>
      <c r="F232" s="1"/>
      <c r="G232" s="39"/>
      <c r="H232" s="39"/>
      <c r="I232" s="1"/>
      <c r="J232" s="1"/>
      <c r="K232" s="46"/>
      <c r="L232" s="46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47"/>
      <c r="Z232" s="1"/>
      <c r="AA232" s="39"/>
      <c r="AB232" s="39"/>
      <c r="AC232" s="1"/>
      <c r="AD232" s="1"/>
      <c r="AE232" s="39"/>
      <c r="AF232" s="39"/>
      <c r="AG232" s="1"/>
      <c r="AH232" s="1"/>
      <c r="AI232" s="46"/>
      <c r="AJ232" s="46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47"/>
      <c r="AX232" s="1"/>
      <c r="AY232" s="39"/>
      <c r="AZ232" s="39"/>
      <c r="BA232" s="1"/>
      <c r="BB232" s="1"/>
      <c r="BC232" s="39"/>
      <c r="BD232" s="39"/>
      <c r="BE232" s="1"/>
      <c r="BF232" s="1"/>
      <c r="BG232" s="46"/>
      <c r="BH232" s="46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47"/>
      <c r="BV232" s="1"/>
      <c r="BW232" s="39"/>
      <c r="BX232" s="39"/>
      <c r="BY232" s="1"/>
      <c r="BZ232" s="1"/>
      <c r="CA232" s="39"/>
      <c r="CB232" s="39"/>
      <c r="CC232" s="1"/>
      <c r="CD232" s="1"/>
      <c r="CE232" s="46"/>
      <c r="CF232" s="46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47"/>
      <c r="CT232" s="1"/>
      <c r="CU232" s="39"/>
      <c r="CV232" s="39"/>
      <c r="CW232" s="1"/>
      <c r="CX232" s="1"/>
      <c r="CY232" s="39"/>
      <c r="CZ232" s="39"/>
      <c r="DA232" s="1"/>
      <c r="DB232" s="1"/>
      <c r="DC232" s="46"/>
      <c r="DD232" s="46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</row>
    <row r="233" spans="1:120" x14ac:dyDescent="0.25">
      <c r="A233" s="118"/>
      <c r="B233" s="1"/>
      <c r="C233" s="39"/>
      <c r="D233" s="39"/>
      <c r="E233" s="1"/>
      <c r="F233" s="1"/>
      <c r="G233" s="39"/>
      <c r="H233" s="39"/>
      <c r="I233" s="1"/>
      <c r="J233" s="1"/>
      <c r="K233" s="46"/>
      <c r="L233" s="46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47"/>
      <c r="Z233" s="1"/>
      <c r="AA233" s="39"/>
      <c r="AB233" s="39"/>
      <c r="AC233" s="1"/>
      <c r="AD233" s="1"/>
      <c r="AE233" s="39"/>
      <c r="AF233" s="39"/>
      <c r="AG233" s="1"/>
      <c r="AH233" s="1"/>
      <c r="AI233" s="46"/>
      <c r="AJ233" s="46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47"/>
      <c r="AX233" s="1"/>
      <c r="AY233" s="39"/>
      <c r="AZ233" s="39"/>
      <c r="BA233" s="1"/>
      <c r="BB233" s="1"/>
      <c r="BC233" s="39"/>
      <c r="BD233" s="39"/>
      <c r="BE233" s="1"/>
      <c r="BF233" s="1"/>
      <c r="BG233" s="46"/>
      <c r="BH233" s="46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47"/>
      <c r="BV233" s="1"/>
      <c r="BW233" s="39"/>
      <c r="BX233" s="39"/>
      <c r="BY233" s="1"/>
      <c r="BZ233" s="1"/>
      <c r="CA233" s="39"/>
      <c r="CB233" s="39"/>
      <c r="CC233" s="1"/>
      <c r="CD233" s="1"/>
      <c r="CE233" s="46"/>
      <c r="CF233" s="46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47"/>
      <c r="CT233" s="1"/>
      <c r="CU233" s="39"/>
      <c r="CV233" s="39"/>
      <c r="CW233" s="1"/>
      <c r="CX233" s="1"/>
      <c r="CY233" s="39"/>
      <c r="CZ233" s="39"/>
      <c r="DA233" s="1"/>
      <c r="DB233" s="1"/>
      <c r="DC233" s="46"/>
      <c r="DD233" s="46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</row>
    <row r="234" spans="1:120" x14ac:dyDescent="0.25">
      <c r="A234" s="118"/>
      <c r="B234" s="1"/>
      <c r="C234" s="39"/>
      <c r="D234" s="39"/>
      <c r="E234" s="1"/>
      <c r="F234" s="1"/>
      <c r="G234" s="39"/>
      <c r="H234" s="39"/>
      <c r="I234" s="1"/>
      <c r="J234" s="1"/>
      <c r="K234" s="46"/>
      <c r="L234" s="46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47"/>
      <c r="Z234" s="1"/>
      <c r="AA234" s="39"/>
      <c r="AB234" s="39"/>
      <c r="AC234" s="1"/>
      <c r="AD234" s="1"/>
      <c r="AE234" s="39"/>
      <c r="AF234" s="39"/>
      <c r="AG234" s="1"/>
      <c r="AH234" s="1"/>
      <c r="AI234" s="46"/>
      <c r="AJ234" s="46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47"/>
      <c r="AX234" s="1"/>
      <c r="AY234" s="39"/>
      <c r="AZ234" s="39"/>
      <c r="BA234" s="1"/>
      <c r="BB234" s="1"/>
      <c r="BC234" s="39"/>
      <c r="BD234" s="39"/>
      <c r="BE234" s="1"/>
      <c r="BF234" s="1"/>
      <c r="BG234" s="46"/>
      <c r="BH234" s="46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47"/>
      <c r="BV234" s="1"/>
      <c r="BW234" s="39"/>
      <c r="BX234" s="39"/>
      <c r="BY234" s="1"/>
      <c r="BZ234" s="1"/>
      <c r="CA234" s="39"/>
      <c r="CB234" s="39"/>
      <c r="CC234" s="1"/>
      <c r="CD234" s="1"/>
      <c r="CE234" s="46"/>
      <c r="CF234" s="46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47"/>
      <c r="CT234" s="1"/>
      <c r="CU234" s="39"/>
      <c r="CV234" s="39"/>
      <c r="CW234" s="1"/>
      <c r="CX234" s="1"/>
      <c r="CY234" s="39"/>
      <c r="CZ234" s="39"/>
      <c r="DA234" s="1"/>
      <c r="DB234" s="1"/>
      <c r="DC234" s="46"/>
      <c r="DD234" s="46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</row>
    <row r="235" spans="1:120" x14ac:dyDescent="0.25">
      <c r="A235" s="118"/>
      <c r="B235" s="1"/>
      <c r="C235" s="39"/>
      <c r="D235" s="39"/>
      <c r="E235" s="1"/>
      <c r="F235" s="1"/>
      <c r="G235" s="39"/>
      <c r="H235" s="39"/>
      <c r="I235" s="1"/>
      <c r="J235" s="1"/>
      <c r="K235" s="46"/>
      <c r="L235" s="46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47"/>
      <c r="Z235" s="1"/>
      <c r="AA235" s="39"/>
      <c r="AB235" s="39"/>
      <c r="AC235" s="1"/>
      <c r="AD235" s="1"/>
      <c r="AE235" s="39"/>
      <c r="AF235" s="39"/>
      <c r="AG235" s="1"/>
      <c r="AH235" s="1"/>
      <c r="AI235" s="46"/>
      <c r="AJ235" s="46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47"/>
      <c r="AX235" s="1"/>
      <c r="AY235" s="39"/>
      <c r="AZ235" s="39"/>
      <c r="BA235" s="1"/>
      <c r="BB235" s="1"/>
      <c r="BC235" s="39"/>
      <c r="BD235" s="39"/>
      <c r="BE235" s="1"/>
      <c r="BF235" s="1"/>
      <c r="BG235" s="46"/>
      <c r="BH235" s="46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47"/>
      <c r="BV235" s="1"/>
      <c r="BW235" s="39"/>
      <c r="BX235" s="39"/>
      <c r="BY235" s="1"/>
      <c r="BZ235" s="1"/>
      <c r="CA235" s="39"/>
      <c r="CB235" s="39"/>
      <c r="CC235" s="1"/>
      <c r="CD235" s="1"/>
      <c r="CE235" s="46"/>
      <c r="CF235" s="46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47"/>
      <c r="CT235" s="1"/>
      <c r="CU235" s="39"/>
      <c r="CV235" s="39"/>
      <c r="CW235" s="1"/>
      <c r="CX235" s="1"/>
      <c r="CY235" s="39"/>
      <c r="CZ235" s="39"/>
      <c r="DA235" s="1"/>
      <c r="DB235" s="1"/>
      <c r="DC235" s="46"/>
      <c r="DD235" s="46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</row>
    <row r="236" spans="1:120" x14ac:dyDescent="0.25">
      <c r="A236" s="118"/>
      <c r="B236" s="1"/>
      <c r="C236" s="39"/>
      <c r="D236" s="39"/>
      <c r="E236" s="1"/>
      <c r="F236" s="1"/>
      <c r="G236" s="39"/>
      <c r="H236" s="39"/>
      <c r="I236" s="1"/>
      <c r="J236" s="1"/>
      <c r="K236" s="46"/>
      <c r="L236" s="46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47"/>
      <c r="Z236" s="1"/>
      <c r="AA236" s="39"/>
      <c r="AB236" s="39"/>
      <c r="AC236" s="1"/>
      <c r="AD236" s="1"/>
      <c r="AE236" s="39"/>
      <c r="AF236" s="39"/>
      <c r="AG236" s="1"/>
      <c r="AH236" s="1"/>
      <c r="AI236" s="46"/>
      <c r="AJ236" s="46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47"/>
      <c r="AX236" s="1"/>
      <c r="AY236" s="39"/>
      <c r="AZ236" s="39"/>
      <c r="BA236" s="1"/>
      <c r="BB236" s="1"/>
      <c r="BC236" s="39"/>
      <c r="BD236" s="39"/>
      <c r="BE236" s="1"/>
      <c r="BF236" s="1"/>
      <c r="BG236" s="46"/>
      <c r="BH236" s="46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47"/>
      <c r="BV236" s="1"/>
      <c r="BW236" s="39"/>
      <c r="BX236" s="39"/>
      <c r="BY236" s="1"/>
      <c r="BZ236" s="1"/>
      <c r="CA236" s="39"/>
      <c r="CB236" s="39"/>
      <c r="CC236" s="1"/>
      <c r="CD236" s="1"/>
      <c r="CE236" s="46"/>
      <c r="CF236" s="46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47"/>
      <c r="CT236" s="1"/>
      <c r="CU236" s="39"/>
      <c r="CV236" s="39"/>
      <c r="CW236" s="1"/>
      <c r="CX236" s="1"/>
      <c r="CY236" s="39"/>
      <c r="CZ236" s="39"/>
      <c r="DA236" s="1"/>
      <c r="DB236" s="1"/>
      <c r="DC236" s="46"/>
      <c r="DD236" s="46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</row>
    <row r="237" spans="1:120" x14ac:dyDescent="0.25">
      <c r="A237" s="118"/>
      <c r="B237" s="1"/>
      <c r="C237" s="39"/>
      <c r="D237" s="39"/>
      <c r="E237" s="1"/>
      <c r="F237" s="1"/>
      <c r="G237" s="39"/>
      <c r="H237" s="39"/>
      <c r="I237" s="1"/>
      <c r="J237" s="1"/>
      <c r="K237" s="46"/>
      <c r="L237" s="46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47"/>
      <c r="Z237" s="1"/>
      <c r="AA237" s="39"/>
      <c r="AB237" s="39"/>
      <c r="AC237" s="1"/>
      <c r="AD237" s="1"/>
      <c r="AE237" s="39"/>
      <c r="AF237" s="39"/>
      <c r="AG237" s="1"/>
      <c r="AH237" s="1"/>
      <c r="AI237" s="46"/>
      <c r="AJ237" s="46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47"/>
      <c r="AX237" s="1"/>
      <c r="AY237" s="39"/>
      <c r="AZ237" s="39"/>
      <c r="BA237" s="1"/>
      <c r="BB237" s="1"/>
      <c r="BC237" s="39"/>
      <c r="BD237" s="39"/>
      <c r="BE237" s="1"/>
      <c r="BF237" s="1"/>
      <c r="BG237" s="46"/>
      <c r="BH237" s="46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47"/>
      <c r="BV237" s="1"/>
      <c r="BW237" s="39"/>
      <c r="BX237" s="39"/>
      <c r="BY237" s="1"/>
      <c r="BZ237" s="1"/>
      <c r="CA237" s="39"/>
      <c r="CB237" s="39"/>
      <c r="CC237" s="1"/>
      <c r="CD237" s="1"/>
      <c r="CE237" s="46"/>
      <c r="CF237" s="46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47"/>
      <c r="CT237" s="1"/>
      <c r="CU237" s="39"/>
      <c r="CV237" s="39"/>
      <c r="CW237" s="1"/>
      <c r="CX237" s="1"/>
      <c r="CY237" s="39"/>
      <c r="CZ237" s="39"/>
      <c r="DA237" s="1"/>
      <c r="DB237" s="1"/>
      <c r="DC237" s="46"/>
      <c r="DD237" s="46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</row>
    <row r="238" spans="1:120" x14ac:dyDescent="0.25">
      <c r="A238" s="118"/>
      <c r="B238" s="1"/>
      <c r="C238" s="39"/>
      <c r="D238" s="39"/>
      <c r="E238" s="1"/>
      <c r="F238" s="1"/>
      <c r="G238" s="39"/>
      <c r="H238" s="39"/>
      <c r="I238" s="1"/>
      <c r="J238" s="1"/>
      <c r="K238" s="46"/>
      <c r="L238" s="46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47"/>
      <c r="Z238" s="1"/>
      <c r="AA238" s="39"/>
      <c r="AB238" s="39"/>
      <c r="AC238" s="1"/>
      <c r="AD238" s="1"/>
      <c r="AE238" s="39"/>
      <c r="AF238" s="39"/>
      <c r="AG238" s="1"/>
      <c r="AH238" s="1"/>
      <c r="AI238" s="46"/>
      <c r="AJ238" s="46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47"/>
      <c r="AX238" s="1"/>
      <c r="AY238" s="39"/>
      <c r="AZ238" s="39"/>
      <c r="BA238" s="1"/>
      <c r="BB238" s="1"/>
      <c r="BC238" s="39"/>
      <c r="BD238" s="39"/>
      <c r="BE238" s="1"/>
      <c r="BF238" s="1"/>
      <c r="BG238" s="46"/>
      <c r="BH238" s="46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47"/>
      <c r="BV238" s="1"/>
      <c r="BW238" s="39"/>
      <c r="BX238" s="39"/>
      <c r="BY238" s="1"/>
      <c r="BZ238" s="1"/>
      <c r="CA238" s="39"/>
      <c r="CB238" s="39"/>
      <c r="CC238" s="1"/>
      <c r="CD238" s="1"/>
      <c r="CE238" s="46"/>
      <c r="CF238" s="46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47"/>
      <c r="CT238" s="1"/>
      <c r="CU238" s="39"/>
      <c r="CV238" s="39"/>
      <c r="CW238" s="1"/>
      <c r="CX238" s="1"/>
      <c r="CY238" s="39"/>
      <c r="CZ238" s="39"/>
      <c r="DA238" s="1"/>
      <c r="DB238" s="1"/>
      <c r="DC238" s="46"/>
      <c r="DD238" s="46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</row>
    <row r="239" spans="1:120" x14ac:dyDescent="0.25">
      <c r="A239" s="118"/>
      <c r="B239" s="1"/>
      <c r="C239" s="39"/>
      <c r="D239" s="39"/>
      <c r="E239" s="1"/>
      <c r="F239" s="1"/>
      <c r="G239" s="39"/>
      <c r="H239" s="39"/>
      <c r="I239" s="1"/>
      <c r="J239" s="1"/>
      <c r="K239" s="46"/>
      <c r="L239" s="46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47"/>
      <c r="Z239" s="1"/>
      <c r="AA239" s="39"/>
      <c r="AB239" s="39"/>
      <c r="AC239" s="1"/>
      <c r="AD239" s="1"/>
      <c r="AE239" s="39"/>
      <c r="AF239" s="39"/>
      <c r="AG239" s="1"/>
      <c r="AH239" s="1"/>
      <c r="AI239" s="46"/>
      <c r="AJ239" s="46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47"/>
      <c r="AX239" s="1"/>
      <c r="AY239" s="39"/>
      <c r="AZ239" s="39"/>
      <c r="BA239" s="1"/>
      <c r="BB239" s="1"/>
      <c r="BC239" s="39"/>
      <c r="BD239" s="39"/>
      <c r="BE239" s="1"/>
      <c r="BF239" s="1"/>
      <c r="BG239" s="46"/>
      <c r="BH239" s="46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47"/>
      <c r="BV239" s="1"/>
      <c r="BW239" s="39"/>
      <c r="BX239" s="39"/>
      <c r="BY239" s="1"/>
      <c r="BZ239" s="1"/>
      <c r="CA239" s="39"/>
      <c r="CB239" s="39"/>
      <c r="CC239" s="1"/>
      <c r="CD239" s="1"/>
      <c r="CE239" s="46"/>
      <c r="CF239" s="46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47"/>
      <c r="CT239" s="1"/>
      <c r="CU239" s="39"/>
      <c r="CV239" s="39"/>
      <c r="CW239" s="1"/>
      <c r="CX239" s="1"/>
      <c r="CY239" s="39"/>
      <c r="CZ239" s="39"/>
      <c r="DA239" s="1"/>
      <c r="DB239" s="1"/>
      <c r="DC239" s="46"/>
      <c r="DD239" s="46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</row>
    <row r="240" spans="1:120" x14ac:dyDescent="0.25">
      <c r="A240" s="118"/>
      <c r="B240" s="1"/>
      <c r="C240" s="39"/>
      <c r="D240" s="39"/>
      <c r="E240" s="1"/>
      <c r="F240" s="1"/>
      <c r="G240" s="39"/>
      <c r="H240" s="39"/>
      <c r="I240" s="1"/>
      <c r="J240" s="1"/>
      <c r="K240" s="46"/>
      <c r="L240" s="46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47"/>
      <c r="Z240" s="1"/>
      <c r="AA240" s="39"/>
      <c r="AB240" s="39"/>
      <c r="AC240" s="1"/>
      <c r="AD240" s="1"/>
      <c r="AE240" s="39"/>
      <c r="AF240" s="39"/>
      <c r="AG240" s="1"/>
      <c r="AH240" s="1"/>
      <c r="AI240" s="46"/>
      <c r="AJ240" s="46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47"/>
      <c r="AX240" s="1"/>
      <c r="AY240" s="39"/>
      <c r="AZ240" s="39"/>
      <c r="BA240" s="1"/>
      <c r="BB240" s="1"/>
      <c r="BC240" s="39"/>
      <c r="BD240" s="39"/>
      <c r="BE240" s="1"/>
      <c r="BF240" s="1"/>
      <c r="BG240" s="46"/>
      <c r="BH240" s="46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47"/>
      <c r="BV240" s="1"/>
      <c r="BW240" s="39"/>
      <c r="BX240" s="39"/>
      <c r="BY240" s="1"/>
      <c r="BZ240" s="1"/>
      <c r="CA240" s="39"/>
      <c r="CB240" s="39"/>
      <c r="CC240" s="1"/>
      <c r="CD240" s="1"/>
      <c r="CE240" s="46"/>
      <c r="CF240" s="46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47"/>
      <c r="CT240" s="1"/>
      <c r="CU240" s="39"/>
      <c r="CV240" s="39"/>
      <c r="CW240" s="1"/>
      <c r="CX240" s="1"/>
      <c r="CY240" s="39"/>
      <c r="CZ240" s="39"/>
      <c r="DA240" s="1"/>
      <c r="DB240" s="1"/>
      <c r="DC240" s="46"/>
      <c r="DD240" s="46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</row>
    <row r="241" spans="1:120" x14ac:dyDescent="0.25">
      <c r="A241" s="118"/>
      <c r="B241" s="1"/>
      <c r="C241" s="39"/>
      <c r="D241" s="39"/>
      <c r="E241" s="1"/>
      <c r="F241" s="1"/>
      <c r="G241" s="39"/>
      <c r="H241" s="39"/>
      <c r="I241" s="1"/>
      <c r="J241" s="1"/>
      <c r="K241" s="46"/>
      <c r="L241" s="46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47"/>
      <c r="Z241" s="1"/>
      <c r="AA241" s="39"/>
      <c r="AB241" s="39"/>
      <c r="AC241" s="1"/>
      <c r="AD241" s="1"/>
      <c r="AE241" s="39"/>
      <c r="AF241" s="39"/>
      <c r="AG241" s="1"/>
      <c r="AH241" s="1"/>
      <c r="AI241" s="46"/>
      <c r="AJ241" s="46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47"/>
      <c r="AX241" s="1"/>
      <c r="AY241" s="39"/>
      <c r="AZ241" s="39"/>
      <c r="BA241" s="1"/>
      <c r="BB241" s="1"/>
      <c r="BC241" s="39"/>
      <c r="BD241" s="39"/>
      <c r="BE241" s="1"/>
      <c r="BF241" s="1"/>
      <c r="BG241" s="46"/>
      <c r="BH241" s="46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47"/>
      <c r="BV241" s="1"/>
      <c r="BW241" s="39"/>
      <c r="BX241" s="39"/>
      <c r="BY241" s="1"/>
      <c r="BZ241" s="1"/>
      <c r="CA241" s="39"/>
      <c r="CB241" s="39"/>
      <c r="CC241" s="1"/>
      <c r="CD241" s="1"/>
      <c r="CE241" s="46"/>
      <c r="CF241" s="46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47"/>
      <c r="CT241" s="1"/>
      <c r="CU241" s="39"/>
      <c r="CV241" s="39"/>
      <c r="CW241" s="1"/>
      <c r="CX241" s="1"/>
      <c r="CY241" s="39"/>
      <c r="CZ241" s="39"/>
      <c r="DA241" s="1"/>
      <c r="DB241" s="1"/>
      <c r="DC241" s="46"/>
      <c r="DD241" s="46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</row>
    <row r="242" spans="1:120" x14ac:dyDescent="0.25">
      <c r="A242" s="118"/>
      <c r="B242" s="1"/>
      <c r="C242" s="39"/>
      <c r="D242" s="39"/>
      <c r="E242" s="1"/>
      <c r="F242" s="1"/>
      <c r="G242" s="39"/>
      <c r="H242" s="39"/>
      <c r="I242" s="1"/>
      <c r="J242" s="1"/>
      <c r="K242" s="46"/>
      <c r="L242" s="46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47"/>
      <c r="Z242" s="1"/>
      <c r="AA242" s="39"/>
      <c r="AB242" s="39"/>
      <c r="AC242" s="1"/>
      <c r="AD242" s="1"/>
      <c r="AE242" s="39"/>
      <c r="AF242" s="39"/>
      <c r="AG242" s="1"/>
      <c r="AH242" s="1"/>
      <c r="AI242" s="46"/>
      <c r="AJ242" s="46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47"/>
      <c r="AX242" s="1"/>
      <c r="AY242" s="39"/>
      <c r="AZ242" s="39"/>
      <c r="BA242" s="1"/>
      <c r="BB242" s="1"/>
      <c r="BC242" s="39"/>
      <c r="BD242" s="39"/>
      <c r="BE242" s="1"/>
      <c r="BF242" s="1"/>
      <c r="BG242" s="46"/>
      <c r="BH242" s="46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47"/>
      <c r="BV242" s="1"/>
      <c r="BW242" s="39"/>
      <c r="BX242" s="39"/>
      <c r="BY242" s="1"/>
      <c r="BZ242" s="1"/>
      <c r="CA242" s="39"/>
      <c r="CB242" s="39"/>
      <c r="CC242" s="1"/>
      <c r="CD242" s="1"/>
      <c r="CE242" s="46"/>
      <c r="CF242" s="46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47"/>
      <c r="CT242" s="1"/>
      <c r="CU242" s="39"/>
      <c r="CV242" s="39"/>
      <c r="CW242" s="1"/>
      <c r="CX242" s="1"/>
      <c r="CY242" s="39"/>
      <c r="CZ242" s="39"/>
      <c r="DA242" s="1"/>
      <c r="DB242" s="1"/>
      <c r="DC242" s="46"/>
      <c r="DD242" s="46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</row>
    <row r="243" spans="1:120" x14ac:dyDescent="0.25">
      <c r="A243" s="118"/>
      <c r="B243" s="1"/>
      <c r="C243" s="39"/>
      <c r="D243" s="39"/>
      <c r="E243" s="1"/>
      <c r="F243" s="1"/>
      <c r="G243" s="39"/>
      <c r="H243" s="39"/>
      <c r="I243" s="1"/>
      <c r="J243" s="1"/>
      <c r="K243" s="46"/>
      <c r="L243" s="46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47"/>
      <c r="Z243" s="1"/>
      <c r="AA243" s="39"/>
      <c r="AB243" s="39"/>
      <c r="AC243" s="1"/>
      <c r="AD243" s="1"/>
      <c r="AE243" s="39"/>
      <c r="AF243" s="39"/>
      <c r="AG243" s="1"/>
      <c r="AH243" s="1"/>
      <c r="AI243" s="46"/>
      <c r="AJ243" s="46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47"/>
      <c r="AX243" s="1"/>
      <c r="AY243" s="39"/>
      <c r="AZ243" s="39"/>
      <c r="BA243" s="1"/>
      <c r="BB243" s="1"/>
      <c r="BC243" s="39"/>
      <c r="BD243" s="39"/>
      <c r="BE243" s="1"/>
      <c r="BF243" s="1"/>
      <c r="BG243" s="46"/>
      <c r="BH243" s="46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47"/>
      <c r="BV243" s="1"/>
      <c r="BW243" s="39"/>
      <c r="BX243" s="39"/>
      <c r="BY243" s="1"/>
      <c r="BZ243" s="1"/>
      <c r="CA243" s="39"/>
      <c r="CB243" s="39"/>
      <c r="CC243" s="1"/>
      <c r="CD243" s="1"/>
      <c r="CE243" s="46"/>
      <c r="CF243" s="46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47"/>
      <c r="CT243" s="1"/>
      <c r="CU243" s="39"/>
      <c r="CV243" s="39"/>
      <c r="CW243" s="1"/>
      <c r="CX243" s="1"/>
      <c r="CY243" s="39"/>
      <c r="CZ243" s="39"/>
      <c r="DA243" s="1"/>
      <c r="DB243" s="1"/>
      <c r="DC243" s="46"/>
      <c r="DD243" s="46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</row>
    <row r="244" spans="1:120" ht="15.75" thickBot="1" x14ac:dyDescent="0.3">
      <c r="A244" s="119"/>
      <c r="B244" s="6"/>
      <c r="C244" s="40"/>
      <c r="D244" s="40"/>
      <c r="E244" s="6"/>
      <c r="F244" s="6"/>
      <c r="G244" s="40"/>
      <c r="H244" s="40"/>
      <c r="I244" s="6"/>
      <c r="J244" s="6"/>
      <c r="K244" s="47"/>
      <c r="L244" s="47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148"/>
      <c r="Z244" s="6"/>
      <c r="AA244" s="40"/>
      <c r="AB244" s="40"/>
      <c r="AC244" s="6"/>
      <c r="AD244" s="6"/>
      <c r="AE244" s="40"/>
      <c r="AF244" s="40"/>
      <c r="AG244" s="6"/>
      <c r="AH244" s="6"/>
      <c r="AI244" s="47"/>
      <c r="AJ244" s="47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148"/>
      <c r="AX244" s="6"/>
      <c r="AY244" s="40"/>
      <c r="AZ244" s="40"/>
      <c r="BA244" s="6"/>
      <c r="BB244" s="6"/>
      <c r="BC244" s="40"/>
      <c r="BD244" s="40"/>
      <c r="BE244" s="6"/>
      <c r="BF244" s="6"/>
      <c r="BG244" s="47"/>
      <c r="BH244" s="47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148"/>
      <c r="BV244" s="6"/>
      <c r="BW244" s="40"/>
      <c r="BX244" s="40"/>
      <c r="BY244" s="6"/>
      <c r="BZ244" s="6"/>
      <c r="CA244" s="40"/>
      <c r="CB244" s="40"/>
      <c r="CC244" s="6"/>
      <c r="CD244" s="6"/>
      <c r="CE244" s="47"/>
      <c r="CF244" s="47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148"/>
      <c r="CT244" s="6"/>
      <c r="CU244" s="40"/>
      <c r="CV244" s="40"/>
      <c r="CW244" s="6"/>
      <c r="CX244" s="6"/>
      <c r="CY244" s="40"/>
      <c r="CZ244" s="40"/>
      <c r="DA244" s="6"/>
      <c r="DB244" s="6"/>
      <c r="DC244" s="47"/>
      <c r="DD244" s="47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</row>
    <row r="245" spans="1:120" x14ac:dyDescent="0.25">
      <c r="A245" s="117" t="s">
        <v>49</v>
      </c>
      <c r="B245" s="5"/>
      <c r="C245" s="38"/>
      <c r="D245" s="38"/>
      <c r="E245" s="5"/>
      <c r="F245" s="1"/>
      <c r="G245" s="39"/>
      <c r="H245" s="39"/>
      <c r="I245" s="1"/>
      <c r="J245" s="1"/>
      <c r="K245" s="46"/>
      <c r="L245" s="46"/>
      <c r="M245" s="1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100" t="s">
        <v>49</v>
      </c>
      <c r="Z245" s="5"/>
      <c r="AA245" s="38"/>
      <c r="AB245" s="38"/>
      <c r="AC245" s="5"/>
      <c r="AD245" s="1"/>
      <c r="AE245" s="39"/>
      <c r="AF245" s="39"/>
      <c r="AG245" s="1"/>
      <c r="AH245" s="1"/>
      <c r="AI245" s="46"/>
      <c r="AJ245" s="46"/>
      <c r="AK245" s="1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100" t="s">
        <v>49</v>
      </c>
      <c r="AX245" s="5"/>
      <c r="AY245" s="38"/>
      <c r="AZ245" s="38"/>
      <c r="BA245" s="5"/>
      <c r="BB245" s="1"/>
      <c r="BC245" s="39"/>
      <c r="BD245" s="39"/>
      <c r="BE245" s="1"/>
      <c r="BF245" s="1"/>
      <c r="BG245" s="46"/>
      <c r="BH245" s="46"/>
      <c r="BI245" s="1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100" t="s">
        <v>49</v>
      </c>
      <c r="BV245" s="5"/>
      <c r="BW245" s="38"/>
      <c r="BX245" s="38"/>
      <c r="BY245" s="5"/>
      <c r="BZ245" s="1"/>
      <c r="CA245" s="39"/>
      <c r="CB245" s="39"/>
      <c r="CC245" s="1"/>
      <c r="CD245" s="1"/>
      <c r="CE245" s="46"/>
      <c r="CF245" s="46"/>
      <c r="CG245" s="1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100" t="s">
        <v>49</v>
      </c>
      <c r="CT245" s="5"/>
      <c r="CU245" s="38"/>
      <c r="CV245" s="38"/>
      <c r="CW245" s="5"/>
      <c r="CX245" s="1"/>
      <c r="CY245" s="39"/>
      <c r="CZ245" s="39"/>
      <c r="DA245" s="1"/>
      <c r="DB245" s="1"/>
      <c r="DC245" s="46"/>
      <c r="DD245" s="46"/>
      <c r="DE245" s="1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</row>
    <row r="246" spans="1:120" x14ac:dyDescent="0.25">
      <c r="A246" s="118"/>
      <c r="B246" s="1"/>
      <c r="C246" s="39"/>
      <c r="D246" s="39"/>
      <c r="E246" s="1"/>
      <c r="F246" s="1"/>
      <c r="G246" s="39"/>
      <c r="H246" s="39"/>
      <c r="I246" s="1"/>
      <c r="J246" s="1"/>
      <c r="K246" s="46"/>
      <c r="L246" s="46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47"/>
      <c r="Z246" s="1"/>
      <c r="AA246" s="39"/>
      <c r="AB246" s="39"/>
      <c r="AC246" s="1"/>
      <c r="AD246" s="1"/>
      <c r="AE246" s="39"/>
      <c r="AF246" s="39"/>
      <c r="AG246" s="1"/>
      <c r="AH246" s="1"/>
      <c r="AI246" s="46"/>
      <c r="AJ246" s="46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47"/>
      <c r="AX246" s="1"/>
      <c r="AY246" s="39"/>
      <c r="AZ246" s="39"/>
      <c r="BA246" s="1"/>
      <c r="BB246" s="1"/>
      <c r="BC246" s="39"/>
      <c r="BD246" s="39"/>
      <c r="BE246" s="1"/>
      <c r="BF246" s="1"/>
      <c r="BG246" s="46"/>
      <c r="BH246" s="46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47"/>
      <c r="BV246" s="1"/>
      <c r="BW246" s="39"/>
      <c r="BX246" s="39"/>
      <c r="BY246" s="1"/>
      <c r="BZ246" s="1"/>
      <c r="CA246" s="39"/>
      <c r="CB246" s="39"/>
      <c r="CC246" s="1"/>
      <c r="CD246" s="1"/>
      <c r="CE246" s="46"/>
      <c r="CF246" s="46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47"/>
      <c r="CT246" s="1"/>
      <c r="CU246" s="39"/>
      <c r="CV246" s="39"/>
      <c r="CW246" s="1"/>
      <c r="CX246" s="1"/>
      <c r="CY246" s="39"/>
      <c r="CZ246" s="39"/>
      <c r="DA246" s="1"/>
      <c r="DB246" s="1"/>
      <c r="DC246" s="46"/>
      <c r="DD246" s="46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</row>
    <row r="247" spans="1:120" x14ac:dyDescent="0.25">
      <c r="A247" s="118"/>
      <c r="B247" s="1"/>
      <c r="C247" s="39"/>
      <c r="D247" s="39"/>
      <c r="E247" s="1"/>
      <c r="F247" s="1"/>
      <c r="G247" s="39"/>
      <c r="H247" s="39"/>
      <c r="I247" s="1"/>
      <c r="J247" s="1"/>
      <c r="K247" s="46"/>
      <c r="L247" s="46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47"/>
      <c r="Z247" s="1"/>
      <c r="AA247" s="39"/>
      <c r="AB247" s="39"/>
      <c r="AC247" s="1"/>
      <c r="AD247" s="1"/>
      <c r="AE247" s="39"/>
      <c r="AF247" s="39"/>
      <c r="AG247" s="1"/>
      <c r="AH247" s="1"/>
      <c r="AI247" s="46"/>
      <c r="AJ247" s="46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47"/>
      <c r="AX247" s="1"/>
      <c r="AY247" s="39"/>
      <c r="AZ247" s="39"/>
      <c r="BA247" s="1"/>
      <c r="BB247" s="1"/>
      <c r="BC247" s="39"/>
      <c r="BD247" s="39"/>
      <c r="BE247" s="1"/>
      <c r="BF247" s="1"/>
      <c r="BG247" s="46"/>
      <c r="BH247" s="46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47"/>
      <c r="BV247" s="1"/>
      <c r="BW247" s="39"/>
      <c r="BX247" s="39"/>
      <c r="BY247" s="1"/>
      <c r="BZ247" s="1"/>
      <c r="CA247" s="39"/>
      <c r="CB247" s="39"/>
      <c r="CC247" s="1"/>
      <c r="CD247" s="1"/>
      <c r="CE247" s="46"/>
      <c r="CF247" s="46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47"/>
      <c r="CT247" s="1"/>
      <c r="CU247" s="39"/>
      <c r="CV247" s="39"/>
      <c r="CW247" s="1"/>
      <c r="CX247" s="1"/>
      <c r="CY247" s="39"/>
      <c r="CZ247" s="39"/>
      <c r="DA247" s="1"/>
      <c r="DB247" s="1"/>
      <c r="DC247" s="46"/>
      <c r="DD247" s="46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</row>
    <row r="248" spans="1:120" x14ac:dyDescent="0.25">
      <c r="A248" s="118"/>
      <c r="B248" s="1"/>
      <c r="C248" s="39"/>
      <c r="D248" s="39"/>
      <c r="E248" s="1"/>
      <c r="F248" s="1"/>
      <c r="G248" s="39"/>
      <c r="H248" s="39"/>
      <c r="I248" s="1"/>
      <c r="J248" s="1"/>
      <c r="K248" s="46"/>
      <c r="L248" s="46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47"/>
      <c r="Z248" s="1"/>
      <c r="AA248" s="39"/>
      <c r="AB248" s="39"/>
      <c r="AC248" s="1"/>
      <c r="AD248" s="1"/>
      <c r="AE248" s="39"/>
      <c r="AF248" s="39"/>
      <c r="AG248" s="1"/>
      <c r="AH248" s="1"/>
      <c r="AI248" s="46"/>
      <c r="AJ248" s="46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47"/>
      <c r="AX248" s="1"/>
      <c r="AY248" s="39"/>
      <c r="AZ248" s="39"/>
      <c r="BA248" s="1"/>
      <c r="BB248" s="1"/>
      <c r="BC248" s="39"/>
      <c r="BD248" s="39"/>
      <c r="BE248" s="1"/>
      <c r="BF248" s="1"/>
      <c r="BG248" s="46"/>
      <c r="BH248" s="46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47"/>
      <c r="BV248" s="1"/>
      <c r="BW248" s="39"/>
      <c r="BX248" s="39"/>
      <c r="BY248" s="1"/>
      <c r="BZ248" s="1"/>
      <c r="CA248" s="39"/>
      <c r="CB248" s="39"/>
      <c r="CC248" s="1"/>
      <c r="CD248" s="1"/>
      <c r="CE248" s="46"/>
      <c r="CF248" s="46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47"/>
      <c r="CT248" s="1"/>
      <c r="CU248" s="39"/>
      <c r="CV248" s="39"/>
      <c r="CW248" s="1"/>
      <c r="CX248" s="1"/>
      <c r="CY248" s="39"/>
      <c r="CZ248" s="39"/>
      <c r="DA248" s="1"/>
      <c r="DB248" s="1"/>
      <c r="DC248" s="46"/>
      <c r="DD248" s="46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</row>
    <row r="249" spans="1:120" x14ac:dyDescent="0.25">
      <c r="A249" s="118"/>
      <c r="B249" s="1"/>
      <c r="C249" s="39"/>
      <c r="D249" s="39"/>
      <c r="E249" s="1"/>
      <c r="F249" s="1"/>
      <c r="G249" s="39"/>
      <c r="H249" s="39"/>
      <c r="I249" s="1"/>
      <c r="J249" s="1"/>
      <c r="K249" s="46"/>
      <c r="L249" s="46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47"/>
      <c r="Z249" s="1"/>
      <c r="AA249" s="39"/>
      <c r="AB249" s="39"/>
      <c r="AC249" s="1"/>
      <c r="AD249" s="1"/>
      <c r="AE249" s="39"/>
      <c r="AF249" s="39"/>
      <c r="AG249" s="1"/>
      <c r="AH249" s="1"/>
      <c r="AI249" s="46"/>
      <c r="AJ249" s="46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47"/>
      <c r="AX249" s="1"/>
      <c r="AY249" s="39"/>
      <c r="AZ249" s="39"/>
      <c r="BA249" s="1"/>
      <c r="BB249" s="1"/>
      <c r="BC249" s="39"/>
      <c r="BD249" s="39"/>
      <c r="BE249" s="1"/>
      <c r="BF249" s="1"/>
      <c r="BG249" s="46"/>
      <c r="BH249" s="46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47"/>
      <c r="BV249" s="1"/>
      <c r="BW249" s="39"/>
      <c r="BX249" s="39"/>
      <c r="BY249" s="1"/>
      <c r="BZ249" s="1"/>
      <c r="CA249" s="39"/>
      <c r="CB249" s="39"/>
      <c r="CC249" s="1"/>
      <c r="CD249" s="1"/>
      <c r="CE249" s="46"/>
      <c r="CF249" s="46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47"/>
      <c r="CT249" s="1"/>
      <c r="CU249" s="39"/>
      <c r="CV249" s="39"/>
      <c r="CW249" s="1"/>
      <c r="CX249" s="1"/>
      <c r="CY249" s="39"/>
      <c r="CZ249" s="39"/>
      <c r="DA249" s="1"/>
      <c r="DB249" s="1"/>
      <c r="DC249" s="46"/>
      <c r="DD249" s="46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</row>
    <row r="250" spans="1:120" x14ac:dyDescent="0.25">
      <c r="A250" s="118"/>
      <c r="B250" s="1"/>
      <c r="C250" s="39"/>
      <c r="D250" s="39"/>
      <c r="E250" s="1"/>
      <c r="F250" s="1"/>
      <c r="G250" s="39"/>
      <c r="H250" s="39"/>
      <c r="I250" s="1"/>
      <c r="J250" s="1"/>
      <c r="K250" s="46"/>
      <c r="L250" s="46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47"/>
      <c r="Z250" s="1"/>
      <c r="AA250" s="39"/>
      <c r="AB250" s="39"/>
      <c r="AC250" s="1"/>
      <c r="AD250" s="1"/>
      <c r="AE250" s="39"/>
      <c r="AF250" s="39"/>
      <c r="AG250" s="1"/>
      <c r="AH250" s="1"/>
      <c r="AI250" s="46"/>
      <c r="AJ250" s="46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47"/>
      <c r="AX250" s="1"/>
      <c r="AY250" s="39"/>
      <c r="AZ250" s="39"/>
      <c r="BA250" s="1"/>
      <c r="BB250" s="1"/>
      <c r="BC250" s="39"/>
      <c r="BD250" s="39"/>
      <c r="BE250" s="1"/>
      <c r="BF250" s="1"/>
      <c r="BG250" s="46"/>
      <c r="BH250" s="46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47"/>
      <c r="BV250" s="1"/>
      <c r="BW250" s="39"/>
      <c r="BX250" s="39"/>
      <c r="BY250" s="1"/>
      <c r="BZ250" s="1"/>
      <c r="CA250" s="39"/>
      <c r="CB250" s="39"/>
      <c r="CC250" s="1"/>
      <c r="CD250" s="1"/>
      <c r="CE250" s="46"/>
      <c r="CF250" s="46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47"/>
      <c r="CT250" s="1"/>
      <c r="CU250" s="39"/>
      <c r="CV250" s="39"/>
      <c r="CW250" s="1"/>
      <c r="CX250" s="1"/>
      <c r="CY250" s="39"/>
      <c r="CZ250" s="39"/>
      <c r="DA250" s="1"/>
      <c r="DB250" s="1"/>
      <c r="DC250" s="46"/>
      <c r="DD250" s="46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</row>
    <row r="251" spans="1:120" x14ac:dyDescent="0.25">
      <c r="A251" s="118"/>
      <c r="B251" s="1"/>
      <c r="C251" s="39"/>
      <c r="D251" s="39"/>
      <c r="E251" s="1"/>
      <c r="F251" s="1"/>
      <c r="G251" s="39"/>
      <c r="H251" s="39"/>
      <c r="I251" s="1"/>
      <c r="J251" s="1"/>
      <c r="K251" s="46"/>
      <c r="L251" s="46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47"/>
      <c r="Z251" s="1"/>
      <c r="AA251" s="39"/>
      <c r="AB251" s="39"/>
      <c r="AC251" s="1"/>
      <c r="AD251" s="1"/>
      <c r="AE251" s="39"/>
      <c r="AF251" s="39"/>
      <c r="AG251" s="1"/>
      <c r="AH251" s="1"/>
      <c r="AI251" s="46"/>
      <c r="AJ251" s="46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47"/>
      <c r="AX251" s="1"/>
      <c r="AY251" s="39"/>
      <c r="AZ251" s="39"/>
      <c r="BA251" s="1"/>
      <c r="BB251" s="1"/>
      <c r="BC251" s="39"/>
      <c r="BD251" s="39"/>
      <c r="BE251" s="1"/>
      <c r="BF251" s="1"/>
      <c r="BG251" s="46"/>
      <c r="BH251" s="46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47"/>
      <c r="BV251" s="1"/>
      <c r="BW251" s="39"/>
      <c r="BX251" s="39"/>
      <c r="BY251" s="1"/>
      <c r="BZ251" s="1"/>
      <c r="CA251" s="39"/>
      <c r="CB251" s="39"/>
      <c r="CC251" s="1"/>
      <c r="CD251" s="1"/>
      <c r="CE251" s="46"/>
      <c r="CF251" s="46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47"/>
      <c r="CT251" s="1"/>
      <c r="CU251" s="39"/>
      <c r="CV251" s="39"/>
      <c r="CW251" s="1"/>
      <c r="CX251" s="1"/>
      <c r="CY251" s="39"/>
      <c r="CZ251" s="39"/>
      <c r="DA251" s="1"/>
      <c r="DB251" s="1"/>
      <c r="DC251" s="46"/>
      <c r="DD251" s="46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</row>
    <row r="252" spans="1:120" x14ac:dyDescent="0.25">
      <c r="A252" s="118"/>
      <c r="B252" s="1"/>
      <c r="C252" s="39"/>
      <c r="D252" s="39"/>
      <c r="E252" s="1"/>
      <c r="F252" s="1"/>
      <c r="G252" s="39"/>
      <c r="H252" s="39"/>
      <c r="I252" s="1"/>
      <c r="J252" s="1"/>
      <c r="K252" s="46"/>
      <c r="L252" s="46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47"/>
      <c r="Z252" s="1"/>
      <c r="AA252" s="39"/>
      <c r="AB252" s="39"/>
      <c r="AC252" s="1"/>
      <c r="AD252" s="1"/>
      <c r="AE252" s="39"/>
      <c r="AF252" s="39"/>
      <c r="AG252" s="1"/>
      <c r="AH252" s="1"/>
      <c r="AI252" s="46"/>
      <c r="AJ252" s="46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47"/>
      <c r="AX252" s="1"/>
      <c r="AY252" s="39"/>
      <c r="AZ252" s="39"/>
      <c r="BA252" s="1"/>
      <c r="BB252" s="1"/>
      <c r="BC252" s="39"/>
      <c r="BD252" s="39"/>
      <c r="BE252" s="1"/>
      <c r="BF252" s="1"/>
      <c r="BG252" s="46"/>
      <c r="BH252" s="46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47"/>
      <c r="BV252" s="1"/>
      <c r="BW252" s="39"/>
      <c r="BX252" s="39"/>
      <c r="BY252" s="1"/>
      <c r="BZ252" s="1"/>
      <c r="CA252" s="39"/>
      <c r="CB252" s="39"/>
      <c r="CC252" s="1"/>
      <c r="CD252" s="1"/>
      <c r="CE252" s="46"/>
      <c r="CF252" s="46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47"/>
      <c r="CT252" s="1"/>
      <c r="CU252" s="39"/>
      <c r="CV252" s="39"/>
      <c r="CW252" s="1"/>
      <c r="CX252" s="1"/>
      <c r="CY252" s="39"/>
      <c r="CZ252" s="39"/>
      <c r="DA252" s="1"/>
      <c r="DB252" s="1"/>
      <c r="DC252" s="46"/>
      <c r="DD252" s="46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</row>
    <row r="253" spans="1:120" x14ac:dyDescent="0.25">
      <c r="A253" s="118"/>
      <c r="B253" s="1"/>
      <c r="C253" s="39"/>
      <c r="D253" s="39"/>
      <c r="E253" s="1"/>
      <c r="F253" s="1"/>
      <c r="G253" s="39"/>
      <c r="H253" s="39"/>
      <c r="I253" s="1"/>
      <c r="J253" s="1"/>
      <c r="K253" s="46"/>
      <c r="L253" s="46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47"/>
      <c r="Z253" s="1"/>
      <c r="AA253" s="39"/>
      <c r="AB253" s="39"/>
      <c r="AC253" s="1"/>
      <c r="AD253" s="1"/>
      <c r="AE253" s="39"/>
      <c r="AF253" s="39"/>
      <c r="AG253" s="1"/>
      <c r="AH253" s="1"/>
      <c r="AI253" s="46"/>
      <c r="AJ253" s="46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47"/>
      <c r="AX253" s="1"/>
      <c r="AY253" s="39"/>
      <c r="AZ253" s="39"/>
      <c r="BA253" s="1"/>
      <c r="BB253" s="1"/>
      <c r="BC253" s="39"/>
      <c r="BD253" s="39"/>
      <c r="BE253" s="1"/>
      <c r="BF253" s="1"/>
      <c r="BG253" s="46"/>
      <c r="BH253" s="46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47"/>
      <c r="BV253" s="1"/>
      <c r="BW253" s="39"/>
      <c r="BX253" s="39"/>
      <c r="BY253" s="1"/>
      <c r="BZ253" s="1"/>
      <c r="CA253" s="39"/>
      <c r="CB253" s="39"/>
      <c r="CC253" s="1"/>
      <c r="CD253" s="1"/>
      <c r="CE253" s="46"/>
      <c r="CF253" s="46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47"/>
      <c r="CT253" s="1"/>
      <c r="CU253" s="39"/>
      <c r="CV253" s="39"/>
      <c r="CW253" s="1"/>
      <c r="CX253" s="1"/>
      <c r="CY253" s="39"/>
      <c r="CZ253" s="39"/>
      <c r="DA253" s="1"/>
      <c r="DB253" s="1"/>
      <c r="DC253" s="46"/>
      <c r="DD253" s="46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</row>
    <row r="254" spans="1:120" x14ac:dyDescent="0.25">
      <c r="A254" s="118"/>
      <c r="B254" s="1"/>
      <c r="C254" s="39"/>
      <c r="D254" s="39"/>
      <c r="E254" s="1"/>
      <c r="F254" s="1"/>
      <c r="G254" s="39"/>
      <c r="H254" s="39"/>
      <c r="I254" s="1"/>
      <c r="J254" s="1"/>
      <c r="K254" s="46"/>
      <c r="L254" s="46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47"/>
      <c r="Z254" s="1"/>
      <c r="AA254" s="39"/>
      <c r="AB254" s="39"/>
      <c r="AC254" s="1"/>
      <c r="AD254" s="1"/>
      <c r="AE254" s="39"/>
      <c r="AF254" s="39"/>
      <c r="AG254" s="1"/>
      <c r="AH254" s="1"/>
      <c r="AI254" s="46"/>
      <c r="AJ254" s="46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47"/>
      <c r="AX254" s="1"/>
      <c r="AY254" s="39"/>
      <c r="AZ254" s="39"/>
      <c r="BA254" s="1"/>
      <c r="BB254" s="1"/>
      <c r="BC254" s="39"/>
      <c r="BD254" s="39"/>
      <c r="BE254" s="1"/>
      <c r="BF254" s="1"/>
      <c r="BG254" s="46"/>
      <c r="BH254" s="46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47"/>
      <c r="BV254" s="1"/>
      <c r="BW254" s="39"/>
      <c r="BX254" s="39"/>
      <c r="BY254" s="1"/>
      <c r="BZ254" s="1"/>
      <c r="CA254" s="39"/>
      <c r="CB254" s="39"/>
      <c r="CC254" s="1"/>
      <c r="CD254" s="1"/>
      <c r="CE254" s="46"/>
      <c r="CF254" s="46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47"/>
      <c r="CT254" s="1"/>
      <c r="CU254" s="39"/>
      <c r="CV254" s="39"/>
      <c r="CW254" s="1"/>
      <c r="CX254" s="1"/>
      <c r="CY254" s="39"/>
      <c r="CZ254" s="39"/>
      <c r="DA254" s="1"/>
      <c r="DB254" s="1"/>
      <c r="DC254" s="46"/>
      <c r="DD254" s="46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</row>
    <row r="255" spans="1:120" x14ac:dyDescent="0.25">
      <c r="A255" s="118"/>
      <c r="B255" s="1"/>
      <c r="C255" s="39"/>
      <c r="D255" s="39"/>
      <c r="E255" s="1"/>
      <c r="F255" s="1"/>
      <c r="G255" s="39"/>
      <c r="H255" s="39"/>
      <c r="I255" s="1"/>
      <c r="J255" s="1"/>
      <c r="K255" s="46"/>
      <c r="L255" s="46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47"/>
      <c r="Z255" s="1"/>
      <c r="AA255" s="39"/>
      <c r="AB255" s="39"/>
      <c r="AC255" s="1"/>
      <c r="AD255" s="1"/>
      <c r="AE255" s="39"/>
      <c r="AF255" s="39"/>
      <c r="AG255" s="1"/>
      <c r="AH255" s="1"/>
      <c r="AI255" s="46"/>
      <c r="AJ255" s="46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47"/>
      <c r="AX255" s="1"/>
      <c r="AY255" s="39"/>
      <c r="AZ255" s="39"/>
      <c r="BA255" s="1"/>
      <c r="BB255" s="1"/>
      <c r="BC255" s="39"/>
      <c r="BD255" s="39"/>
      <c r="BE255" s="1"/>
      <c r="BF255" s="1"/>
      <c r="BG255" s="46"/>
      <c r="BH255" s="46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47"/>
      <c r="BV255" s="1"/>
      <c r="BW255" s="39"/>
      <c r="BX255" s="39"/>
      <c r="BY255" s="1"/>
      <c r="BZ255" s="1"/>
      <c r="CA255" s="39"/>
      <c r="CB255" s="39"/>
      <c r="CC255" s="1"/>
      <c r="CD255" s="1"/>
      <c r="CE255" s="46"/>
      <c r="CF255" s="46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47"/>
      <c r="CT255" s="1"/>
      <c r="CU255" s="39"/>
      <c r="CV255" s="39"/>
      <c r="CW255" s="1"/>
      <c r="CX255" s="1"/>
      <c r="CY255" s="39"/>
      <c r="CZ255" s="39"/>
      <c r="DA255" s="1"/>
      <c r="DB255" s="1"/>
      <c r="DC255" s="46"/>
      <c r="DD255" s="46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</row>
    <row r="256" spans="1:120" x14ac:dyDescent="0.25">
      <c r="A256" s="118"/>
      <c r="B256" s="1"/>
      <c r="C256" s="39"/>
      <c r="D256" s="39"/>
      <c r="E256" s="1"/>
      <c r="F256" s="1"/>
      <c r="G256" s="39"/>
      <c r="H256" s="39"/>
      <c r="I256" s="1"/>
      <c r="J256" s="1"/>
      <c r="K256" s="46"/>
      <c r="L256" s="46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47"/>
      <c r="Z256" s="1"/>
      <c r="AA256" s="39"/>
      <c r="AB256" s="39"/>
      <c r="AC256" s="1"/>
      <c r="AD256" s="1"/>
      <c r="AE256" s="39"/>
      <c r="AF256" s="39"/>
      <c r="AG256" s="1"/>
      <c r="AH256" s="1"/>
      <c r="AI256" s="46"/>
      <c r="AJ256" s="46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47"/>
      <c r="AX256" s="1"/>
      <c r="AY256" s="39"/>
      <c r="AZ256" s="39"/>
      <c r="BA256" s="1"/>
      <c r="BB256" s="1"/>
      <c r="BC256" s="39"/>
      <c r="BD256" s="39"/>
      <c r="BE256" s="1"/>
      <c r="BF256" s="1"/>
      <c r="BG256" s="46"/>
      <c r="BH256" s="46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47"/>
      <c r="BV256" s="1"/>
      <c r="BW256" s="39"/>
      <c r="BX256" s="39"/>
      <c r="BY256" s="1"/>
      <c r="BZ256" s="1"/>
      <c r="CA256" s="39"/>
      <c r="CB256" s="39"/>
      <c r="CC256" s="1"/>
      <c r="CD256" s="1"/>
      <c r="CE256" s="46"/>
      <c r="CF256" s="46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47"/>
      <c r="CT256" s="1"/>
      <c r="CU256" s="39"/>
      <c r="CV256" s="39"/>
      <c r="CW256" s="1"/>
      <c r="CX256" s="1"/>
      <c r="CY256" s="39"/>
      <c r="CZ256" s="39"/>
      <c r="DA256" s="1"/>
      <c r="DB256" s="1"/>
      <c r="DC256" s="46"/>
      <c r="DD256" s="46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</row>
    <row r="257" spans="1:120" x14ac:dyDescent="0.25">
      <c r="A257" s="118"/>
      <c r="B257" s="1"/>
      <c r="C257" s="39"/>
      <c r="D257" s="39"/>
      <c r="E257" s="1"/>
      <c r="F257" s="1"/>
      <c r="G257" s="39"/>
      <c r="H257" s="39"/>
      <c r="I257" s="1"/>
      <c r="J257" s="1"/>
      <c r="K257" s="46"/>
      <c r="L257" s="46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47"/>
      <c r="Z257" s="1"/>
      <c r="AA257" s="39"/>
      <c r="AB257" s="39"/>
      <c r="AC257" s="1"/>
      <c r="AD257" s="1"/>
      <c r="AE257" s="39"/>
      <c r="AF257" s="39"/>
      <c r="AG257" s="1"/>
      <c r="AH257" s="1"/>
      <c r="AI257" s="46"/>
      <c r="AJ257" s="46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47"/>
      <c r="AX257" s="1"/>
      <c r="AY257" s="39"/>
      <c r="AZ257" s="39"/>
      <c r="BA257" s="1"/>
      <c r="BB257" s="1"/>
      <c r="BC257" s="39"/>
      <c r="BD257" s="39"/>
      <c r="BE257" s="1"/>
      <c r="BF257" s="1"/>
      <c r="BG257" s="46"/>
      <c r="BH257" s="46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47"/>
      <c r="BV257" s="1"/>
      <c r="BW257" s="39"/>
      <c r="BX257" s="39"/>
      <c r="BY257" s="1"/>
      <c r="BZ257" s="1"/>
      <c r="CA257" s="39"/>
      <c r="CB257" s="39"/>
      <c r="CC257" s="1"/>
      <c r="CD257" s="1"/>
      <c r="CE257" s="46"/>
      <c r="CF257" s="46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47"/>
      <c r="CT257" s="1"/>
      <c r="CU257" s="39"/>
      <c r="CV257" s="39"/>
      <c r="CW257" s="1"/>
      <c r="CX257" s="1"/>
      <c r="CY257" s="39"/>
      <c r="CZ257" s="39"/>
      <c r="DA257" s="1"/>
      <c r="DB257" s="1"/>
      <c r="DC257" s="46"/>
      <c r="DD257" s="46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</row>
    <row r="258" spans="1:120" x14ac:dyDescent="0.25">
      <c r="A258" s="118"/>
      <c r="B258" s="1"/>
      <c r="C258" s="39"/>
      <c r="D258" s="39"/>
      <c r="E258" s="1"/>
      <c r="F258" s="1"/>
      <c r="G258" s="39"/>
      <c r="H258" s="39"/>
      <c r="I258" s="1"/>
      <c r="J258" s="1"/>
      <c r="K258" s="46"/>
      <c r="L258" s="46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47"/>
      <c r="Z258" s="1"/>
      <c r="AA258" s="39"/>
      <c r="AB258" s="39"/>
      <c r="AC258" s="1"/>
      <c r="AD258" s="1"/>
      <c r="AE258" s="39"/>
      <c r="AF258" s="39"/>
      <c r="AG258" s="1"/>
      <c r="AH258" s="1"/>
      <c r="AI258" s="46"/>
      <c r="AJ258" s="46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47"/>
      <c r="AX258" s="1"/>
      <c r="AY258" s="39"/>
      <c r="AZ258" s="39"/>
      <c r="BA258" s="1"/>
      <c r="BB258" s="1"/>
      <c r="BC258" s="39"/>
      <c r="BD258" s="39"/>
      <c r="BE258" s="1"/>
      <c r="BF258" s="1"/>
      <c r="BG258" s="46"/>
      <c r="BH258" s="46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47"/>
      <c r="BV258" s="1"/>
      <c r="BW258" s="39"/>
      <c r="BX258" s="39"/>
      <c r="BY258" s="1"/>
      <c r="BZ258" s="1"/>
      <c r="CA258" s="39"/>
      <c r="CB258" s="39"/>
      <c r="CC258" s="1"/>
      <c r="CD258" s="1"/>
      <c r="CE258" s="46"/>
      <c r="CF258" s="46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47"/>
      <c r="CT258" s="1"/>
      <c r="CU258" s="39"/>
      <c r="CV258" s="39"/>
      <c r="CW258" s="1"/>
      <c r="CX258" s="1"/>
      <c r="CY258" s="39"/>
      <c r="CZ258" s="39"/>
      <c r="DA258" s="1"/>
      <c r="DB258" s="1"/>
      <c r="DC258" s="46"/>
      <c r="DD258" s="46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</row>
    <row r="259" spans="1:120" ht="15.75" thickBot="1" x14ac:dyDescent="0.3">
      <c r="A259" s="119"/>
      <c r="B259" s="6"/>
      <c r="C259" s="40"/>
      <c r="D259" s="40"/>
      <c r="E259" s="6"/>
      <c r="F259" s="6"/>
      <c r="G259" s="40"/>
      <c r="H259" s="40"/>
      <c r="I259" s="6"/>
      <c r="J259" s="6"/>
      <c r="K259" s="47"/>
      <c r="L259" s="47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148"/>
      <c r="Z259" s="6"/>
      <c r="AA259" s="40"/>
      <c r="AB259" s="40"/>
      <c r="AC259" s="6"/>
      <c r="AD259" s="6"/>
      <c r="AE259" s="40"/>
      <c r="AF259" s="40"/>
      <c r="AG259" s="6"/>
      <c r="AH259" s="6"/>
      <c r="AI259" s="47"/>
      <c r="AJ259" s="47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148"/>
      <c r="AX259" s="6"/>
      <c r="AY259" s="40"/>
      <c r="AZ259" s="40"/>
      <c r="BA259" s="6"/>
      <c r="BB259" s="6"/>
      <c r="BC259" s="40"/>
      <c r="BD259" s="40"/>
      <c r="BE259" s="6"/>
      <c r="BF259" s="6"/>
      <c r="BG259" s="47"/>
      <c r="BH259" s="47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148"/>
      <c r="BV259" s="6"/>
      <c r="BW259" s="40"/>
      <c r="BX259" s="40"/>
      <c r="BY259" s="6"/>
      <c r="BZ259" s="6"/>
      <c r="CA259" s="40"/>
      <c r="CB259" s="40"/>
      <c r="CC259" s="6"/>
      <c r="CD259" s="6"/>
      <c r="CE259" s="47"/>
      <c r="CF259" s="47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148"/>
      <c r="CT259" s="6"/>
      <c r="CU259" s="40"/>
      <c r="CV259" s="40"/>
      <c r="CW259" s="6"/>
      <c r="CX259" s="6"/>
      <c r="CY259" s="40"/>
      <c r="CZ259" s="40"/>
      <c r="DA259" s="6"/>
      <c r="DB259" s="6"/>
      <c r="DC259" s="47"/>
      <c r="DD259" s="47"/>
      <c r="DE259" s="6"/>
      <c r="DF259" s="6"/>
      <c r="DG259" s="6"/>
      <c r="DH259" s="6"/>
      <c r="DI259" s="6"/>
      <c r="DJ259" s="6"/>
      <c r="DK259" s="6"/>
      <c r="DL259" s="6"/>
      <c r="DM259" s="6"/>
      <c r="DN259" s="6"/>
      <c r="DO259" s="6"/>
      <c r="DP259" s="6"/>
    </row>
    <row r="260" spans="1:120" x14ac:dyDescent="0.25">
      <c r="A260" s="117" t="s">
        <v>50</v>
      </c>
      <c r="B260" s="5"/>
      <c r="C260" s="38"/>
      <c r="D260" s="38"/>
      <c r="E260" s="5"/>
      <c r="F260" s="1"/>
      <c r="G260" s="39"/>
      <c r="H260" s="39"/>
      <c r="I260" s="1"/>
      <c r="J260" s="1"/>
      <c r="K260" s="46"/>
      <c r="L260" s="46"/>
      <c r="M260" s="1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100" t="s">
        <v>50</v>
      </c>
      <c r="Z260" s="5"/>
      <c r="AA260" s="38"/>
      <c r="AB260" s="38"/>
      <c r="AC260" s="5"/>
      <c r="AD260" s="1"/>
      <c r="AE260" s="39"/>
      <c r="AF260" s="39"/>
      <c r="AG260" s="1"/>
      <c r="AH260" s="1"/>
      <c r="AI260" s="46"/>
      <c r="AJ260" s="46"/>
      <c r="AK260" s="1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100" t="s">
        <v>50</v>
      </c>
      <c r="AX260" s="5"/>
      <c r="AY260" s="38"/>
      <c r="AZ260" s="38"/>
      <c r="BA260" s="5"/>
      <c r="BB260" s="1"/>
      <c r="BC260" s="39"/>
      <c r="BD260" s="39"/>
      <c r="BE260" s="1"/>
      <c r="BF260" s="1"/>
      <c r="BG260" s="46"/>
      <c r="BH260" s="46"/>
      <c r="BI260" s="1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100" t="s">
        <v>50</v>
      </c>
      <c r="BV260" s="5"/>
      <c r="BW260" s="38"/>
      <c r="BX260" s="38"/>
      <c r="BY260" s="5"/>
      <c r="BZ260" s="1"/>
      <c r="CA260" s="39"/>
      <c r="CB260" s="39"/>
      <c r="CC260" s="1"/>
      <c r="CD260" s="1"/>
      <c r="CE260" s="46"/>
      <c r="CF260" s="46"/>
      <c r="CG260" s="1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100" t="s">
        <v>50</v>
      </c>
      <c r="CT260" s="5"/>
      <c r="CU260" s="38"/>
      <c r="CV260" s="38"/>
      <c r="CW260" s="5"/>
      <c r="CX260" s="1"/>
      <c r="CY260" s="39"/>
      <c r="CZ260" s="39"/>
      <c r="DA260" s="1"/>
      <c r="DB260" s="1"/>
      <c r="DC260" s="46"/>
      <c r="DD260" s="46"/>
      <c r="DE260" s="1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</row>
    <row r="261" spans="1:120" x14ac:dyDescent="0.25">
      <c r="A261" s="118"/>
      <c r="B261" s="1"/>
      <c r="C261" s="39"/>
      <c r="D261" s="39"/>
      <c r="E261" s="1"/>
      <c r="F261" s="1"/>
      <c r="G261" s="39"/>
      <c r="H261" s="39"/>
      <c r="I261" s="1"/>
      <c r="J261" s="1"/>
      <c r="K261" s="46"/>
      <c r="L261" s="46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47"/>
      <c r="Z261" s="1"/>
      <c r="AA261" s="39"/>
      <c r="AB261" s="39"/>
      <c r="AC261" s="1"/>
      <c r="AD261" s="1"/>
      <c r="AE261" s="39"/>
      <c r="AF261" s="39"/>
      <c r="AG261" s="1"/>
      <c r="AH261" s="1"/>
      <c r="AI261" s="46"/>
      <c r="AJ261" s="46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47"/>
      <c r="AX261" s="1"/>
      <c r="AY261" s="39"/>
      <c r="AZ261" s="39"/>
      <c r="BA261" s="1"/>
      <c r="BB261" s="1"/>
      <c r="BC261" s="39"/>
      <c r="BD261" s="39"/>
      <c r="BE261" s="1"/>
      <c r="BF261" s="1"/>
      <c r="BG261" s="46"/>
      <c r="BH261" s="46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47"/>
      <c r="BV261" s="1"/>
      <c r="BW261" s="39"/>
      <c r="BX261" s="39"/>
      <c r="BY261" s="1"/>
      <c r="BZ261" s="1"/>
      <c r="CA261" s="39"/>
      <c r="CB261" s="39"/>
      <c r="CC261" s="1"/>
      <c r="CD261" s="1"/>
      <c r="CE261" s="46"/>
      <c r="CF261" s="46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47"/>
      <c r="CT261" s="1"/>
      <c r="CU261" s="39"/>
      <c r="CV261" s="39"/>
      <c r="CW261" s="1"/>
      <c r="CX261" s="1"/>
      <c r="CY261" s="39"/>
      <c r="CZ261" s="39"/>
      <c r="DA261" s="1"/>
      <c r="DB261" s="1"/>
      <c r="DC261" s="46"/>
      <c r="DD261" s="46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</row>
    <row r="262" spans="1:120" x14ac:dyDescent="0.25">
      <c r="A262" s="118"/>
      <c r="B262" s="1"/>
      <c r="C262" s="39"/>
      <c r="D262" s="39"/>
      <c r="E262" s="1"/>
      <c r="F262" s="1"/>
      <c r="G262" s="39"/>
      <c r="H262" s="39"/>
      <c r="I262" s="1"/>
      <c r="J262" s="1"/>
      <c r="K262" s="46"/>
      <c r="L262" s="46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47"/>
      <c r="Z262" s="1"/>
      <c r="AA262" s="39"/>
      <c r="AB262" s="39"/>
      <c r="AC262" s="1"/>
      <c r="AD262" s="1"/>
      <c r="AE262" s="39"/>
      <c r="AF262" s="39"/>
      <c r="AG262" s="1"/>
      <c r="AH262" s="1"/>
      <c r="AI262" s="46"/>
      <c r="AJ262" s="46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47"/>
      <c r="AX262" s="1"/>
      <c r="AY262" s="39"/>
      <c r="AZ262" s="39"/>
      <c r="BA262" s="1"/>
      <c r="BB262" s="1"/>
      <c r="BC262" s="39"/>
      <c r="BD262" s="39"/>
      <c r="BE262" s="1"/>
      <c r="BF262" s="1"/>
      <c r="BG262" s="46"/>
      <c r="BH262" s="46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47"/>
      <c r="BV262" s="1"/>
      <c r="BW262" s="39"/>
      <c r="BX262" s="39"/>
      <c r="BY262" s="1"/>
      <c r="BZ262" s="1"/>
      <c r="CA262" s="39"/>
      <c r="CB262" s="39"/>
      <c r="CC262" s="1"/>
      <c r="CD262" s="1"/>
      <c r="CE262" s="46"/>
      <c r="CF262" s="46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47"/>
      <c r="CT262" s="1"/>
      <c r="CU262" s="39"/>
      <c r="CV262" s="39"/>
      <c r="CW262" s="1"/>
      <c r="CX262" s="1"/>
      <c r="CY262" s="39"/>
      <c r="CZ262" s="39"/>
      <c r="DA262" s="1"/>
      <c r="DB262" s="1"/>
      <c r="DC262" s="46"/>
      <c r="DD262" s="46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</row>
    <row r="263" spans="1:120" x14ac:dyDescent="0.25">
      <c r="A263" s="118"/>
      <c r="B263" s="1"/>
      <c r="C263" s="39"/>
      <c r="D263" s="39"/>
      <c r="E263" s="1"/>
      <c r="F263" s="1"/>
      <c r="G263" s="39"/>
      <c r="H263" s="39"/>
      <c r="I263" s="1"/>
      <c r="J263" s="1"/>
      <c r="K263" s="46"/>
      <c r="L263" s="46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47"/>
      <c r="Z263" s="1"/>
      <c r="AA263" s="39"/>
      <c r="AB263" s="39"/>
      <c r="AC263" s="1"/>
      <c r="AD263" s="1"/>
      <c r="AE263" s="39"/>
      <c r="AF263" s="39"/>
      <c r="AG263" s="1"/>
      <c r="AH263" s="1"/>
      <c r="AI263" s="46"/>
      <c r="AJ263" s="46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47"/>
      <c r="AX263" s="1"/>
      <c r="AY263" s="39"/>
      <c r="AZ263" s="39"/>
      <c r="BA263" s="1"/>
      <c r="BB263" s="1"/>
      <c r="BC263" s="39"/>
      <c r="BD263" s="39"/>
      <c r="BE263" s="1"/>
      <c r="BF263" s="1"/>
      <c r="BG263" s="46"/>
      <c r="BH263" s="46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47"/>
      <c r="BV263" s="1"/>
      <c r="BW263" s="39"/>
      <c r="BX263" s="39"/>
      <c r="BY263" s="1"/>
      <c r="BZ263" s="1"/>
      <c r="CA263" s="39"/>
      <c r="CB263" s="39"/>
      <c r="CC263" s="1"/>
      <c r="CD263" s="1"/>
      <c r="CE263" s="46"/>
      <c r="CF263" s="46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47"/>
      <c r="CT263" s="1"/>
      <c r="CU263" s="39"/>
      <c r="CV263" s="39"/>
      <c r="CW263" s="1"/>
      <c r="CX263" s="1"/>
      <c r="CY263" s="39"/>
      <c r="CZ263" s="39"/>
      <c r="DA263" s="1"/>
      <c r="DB263" s="1"/>
      <c r="DC263" s="46"/>
      <c r="DD263" s="46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</row>
    <row r="264" spans="1:120" x14ac:dyDescent="0.25">
      <c r="A264" s="118"/>
      <c r="B264" s="1"/>
      <c r="C264" s="39"/>
      <c r="D264" s="39"/>
      <c r="E264" s="1"/>
      <c r="F264" s="1"/>
      <c r="G264" s="39"/>
      <c r="H264" s="39"/>
      <c r="I264" s="1"/>
      <c r="J264" s="1"/>
      <c r="K264" s="46"/>
      <c r="L264" s="46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47"/>
      <c r="Z264" s="1"/>
      <c r="AA264" s="39"/>
      <c r="AB264" s="39"/>
      <c r="AC264" s="1"/>
      <c r="AD264" s="1"/>
      <c r="AE264" s="39"/>
      <c r="AF264" s="39"/>
      <c r="AG264" s="1"/>
      <c r="AH264" s="1"/>
      <c r="AI264" s="46"/>
      <c r="AJ264" s="46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47"/>
      <c r="AX264" s="1"/>
      <c r="AY264" s="39"/>
      <c r="AZ264" s="39"/>
      <c r="BA264" s="1"/>
      <c r="BB264" s="1"/>
      <c r="BC264" s="39"/>
      <c r="BD264" s="39"/>
      <c r="BE264" s="1"/>
      <c r="BF264" s="1"/>
      <c r="BG264" s="46"/>
      <c r="BH264" s="46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47"/>
      <c r="BV264" s="1"/>
      <c r="BW264" s="39"/>
      <c r="BX264" s="39"/>
      <c r="BY264" s="1"/>
      <c r="BZ264" s="1"/>
      <c r="CA264" s="39"/>
      <c r="CB264" s="39"/>
      <c r="CC264" s="1"/>
      <c r="CD264" s="1"/>
      <c r="CE264" s="46"/>
      <c r="CF264" s="46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47"/>
      <c r="CT264" s="1"/>
      <c r="CU264" s="39"/>
      <c r="CV264" s="39"/>
      <c r="CW264" s="1"/>
      <c r="CX264" s="1"/>
      <c r="CY264" s="39"/>
      <c r="CZ264" s="39"/>
      <c r="DA264" s="1"/>
      <c r="DB264" s="1"/>
      <c r="DC264" s="46"/>
      <c r="DD264" s="46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</row>
    <row r="265" spans="1:120" x14ac:dyDescent="0.25">
      <c r="A265" s="118"/>
      <c r="B265" s="1"/>
      <c r="C265" s="39"/>
      <c r="D265" s="39"/>
      <c r="E265" s="1"/>
      <c r="F265" s="1"/>
      <c r="G265" s="39"/>
      <c r="H265" s="39"/>
      <c r="I265" s="1"/>
      <c r="J265" s="1"/>
      <c r="K265" s="46"/>
      <c r="L265" s="46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47"/>
      <c r="Z265" s="1"/>
      <c r="AA265" s="39"/>
      <c r="AB265" s="39"/>
      <c r="AC265" s="1"/>
      <c r="AD265" s="1"/>
      <c r="AE265" s="39"/>
      <c r="AF265" s="39"/>
      <c r="AG265" s="1"/>
      <c r="AH265" s="1"/>
      <c r="AI265" s="46"/>
      <c r="AJ265" s="46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47"/>
      <c r="AX265" s="1"/>
      <c r="AY265" s="39"/>
      <c r="AZ265" s="39"/>
      <c r="BA265" s="1"/>
      <c r="BB265" s="1"/>
      <c r="BC265" s="39"/>
      <c r="BD265" s="39"/>
      <c r="BE265" s="1"/>
      <c r="BF265" s="1"/>
      <c r="BG265" s="46"/>
      <c r="BH265" s="46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47"/>
      <c r="BV265" s="1"/>
      <c r="BW265" s="39"/>
      <c r="BX265" s="39"/>
      <c r="BY265" s="1"/>
      <c r="BZ265" s="1"/>
      <c r="CA265" s="39"/>
      <c r="CB265" s="39"/>
      <c r="CC265" s="1"/>
      <c r="CD265" s="1"/>
      <c r="CE265" s="46"/>
      <c r="CF265" s="46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47"/>
      <c r="CT265" s="1"/>
      <c r="CU265" s="39"/>
      <c r="CV265" s="39"/>
      <c r="CW265" s="1"/>
      <c r="CX265" s="1"/>
      <c r="CY265" s="39"/>
      <c r="CZ265" s="39"/>
      <c r="DA265" s="1"/>
      <c r="DB265" s="1"/>
      <c r="DC265" s="46"/>
      <c r="DD265" s="46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</row>
    <row r="266" spans="1:120" x14ac:dyDescent="0.25">
      <c r="A266" s="118"/>
      <c r="B266" s="1"/>
      <c r="C266" s="39"/>
      <c r="D266" s="39"/>
      <c r="E266" s="1"/>
      <c r="F266" s="1"/>
      <c r="G266" s="39"/>
      <c r="H266" s="39"/>
      <c r="I266" s="1"/>
      <c r="J266" s="1"/>
      <c r="K266" s="46"/>
      <c r="L266" s="46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47"/>
      <c r="Z266" s="1"/>
      <c r="AA266" s="39"/>
      <c r="AB266" s="39"/>
      <c r="AC266" s="1"/>
      <c r="AD266" s="1"/>
      <c r="AE266" s="39"/>
      <c r="AF266" s="39"/>
      <c r="AG266" s="1"/>
      <c r="AH266" s="1"/>
      <c r="AI266" s="46"/>
      <c r="AJ266" s="46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47"/>
      <c r="AX266" s="1"/>
      <c r="AY266" s="39"/>
      <c r="AZ266" s="39"/>
      <c r="BA266" s="1"/>
      <c r="BB266" s="1"/>
      <c r="BC266" s="39"/>
      <c r="BD266" s="39"/>
      <c r="BE266" s="1"/>
      <c r="BF266" s="1"/>
      <c r="BG266" s="46"/>
      <c r="BH266" s="46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47"/>
      <c r="BV266" s="1"/>
      <c r="BW266" s="39"/>
      <c r="BX266" s="39"/>
      <c r="BY266" s="1"/>
      <c r="BZ266" s="1"/>
      <c r="CA266" s="39"/>
      <c r="CB266" s="39"/>
      <c r="CC266" s="1"/>
      <c r="CD266" s="1"/>
      <c r="CE266" s="46"/>
      <c r="CF266" s="46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47"/>
      <c r="CT266" s="1"/>
      <c r="CU266" s="39"/>
      <c r="CV266" s="39"/>
      <c r="CW266" s="1"/>
      <c r="CX266" s="1"/>
      <c r="CY266" s="39"/>
      <c r="CZ266" s="39"/>
      <c r="DA266" s="1"/>
      <c r="DB266" s="1"/>
      <c r="DC266" s="46"/>
      <c r="DD266" s="46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</row>
    <row r="267" spans="1:120" x14ac:dyDescent="0.25">
      <c r="A267" s="118"/>
      <c r="B267" s="1"/>
      <c r="C267" s="39"/>
      <c r="D267" s="39"/>
      <c r="E267" s="1"/>
      <c r="F267" s="1"/>
      <c r="G267" s="39"/>
      <c r="H267" s="39"/>
      <c r="I267" s="1"/>
      <c r="J267" s="1"/>
      <c r="K267" s="46"/>
      <c r="L267" s="46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47"/>
      <c r="Z267" s="1"/>
      <c r="AA267" s="39"/>
      <c r="AB267" s="39"/>
      <c r="AC267" s="1"/>
      <c r="AD267" s="1"/>
      <c r="AE267" s="39"/>
      <c r="AF267" s="39"/>
      <c r="AG267" s="1"/>
      <c r="AH267" s="1"/>
      <c r="AI267" s="46"/>
      <c r="AJ267" s="46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47"/>
      <c r="AX267" s="1"/>
      <c r="AY267" s="39"/>
      <c r="AZ267" s="39"/>
      <c r="BA267" s="1"/>
      <c r="BB267" s="1"/>
      <c r="BC267" s="39"/>
      <c r="BD267" s="39"/>
      <c r="BE267" s="1"/>
      <c r="BF267" s="1"/>
      <c r="BG267" s="46"/>
      <c r="BH267" s="46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47"/>
      <c r="BV267" s="1"/>
      <c r="BW267" s="39"/>
      <c r="BX267" s="39"/>
      <c r="BY267" s="1"/>
      <c r="BZ267" s="1"/>
      <c r="CA267" s="39"/>
      <c r="CB267" s="39"/>
      <c r="CC267" s="1"/>
      <c r="CD267" s="1"/>
      <c r="CE267" s="46"/>
      <c r="CF267" s="46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47"/>
      <c r="CT267" s="1"/>
      <c r="CU267" s="39"/>
      <c r="CV267" s="39"/>
      <c r="CW267" s="1"/>
      <c r="CX267" s="1"/>
      <c r="CY267" s="39"/>
      <c r="CZ267" s="39"/>
      <c r="DA267" s="1"/>
      <c r="DB267" s="1"/>
      <c r="DC267" s="46"/>
      <c r="DD267" s="46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</row>
    <row r="268" spans="1:120" x14ac:dyDescent="0.25">
      <c r="A268" s="118"/>
      <c r="B268" s="1"/>
      <c r="C268" s="39"/>
      <c r="D268" s="39"/>
      <c r="E268" s="1"/>
      <c r="F268" s="1"/>
      <c r="G268" s="39"/>
      <c r="H268" s="39"/>
      <c r="I268" s="1"/>
      <c r="J268" s="1"/>
      <c r="K268" s="46"/>
      <c r="L268" s="46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47"/>
      <c r="Z268" s="1"/>
      <c r="AA268" s="39"/>
      <c r="AB268" s="39"/>
      <c r="AC268" s="1"/>
      <c r="AD268" s="1"/>
      <c r="AE268" s="39"/>
      <c r="AF268" s="39"/>
      <c r="AG268" s="1"/>
      <c r="AH268" s="1"/>
      <c r="AI268" s="46"/>
      <c r="AJ268" s="46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47"/>
      <c r="AX268" s="1"/>
      <c r="AY268" s="39"/>
      <c r="AZ268" s="39"/>
      <c r="BA268" s="1"/>
      <c r="BB268" s="1"/>
      <c r="BC268" s="39"/>
      <c r="BD268" s="39"/>
      <c r="BE268" s="1"/>
      <c r="BF268" s="1"/>
      <c r="BG268" s="46"/>
      <c r="BH268" s="46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47"/>
      <c r="BV268" s="1"/>
      <c r="BW268" s="39"/>
      <c r="BX268" s="39"/>
      <c r="BY268" s="1"/>
      <c r="BZ268" s="1"/>
      <c r="CA268" s="39"/>
      <c r="CB268" s="39"/>
      <c r="CC268" s="1"/>
      <c r="CD268" s="1"/>
      <c r="CE268" s="46"/>
      <c r="CF268" s="46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47"/>
      <c r="CT268" s="1"/>
      <c r="CU268" s="39"/>
      <c r="CV268" s="39"/>
      <c r="CW268" s="1"/>
      <c r="CX268" s="1"/>
      <c r="CY268" s="39"/>
      <c r="CZ268" s="39"/>
      <c r="DA268" s="1"/>
      <c r="DB268" s="1"/>
      <c r="DC268" s="46"/>
      <c r="DD268" s="46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</row>
    <row r="269" spans="1:120" x14ac:dyDescent="0.25">
      <c r="A269" s="118"/>
      <c r="B269" s="1"/>
      <c r="C269" s="39"/>
      <c r="D269" s="39"/>
      <c r="E269" s="1"/>
      <c r="F269" s="1"/>
      <c r="G269" s="39"/>
      <c r="H269" s="39"/>
      <c r="I269" s="1"/>
      <c r="J269" s="1"/>
      <c r="K269" s="46"/>
      <c r="L269" s="46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47"/>
      <c r="Z269" s="1"/>
      <c r="AA269" s="39"/>
      <c r="AB269" s="39"/>
      <c r="AC269" s="1"/>
      <c r="AD269" s="1"/>
      <c r="AE269" s="39"/>
      <c r="AF269" s="39"/>
      <c r="AG269" s="1"/>
      <c r="AH269" s="1"/>
      <c r="AI269" s="46"/>
      <c r="AJ269" s="46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47"/>
      <c r="AX269" s="1"/>
      <c r="AY269" s="39"/>
      <c r="AZ269" s="39"/>
      <c r="BA269" s="1"/>
      <c r="BB269" s="1"/>
      <c r="BC269" s="39"/>
      <c r="BD269" s="39"/>
      <c r="BE269" s="1"/>
      <c r="BF269" s="1"/>
      <c r="BG269" s="46"/>
      <c r="BH269" s="46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47"/>
      <c r="BV269" s="1"/>
      <c r="BW269" s="39"/>
      <c r="BX269" s="39"/>
      <c r="BY269" s="1"/>
      <c r="BZ269" s="1"/>
      <c r="CA269" s="39"/>
      <c r="CB269" s="39"/>
      <c r="CC269" s="1"/>
      <c r="CD269" s="1"/>
      <c r="CE269" s="46"/>
      <c r="CF269" s="46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47"/>
      <c r="CT269" s="1"/>
      <c r="CU269" s="39"/>
      <c r="CV269" s="39"/>
      <c r="CW269" s="1"/>
      <c r="CX269" s="1"/>
      <c r="CY269" s="39"/>
      <c r="CZ269" s="39"/>
      <c r="DA269" s="1"/>
      <c r="DB269" s="1"/>
      <c r="DC269" s="46"/>
      <c r="DD269" s="46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</row>
    <row r="270" spans="1:120" x14ac:dyDescent="0.25">
      <c r="A270" s="118"/>
      <c r="B270" s="1"/>
      <c r="C270" s="39"/>
      <c r="D270" s="39"/>
      <c r="E270" s="1"/>
      <c r="F270" s="1"/>
      <c r="G270" s="39"/>
      <c r="H270" s="39"/>
      <c r="I270" s="1"/>
      <c r="J270" s="1"/>
      <c r="K270" s="46"/>
      <c r="L270" s="46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47"/>
      <c r="Z270" s="1"/>
      <c r="AA270" s="39"/>
      <c r="AB270" s="39"/>
      <c r="AC270" s="1"/>
      <c r="AD270" s="1"/>
      <c r="AE270" s="39"/>
      <c r="AF270" s="39"/>
      <c r="AG270" s="1"/>
      <c r="AH270" s="1"/>
      <c r="AI270" s="46"/>
      <c r="AJ270" s="46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47"/>
      <c r="AX270" s="1"/>
      <c r="AY270" s="39"/>
      <c r="AZ270" s="39"/>
      <c r="BA270" s="1"/>
      <c r="BB270" s="1"/>
      <c r="BC270" s="39"/>
      <c r="BD270" s="39"/>
      <c r="BE270" s="1"/>
      <c r="BF270" s="1"/>
      <c r="BG270" s="46"/>
      <c r="BH270" s="46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47"/>
      <c r="BV270" s="1"/>
      <c r="BW270" s="39"/>
      <c r="BX270" s="39"/>
      <c r="BY270" s="1"/>
      <c r="BZ270" s="1"/>
      <c r="CA270" s="39"/>
      <c r="CB270" s="39"/>
      <c r="CC270" s="1"/>
      <c r="CD270" s="1"/>
      <c r="CE270" s="46"/>
      <c r="CF270" s="46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47"/>
      <c r="CT270" s="1"/>
      <c r="CU270" s="39"/>
      <c r="CV270" s="39"/>
      <c r="CW270" s="1"/>
      <c r="CX270" s="1"/>
      <c r="CY270" s="39"/>
      <c r="CZ270" s="39"/>
      <c r="DA270" s="1"/>
      <c r="DB270" s="1"/>
      <c r="DC270" s="46"/>
      <c r="DD270" s="46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</row>
    <row r="271" spans="1:120" x14ac:dyDescent="0.25">
      <c r="A271" s="118"/>
      <c r="B271" s="1"/>
      <c r="C271" s="39"/>
      <c r="D271" s="39"/>
      <c r="E271" s="1"/>
      <c r="F271" s="1"/>
      <c r="G271" s="39"/>
      <c r="H271" s="39"/>
      <c r="I271" s="1"/>
      <c r="J271" s="1"/>
      <c r="K271" s="46"/>
      <c r="L271" s="46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47"/>
      <c r="Z271" s="1"/>
      <c r="AA271" s="39"/>
      <c r="AB271" s="39"/>
      <c r="AC271" s="1"/>
      <c r="AD271" s="1"/>
      <c r="AE271" s="39"/>
      <c r="AF271" s="39"/>
      <c r="AG271" s="1"/>
      <c r="AH271" s="1"/>
      <c r="AI271" s="46"/>
      <c r="AJ271" s="46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47"/>
      <c r="AX271" s="1"/>
      <c r="AY271" s="39"/>
      <c r="AZ271" s="39"/>
      <c r="BA271" s="1"/>
      <c r="BB271" s="1"/>
      <c r="BC271" s="39"/>
      <c r="BD271" s="39"/>
      <c r="BE271" s="1"/>
      <c r="BF271" s="1"/>
      <c r="BG271" s="46"/>
      <c r="BH271" s="46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47"/>
      <c r="BV271" s="1"/>
      <c r="BW271" s="39"/>
      <c r="BX271" s="39"/>
      <c r="BY271" s="1"/>
      <c r="BZ271" s="1"/>
      <c r="CA271" s="39"/>
      <c r="CB271" s="39"/>
      <c r="CC271" s="1"/>
      <c r="CD271" s="1"/>
      <c r="CE271" s="46"/>
      <c r="CF271" s="46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47"/>
      <c r="CT271" s="1"/>
      <c r="CU271" s="39"/>
      <c r="CV271" s="39"/>
      <c r="CW271" s="1"/>
      <c r="CX271" s="1"/>
      <c r="CY271" s="39"/>
      <c r="CZ271" s="39"/>
      <c r="DA271" s="1"/>
      <c r="DB271" s="1"/>
      <c r="DC271" s="46"/>
      <c r="DD271" s="46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</row>
    <row r="272" spans="1:120" x14ac:dyDescent="0.25">
      <c r="A272" s="118"/>
      <c r="B272" s="1"/>
      <c r="C272" s="39"/>
      <c r="D272" s="39"/>
      <c r="E272" s="1"/>
      <c r="F272" s="1"/>
      <c r="G272" s="39"/>
      <c r="H272" s="39"/>
      <c r="I272" s="1"/>
      <c r="J272" s="1"/>
      <c r="K272" s="46"/>
      <c r="L272" s="46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47"/>
      <c r="Z272" s="1"/>
      <c r="AA272" s="39"/>
      <c r="AB272" s="39"/>
      <c r="AC272" s="1"/>
      <c r="AD272" s="1"/>
      <c r="AE272" s="39"/>
      <c r="AF272" s="39"/>
      <c r="AG272" s="1"/>
      <c r="AH272" s="1"/>
      <c r="AI272" s="46"/>
      <c r="AJ272" s="46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47"/>
      <c r="AX272" s="1"/>
      <c r="AY272" s="39"/>
      <c r="AZ272" s="39"/>
      <c r="BA272" s="1"/>
      <c r="BB272" s="1"/>
      <c r="BC272" s="39"/>
      <c r="BD272" s="39"/>
      <c r="BE272" s="1"/>
      <c r="BF272" s="1"/>
      <c r="BG272" s="46"/>
      <c r="BH272" s="46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47"/>
      <c r="BV272" s="1"/>
      <c r="BW272" s="39"/>
      <c r="BX272" s="39"/>
      <c r="BY272" s="1"/>
      <c r="BZ272" s="1"/>
      <c r="CA272" s="39"/>
      <c r="CB272" s="39"/>
      <c r="CC272" s="1"/>
      <c r="CD272" s="1"/>
      <c r="CE272" s="46"/>
      <c r="CF272" s="46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47"/>
      <c r="CT272" s="1"/>
      <c r="CU272" s="39"/>
      <c r="CV272" s="39"/>
      <c r="CW272" s="1"/>
      <c r="CX272" s="1"/>
      <c r="CY272" s="39"/>
      <c r="CZ272" s="39"/>
      <c r="DA272" s="1"/>
      <c r="DB272" s="1"/>
      <c r="DC272" s="46"/>
      <c r="DD272" s="46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</row>
    <row r="273" spans="1:120" x14ac:dyDescent="0.25">
      <c r="A273" s="118"/>
      <c r="B273" s="1"/>
      <c r="C273" s="39"/>
      <c r="D273" s="39"/>
      <c r="E273" s="1"/>
      <c r="F273" s="1"/>
      <c r="G273" s="39"/>
      <c r="H273" s="39"/>
      <c r="I273" s="1"/>
      <c r="J273" s="1"/>
      <c r="K273" s="46"/>
      <c r="L273" s="46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47"/>
      <c r="Z273" s="1"/>
      <c r="AA273" s="39"/>
      <c r="AB273" s="39"/>
      <c r="AC273" s="1"/>
      <c r="AD273" s="1"/>
      <c r="AE273" s="39"/>
      <c r="AF273" s="39"/>
      <c r="AG273" s="1"/>
      <c r="AH273" s="1"/>
      <c r="AI273" s="46"/>
      <c r="AJ273" s="46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47"/>
      <c r="AX273" s="1"/>
      <c r="AY273" s="39"/>
      <c r="AZ273" s="39"/>
      <c r="BA273" s="1"/>
      <c r="BB273" s="1"/>
      <c r="BC273" s="39"/>
      <c r="BD273" s="39"/>
      <c r="BE273" s="1"/>
      <c r="BF273" s="1"/>
      <c r="BG273" s="46"/>
      <c r="BH273" s="46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47"/>
      <c r="BV273" s="1"/>
      <c r="BW273" s="39"/>
      <c r="BX273" s="39"/>
      <c r="BY273" s="1"/>
      <c r="BZ273" s="1"/>
      <c r="CA273" s="39"/>
      <c r="CB273" s="39"/>
      <c r="CC273" s="1"/>
      <c r="CD273" s="1"/>
      <c r="CE273" s="46"/>
      <c r="CF273" s="46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47"/>
      <c r="CT273" s="1"/>
      <c r="CU273" s="39"/>
      <c r="CV273" s="39"/>
      <c r="CW273" s="1"/>
      <c r="CX273" s="1"/>
      <c r="CY273" s="39"/>
      <c r="CZ273" s="39"/>
      <c r="DA273" s="1"/>
      <c r="DB273" s="1"/>
      <c r="DC273" s="46"/>
      <c r="DD273" s="46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</row>
    <row r="274" spans="1:120" ht="15.75" thickBot="1" x14ac:dyDescent="0.3">
      <c r="A274" s="119"/>
      <c r="B274" s="6"/>
      <c r="C274" s="40"/>
      <c r="D274" s="40"/>
      <c r="E274" s="6"/>
      <c r="F274" s="6"/>
      <c r="G274" s="40"/>
      <c r="H274" s="40"/>
      <c r="I274" s="6"/>
      <c r="J274" s="6"/>
      <c r="K274" s="47"/>
      <c r="L274" s="47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148"/>
      <c r="Z274" s="6"/>
      <c r="AA274" s="40"/>
      <c r="AB274" s="40"/>
      <c r="AC274" s="6"/>
      <c r="AD274" s="6"/>
      <c r="AE274" s="40"/>
      <c r="AF274" s="40"/>
      <c r="AG274" s="6"/>
      <c r="AH274" s="6"/>
      <c r="AI274" s="47"/>
      <c r="AJ274" s="47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148"/>
      <c r="AX274" s="6"/>
      <c r="AY274" s="40"/>
      <c r="AZ274" s="40"/>
      <c r="BA274" s="6"/>
      <c r="BB274" s="6"/>
      <c r="BC274" s="40"/>
      <c r="BD274" s="40"/>
      <c r="BE274" s="6"/>
      <c r="BF274" s="6"/>
      <c r="BG274" s="47"/>
      <c r="BH274" s="47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148"/>
      <c r="BV274" s="6"/>
      <c r="BW274" s="40"/>
      <c r="BX274" s="40"/>
      <c r="BY274" s="6"/>
      <c r="BZ274" s="6"/>
      <c r="CA274" s="40"/>
      <c r="CB274" s="40"/>
      <c r="CC274" s="6"/>
      <c r="CD274" s="6"/>
      <c r="CE274" s="47"/>
      <c r="CF274" s="47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148"/>
      <c r="CT274" s="6"/>
      <c r="CU274" s="40"/>
      <c r="CV274" s="40"/>
      <c r="CW274" s="6"/>
      <c r="CX274" s="6"/>
      <c r="CY274" s="40"/>
      <c r="CZ274" s="40"/>
      <c r="DA274" s="6"/>
      <c r="DB274" s="6"/>
      <c r="DC274" s="47"/>
      <c r="DD274" s="47"/>
      <c r="DE274" s="6"/>
      <c r="DF274" s="6"/>
      <c r="DG274" s="6"/>
      <c r="DH274" s="6"/>
      <c r="DI274" s="6"/>
      <c r="DJ274" s="6"/>
      <c r="DK274" s="6"/>
      <c r="DL274" s="6"/>
      <c r="DM274" s="6"/>
      <c r="DN274" s="6"/>
      <c r="DO274" s="6"/>
      <c r="DP274" s="6"/>
    </row>
    <row r="275" spans="1:120" x14ac:dyDescent="0.25">
      <c r="A275" s="117" t="s">
        <v>51</v>
      </c>
      <c r="B275" s="5"/>
      <c r="C275" s="38"/>
      <c r="D275" s="38"/>
      <c r="E275" s="5"/>
      <c r="F275" s="1"/>
      <c r="G275" s="39"/>
      <c r="H275" s="39"/>
      <c r="I275" s="1"/>
      <c r="J275" s="1"/>
      <c r="K275" s="46"/>
      <c r="L275" s="46"/>
      <c r="M275" s="1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100" t="s">
        <v>51</v>
      </c>
      <c r="Z275" s="5"/>
      <c r="AA275" s="38"/>
      <c r="AB275" s="38"/>
      <c r="AC275" s="5"/>
      <c r="AD275" s="1"/>
      <c r="AE275" s="39"/>
      <c r="AF275" s="39"/>
      <c r="AG275" s="1"/>
      <c r="AH275" s="1"/>
      <c r="AI275" s="46"/>
      <c r="AJ275" s="46"/>
      <c r="AK275" s="1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100" t="s">
        <v>51</v>
      </c>
      <c r="AX275" s="5"/>
      <c r="AY275" s="38"/>
      <c r="AZ275" s="38"/>
      <c r="BA275" s="5"/>
      <c r="BB275" s="1"/>
      <c r="BC275" s="39"/>
      <c r="BD275" s="39"/>
      <c r="BE275" s="1"/>
      <c r="BF275" s="1"/>
      <c r="BG275" s="46"/>
      <c r="BH275" s="46"/>
      <c r="BI275" s="1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100" t="s">
        <v>51</v>
      </c>
      <c r="BV275" s="5"/>
      <c r="BW275" s="38"/>
      <c r="BX275" s="38"/>
      <c r="BY275" s="5"/>
      <c r="BZ275" s="1"/>
      <c r="CA275" s="39"/>
      <c r="CB275" s="39"/>
      <c r="CC275" s="1"/>
      <c r="CD275" s="1"/>
      <c r="CE275" s="46"/>
      <c r="CF275" s="46"/>
      <c r="CG275" s="1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100" t="s">
        <v>51</v>
      </c>
      <c r="CT275" s="5"/>
      <c r="CU275" s="38"/>
      <c r="CV275" s="38"/>
      <c r="CW275" s="5"/>
      <c r="CX275" s="1"/>
      <c r="CY275" s="39"/>
      <c r="CZ275" s="39"/>
      <c r="DA275" s="1"/>
      <c r="DB275" s="1"/>
      <c r="DC275" s="46"/>
      <c r="DD275" s="46"/>
      <c r="DE275" s="1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</row>
    <row r="276" spans="1:120" x14ac:dyDescent="0.25">
      <c r="A276" s="118"/>
      <c r="B276" s="1"/>
      <c r="C276" s="39"/>
      <c r="D276" s="39"/>
      <c r="E276" s="1"/>
      <c r="F276" s="1"/>
      <c r="G276" s="39"/>
      <c r="H276" s="39"/>
      <c r="I276" s="1"/>
      <c r="J276" s="1"/>
      <c r="K276" s="46"/>
      <c r="L276" s="46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47"/>
      <c r="Z276" s="1"/>
      <c r="AA276" s="39"/>
      <c r="AB276" s="39"/>
      <c r="AC276" s="1"/>
      <c r="AD276" s="1"/>
      <c r="AE276" s="39"/>
      <c r="AF276" s="39"/>
      <c r="AG276" s="1"/>
      <c r="AH276" s="1"/>
      <c r="AI276" s="46"/>
      <c r="AJ276" s="46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47"/>
      <c r="AX276" s="1"/>
      <c r="AY276" s="39"/>
      <c r="AZ276" s="39"/>
      <c r="BA276" s="1"/>
      <c r="BB276" s="1"/>
      <c r="BC276" s="39"/>
      <c r="BD276" s="39"/>
      <c r="BE276" s="1"/>
      <c r="BF276" s="1"/>
      <c r="BG276" s="46"/>
      <c r="BH276" s="46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47"/>
      <c r="BV276" s="1"/>
      <c r="BW276" s="39"/>
      <c r="BX276" s="39"/>
      <c r="BY276" s="1"/>
      <c r="BZ276" s="1"/>
      <c r="CA276" s="39"/>
      <c r="CB276" s="39"/>
      <c r="CC276" s="1"/>
      <c r="CD276" s="1"/>
      <c r="CE276" s="46"/>
      <c r="CF276" s="46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47"/>
      <c r="CT276" s="1"/>
      <c r="CU276" s="39"/>
      <c r="CV276" s="39"/>
      <c r="CW276" s="1"/>
      <c r="CX276" s="1"/>
      <c r="CY276" s="39"/>
      <c r="CZ276" s="39"/>
      <c r="DA276" s="1"/>
      <c r="DB276" s="1"/>
      <c r="DC276" s="46"/>
      <c r="DD276" s="46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</row>
    <row r="277" spans="1:120" x14ac:dyDescent="0.25">
      <c r="A277" s="118"/>
      <c r="B277" s="1"/>
      <c r="C277" s="39"/>
      <c r="D277" s="39"/>
      <c r="E277" s="1"/>
      <c r="F277" s="1"/>
      <c r="G277" s="39"/>
      <c r="H277" s="39"/>
      <c r="I277" s="1"/>
      <c r="J277" s="1"/>
      <c r="K277" s="46"/>
      <c r="L277" s="46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47"/>
      <c r="Z277" s="1"/>
      <c r="AA277" s="39"/>
      <c r="AB277" s="39"/>
      <c r="AC277" s="1"/>
      <c r="AD277" s="1"/>
      <c r="AE277" s="39"/>
      <c r="AF277" s="39"/>
      <c r="AG277" s="1"/>
      <c r="AH277" s="1"/>
      <c r="AI277" s="46"/>
      <c r="AJ277" s="46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47"/>
      <c r="AX277" s="1"/>
      <c r="AY277" s="39"/>
      <c r="AZ277" s="39"/>
      <c r="BA277" s="1"/>
      <c r="BB277" s="1"/>
      <c r="BC277" s="39"/>
      <c r="BD277" s="39"/>
      <c r="BE277" s="1"/>
      <c r="BF277" s="1"/>
      <c r="BG277" s="46"/>
      <c r="BH277" s="46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47"/>
      <c r="BV277" s="1"/>
      <c r="BW277" s="39"/>
      <c r="BX277" s="39"/>
      <c r="BY277" s="1"/>
      <c r="BZ277" s="1"/>
      <c r="CA277" s="39"/>
      <c r="CB277" s="39"/>
      <c r="CC277" s="1"/>
      <c r="CD277" s="1"/>
      <c r="CE277" s="46"/>
      <c r="CF277" s="46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47"/>
      <c r="CT277" s="1"/>
      <c r="CU277" s="39"/>
      <c r="CV277" s="39"/>
      <c r="CW277" s="1"/>
      <c r="CX277" s="1"/>
      <c r="CY277" s="39"/>
      <c r="CZ277" s="39"/>
      <c r="DA277" s="1"/>
      <c r="DB277" s="1"/>
      <c r="DC277" s="46"/>
      <c r="DD277" s="46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</row>
    <row r="278" spans="1:120" x14ac:dyDescent="0.25">
      <c r="A278" s="118"/>
      <c r="B278" s="1"/>
      <c r="C278" s="39"/>
      <c r="D278" s="39"/>
      <c r="E278" s="1"/>
      <c r="F278" s="1"/>
      <c r="G278" s="39"/>
      <c r="H278" s="39"/>
      <c r="I278" s="1"/>
      <c r="J278" s="1"/>
      <c r="K278" s="46"/>
      <c r="L278" s="46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47"/>
      <c r="Z278" s="1"/>
      <c r="AA278" s="39"/>
      <c r="AB278" s="39"/>
      <c r="AC278" s="1"/>
      <c r="AD278" s="1"/>
      <c r="AE278" s="39"/>
      <c r="AF278" s="39"/>
      <c r="AG278" s="1"/>
      <c r="AH278" s="1"/>
      <c r="AI278" s="46"/>
      <c r="AJ278" s="46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47"/>
      <c r="AX278" s="1"/>
      <c r="AY278" s="39"/>
      <c r="AZ278" s="39"/>
      <c r="BA278" s="1"/>
      <c r="BB278" s="1"/>
      <c r="BC278" s="39"/>
      <c r="BD278" s="39"/>
      <c r="BE278" s="1"/>
      <c r="BF278" s="1"/>
      <c r="BG278" s="46"/>
      <c r="BH278" s="46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47"/>
      <c r="BV278" s="1"/>
      <c r="BW278" s="39"/>
      <c r="BX278" s="39"/>
      <c r="BY278" s="1"/>
      <c r="BZ278" s="1"/>
      <c r="CA278" s="39"/>
      <c r="CB278" s="39"/>
      <c r="CC278" s="1"/>
      <c r="CD278" s="1"/>
      <c r="CE278" s="46"/>
      <c r="CF278" s="46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47"/>
      <c r="CT278" s="1"/>
      <c r="CU278" s="39"/>
      <c r="CV278" s="39"/>
      <c r="CW278" s="1"/>
      <c r="CX278" s="1"/>
      <c r="CY278" s="39"/>
      <c r="CZ278" s="39"/>
      <c r="DA278" s="1"/>
      <c r="DB278" s="1"/>
      <c r="DC278" s="46"/>
      <c r="DD278" s="46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</row>
    <row r="279" spans="1:120" x14ac:dyDescent="0.25">
      <c r="A279" s="118"/>
      <c r="B279" s="1"/>
      <c r="C279" s="39"/>
      <c r="D279" s="39"/>
      <c r="E279" s="1"/>
      <c r="F279" s="1"/>
      <c r="G279" s="39"/>
      <c r="H279" s="39"/>
      <c r="I279" s="1"/>
      <c r="J279" s="1"/>
      <c r="K279" s="46"/>
      <c r="L279" s="46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47"/>
      <c r="Z279" s="1"/>
      <c r="AA279" s="39"/>
      <c r="AB279" s="39"/>
      <c r="AC279" s="1"/>
      <c r="AD279" s="1"/>
      <c r="AE279" s="39"/>
      <c r="AF279" s="39"/>
      <c r="AG279" s="1"/>
      <c r="AH279" s="1"/>
      <c r="AI279" s="46"/>
      <c r="AJ279" s="46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47"/>
      <c r="AX279" s="1"/>
      <c r="AY279" s="39"/>
      <c r="AZ279" s="39"/>
      <c r="BA279" s="1"/>
      <c r="BB279" s="1"/>
      <c r="BC279" s="39"/>
      <c r="BD279" s="39"/>
      <c r="BE279" s="1"/>
      <c r="BF279" s="1"/>
      <c r="BG279" s="46"/>
      <c r="BH279" s="46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47"/>
      <c r="BV279" s="1"/>
      <c r="BW279" s="39"/>
      <c r="BX279" s="39"/>
      <c r="BY279" s="1"/>
      <c r="BZ279" s="1"/>
      <c r="CA279" s="39"/>
      <c r="CB279" s="39"/>
      <c r="CC279" s="1"/>
      <c r="CD279" s="1"/>
      <c r="CE279" s="46"/>
      <c r="CF279" s="46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47"/>
      <c r="CT279" s="1"/>
      <c r="CU279" s="39"/>
      <c r="CV279" s="39"/>
      <c r="CW279" s="1"/>
      <c r="CX279" s="1"/>
      <c r="CY279" s="39"/>
      <c r="CZ279" s="39"/>
      <c r="DA279" s="1"/>
      <c r="DB279" s="1"/>
      <c r="DC279" s="46"/>
      <c r="DD279" s="46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</row>
    <row r="280" spans="1:120" x14ac:dyDescent="0.25">
      <c r="A280" s="118"/>
      <c r="B280" s="1"/>
      <c r="C280" s="39"/>
      <c r="D280" s="39"/>
      <c r="E280" s="1"/>
      <c r="F280" s="1"/>
      <c r="G280" s="39"/>
      <c r="H280" s="39"/>
      <c r="I280" s="1"/>
      <c r="J280" s="1"/>
      <c r="K280" s="46"/>
      <c r="L280" s="46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47"/>
      <c r="Z280" s="1"/>
      <c r="AA280" s="39"/>
      <c r="AB280" s="39"/>
      <c r="AC280" s="1"/>
      <c r="AD280" s="1"/>
      <c r="AE280" s="39"/>
      <c r="AF280" s="39"/>
      <c r="AG280" s="1"/>
      <c r="AH280" s="1"/>
      <c r="AI280" s="46"/>
      <c r="AJ280" s="46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47"/>
      <c r="AX280" s="1"/>
      <c r="AY280" s="39"/>
      <c r="AZ280" s="39"/>
      <c r="BA280" s="1"/>
      <c r="BB280" s="1"/>
      <c r="BC280" s="39"/>
      <c r="BD280" s="39"/>
      <c r="BE280" s="1"/>
      <c r="BF280" s="1"/>
      <c r="BG280" s="46"/>
      <c r="BH280" s="46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47"/>
      <c r="BV280" s="1"/>
      <c r="BW280" s="39"/>
      <c r="BX280" s="39"/>
      <c r="BY280" s="1"/>
      <c r="BZ280" s="1"/>
      <c r="CA280" s="39"/>
      <c r="CB280" s="39"/>
      <c r="CC280" s="1"/>
      <c r="CD280" s="1"/>
      <c r="CE280" s="46"/>
      <c r="CF280" s="46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47"/>
      <c r="CT280" s="1"/>
      <c r="CU280" s="39"/>
      <c r="CV280" s="39"/>
      <c r="CW280" s="1"/>
      <c r="CX280" s="1"/>
      <c r="CY280" s="39"/>
      <c r="CZ280" s="39"/>
      <c r="DA280" s="1"/>
      <c r="DB280" s="1"/>
      <c r="DC280" s="46"/>
      <c r="DD280" s="46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</row>
    <row r="281" spans="1:120" x14ac:dyDescent="0.25">
      <c r="A281" s="118"/>
      <c r="B281" s="1"/>
      <c r="C281" s="39"/>
      <c r="D281" s="39"/>
      <c r="E281" s="1"/>
      <c r="F281" s="1"/>
      <c r="G281" s="39"/>
      <c r="H281" s="39"/>
      <c r="I281" s="1"/>
      <c r="J281" s="1"/>
      <c r="K281" s="46"/>
      <c r="L281" s="46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47"/>
      <c r="Z281" s="1"/>
      <c r="AA281" s="39"/>
      <c r="AB281" s="39"/>
      <c r="AC281" s="1"/>
      <c r="AD281" s="1"/>
      <c r="AE281" s="39"/>
      <c r="AF281" s="39"/>
      <c r="AG281" s="1"/>
      <c r="AH281" s="1"/>
      <c r="AI281" s="46"/>
      <c r="AJ281" s="46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47"/>
      <c r="AX281" s="1"/>
      <c r="AY281" s="39"/>
      <c r="AZ281" s="39"/>
      <c r="BA281" s="1"/>
      <c r="BB281" s="1"/>
      <c r="BC281" s="39"/>
      <c r="BD281" s="39"/>
      <c r="BE281" s="1"/>
      <c r="BF281" s="1"/>
      <c r="BG281" s="46"/>
      <c r="BH281" s="46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47"/>
      <c r="BV281" s="1"/>
      <c r="BW281" s="39"/>
      <c r="BX281" s="39"/>
      <c r="BY281" s="1"/>
      <c r="BZ281" s="1"/>
      <c r="CA281" s="39"/>
      <c r="CB281" s="39"/>
      <c r="CC281" s="1"/>
      <c r="CD281" s="1"/>
      <c r="CE281" s="46"/>
      <c r="CF281" s="46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47"/>
      <c r="CT281" s="1"/>
      <c r="CU281" s="39"/>
      <c r="CV281" s="39"/>
      <c r="CW281" s="1"/>
      <c r="CX281" s="1"/>
      <c r="CY281" s="39"/>
      <c r="CZ281" s="39"/>
      <c r="DA281" s="1"/>
      <c r="DB281" s="1"/>
      <c r="DC281" s="46"/>
      <c r="DD281" s="46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</row>
    <row r="282" spans="1:120" x14ac:dyDescent="0.25">
      <c r="A282" s="118"/>
      <c r="B282" s="1"/>
      <c r="C282" s="39"/>
      <c r="D282" s="39"/>
      <c r="E282" s="1"/>
      <c r="F282" s="1"/>
      <c r="G282" s="39"/>
      <c r="H282" s="39"/>
      <c r="I282" s="1"/>
      <c r="J282" s="1"/>
      <c r="K282" s="46"/>
      <c r="L282" s="46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47"/>
      <c r="Z282" s="1"/>
      <c r="AA282" s="39"/>
      <c r="AB282" s="39"/>
      <c r="AC282" s="1"/>
      <c r="AD282" s="1"/>
      <c r="AE282" s="39"/>
      <c r="AF282" s="39"/>
      <c r="AG282" s="1"/>
      <c r="AH282" s="1"/>
      <c r="AI282" s="46"/>
      <c r="AJ282" s="46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47"/>
      <c r="AX282" s="1"/>
      <c r="AY282" s="39"/>
      <c r="AZ282" s="39"/>
      <c r="BA282" s="1"/>
      <c r="BB282" s="1"/>
      <c r="BC282" s="39"/>
      <c r="BD282" s="39"/>
      <c r="BE282" s="1"/>
      <c r="BF282" s="1"/>
      <c r="BG282" s="46"/>
      <c r="BH282" s="46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47"/>
      <c r="BV282" s="1"/>
      <c r="BW282" s="39"/>
      <c r="BX282" s="39"/>
      <c r="BY282" s="1"/>
      <c r="BZ282" s="1"/>
      <c r="CA282" s="39"/>
      <c r="CB282" s="39"/>
      <c r="CC282" s="1"/>
      <c r="CD282" s="1"/>
      <c r="CE282" s="46"/>
      <c r="CF282" s="46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47"/>
      <c r="CT282" s="1"/>
      <c r="CU282" s="39"/>
      <c r="CV282" s="39"/>
      <c r="CW282" s="1"/>
      <c r="CX282" s="1"/>
      <c r="CY282" s="39"/>
      <c r="CZ282" s="39"/>
      <c r="DA282" s="1"/>
      <c r="DB282" s="1"/>
      <c r="DC282" s="46"/>
      <c r="DD282" s="46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</row>
    <row r="283" spans="1:120" x14ac:dyDescent="0.25">
      <c r="A283" s="118"/>
      <c r="B283" s="1"/>
      <c r="C283" s="39"/>
      <c r="D283" s="39"/>
      <c r="E283" s="1"/>
      <c r="F283" s="1"/>
      <c r="G283" s="39"/>
      <c r="H283" s="39"/>
      <c r="I283" s="1"/>
      <c r="J283" s="1"/>
      <c r="K283" s="46"/>
      <c r="L283" s="46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47"/>
      <c r="Z283" s="1"/>
      <c r="AA283" s="39"/>
      <c r="AB283" s="39"/>
      <c r="AC283" s="1"/>
      <c r="AD283" s="1"/>
      <c r="AE283" s="39"/>
      <c r="AF283" s="39"/>
      <c r="AG283" s="1"/>
      <c r="AH283" s="1"/>
      <c r="AI283" s="46"/>
      <c r="AJ283" s="46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47"/>
      <c r="AX283" s="1"/>
      <c r="AY283" s="39"/>
      <c r="AZ283" s="39"/>
      <c r="BA283" s="1"/>
      <c r="BB283" s="1"/>
      <c r="BC283" s="39"/>
      <c r="BD283" s="39"/>
      <c r="BE283" s="1"/>
      <c r="BF283" s="1"/>
      <c r="BG283" s="46"/>
      <c r="BH283" s="46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47"/>
      <c r="BV283" s="1"/>
      <c r="BW283" s="39"/>
      <c r="BX283" s="39"/>
      <c r="BY283" s="1"/>
      <c r="BZ283" s="1"/>
      <c r="CA283" s="39"/>
      <c r="CB283" s="39"/>
      <c r="CC283" s="1"/>
      <c r="CD283" s="1"/>
      <c r="CE283" s="46"/>
      <c r="CF283" s="46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47"/>
      <c r="CT283" s="1"/>
      <c r="CU283" s="39"/>
      <c r="CV283" s="39"/>
      <c r="CW283" s="1"/>
      <c r="CX283" s="1"/>
      <c r="CY283" s="39"/>
      <c r="CZ283" s="39"/>
      <c r="DA283" s="1"/>
      <c r="DB283" s="1"/>
      <c r="DC283" s="46"/>
      <c r="DD283" s="46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</row>
    <row r="284" spans="1:120" x14ac:dyDescent="0.25">
      <c r="A284" s="118"/>
      <c r="B284" s="1"/>
      <c r="C284" s="39"/>
      <c r="D284" s="39"/>
      <c r="E284" s="1"/>
      <c r="F284" s="1"/>
      <c r="G284" s="39"/>
      <c r="H284" s="39"/>
      <c r="I284" s="1"/>
      <c r="J284" s="1"/>
      <c r="K284" s="46"/>
      <c r="L284" s="46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47"/>
      <c r="Z284" s="1"/>
      <c r="AA284" s="39"/>
      <c r="AB284" s="39"/>
      <c r="AC284" s="1"/>
      <c r="AD284" s="1"/>
      <c r="AE284" s="39"/>
      <c r="AF284" s="39"/>
      <c r="AG284" s="1"/>
      <c r="AH284" s="1"/>
      <c r="AI284" s="46"/>
      <c r="AJ284" s="46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47"/>
      <c r="AX284" s="1"/>
      <c r="AY284" s="39"/>
      <c r="AZ284" s="39"/>
      <c r="BA284" s="1"/>
      <c r="BB284" s="1"/>
      <c r="BC284" s="39"/>
      <c r="BD284" s="39"/>
      <c r="BE284" s="1"/>
      <c r="BF284" s="1"/>
      <c r="BG284" s="46"/>
      <c r="BH284" s="46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47"/>
      <c r="BV284" s="1"/>
      <c r="BW284" s="39"/>
      <c r="BX284" s="39"/>
      <c r="BY284" s="1"/>
      <c r="BZ284" s="1"/>
      <c r="CA284" s="39"/>
      <c r="CB284" s="39"/>
      <c r="CC284" s="1"/>
      <c r="CD284" s="1"/>
      <c r="CE284" s="46"/>
      <c r="CF284" s="46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47"/>
      <c r="CT284" s="1"/>
      <c r="CU284" s="39"/>
      <c r="CV284" s="39"/>
      <c r="CW284" s="1"/>
      <c r="CX284" s="1"/>
      <c r="CY284" s="39"/>
      <c r="CZ284" s="39"/>
      <c r="DA284" s="1"/>
      <c r="DB284" s="1"/>
      <c r="DC284" s="46"/>
      <c r="DD284" s="46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</row>
    <row r="285" spans="1:120" x14ac:dyDescent="0.25">
      <c r="A285" s="118"/>
      <c r="B285" s="1"/>
      <c r="C285" s="39"/>
      <c r="D285" s="39"/>
      <c r="E285" s="1"/>
      <c r="F285" s="1"/>
      <c r="G285" s="39"/>
      <c r="H285" s="39"/>
      <c r="I285" s="1"/>
      <c r="J285" s="1"/>
      <c r="K285" s="46"/>
      <c r="L285" s="46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47"/>
      <c r="Z285" s="1"/>
      <c r="AA285" s="39"/>
      <c r="AB285" s="39"/>
      <c r="AC285" s="1"/>
      <c r="AD285" s="1"/>
      <c r="AE285" s="39"/>
      <c r="AF285" s="39"/>
      <c r="AG285" s="1"/>
      <c r="AH285" s="1"/>
      <c r="AI285" s="46"/>
      <c r="AJ285" s="46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47"/>
      <c r="AX285" s="1"/>
      <c r="AY285" s="39"/>
      <c r="AZ285" s="39"/>
      <c r="BA285" s="1"/>
      <c r="BB285" s="1"/>
      <c r="BC285" s="39"/>
      <c r="BD285" s="39"/>
      <c r="BE285" s="1"/>
      <c r="BF285" s="1"/>
      <c r="BG285" s="46"/>
      <c r="BH285" s="46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47"/>
      <c r="BV285" s="1"/>
      <c r="BW285" s="39"/>
      <c r="BX285" s="39"/>
      <c r="BY285" s="1"/>
      <c r="BZ285" s="1"/>
      <c r="CA285" s="39"/>
      <c r="CB285" s="39"/>
      <c r="CC285" s="1"/>
      <c r="CD285" s="1"/>
      <c r="CE285" s="46"/>
      <c r="CF285" s="46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47"/>
      <c r="CT285" s="1"/>
      <c r="CU285" s="39"/>
      <c r="CV285" s="39"/>
      <c r="CW285" s="1"/>
      <c r="CX285" s="1"/>
      <c r="CY285" s="39"/>
      <c r="CZ285" s="39"/>
      <c r="DA285" s="1"/>
      <c r="DB285" s="1"/>
      <c r="DC285" s="46"/>
      <c r="DD285" s="46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</row>
    <row r="286" spans="1:120" x14ac:dyDescent="0.25">
      <c r="A286" s="118"/>
      <c r="B286" s="1"/>
      <c r="C286" s="39"/>
      <c r="D286" s="39"/>
      <c r="E286" s="1"/>
      <c r="F286" s="1"/>
      <c r="G286" s="39"/>
      <c r="H286" s="39"/>
      <c r="I286" s="1"/>
      <c r="J286" s="1"/>
      <c r="K286" s="46"/>
      <c r="L286" s="46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47"/>
      <c r="Z286" s="1"/>
      <c r="AA286" s="39"/>
      <c r="AB286" s="39"/>
      <c r="AC286" s="1"/>
      <c r="AD286" s="1"/>
      <c r="AE286" s="39"/>
      <c r="AF286" s="39"/>
      <c r="AG286" s="1"/>
      <c r="AH286" s="1"/>
      <c r="AI286" s="46"/>
      <c r="AJ286" s="46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47"/>
      <c r="AX286" s="1"/>
      <c r="AY286" s="39"/>
      <c r="AZ286" s="39"/>
      <c r="BA286" s="1"/>
      <c r="BB286" s="1"/>
      <c r="BC286" s="39"/>
      <c r="BD286" s="39"/>
      <c r="BE286" s="1"/>
      <c r="BF286" s="1"/>
      <c r="BG286" s="46"/>
      <c r="BH286" s="46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47"/>
      <c r="BV286" s="1"/>
      <c r="BW286" s="39"/>
      <c r="BX286" s="39"/>
      <c r="BY286" s="1"/>
      <c r="BZ286" s="1"/>
      <c r="CA286" s="39"/>
      <c r="CB286" s="39"/>
      <c r="CC286" s="1"/>
      <c r="CD286" s="1"/>
      <c r="CE286" s="46"/>
      <c r="CF286" s="46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47"/>
      <c r="CT286" s="1"/>
      <c r="CU286" s="39"/>
      <c r="CV286" s="39"/>
      <c r="CW286" s="1"/>
      <c r="CX286" s="1"/>
      <c r="CY286" s="39"/>
      <c r="CZ286" s="39"/>
      <c r="DA286" s="1"/>
      <c r="DB286" s="1"/>
      <c r="DC286" s="46"/>
      <c r="DD286" s="46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</row>
    <row r="287" spans="1:120" x14ac:dyDescent="0.25">
      <c r="A287" s="118"/>
      <c r="B287" s="1"/>
      <c r="C287" s="39"/>
      <c r="D287" s="39"/>
      <c r="E287" s="1"/>
      <c r="F287" s="1"/>
      <c r="G287" s="39"/>
      <c r="H287" s="39"/>
      <c r="I287" s="1"/>
      <c r="J287" s="1"/>
      <c r="K287" s="46"/>
      <c r="L287" s="46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47"/>
      <c r="Z287" s="1"/>
      <c r="AA287" s="39"/>
      <c r="AB287" s="39"/>
      <c r="AC287" s="1"/>
      <c r="AD287" s="1"/>
      <c r="AE287" s="39"/>
      <c r="AF287" s="39"/>
      <c r="AG287" s="1"/>
      <c r="AH287" s="1"/>
      <c r="AI287" s="46"/>
      <c r="AJ287" s="46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47"/>
      <c r="AX287" s="1"/>
      <c r="AY287" s="39"/>
      <c r="AZ287" s="39"/>
      <c r="BA287" s="1"/>
      <c r="BB287" s="1"/>
      <c r="BC287" s="39"/>
      <c r="BD287" s="39"/>
      <c r="BE287" s="1"/>
      <c r="BF287" s="1"/>
      <c r="BG287" s="46"/>
      <c r="BH287" s="46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47"/>
      <c r="BV287" s="1"/>
      <c r="BW287" s="39"/>
      <c r="BX287" s="39"/>
      <c r="BY287" s="1"/>
      <c r="BZ287" s="1"/>
      <c r="CA287" s="39"/>
      <c r="CB287" s="39"/>
      <c r="CC287" s="1"/>
      <c r="CD287" s="1"/>
      <c r="CE287" s="46"/>
      <c r="CF287" s="46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47"/>
      <c r="CT287" s="1"/>
      <c r="CU287" s="39"/>
      <c r="CV287" s="39"/>
      <c r="CW287" s="1"/>
      <c r="CX287" s="1"/>
      <c r="CY287" s="39"/>
      <c r="CZ287" s="39"/>
      <c r="DA287" s="1"/>
      <c r="DB287" s="1"/>
      <c r="DC287" s="46"/>
      <c r="DD287" s="46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</row>
    <row r="288" spans="1:120" x14ac:dyDescent="0.25">
      <c r="A288" s="118"/>
      <c r="B288" s="1"/>
      <c r="C288" s="39"/>
      <c r="D288" s="39"/>
      <c r="E288" s="1"/>
      <c r="F288" s="1"/>
      <c r="G288" s="39"/>
      <c r="H288" s="39"/>
      <c r="I288" s="1"/>
      <c r="J288" s="1"/>
      <c r="K288" s="46"/>
      <c r="L288" s="46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47"/>
      <c r="Z288" s="1"/>
      <c r="AA288" s="39"/>
      <c r="AB288" s="39"/>
      <c r="AC288" s="1"/>
      <c r="AD288" s="1"/>
      <c r="AE288" s="39"/>
      <c r="AF288" s="39"/>
      <c r="AG288" s="1"/>
      <c r="AH288" s="1"/>
      <c r="AI288" s="46"/>
      <c r="AJ288" s="46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47"/>
      <c r="AX288" s="1"/>
      <c r="AY288" s="39"/>
      <c r="AZ288" s="39"/>
      <c r="BA288" s="1"/>
      <c r="BB288" s="1"/>
      <c r="BC288" s="39"/>
      <c r="BD288" s="39"/>
      <c r="BE288" s="1"/>
      <c r="BF288" s="1"/>
      <c r="BG288" s="46"/>
      <c r="BH288" s="46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47"/>
      <c r="BV288" s="1"/>
      <c r="BW288" s="39"/>
      <c r="BX288" s="39"/>
      <c r="BY288" s="1"/>
      <c r="BZ288" s="1"/>
      <c r="CA288" s="39"/>
      <c r="CB288" s="39"/>
      <c r="CC288" s="1"/>
      <c r="CD288" s="1"/>
      <c r="CE288" s="46"/>
      <c r="CF288" s="46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47"/>
      <c r="CT288" s="1"/>
      <c r="CU288" s="39"/>
      <c r="CV288" s="39"/>
      <c r="CW288" s="1"/>
      <c r="CX288" s="1"/>
      <c r="CY288" s="39"/>
      <c r="CZ288" s="39"/>
      <c r="DA288" s="1"/>
      <c r="DB288" s="1"/>
      <c r="DC288" s="46"/>
      <c r="DD288" s="46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</row>
    <row r="289" spans="1:120" ht="15.75" thickBot="1" x14ac:dyDescent="0.3">
      <c r="A289" s="119"/>
      <c r="B289" s="6"/>
      <c r="C289" s="40"/>
      <c r="D289" s="40"/>
      <c r="E289" s="6"/>
      <c r="F289" s="6"/>
      <c r="G289" s="40"/>
      <c r="H289" s="40"/>
      <c r="I289" s="6"/>
      <c r="J289" s="6"/>
      <c r="K289" s="47"/>
      <c r="L289" s="47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148"/>
      <c r="Z289" s="6"/>
      <c r="AA289" s="40"/>
      <c r="AB289" s="40"/>
      <c r="AC289" s="6"/>
      <c r="AD289" s="6"/>
      <c r="AE289" s="40"/>
      <c r="AF289" s="40"/>
      <c r="AG289" s="6"/>
      <c r="AH289" s="6"/>
      <c r="AI289" s="47"/>
      <c r="AJ289" s="47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148"/>
      <c r="AX289" s="6"/>
      <c r="AY289" s="40"/>
      <c r="AZ289" s="40"/>
      <c r="BA289" s="6"/>
      <c r="BB289" s="6"/>
      <c r="BC289" s="40"/>
      <c r="BD289" s="40"/>
      <c r="BE289" s="6"/>
      <c r="BF289" s="6"/>
      <c r="BG289" s="47"/>
      <c r="BH289" s="47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148"/>
      <c r="BV289" s="6"/>
      <c r="BW289" s="40"/>
      <c r="BX289" s="40"/>
      <c r="BY289" s="6"/>
      <c r="BZ289" s="6"/>
      <c r="CA289" s="40"/>
      <c r="CB289" s="40"/>
      <c r="CC289" s="6"/>
      <c r="CD289" s="6"/>
      <c r="CE289" s="47"/>
      <c r="CF289" s="47"/>
      <c r="CG289" s="6"/>
      <c r="CH289" s="6"/>
      <c r="CI289" s="6"/>
      <c r="CJ289" s="6"/>
      <c r="CK289" s="6"/>
      <c r="CL289" s="6"/>
      <c r="CM289" s="6"/>
      <c r="CN289" s="6"/>
      <c r="CO289" s="6"/>
      <c r="CP289" s="6"/>
      <c r="CQ289" s="6"/>
      <c r="CR289" s="6"/>
      <c r="CS289" s="148"/>
      <c r="CT289" s="6"/>
      <c r="CU289" s="40"/>
      <c r="CV289" s="40"/>
      <c r="CW289" s="6"/>
      <c r="CX289" s="6"/>
      <c r="CY289" s="40"/>
      <c r="CZ289" s="40"/>
      <c r="DA289" s="6"/>
      <c r="DB289" s="6"/>
      <c r="DC289" s="47"/>
      <c r="DD289" s="47"/>
      <c r="DE289" s="6"/>
      <c r="DF289" s="6"/>
      <c r="DG289" s="6"/>
      <c r="DH289" s="6"/>
      <c r="DI289" s="6"/>
      <c r="DJ289" s="6"/>
      <c r="DK289" s="6"/>
      <c r="DL289" s="6"/>
      <c r="DM289" s="6"/>
      <c r="DN289" s="6"/>
      <c r="DO289" s="6"/>
      <c r="DP289" s="6"/>
    </row>
    <row r="290" spans="1:120" x14ac:dyDescent="0.25">
      <c r="A290" s="117" t="s">
        <v>52</v>
      </c>
      <c r="B290" s="5"/>
      <c r="C290" s="38"/>
      <c r="D290" s="38"/>
      <c r="E290" s="5"/>
      <c r="F290" s="1"/>
      <c r="G290" s="39"/>
      <c r="H290" s="39"/>
      <c r="I290" s="1"/>
      <c r="J290" s="1"/>
      <c r="K290" s="46"/>
      <c r="L290" s="46"/>
      <c r="M290" s="1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100" t="s">
        <v>52</v>
      </c>
      <c r="Z290" s="5"/>
      <c r="AA290" s="38"/>
      <c r="AB290" s="38"/>
      <c r="AC290" s="5"/>
      <c r="AD290" s="1"/>
      <c r="AE290" s="39"/>
      <c r="AF290" s="39"/>
      <c r="AG290" s="1"/>
      <c r="AH290" s="1"/>
      <c r="AI290" s="46"/>
      <c r="AJ290" s="46"/>
      <c r="AK290" s="1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100" t="s">
        <v>52</v>
      </c>
      <c r="AX290" s="5"/>
      <c r="AY290" s="38"/>
      <c r="AZ290" s="38"/>
      <c r="BA290" s="5"/>
      <c r="BB290" s="1"/>
      <c r="BC290" s="39"/>
      <c r="BD290" s="39"/>
      <c r="BE290" s="1"/>
      <c r="BF290" s="1"/>
      <c r="BG290" s="46"/>
      <c r="BH290" s="46"/>
      <c r="BI290" s="1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100" t="s">
        <v>52</v>
      </c>
      <c r="BV290" s="5"/>
      <c r="BW290" s="38"/>
      <c r="BX290" s="38"/>
      <c r="BY290" s="5"/>
      <c r="BZ290" s="1"/>
      <c r="CA290" s="39"/>
      <c r="CB290" s="39"/>
      <c r="CC290" s="1"/>
      <c r="CD290" s="1"/>
      <c r="CE290" s="46"/>
      <c r="CF290" s="46"/>
      <c r="CG290" s="1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100" t="s">
        <v>52</v>
      </c>
      <c r="CT290" s="5"/>
      <c r="CU290" s="38"/>
      <c r="CV290" s="38"/>
      <c r="CW290" s="5"/>
      <c r="CX290" s="1"/>
      <c r="CY290" s="39"/>
      <c r="CZ290" s="39"/>
      <c r="DA290" s="1"/>
      <c r="DB290" s="1"/>
      <c r="DC290" s="46"/>
      <c r="DD290" s="46"/>
      <c r="DE290" s="1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</row>
    <row r="291" spans="1:120" x14ac:dyDescent="0.25">
      <c r="A291" s="118"/>
      <c r="B291" s="1"/>
      <c r="C291" s="39"/>
      <c r="D291" s="39"/>
      <c r="E291" s="1"/>
      <c r="F291" s="1"/>
      <c r="G291" s="39"/>
      <c r="H291" s="39"/>
      <c r="I291" s="1"/>
      <c r="J291" s="1"/>
      <c r="K291" s="46"/>
      <c r="L291" s="46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47"/>
      <c r="Z291" s="1"/>
      <c r="AA291" s="39"/>
      <c r="AB291" s="39"/>
      <c r="AC291" s="1"/>
      <c r="AD291" s="1"/>
      <c r="AE291" s="39"/>
      <c r="AF291" s="39"/>
      <c r="AG291" s="1"/>
      <c r="AH291" s="1"/>
      <c r="AI291" s="46"/>
      <c r="AJ291" s="46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47"/>
      <c r="AX291" s="1"/>
      <c r="AY291" s="39"/>
      <c r="AZ291" s="39"/>
      <c r="BA291" s="1"/>
      <c r="BB291" s="1"/>
      <c r="BC291" s="39"/>
      <c r="BD291" s="39"/>
      <c r="BE291" s="1"/>
      <c r="BF291" s="1"/>
      <c r="BG291" s="46"/>
      <c r="BH291" s="46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47"/>
      <c r="BV291" s="1"/>
      <c r="BW291" s="39"/>
      <c r="BX291" s="39"/>
      <c r="BY291" s="1"/>
      <c r="BZ291" s="1"/>
      <c r="CA291" s="39"/>
      <c r="CB291" s="39"/>
      <c r="CC291" s="1"/>
      <c r="CD291" s="1"/>
      <c r="CE291" s="46"/>
      <c r="CF291" s="46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47"/>
      <c r="CT291" s="1"/>
      <c r="CU291" s="39"/>
      <c r="CV291" s="39"/>
      <c r="CW291" s="1"/>
      <c r="CX291" s="1"/>
      <c r="CY291" s="39"/>
      <c r="CZ291" s="39"/>
      <c r="DA291" s="1"/>
      <c r="DB291" s="1"/>
      <c r="DC291" s="46"/>
      <c r="DD291" s="46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</row>
    <row r="292" spans="1:120" x14ac:dyDescent="0.25">
      <c r="A292" s="118"/>
      <c r="B292" s="1"/>
      <c r="C292" s="39"/>
      <c r="D292" s="39"/>
      <c r="E292" s="1"/>
      <c r="F292" s="1"/>
      <c r="G292" s="39"/>
      <c r="H292" s="39"/>
      <c r="I292" s="1"/>
      <c r="J292" s="1"/>
      <c r="K292" s="46"/>
      <c r="L292" s="46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47"/>
      <c r="Z292" s="1"/>
      <c r="AA292" s="39"/>
      <c r="AB292" s="39"/>
      <c r="AC292" s="1"/>
      <c r="AD292" s="1"/>
      <c r="AE292" s="39"/>
      <c r="AF292" s="39"/>
      <c r="AG292" s="1"/>
      <c r="AH292" s="1"/>
      <c r="AI292" s="46"/>
      <c r="AJ292" s="46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47"/>
      <c r="AX292" s="1"/>
      <c r="AY292" s="39"/>
      <c r="AZ292" s="39"/>
      <c r="BA292" s="1"/>
      <c r="BB292" s="1"/>
      <c r="BC292" s="39"/>
      <c r="BD292" s="39"/>
      <c r="BE292" s="1"/>
      <c r="BF292" s="1"/>
      <c r="BG292" s="46"/>
      <c r="BH292" s="46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47"/>
      <c r="BV292" s="1"/>
      <c r="BW292" s="39"/>
      <c r="BX292" s="39"/>
      <c r="BY292" s="1"/>
      <c r="BZ292" s="1"/>
      <c r="CA292" s="39"/>
      <c r="CB292" s="39"/>
      <c r="CC292" s="1"/>
      <c r="CD292" s="1"/>
      <c r="CE292" s="46"/>
      <c r="CF292" s="46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47"/>
      <c r="CT292" s="1"/>
      <c r="CU292" s="39"/>
      <c r="CV292" s="39"/>
      <c r="CW292" s="1"/>
      <c r="CX292" s="1"/>
      <c r="CY292" s="39"/>
      <c r="CZ292" s="39"/>
      <c r="DA292" s="1"/>
      <c r="DB292" s="1"/>
      <c r="DC292" s="46"/>
      <c r="DD292" s="46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</row>
    <row r="293" spans="1:120" x14ac:dyDescent="0.25">
      <c r="A293" s="118"/>
      <c r="B293" s="1"/>
      <c r="C293" s="39"/>
      <c r="D293" s="39"/>
      <c r="E293" s="1"/>
      <c r="F293" s="1"/>
      <c r="G293" s="39"/>
      <c r="H293" s="39"/>
      <c r="I293" s="1"/>
      <c r="J293" s="1"/>
      <c r="K293" s="46"/>
      <c r="L293" s="46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47"/>
      <c r="Z293" s="1"/>
      <c r="AA293" s="39"/>
      <c r="AB293" s="39"/>
      <c r="AC293" s="1"/>
      <c r="AD293" s="1"/>
      <c r="AE293" s="39"/>
      <c r="AF293" s="39"/>
      <c r="AG293" s="1"/>
      <c r="AH293" s="1"/>
      <c r="AI293" s="46"/>
      <c r="AJ293" s="46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47"/>
      <c r="AX293" s="1"/>
      <c r="AY293" s="39"/>
      <c r="AZ293" s="39"/>
      <c r="BA293" s="1"/>
      <c r="BB293" s="1"/>
      <c r="BC293" s="39"/>
      <c r="BD293" s="39"/>
      <c r="BE293" s="1"/>
      <c r="BF293" s="1"/>
      <c r="BG293" s="46"/>
      <c r="BH293" s="46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47"/>
      <c r="BV293" s="1"/>
      <c r="BW293" s="39"/>
      <c r="BX293" s="39"/>
      <c r="BY293" s="1"/>
      <c r="BZ293" s="1"/>
      <c r="CA293" s="39"/>
      <c r="CB293" s="39"/>
      <c r="CC293" s="1"/>
      <c r="CD293" s="1"/>
      <c r="CE293" s="46"/>
      <c r="CF293" s="46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47"/>
      <c r="CT293" s="1"/>
      <c r="CU293" s="39"/>
      <c r="CV293" s="39"/>
      <c r="CW293" s="1"/>
      <c r="CX293" s="1"/>
      <c r="CY293" s="39"/>
      <c r="CZ293" s="39"/>
      <c r="DA293" s="1"/>
      <c r="DB293" s="1"/>
      <c r="DC293" s="46"/>
      <c r="DD293" s="46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</row>
    <row r="294" spans="1:120" x14ac:dyDescent="0.25">
      <c r="A294" s="118"/>
      <c r="B294" s="1"/>
      <c r="C294" s="39"/>
      <c r="D294" s="39"/>
      <c r="E294" s="1"/>
      <c r="F294" s="1"/>
      <c r="G294" s="39"/>
      <c r="H294" s="39"/>
      <c r="I294" s="1"/>
      <c r="J294" s="1"/>
      <c r="K294" s="46"/>
      <c r="L294" s="46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47"/>
      <c r="Z294" s="1"/>
      <c r="AA294" s="39"/>
      <c r="AB294" s="39"/>
      <c r="AC294" s="1"/>
      <c r="AD294" s="1"/>
      <c r="AE294" s="39"/>
      <c r="AF294" s="39"/>
      <c r="AG294" s="1"/>
      <c r="AH294" s="1"/>
      <c r="AI294" s="46"/>
      <c r="AJ294" s="46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47"/>
      <c r="AX294" s="1"/>
      <c r="AY294" s="39"/>
      <c r="AZ294" s="39"/>
      <c r="BA294" s="1"/>
      <c r="BB294" s="1"/>
      <c r="BC294" s="39"/>
      <c r="BD294" s="39"/>
      <c r="BE294" s="1"/>
      <c r="BF294" s="1"/>
      <c r="BG294" s="46"/>
      <c r="BH294" s="46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47"/>
      <c r="BV294" s="1"/>
      <c r="BW294" s="39"/>
      <c r="BX294" s="39"/>
      <c r="BY294" s="1"/>
      <c r="BZ294" s="1"/>
      <c r="CA294" s="39"/>
      <c r="CB294" s="39"/>
      <c r="CC294" s="1"/>
      <c r="CD294" s="1"/>
      <c r="CE294" s="46"/>
      <c r="CF294" s="46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47"/>
      <c r="CT294" s="1"/>
      <c r="CU294" s="39"/>
      <c r="CV294" s="39"/>
      <c r="CW294" s="1"/>
      <c r="CX294" s="1"/>
      <c r="CY294" s="39"/>
      <c r="CZ294" s="39"/>
      <c r="DA294" s="1"/>
      <c r="DB294" s="1"/>
      <c r="DC294" s="46"/>
      <c r="DD294" s="46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</row>
    <row r="295" spans="1:120" x14ac:dyDescent="0.25">
      <c r="A295" s="118"/>
      <c r="B295" s="1"/>
      <c r="C295" s="39"/>
      <c r="D295" s="39"/>
      <c r="E295" s="1"/>
      <c r="F295" s="1"/>
      <c r="G295" s="39"/>
      <c r="H295" s="39"/>
      <c r="I295" s="1"/>
      <c r="J295" s="1"/>
      <c r="K295" s="46"/>
      <c r="L295" s="46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47"/>
      <c r="Z295" s="1"/>
      <c r="AA295" s="39"/>
      <c r="AB295" s="39"/>
      <c r="AC295" s="1"/>
      <c r="AD295" s="1"/>
      <c r="AE295" s="39"/>
      <c r="AF295" s="39"/>
      <c r="AG295" s="1"/>
      <c r="AH295" s="1"/>
      <c r="AI295" s="46"/>
      <c r="AJ295" s="46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47"/>
      <c r="AX295" s="1"/>
      <c r="AY295" s="39"/>
      <c r="AZ295" s="39"/>
      <c r="BA295" s="1"/>
      <c r="BB295" s="1"/>
      <c r="BC295" s="39"/>
      <c r="BD295" s="39"/>
      <c r="BE295" s="1"/>
      <c r="BF295" s="1"/>
      <c r="BG295" s="46"/>
      <c r="BH295" s="46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47"/>
      <c r="BV295" s="1"/>
      <c r="BW295" s="39"/>
      <c r="BX295" s="39"/>
      <c r="BY295" s="1"/>
      <c r="BZ295" s="1"/>
      <c r="CA295" s="39"/>
      <c r="CB295" s="39"/>
      <c r="CC295" s="1"/>
      <c r="CD295" s="1"/>
      <c r="CE295" s="46"/>
      <c r="CF295" s="46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47"/>
      <c r="CT295" s="1"/>
      <c r="CU295" s="39"/>
      <c r="CV295" s="39"/>
      <c r="CW295" s="1"/>
      <c r="CX295" s="1"/>
      <c r="CY295" s="39"/>
      <c r="CZ295" s="39"/>
      <c r="DA295" s="1"/>
      <c r="DB295" s="1"/>
      <c r="DC295" s="46"/>
      <c r="DD295" s="46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</row>
    <row r="296" spans="1:120" x14ac:dyDescent="0.25">
      <c r="A296" s="118"/>
      <c r="B296" s="1"/>
      <c r="C296" s="39"/>
      <c r="D296" s="39"/>
      <c r="E296" s="1"/>
      <c r="F296" s="1"/>
      <c r="G296" s="39"/>
      <c r="H296" s="39"/>
      <c r="I296" s="1"/>
      <c r="J296" s="1"/>
      <c r="K296" s="46"/>
      <c r="L296" s="46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47"/>
      <c r="Z296" s="1"/>
      <c r="AA296" s="39"/>
      <c r="AB296" s="39"/>
      <c r="AC296" s="1"/>
      <c r="AD296" s="1"/>
      <c r="AE296" s="39"/>
      <c r="AF296" s="39"/>
      <c r="AG296" s="1"/>
      <c r="AH296" s="1"/>
      <c r="AI296" s="46"/>
      <c r="AJ296" s="46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47"/>
      <c r="AX296" s="1"/>
      <c r="AY296" s="39"/>
      <c r="AZ296" s="39"/>
      <c r="BA296" s="1"/>
      <c r="BB296" s="1"/>
      <c r="BC296" s="39"/>
      <c r="BD296" s="39"/>
      <c r="BE296" s="1"/>
      <c r="BF296" s="1"/>
      <c r="BG296" s="46"/>
      <c r="BH296" s="46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47"/>
      <c r="BV296" s="1"/>
      <c r="BW296" s="39"/>
      <c r="BX296" s="39"/>
      <c r="BY296" s="1"/>
      <c r="BZ296" s="1"/>
      <c r="CA296" s="39"/>
      <c r="CB296" s="39"/>
      <c r="CC296" s="1"/>
      <c r="CD296" s="1"/>
      <c r="CE296" s="46"/>
      <c r="CF296" s="46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47"/>
      <c r="CT296" s="1"/>
      <c r="CU296" s="39"/>
      <c r="CV296" s="39"/>
      <c r="CW296" s="1"/>
      <c r="CX296" s="1"/>
      <c r="CY296" s="39"/>
      <c r="CZ296" s="39"/>
      <c r="DA296" s="1"/>
      <c r="DB296" s="1"/>
      <c r="DC296" s="46"/>
      <c r="DD296" s="46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</row>
    <row r="297" spans="1:120" x14ac:dyDescent="0.25">
      <c r="A297" s="118"/>
      <c r="B297" s="1"/>
      <c r="C297" s="39"/>
      <c r="D297" s="39"/>
      <c r="E297" s="1"/>
      <c r="F297" s="1"/>
      <c r="G297" s="39"/>
      <c r="H297" s="39"/>
      <c r="I297" s="1"/>
      <c r="J297" s="1"/>
      <c r="K297" s="46"/>
      <c r="L297" s="46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47"/>
      <c r="Z297" s="1"/>
      <c r="AA297" s="39"/>
      <c r="AB297" s="39"/>
      <c r="AC297" s="1"/>
      <c r="AD297" s="1"/>
      <c r="AE297" s="39"/>
      <c r="AF297" s="39"/>
      <c r="AG297" s="1"/>
      <c r="AH297" s="1"/>
      <c r="AI297" s="46"/>
      <c r="AJ297" s="46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47"/>
      <c r="AX297" s="1"/>
      <c r="AY297" s="39"/>
      <c r="AZ297" s="39"/>
      <c r="BA297" s="1"/>
      <c r="BB297" s="1"/>
      <c r="BC297" s="39"/>
      <c r="BD297" s="39"/>
      <c r="BE297" s="1"/>
      <c r="BF297" s="1"/>
      <c r="BG297" s="46"/>
      <c r="BH297" s="46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47"/>
      <c r="BV297" s="1"/>
      <c r="BW297" s="39"/>
      <c r="BX297" s="39"/>
      <c r="BY297" s="1"/>
      <c r="BZ297" s="1"/>
      <c r="CA297" s="39"/>
      <c r="CB297" s="39"/>
      <c r="CC297" s="1"/>
      <c r="CD297" s="1"/>
      <c r="CE297" s="46"/>
      <c r="CF297" s="46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47"/>
      <c r="CT297" s="1"/>
      <c r="CU297" s="39"/>
      <c r="CV297" s="39"/>
      <c r="CW297" s="1"/>
      <c r="CX297" s="1"/>
      <c r="CY297" s="39"/>
      <c r="CZ297" s="39"/>
      <c r="DA297" s="1"/>
      <c r="DB297" s="1"/>
      <c r="DC297" s="46"/>
      <c r="DD297" s="46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</row>
    <row r="298" spans="1:120" x14ac:dyDescent="0.25">
      <c r="A298" s="118"/>
      <c r="B298" s="1"/>
      <c r="C298" s="39"/>
      <c r="D298" s="39"/>
      <c r="E298" s="1"/>
      <c r="F298" s="1"/>
      <c r="G298" s="39"/>
      <c r="H298" s="39"/>
      <c r="I298" s="1"/>
      <c r="J298" s="1"/>
      <c r="K298" s="46"/>
      <c r="L298" s="46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47"/>
      <c r="Z298" s="1"/>
      <c r="AA298" s="39"/>
      <c r="AB298" s="39"/>
      <c r="AC298" s="1"/>
      <c r="AD298" s="1"/>
      <c r="AE298" s="39"/>
      <c r="AF298" s="39"/>
      <c r="AG298" s="1"/>
      <c r="AH298" s="1"/>
      <c r="AI298" s="46"/>
      <c r="AJ298" s="46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47"/>
      <c r="AX298" s="1"/>
      <c r="AY298" s="39"/>
      <c r="AZ298" s="39"/>
      <c r="BA298" s="1"/>
      <c r="BB298" s="1"/>
      <c r="BC298" s="39"/>
      <c r="BD298" s="39"/>
      <c r="BE298" s="1"/>
      <c r="BF298" s="1"/>
      <c r="BG298" s="46"/>
      <c r="BH298" s="46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47"/>
      <c r="BV298" s="1"/>
      <c r="BW298" s="39"/>
      <c r="BX298" s="39"/>
      <c r="BY298" s="1"/>
      <c r="BZ298" s="1"/>
      <c r="CA298" s="39"/>
      <c r="CB298" s="39"/>
      <c r="CC298" s="1"/>
      <c r="CD298" s="1"/>
      <c r="CE298" s="46"/>
      <c r="CF298" s="46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47"/>
      <c r="CT298" s="1"/>
      <c r="CU298" s="39"/>
      <c r="CV298" s="39"/>
      <c r="CW298" s="1"/>
      <c r="CX298" s="1"/>
      <c r="CY298" s="39"/>
      <c r="CZ298" s="39"/>
      <c r="DA298" s="1"/>
      <c r="DB298" s="1"/>
      <c r="DC298" s="46"/>
      <c r="DD298" s="46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</row>
    <row r="299" spans="1:120" x14ac:dyDescent="0.25">
      <c r="A299" s="118"/>
      <c r="B299" s="1"/>
      <c r="C299" s="39"/>
      <c r="D299" s="39"/>
      <c r="E299" s="1"/>
      <c r="F299" s="1"/>
      <c r="G299" s="39"/>
      <c r="H299" s="39"/>
      <c r="I299" s="1"/>
      <c r="J299" s="1"/>
      <c r="K299" s="46"/>
      <c r="L299" s="46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47"/>
      <c r="Z299" s="1"/>
      <c r="AA299" s="39"/>
      <c r="AB299" s="39"/>
      <c r="AC299" s="1"/>
      <c r="AD299" s="1"/>
      <c r="AE299" s="39"/>
      <c r="AF299" s="39"/>
      <c r="AG299" s="1"/>
      <c r="AH299" s="1"/>
      <c r="AI299" s="46"/>
      <c r="AJ299" s="46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47"/>
      <c r="AX299" s="1"/>
      <c r="AY299" s="39"/>
      <c r="AZ299" s="39"/>
      <c r="BA299" s="1"/>
      <c r="BB299" s="1"/>
      <c r="BC299" s="39"/>
      <c r="BD299" s="39"/>
      <c r="BE299" s="1"/>
      <c r="BF299" s="1"/>
      <c r="BG299" s="46"/>
      <c r="BH299" s="46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47"/>
      <c r="BV299" s="1"/>
      <c r="BW299" s="39"/>
      <c r="BX299" s="39"/>
      <c r="BY299" s="1"/>
      <c r="BZ299" s="1"/>
      <c r="CA299" s="39"/>
      <c r="CB299" s="39"/>
      <c r="CC299" s="1"/>
      <c r="CD299" s="1"/>
      <c r="CE299" s="46"/>
      <c r="CF299" s="46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47"/>
      <c r="CT299" s="1"/>
      <c r="CU299" s="39"/>
      <c r="CV299" s="39"/>
      <c r="CW299" s="1"/>
      <c r="CX299" s="1"/>
      <c r="CY299" s="39"/>
      <c r="CZ299" s="39"/>
      <c r="DA299" s="1"/>
      <c r="DB299" s="1"/>
      <c r="DC299" s="46"/>
      <c r="DD299" s="46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</row>
    <row r="300" spans="1:120" x14ac:dyDescent="0.25">
      <c r="A300" s="118"/>
      <c r="B300" s="1"/>
      <c r="C300" s="39"/>
      <c r="D300" s="39"/>
      <c r="E300" s="1"/>
      <c r="F300" s="1"/>
      <c r="G300" s="39"/>
      <c r="H300" s="39"/>
      <c r="I300" s="1"/>
      <c r="J300" s="1"/>
      <c r="K300" s="46"/>
      <c r="L300" s="46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47"/>
      <c r="Z300" s="1"/>
      <c r="AA300" s="39"/>
      <c r="AB300" s="39"/>
      <c r="AC300" s="1"/>
      <c r="AD300" s="1"/>
      <c r="AE300" s="39"/>
      <c r="AF300" s="39"/>
      <c r="AG300" s="1"/>
      <c r="AH300" s="1"/>
      <c r="AI300" s="46"/>
      <c r="AJ300" s="46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47"/>
      <c r="AX300" s="1"/>
      <c r="AY300" s="39"/>
      <c r="AZ300" s="39"/>
      <c r="BA300" s="1"/>
      <c r="BB300" s="1"/>
      <c r="BC300" s="39"/>
      <c r="BD300" s="39"/>
      <c r="BE300" s="1"/>
      <c r="BF300" s="1"/>
      <c r="BG300" s="46"/>
      <c r="BH300" s="46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47"/>
      <c r="BV300" s="1"/>
      <c r="BW300" s="39"/>
      <c r="BX300" s="39"/>
      <c r="BY300" s="1"/>
      <c r="BZ300" s="1"/>
      <c r="CA300" s="39"/>
      <c r="CB300" s="39"/>
      <c r="CC300" s="1"/>
      <c r="CD300" s="1"/>
      <c r="CE300" s="46"/>
      <c r="CF300" s="46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47"/>
      <c r="CT300" s="1"/>
      <c r="CU300" s="39"/>
      <c r="CV300" s="39"/>
      <c r="CW300" s="1"/>
      <c r="CX300" s="1"/>
      <c r="CY300" s="39"/>
      <c r="CZ300" s="39"/>
      <c r="DA300" s="1"/>
      <c r="DB300" s="1"/>
      <c r="DC300" s="46"/>
      <c r="DD300" s="46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</row>
    <row r="301" spans="1:120" x14ac:dyDescent="0.25">
      <c r="A301" s="118"/>
      <c r="B301" s="1"/>
      <c r="C301" s="39"/>
      <c r="D301" s="39"/>
      <c r="E301" s="1"/>
      <c r="F301" s="1"/>
      <c r="G301" s="39"/>
      <c r="H301" s="39"/>
      <c r="I301" s="1"/>
      <c r="J301" s="1"/>
      <c r="K301" s="46"/>
      <c r="L301" s="46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47"/>
      <c r="Z301" s="1"/>
      <c r="AA301" s="39"/>
      <c r="AB301" s="39"/>
      <c r="AC301" s="1"/>
      <c r="AD301" s="1"/>
      <c r="AE301" s="39"/>
      <c r="AF301" s="39"/>
      <c r="AG301" s="1"/>
      <c r="AH301" s="1"/>
      <c r="AI301" s="46"/>
      <c r="AJ301" s="46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47"/>
      <c r="AX301" s="1"/>
      <c r="AY301" s="39"/>
      <c r="AZ301" s="39"/>
      <c r="BA301" s="1"/>
      <c r="BB301" s="1"/>
      <c r="BC301" s="39"/>
      <c r="BD301" s="39"/>
      <c r="BE301" s="1"/>
      <c r="BF301" s="1"/>
      <c r="BG301" s="46"/>
      <c r="BH301" s="46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47"/>
      <c r="BV301" s="1"/>
      <c r="BW301" s="39"/>
      <c r="BX301" s="39"/>
      <c r="BY301" s="1"/>
      <c r="BZ301" s="1"/>
      <c r="CA301" s="39"/>
      <c r="CB301" s="39"/>
      <c r="CC301" s="1"/>
      <c r="CD301" s="1"/>
      <c r="CE301" s="46"/>
      <c r="CF301" s="46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47"/>
      <c r="CT301" s="1"/>
      <c r="CU301" s="39"/>
      <c r="CV301" s="39"/>
      <c r="CW301" s="1"/>
      <c r="CX301" s="1"/>
      <c r="CY301" s="39"/>
      <c r="CZ301" s="39"/>
      <c r="DA301" s="1"/>
      <c r="DB301" s="1"/>
      <c r="DC301" s="46"/>
      <c r="DD301" s="46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</row>
    <row r="302" spans="1:120" x14ac:dyDescent="0.25">
      <c r="A302" s="118"/>
      <c r="B302" s="1"/>
      <c r="C302" s="39"/>
      <c r="D302" s="39"/>
      <c r="E302" s="1"/>
      <c r="F302" s="1"/>
      <c r="G302" s="39"/>
      <c r="H302" s="39"/>
      <c r="I302" s="1"/>
      <c r="J302" s="1"/>
      <c r="K302" s="46"/>
      <c r="L302" s="46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47"/>
      <c r="Z302" s="1"/>
      <c r="AA302" s="39"/>
      <c r="AB302" s="39"/>
      <c r="AC302" s="1"/>
      <c r="AD302" s="1"/>
      <c r="AE302" s="39"/>
      <c r="AF302" s="39"/>
      <c r="AG302" s="1"/>
      <c r="AH302" s="1"/>
      <c r="AI302" s="46"/>
      <c r="AJ302" s="46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47"/>
      <c r="AX302" s="1"/>
      <c r="AY302" s="39"/>
      <c r="AZ302" s="39"/>
      <c r="BA302" s="1"/>
      <c r="BB302" s="1"/>
      <c r="BC302" s="39"/>
      <c r="BD302" s="39"/>
      <c r="BE302" s="1"/>
      <c r="BF302" s="1"/>
      <c r="BG302" s="46"/>
      <c r="BH302" s="46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47"/>
      <c r="BV302" s="1"/>
      <c r="BW302" s="39"/>
      <c r="BX302" s="39"/>
      <c r="BY302" s="1"/>
      <c r="BZ302" s="1"/>
      <c r="CA302" s="39"/>
      <c r="CB302" s="39"/>
      <c r="CC302" s="1"/>
      <c r="CD302" s="1"/>
      <c r="CE302" s="46"/>
      <c r="CF302" s="46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47"/>
      <c r="CT302" s="1"/>
      <c r="CU302" s="39"/>
      <c r="CV302" s="39"/>
      <c r="CW302" s="1"/>
      <c r="CX302" s="1"/>
      <c r="CY302" s="39"/>
      <c r="CZ302" s="39"/>
      <c r="DA302" s="1"/>
      <c r="DB302" s="1"/>
      <c r="DC302" s="46"/>
      <c r="DD302" s="46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</row>
    <row r="303" spans="1:120" x14ac:dyDescent="0.25">
      <c r="A303" s="118"/>
      <c r="B303" s="1"/>
      <c r="C303" s="39"/>
      <c r="D303" s="39"/>
      <c r="E303" s="1"/>
      <c r="F303" s="1"/>
      <c r="G303" s="39"/>
      <c r="H303" s="39"/>
      <c r="I303" s="1"/>
      <c r="J303" s="1"/>
      <c r="K303" s="46"/>
      <c r="L303" s="46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47"/>
      <c r="Z303" s="1"/>
      <c r="AA303" s="39"/>
      <c r="AB303" s="39"/>
      <c r="AC303" s="1"/>
      <c r="AD303" s="1"/>
      <c r="AE303" s="39"/>
      <c r="AF303" s="39"/>
      <c r="AG303" s="1"/>
      <c r="AH303" s="1"/>
      <c r="AI303" s="46"/>
      <c r="AJ303" s="46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47"/>
      <c r="AX303" s="1"/>
      <c r="AY303" s="39"/>
      <c r="AZ303" s="39"/>
      <c r="BA303" s="1"/>
      <c r="BB303" s="1"/>
      <c r="BC303" s="39"/>
      <c r="BD303" s="39"/>
      <c r="BE303" s="1"/>
      <c r="BF303" s="1"/>
      <c r="BG303" s="46"/>
      <c r="BH303" s="46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47"/>
      <c r="BV303" s="1"/>
      <c r="BW303" s="39"/>
      <c r="BX303" s="39"/>
      <c r="BY303" s="1"/>
      <c r="BZ303" s="1"/>
      <c r="CA303" s="39"/>
      <c r="CB303" s="39"/>
      <c r="CC303" s="1"/>
      <c r="CD303" s="1"/>
      <c r="CE303" s="46"/>
      <c r="CF303" s="46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47"/>
      <c r="CT303" s="1"/>
      <c r="CU303" s="39"/>
      <c r="CV303" s="39"/>
      <c r="CW303" s="1"/>
      <c r="CX303" s="1"/>
      <c r="CY303" s="39"/>
      <c r="CZ303" s="39"/>
      <c r="DA303" s="1"/>
      <c r="DB303" s="1"/>
      <c r="DC303" s="46"/>
      <c r="DD303" s="46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</row>
    <row r="304" spans="1:120" ht="15.75" thickBot="1" x14ac:dyDescent="0.3">
      <c r="A304" s="119"/>
      <c r="B304" s="6"/>
      <c r="C304" s="40"/>
      <c r="D304" s="40"/>
      <c r="E304" s="6"/>
      <c r="F304" s="6"/>
      <c r="G304" s="40"/>
      <c r="H304" s="40"/>
      <c r="I304" s="6"/>
      <c r="J304" s="6"/>
      <c r="K304" s="47"/>
      <c r="L304" s="47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148"/>
      <c r="Z304" s="6"/>
      <c r="AA304" s="40"/>
      <c r="AB304" s="40"/>
      <c r="AC304" s="6"/>
      <c r="AD304" s="6"/>
      <c r="AE304" s="40"/>
      <c r="AF304" s="40"/>
      <c r="AG304" s="6"/>
      <c r="AH304" s="6"/>
      <c r="AI304" s="47"/>
      <c r="AJ304" s="47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148"/>
      <c r="AX304" s="6"/>
      <c r="AY304" s="40"/>
      <c r="AZ304" s="40"/>
      <c r="BA304" s="6"/>
      <c r="BB304" s="6"/>
      <c r="BC304" s="40"/>
      <c r="BD304" s="40"/>
      <c r="BE304" s="6"/>
      <c r="BF304" s="6"/>
      <c r="BG304" s="47"/>
      <c r="BH304" s="47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148"/>
      <c r="BV304" s="6"/>
      <c r="BW304" s="40"/>
      <c r="BX304" s="40"/>
      <c r="BY304" s="6"/>
      <c r="BZ304" s="6"/>
      <c r="CA304" s="40"/>
      <c r="CB304" s="40"/>
      <c r="CC304" s="6"/>
      <c r="CD304" s="6"/>
      <c r="CE304" s="47"/>
      <c r="CF304" s="47"/>
      <c r="CG304" s="6"/>
      <c r="CH304" s="6"/>
      <c r="CI304" s="6"/>
      <c r="CJ304" s="6"/>
      <c r="CK304" s="6"/>
      <c r="CL304" s="6"/>
      <c r="CM304" s="6"/>
      <c r="CN304" s="6"/>
      <c r="CO304" s="6"/>
      <c r="CP304" s="6"/>
      <c r="CQ304" s="6"/>
      <c r="CR304" s="6"/>
      <c r="CS304" s="148"/>
      <c r="CT304" s="6"/>
      <c r="CU304" s="40"/>
      <c r="CV304" s="40"/>
      <c r="CW304" s="6"/>
      <c r="CX304" s="6"/>
      <c r="CY304" s="40"/>
      <c r="CZ304" s="40"/>
      <c r="DA304" s="6"/>
      <c r="DB304" s="6"/>
      <c r="DC304" s="47"/>
      <c r="DD304" s="47"/>
      <c r="DE304" s="6"/>
      <c r="DF304" s="6"/>
      <c r="DG304" s="6"/>
      <c r="DH304" s="6"/>
      <c r="DI304" s="6"/>
      <c r="DJ304" s="6"/>
      <c r="DK304" s="6"/>
      <c r="DL304" s="6"/>
      <c r="DM304" s="6"/>
      <c r="DN304" s="6"/>
      <c r="DO304" s="6"/>
      <c r="DP304" s="6"/>
    </row>
  </sheetData>
  <mergeCells count="250">
    <mergeCell ref="CS230:CS244"/>
    <mergeCell ref="CS245:CS259"/>
    <mergeCell ref="CS260:CS274"/>
    <mergeCell ref="CS275:CS289"/>
    <mergeCell ref="CS290:CS304"/>
    <mergeCell ref="CS155:CS169"/>
    <mergeCell ref="CS170:CS184"/>
    <mergeCell ref="CS185:CS199"/>
    <mergeCell ref="CS200:CS214"/>
    <mergeCell ref="CS215:CS229"/>
    <mergeCell ref="CS80:CS94"/>
    <mergeCell ref="CS95:CS109"/>
    <mergeCell ref="CS110:CS124"/>
    <mergeCell ref="CS125:CS139"/>
    <mergeCell ref="CS140:CS154"/>
    <mergeCell ref="CS5:CS19"/>
    <mergeCell ref="CS20:CS34"/>
    <mergeCell ref="CS35:CS49"/>
    <mergeCell ref="CS50:CS64"/>
    <mergeCell ref="CS65:CS79"/>
    <mergeCell ref="DP2:DP4"/>
    <mergeCell ref="CT3:CT4"/>
    <mergeCell ref="CU3:CV3"/>
    <mergeCell ref="CW3:CW4"/>
    <mergeCell ref="CX3:CX4"/>
    <mergeCell ref="CY3:CZ3"/>
    <mergeCell ref="DA3:DA4"/>
    <mergeCell ref="DB3:DB4"/>
    <mergeCell ref="DC3:DD3"/>
    <mergeCell ref="DE3:DE4"/>
    <mergeCell ref="DF3:DF4"/>
    <mergeCell ref="DG3:DG4"/>
    <mergeCell ref="DH3:DH4"/>
    <mergeCell ref="DI3:DI4"/>
    <mergeCell ref="DJ3:DJ4"/>
    <mergeCell ref="DK3:DK4"/>
    <mergeCell ref="CS1:CS4"/>
    <mergeCell ref="CT1:DO1"/>
    <mergeCell ref="CT2:CW2"/>
    <mergeCell ref="CX2:DA2"/>
    <mergeCell ref="DB2:DE2"/>
    <mergeCell ref="DF2:DG2"/>
    <mergeCell ref="DH2:DI2"/>
    <mergeCell ref="DJ2:DK2"/>
    <mergeCell ref="DL2:DM2"/>
    <mergeCell ref="DN2:DO2"/>
    <mergeCell ref="DL3:DL4"/>
    <mergeCell ref="DM3:DM4"/>
    <mergeCell ref="DN3:DN4"/>
    <mergeCell ref="DO3:DO4"/>
    <mergeCell ref="BU230:BU244"/>
    <mergeCell ref="BU245:BU259"/>
    <mergeCell ref="BU260:BU274"/>
    <mergeCell ref="BU275:BU289"/>
    <mergeCell ref="BU290:BU304"/>
    <mergeCell ref="BU155:BU169"/>
    <mergeCell ref="BU170:BU184"/>
    <mergeCell ref="BU185:BU199"/>
    <mergeCell ref="BU200:BU214"/>
    <mergeCell ref="BU215:BU229"/>
    <mergeCell ref="BU80:BU94"/>
    <mergeCell ref="BU95:BU109"/>
    <mergeCell ref="BU110:BU124"/>
    <mergeCell ref="BU125:BU139"/>
    <mergeCell ref="BU140:BU154"/>
    <mergeCell ref="BU5:BU19"/>
    <mergeCell ref="BU20:BU34"/>
    <mergeCell ref="BU35:BU49"/>
    <mergeCell ref="BU50:BU64"/>
    <mergeCell ref="BU65:BU79"/>
    <mergeCell ref="CR2:CR4"/>
    <mergeCell ref="BV3:BV4"/>
    <mergeCell ref="BW3:BX3"/>
    <mergeCell ref="BY3:BY4"/>
    <mergeCell ref="BZ3:BZ4"/>
    <mergeCell ref="CA3:CB3"/>
    <mergeCell ref="CC3:CC4"/>
    <mergeCell ref="CD3:CD4"/>
    <mergeCell ref="CE3:CF3"/>
    <mergeCell ref="CG3:CG4"/>
    <mergeCell ref="CH3:CH4"/>
    <mergeCell ref="CI3:CI4"/>
    <mergeCell ref="CJ3:CJ4"/>
    <mergeCell ref="CK3:CK4"/>
    <mergeCell ref="CL3:CL4"/>
    <mergeCell ref="CM3:CM4"/>
    <mergeCell ref="BU1:BU4"/>
    <mergeCell ref="BV1:CQ1"/>
    <mergeCell ref="BV2:BY2"/>
    <mergeCell ref="BZ2:CC2"/>
    <mergeCell ref="CD2:CG2"/>
    <mergeCell ref="CH2:CI2"/>
    <mergeCell ref="CJ2:CK2"/>
    <mergeCell ref="CL2:CM2"/>
    <mergeCell ref="CN2:CO2"/>
    <mergeCell ref="CP2:CQ2"/>
    <mergeCell ref="CN3:CN4"/>
    <mergeCell ref="CO3:CO4"/>
    <mergeCell ref="CP3:CP4"/>
    <mergeCell ref="CQ3:CQ4"/>
    <mergeCell ref="AW230:AW244"/>
    <mergeCell ref="AW245:AW259"/>
    <mergeCell ref="AW260:AW274"/>
    <mergeCell ref="AW275:AW289"/>
    <mergeCell ref="AW290:AW304"/>
    <mergeCell ref="AW155:AW169"/>
    <mergeCell ref="AW170:AW184"/>
    <mergeCell ref="AW185:AW199"/>
    <mergeCell ref="AW200:AW214"/>
    <mergeCell ref="AW215:AW229"/>
    <mergeCell ref="AW80:AW94"/>
    <mergeCell ref="AW95:AW109"/>
    <mergeCell ref="AW110:AW124"/>
    <mergeCell ref="AW125:AW139"/>
    <mergeCell ref="AW140:AW154"/>
    <mergeCell ref="AW5:AW19"/>
    <mergeCell ref="AW20:AW34"/>
    <mergeCell ref="AW35:AW49"/>
    <mergeCell ref="AW50:AW64"/>
    <mergeCell ref="AW65:AW79"/>
    <mergeCell ref="BT2:BT4"/>
    <mergeCell ref="AX3:AX4"/>
    <mergeCell ref="AY3:AZ3"/>
    <mergeCell ref="BA3:BA4"/>
    <mergeCell ref="BB3:BB4"/>
    <mergeCell ref="BC3:BD3"/>
    <mergeCell ref="BE3:BE4"/>
    <mergeCell ref="BF3:BF4"/>
    <mergeCell ref="BG3:BH3"/>
    <mergeCell ref="BI3:BI4"/>
    <mergeCell ref="BJ3:BJ4"/>
    <mergeCell ref="BK3:BK4"/>
    <mergeCell ref="BL3:BL4"/>
    <mergeCell ref="BM3:BM4"/>
    <mergeCell ref="BN3:BN4"/>
    <mergeCell ref="BO3:BO4"/>
    <mergeCell ref="AW1:AW4"/>
    <mergeCell ref="AX1:BS1"/>
    <mergeCell ref="AX2:BA2"/>
    <mergeCell ref="BB2:BE2"/>
    <mergeCell ref="BF2:BI2"/>
    <mergeCell ref="BJ2:BK2"/>
    <mergeCell ref="BL2:BM2"/>
    <mergeCell ref="BN2:BO2"/>
    <mergeCell ref="BP2:BQ2"/>
    <mergeCell ref="BR2:BS2"/>
    <mergeCell ref="BP3:BP4"/>
    <mergeCell ref="BQ3:BQ4"/>
    <mergeCell ref="BR3:BR4"/>
    <mergeCell ref="BS3:BS4"/>
    <mergeCell ref="Y230:Y244"/>
    <mergeCell ref="Y245:Y259"/>
    <mergeCell ref="Y260:Y274"/>
    <mergeCell ref="Y275:Y289"/>
    <mergeCell ref="Y290:Y304"/>
    <mergeCell ref="Y155:Y169"/>
    <mergeCell ref="Y170:Y184"/>
    <mergeCell ref="Y185:Y199"/>
    <mergeCell ref="Y200:Y214"/>
    <mergeCell ref="Y215:Y229"/>
    <mergeCell ref="Y80:Y94"/>
    <mergeCell ref="Y95:Y109"/>
    <mergeCell ref="Y110:Y124"/>
    <mergeCell ref="Y125:Y139"/>
    <mergeCell ref="Y140:Y154"/>
    <mergeCell ref="Y5:Y19"/>
    <mergeCell ref="Y20:Y34"/>
    <mergeCell ref="Y35:Y49"/>
    <mergeCell ref="Y50:Y64"/>
    <mergeCell ref="Y65:Y79"/>
    <mergeCell ref="AV2:AV4"/>
    <mergeCell ref="Z3:Z4"/>
    <mergeCell ref="AA3:AB3"/>
    <mergeCell ref="AC3:AC4"/>
    <mergeCell ref="AD3:AD4"/>
    <mergeCell ref="AE3:AF3"/>
    <mergeCell ref="AG3:AG4"/>
    <mergeCell ref="AH3:AH4"/>
    <mergeCell ref="AI3:AJ3"/>
    <mergeCell ref="AK3:AK4"/>
    <mergeCell ref="AL3:AL4"/>
    <mergeCell ref="AM3:AM4"/>
    <mergeCell ref="AN3:AN4"/>
    <mergeCell ref="AO3:AO4"/>
    <mergeCell ref="AP3:AP4"/>
    <mergeCell ref="AQ3:AQ4"/>
    <mergeCell ref="Y1:Y4"/>
    <mergeCell ref="Z1:AU1"/>
    <mergeCell ref="Z2:AC2"/>
    <mergeCell ref="AD2:AG2"/>
    <mergeCell ref="AH2:AK2"/>
    <mergeCell ref="AL2:AM2"/>
    <mergeCell ref="AN2:AO2"/>
    <mergeCell ref="AP2:AQ2"/>
    <mergeCell ref="AR2:AS2"/>
    <mergeCell ref="AT2:AU2"/>
    <mergeCell ref="AR3:AR4"/>
    <mergeCell ref="AS3:AS4"/>
    <mergeCell ref="AT3:AT4"/>
    <mergeCell ref="AU3:AU4"/>
    <mergeCell ref="B1:W1"/>
    <mergeCell ref="B2:E2"/>
    <mergeCell ref="F2:I2"/>
    <mergeCell ref="J2:M2"/>
    <mergeCell ref="N2:O2"/>
    <mergeCell ref="P2:Q2"/>
    <mergeCell ref="T2:U2"/>
    <mergeCell ref="W3:W4"/>
    <mergeCell ref="U3:U4"/>
    <mergeCell ref="V2:W2"/>
    <mergeCell ref="A20:A34"/>
    <mergeCell ref="A35:A49"/>
    <mergeCell ref="N3:N4"/>
    <mergeCell ref="O3:O4"/>
    <mergeCell ref="P3:P4"/>
    <mergeCell ref="Q3:Q4"/>
    <mergeCell ref="T3:T4"/>
    <mergeCell ref="B3:B4"/>
    <mergeCell ref="J3:J4"/>
    <mergeCell ref="K3:L3"/>
    <mergeCell ref="M3:M4"/>
    <mergeCell ref="C3:D3"/>
    <mergeCell ref="E3:E4"/>
    <mergeCell ref="F3:F4"/>
    <mergeCell ref="G3:H3"/>
    <mergeCell ref="I3:I4"/>
    <mergeCell ref="A290:A304"/>
    <mergeCell ref="A155:A169"/>
    <mergeCell ref="A170:A184"/>
    <mergeCell ref="A185:A199"/>
    <mergeCell ref="A200:A214"/>
    <mergeCell ref="A215:A229"/>
    <mergeCell ref="X2:X4"/>
    <mergeCell ref="A230:A244"/>
    <mergeCell ref="A245:A259"/>
    <mergeCell ref="A260:A274"/>
    <mergeCell ref="A275:A289"/>
    <mergeCell ref="A80:A94"/>
    <mergeCell ref="A95:A109"/>
    <mergeCell ref="A110:A124"/>
    <mergeCell ref="A125:A139"/>
    <mergeCell ref="A140:A154"/>
    <mergeCell ref="R2:S2"/>
    <mergeCell ref="R3:R4"/>
    <mergeCell ref="S3:S4"/>
    <mergeCell ref="A50:A64"/>
    <mergeCell ref="A65:A79"/>
    <mergeCell ref="V3:V4"/>
    <mergeCell ref="A1:A4"/>
    <mergeCell ref="A5:A19"/>
  </mergeCells>
  <conditionalFormatting sqref="C5:D19">
    <cfRule type="cellIs" dxfId="9" priority="10" operator="lessThan">
      <formula>0</formula>
    </cfRule>
  </conditionalFormatting>
  <conditionalFormatting sqref="G5:H304 K5:L304 C5:D304">
    <cfRule type="cellIs" dxfId="8" priority="9" operator="lessThan">
      <formula>0</formula>
    </cfRule>
  </conditionalFormatting>
  <conditionalFormatting sqref="AA5:AB19">
    <cfRule type="cellIs" dxfId="7" priority="8" operator="lessThan">
      <formula>0</formula>
    </cfRule>
  </conditionalFormatting>
  <conditionalFormatting sqref="AE5:AF304 AI5:AJ304 AA5:AB304">
    <cfRule type="cellIs" dxfId="6" priority="7" operator="lessThan">
      <formula>0</formula>
    </cfRule>
  </conditionalFormatting>
  <conditionalFormatting sqref="AY5:AZ19">
    <cfRule type="cellIs" dxfId="5" priority="6" operator="lessThan">
      <formula>0</formula>
    </cfRule>
  </conditionalFormatting>
  <conditionalFormatting sqref="BC5:BD304 BG5:BH304 AY5:AZ304">
    <cfRule type="cellIs" dxfId="4" priority="5" operator="lessThan">
      <formula>0</formula>
    </cfRule>
  </conditionalFormatting>
  <conditionalFormatting sqref="BW5:BX19">
    <cfRule type="cellIs" dxfId="3" priority="4" operator="lessThan">
      <formula>0</formula>
    </cfRule>
  </conditionalFormatting>
  <conditionalFormatting sqref="CA5:CB304 CE5:CF304 BW5:BX304">
    <cfRule type="cellIs" dxfId="2" priority="3" operator="lessThan">
      <formula>0</formula>
    </cfRule>
  </conditionalFormatting>
  <conditionalFormatting sqref="CU5:CV19">
    <cfRule type="cellIs" dxfId="1" priority="2" operator="lessThan">
      <formula>0</formula>
    </cfRule>
  </conditionalFormatting>
  <conditionalFormatting sqref="CY5:CZ304 DC5:DD304 CU5:CV30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9"/>
  <sheetViews>
    <sheetView workbookViewId="0">
      <selection activeCell="I6" sqref="I6"/>
    </sheetView>
  </sheetViews>
  <sheetFormatPr defaultRowHeight="15" x14ac:dyDescent="0.25"/>
  <cols>
    <col min="1" max="1" width="9.140625" style="67"/>
    <col min="6" max="8" width="9.7109375" customWidth="1"/>
    <col min="13" max="15" width="10.140625" customWidth="1"/>
    <col min="20" max="22" width="10.140625" customWidth="1"/>
    <col min="27" max="29" width="10.140625" customWidth="1"/>
    <col min="34" max="36" width="10.140625" customWidth="1"/>
    <col min="41" max="43" width="10.140625" customWidth="1"/>
    <col min="48" max="50" width="10.140625" customWidth="1"/>
  </cols>
  <sheetData>
    <row r="1" spans="1:50" ht="15.75" thickBot="1" x14ac:dyDescent="0.3"/>
    <row r="2" spans="1:50" s="37" customFormat="1" ht="28.5" customHeight="1" thickBot="1" x14ac:dyDescent="0.3">
      <c r="A2" s="67" t="str">
        <f>IF(COUNTIF(B2:B$4,B2)=1,COUNT(A1:A$3)+1,"")</f>
        <v/>
      </c>
      <c r="F2" s="191" t="s">
        <v>59</v>
      </c>
      <c r="G2" s="192"/>
      <c r="H2" s="193"/>
      <c r="M2" s="196" t="s">
        <v>91</v>
      </c>
      <c r="N2" s="197"/>
      <c r="O2" s="198"/>
      <c r="T2" s="196" t="s">
        <v>92</v>
      </c>
      <c r="U2" s="197"/>
      <c r="V2" s="198"/>
      <c r="AA2" s="191" t="s">
        <v>93</v>
      </c>
      <c r="AB2" s="192"/>
      <c r="AC2" s="193"/>
      <c r="AH2" s="191" t="s">
        <v>94</v>
      </c>
      <c r="AI2" s="192"/>
      <c r="AJ2" s="193"/>
      <c r="AO2" s="191" t="s">
        <v>95</v>
      </c>
      <c r="AP2" s="192"/>
      <c r="AQ2" s="193"/>
      <c r="AV2" s="191" t="s">
        <v>96</v>
      </c>
      <c r="AW2" s="192"/>
      <c r="AX2" s="193"/>
    </row>
    <row r="3" spans="1:50" ht="15.75" thickBot="1" x14ac:dyDescent="0.3">
      <c r="A3" s="67" t="str">
        <f>IF(COUNTIF(B3:B$4,B3)=1,COUNT(A2:A$3)+1,"")</f>
        <v/>
      </c>
      <c r="F3" s="194" t="s">
        <v>13</v>
      </c>
      <c r="G3" s="195"/>
      <c r="H3" s="24" t="s">
        <v>12</v>
      </c>
      <c r="M3" s="194" t="s">
        <v>13</v>
      </c>
      <c r="N3" s="195"/>
      <c r="O3" s="24" t="s">
        <v>12</v>
      </c>
      <c r="T3" s="194" t="s">
        <v>13</v>
      </c>
      <c r="U3" s="195"/>
      <c r="V3" s="24" t="s">
        <v>12</v>
      </c>
      <c r="AA3" s="194" t="s">
        <v>13</v>
      </c>
      <c r="AB3" s="195"/>
      <c r="AC3" s="24" t="s">
        <v>12</v>
      </c>
      <c r="AH3" s="194" t="s">
        <v>13</v>
      </c>
      <c r="AI3" s="195"/>
      <c r="AJ3" s="24" t="s">
        <v>12</v>
      </c>
      <c r="AO3" s="194" t="s">
        <v>13</v>
      </c>
      <c r="AP3" s="195"/>
      <c r="AQ3" s="24" t="s">
        <v>12</v>
      </c>
      <c r="AV3" s="194" t="s">
        <v>13</v>
      </c>
      <c r="AW3" s="195"/>
      <c r="AX3" s="24" t="s">
        <v>12</v>
      </c>
    </row>
    <row r="4" spans="1:50" ht="15.75" thickBot="1" x14ac:dyDescent="0.3">
      <c r="A4" s="67">
        <f>IF(COUNTIF(B4:B$4,B4)=1,COUNT(A3:A$3)+1,"")</f>
        <v>1</v>
      </c>
      <c r="B4" s="68">
        <f>Расчет!D6</f>
        <v>373</v>
      </c>
      <c r="C4" s="68">
        <f>Расчет!E6</f>
        <v>266</v>
      </c>
      <c r="D4" s="68">
        <f>Расчет!F6</f>
        <v>1</v>
      </c>
      <c r="E4" s="68"/>
      <c r="F4" s="16">
        <f>IFERROR(VLOOKUP(ROW(A1),A2:B526,2,0),"")</f>
        <v>373</v>
      </c>
      <c r="G4" s="16" t="str">
        <f>IFERROR(VLOOKUP(ROW(A1),C2:C526,2,0),"")</f>
        <v/>
      </c>
      <c r="H4" s="26"/>
      <c r="M4" s="16"/>
      <c r="N4" s="25"/>
      <c r="O4" s="26"/>
      <c r="T4" s="16"/>
      <c r="U4" s="25"/>
      <c r="V4" s="26"/>
      <c r="AA4" s="16"/>
      <c r="AB4" s="25"/>
      <c r="AC4" s="26"/>
      <c r="AH4" s="16"/>
      <c r="AI4" s="25"/>
      <c r="AJ4" s="26"/>
      <c r="AO4" s="16"/>
      <c r="AP4" s="25"/>
      <c r="AQ4" s="26"/>
      <c r="AV4" s="16"/>
      <c r="AW4" s="25"/>
      <c r="AX4" s="26"/>
    </row>
    <row r="5" spans="1:50" ht="15.75" thickBot="1" x14ac:dyDescent="0.3">
      <c r="A5" s="67" t="str">
        <f>IF(COUNTIF(B$4:B5,B5)=1,COUNT(A$3:A4)+1,"")</f>
        <v/>
      </c>
      <c r="B5" s="68">
        <f>Расчет!D7</f>
        <v>373</v>
      </c>
      <c r="C5" s="68">
        <f>Расчет!E7</f>
        <v>90</v>
      </c>
      <c r="D5" s="68">
        <f>Расчет!F7</f>
        <v>2</v>
      </c>
      <c r="F5" s="16">
        <f t="shared" ref="F5:F20" si="0">IFERROR(VLOOKUP(ROW(A2),A3:B527,2,0),"")</f>
        <v>300</v>
      </c>
      <c r="G5" s="2"/>
      <c r="H5" s="27"/>
      <c r="M5" s="17"/>
      <c r="N5" s="2"/>
      <c r="O5" s="27"/>
      <c r="T5" s="17"/>
      <c r="U5" s="2"/>
      <c r="V5" s="27"/>
      <c r="AA5" s="17"/>
      <c r="AB5" s="2"/>
      <c r="AC5" s="27"/>
      <c r="AH5" s="17"/>
      <c r="AI5" s="2"/>
      <c r="AJ5" s="27"/>
      <c r="AO5" s="17"/>
      <c r="AP5" s="2"/>
      <c r="AQ5" s="27"/>
      <c r="AV5" s="17"/>
      <c r="AW5" s="2"/>
      <c r="AX5" s="27"/>
    </row>
    <row r="6" spans="1:50" ht="15.75" thickBot="1" x14ac:dyDescent="0.3">
      <c r="A6" s="67">
        <f>IF(COUNTIF(B$4:B6,B6)=1,COUNT(A$3:A5)+1,"")</f>
        <v>2</v>
      </c>
      <c r="B6" s="68">
        <f>Расчет!D8</f>
        <v>300</v>
      </c>
      <c r="C6" s="68">
        <f>Расчет!E8</f>
        <v>100</v>
      </c>
      <c r="D6" s="68">
        <f>Расчет!F8</f>
        <v>2</v>
      </c>
      <c r="F6" s="16">
        <f t="shared" si="0"/>
        <v>263</v>
      </c>
      <c r="G6" s="2"/>
      <c r="H6" s="27"/>
      <c r="M6" s="17"/>
      <c r="N6" s="2"/>
      <c r="O6" s="27"/>
      <c r="T6" s="17"/>
      <c r="U6" s="2"/>
      <c r="V6" s="27"/>
      <c r="AA6" s="17"/>
      <c r="AB6" s="2"/>
      <c r="AC6" s="27"/>
      <c r="AH6" s="17"/>
      <c r="AI6" s="2"/>
      <c r="AJ6" s="27"/>
      <c r="AO6" s="17"/>
      <c r="AP6" s="2"/>
      <c r="AQ6" s="27"/>
      <c r="AV6" s="17"/>
      <c r="AW6" s="2"/>
      <c r="AX6" s="27"/>
    </row>
    <row r="7" spans="1:50" ht="15.75" thickBot="1" x14ac:dyDescent="0.3">
      <c r="A7" s="67">
        <f>IF(COUNTIF(B$4:B7,B7)=1,COUNT(A$3:A6)+1,"")</f>
        <v>3</v>
      </c>
      <c r="B7" s="68">
        <f>Расчет!D9</f>
        <v>263</v>
      </c>
      <c r="C7" s="68">
        <f>Расчет!E9</f>
        <v>50</v>
      </c>
      <c r="D7" s="68">
        <f>Расчет!F9</f>
        <v>4</v>
      </c>
      <c r="F7" s="16">
        <f t="shared" si="0"/>
        <v>140</v>
      </c>
      <c r="G7" s="2"/>
      <c r="H7" s="27"/>
      <c r="M7" s="17"/>
      <c r="N7" s="2"/>
      <c r="O7" s="27"/>
      <c r="T7" s="17"/>
      <c r="U7" s="2"/>
      <c r="V7" s="27"/>
      <c r="AA7" s="17"/>
      <c r="AB7" s="2"/>
      <c r="AC7" s="27"/>
      <c r="AH7" s="17"/>
      <c r="AI7" s="2"/>
      <c r="AJ7" s="27"/>
      <c r="AO7" s="17"/>
      <c r="AP7" s="2"/>
      <c r="AQ7" s="27"/>
      <c r="AV7" s="17"/>
      <c r="AW7" s="2"/>
      <c r="AX7" s="27"/>
    </row>
    <row r="8" spans="1:50" ht="15.75" thickBot="1" x14ac:dyDescent="0.3">
      <c r="A8" s="67">
        <f>IF(COUNTIF(B$4:B8,B8)=1,COUNT(A$3:A7)+1,"")</f>
        <v>4</v>
      </c>
      <c r="B8" s="68">
        <f>Расчет!D10</f>
        <v>140</v>
      </c>
      <c r="C8" s="68">
        <f>Расчет!E10</f>
        <v>50</v>
      </c>
      <c r="D8" s="68">
        <f>Расчет!F10</f>
        <v>2</v>
      </c>
      <c r="F8" s="16">
        <f t="shared" si="0"/>
        <v>0</v>
      </c>
      <c r="G8" s="2"/>
      <c r="H8" s="27"/>
      <c r="M8" s="17"/>
      <c r="N8" s="2"/>
      <c r="O8" s="27"/>
      <c r="T8" s="17"/>
      <c r="U8" s="2"/>
      <c r="V8" s="27"/>
      <c r="AA8" s="17"/>
      <c r="AB8" s="2"/>
      <c r="AC8" s="27"/>
      <c r="AH8" s="17"/>
      <c r="AI8" s="2"/>
      <c r="AJ8" s="27"/>
      <c r="AO8" s="17"/>
      <c r="AP8" s="2"/>
      <c r="AQ8" s="27"/>
      <c r="AV8" s="17"/>
      <c r="AW8" s="2"/>
      <c r="AX8" s="27"/>
    </row>
    <row r="9" spans="1:50" ht="15.75" thickBot="1" x14ac:dyDescent="0.3">
      <c r="A9" s="67">
        <f>IF(COUNTIF(B$4:B9,B9)=1,COUNT(A$3:A8)+1,"")</f>
        <v>5</v>
      </c>
      <c r="B9" s="68">
        <f>Расчет!D11</f>
        <v>0</v>
      </c>
      <c r="C9" s="68">
        <f>Расчет!E11</f>
        <v>0</v>
      </c>
      <c r="D9" s="68">
        <f>Расчет!F11</f>
        <v>0</v>
      </c>
      <c r="F9" s="16">
        <f t="shared" si="0"/>
        <v>1123</v>
      </c>
      <c r="G9" s="2"/>
      <c r="H9" s="27"/>
      <c r="M9" s="17"/>
      <c r="N9" s="2"/>
      <c r="O9" s="27"/>
      <c r="T9" s="17"/>
      <c r="U9" s="2"/>
      <c r="V9" s="27"/>
      <c r="AA9" s="17"/>
      <c r="AB9" s="2"/>
      <c r="AC9" s="27"/>
      <c r="AH9" s="17"/>
      <c r="AI9" s="2"/>
      <c r="AJ9" s="27"/>
      <c r="AO9" s="17"/>
      <c r="AP9" s="2"/>
      <c r="AQ9" s="27"/>
      <c r="AV9" s="17"/>
      <c r="AW9" s="2"/>
      <c r="AX9" s="27"/>
    </row>
    <row r="10" spans="1:50" ht="15.75" thickBot="1" x14ac:dyDescent="0.3">
      <c r="A10" s="67" t="str">
        <f>IF(COUNTIF(B$4:B10,B10)=1,COUNT(A$3:A9)+1,"")</f>
        <v/>
      </c>
      <c r="B10" s="68">
        <f>Расчет!D12</f>
        <v>0</v>
      </c>
      <c r="C10" s="68">
        <f>Расчет!E12</f>
        <v>0</v>
      </c>
      <c r="D10" s="68">
        <f>Расчет!F12</f>
        <v>0</v>
      </c>
      <c r="F10" s="16">
        <f t="shared" si="0"/>
        <v>823</v>
      </c>
      <c r="G10" s="2"/>
      <c r="H10" s="27"/>
      <c r="M10" s="17"/>
      <c r="N10" s="2"/>
      <c r="O10" s="27"/>
      <c r="T10" s="17"/>
      <c r="U10" s="2"/>
      <c r="V10" s="27"/>
      <c r="AA10" s="17"/>
      <c r="AB10" s="2"/>
      <c r="AC10" s="27"/>
      <c r="AH10" s="17"/>
      <c r="AI10" s="2"/>
      <c r="AJ10" s="27"/>
      <c r="AO10" s="17"/>
      <c r="AP10" s="2"/>
      <c r="AQ10" s="27"/>
      <c r="AV10" s="17"/>
      <c r="AW10" s="2"/>
      <c r="AX10" s="27"/>
    </row>
    <row r="11" spans="1:50" ht="15.75" thickBot="1" x14ac:dyDescent="0.3">
      <c r="A11" s="67" t="str">
        <f>IF(COUNTIF(B$4:B11,B11)=1,COUNT(A$3:A10)+1,"")</f>
        <v/>
      </c>
      <c r="B11" s="68">
        <f>Расчет!D13</f>
        <v>0</v>
      </c>
      <c r="C11" s="68">
        <f>Расчет!E13</f>
        <v>0</v>
      </c>
      <c r="D11" s="68">
        <f>Расчет!F13</f>
        <v>0</v>
      </c>
      <c r="F11" s="16">
        <f t="shared" si="0"/>
        <v>250</v>
      </c>
      <c r="G11" s="2"/>
      <c r="H11" s="27"/>
      <c r="M11" s="17"/>
      <c r="N11" s="2"/>
      <c r="O11" s="27"/>
      <c r="T11" s="17"/>
      <c r="U11" s="2"/>
      <c r="V11" s="27"/>
      <c r="AA11" s="17"/>
      <c r="AB11" s="2"/>
      <c r="AC11" s="27"/>
      <c r="AH11" s="17"/>
      <c r="AI11" s="2"/>
      <c r="AJ11" s="27"/>
      <c r="AO11" s="17"/>
      <c r="AP11" s="2"/>
      <c r="AQ11" s="27"/>
      <c r="AV11" s="17"/>
      <c r="AW11" s="2"/>
      <c r="AX11" s="27"/>
    </row>
    <row r="12" spans="1:50" ht="15.75" thickBot="1" x14ac:dyDescent="0.3">
      <c r="A12" s="67" t="str">
        <f>IF(COUNTIF(B$4:B12,B12)=1,COUNT(A$3:A11)+1,"")</f>
        <v/>
      </c>
      <c r="B12" s="68">
        <f>Расчет!D14</f>
        <v>0</v>
      </c>
      <c r="C12" s="68">
        <f>Расчет!E14</f>
        <v>0</v>
      </c>
      <c r="D12" s="68">
        <f>Расчет!F14</f>
        <v>0</v>
      </c>
      <c r="F12" s="16">
        <f t="shared" si="0"/>
        <v>213</v>
      </c>
      <c r="G12" s="2"/>
      <c r="H12" s="27"/>
      <c r="M12" s="17"/>
      <c r="N12" s="2"/>
      <c r="O12" s="27"/>
      <c r="T12" s="17"/>
      <c r="U12" s="2"/>
      <c r="V12" s="27"/>
      <c r="AA12" s="17"/>
      <c r="AB12" s="2"/>
      <c r="AC12" s="27"/>
      <c r="AH12" s="17"/>
      <c r="AI12" s="2"/>
      <c r="AJ12" s="27"/>
      <c r="AO12" s="17"/>
      <c r="AP12" s="2"/>
      <c r="AQ12" s="27"/>
      <c r="AV12" s="17"/>
      <c r="AW12" s="2"/>
      <c r="AX12" s="27"/>
    </row>
    <row r="13" spans="1:50" ht="15.75" thickBot="1" x14ac:dyDescent="0.3">
      <c r="A13" s="67" t="str">
        <f>IF(COUNTIF(B$4:B13,B13)=1,COUNT(A$3:A12)+1,"")</f>
        <v/>
      </c>
      <c r="B13" s="68">
        <f>Расчет!D15</f>
        <v>0</v>
      </c>
      <c r="C13" s="68">
        <f>Расчет!E15</f>
        <v>0</v>
      </c>
      <c r="D13" s="68">
        <f>Расчет!F15</f>
        <v>0</v>
      </c>
      <c r="F13" s="16">
        <f t="shared" si="0"/>
        <v>873</v>
      </c>
      <c r="G13" s="2"/>
      <c r="H13" s="27"/>
      <c r="M13" s="17"/>
      <c r="N13" s="2"/>
      <c r="O13" s="27"/>
      <c r="T13" s="17"/>
      <c r="U13" s="2"/>
      <c r="V13" s="27"/>
      <c r="AA13" s="17"/>
      <c r="AB13" s="2"/>
      <c r="AC13" s="27"/>
      <c r="AH13" s="17"/>
      <c r="AI13" s="2"/>
      <c r="AJ13" s="27"/>
      <c r="AO13" s="17"/>
      <c r="AP13" s="2"/>
      <c r="AQ13" s="27"/>
      <c r="AV13" s="17"/>
      <c r="AW13" s="2"/>
      <c r="AX13" s="27"/>
    </row>
    <row r="14" spans="1:50" ht="15.75" thickBot="1" x14ac:dyDescent="0.3">
      <c r="A14" s="67" t="str">
        <f>IF(COUNTIF(B$4:B14,B14)=1,COUNT(A$3:A13)+1,"")</f>
        <v/>
      </c>
      <c r="B14" s="68">
        <f>Расчет!D16</f>
        <v>0</v>
      </c>
      <c r="C14" s="68">
        <f>Расчет!E16</f>
        <v>0</v>
      </c>
      <c r="D14" s="68">
        <f>Расчет!F16</f>
        <v>0</v>
      </c>
      <c r="F14" s="16">
        <f t="shared" si="0"/>
        <v>350</v>
      </c>
      <c r="G14" s="2"/>
      <c r="H14" s="27"/>
      <c r="M14" s="17"/>
      <c r="N14" s="2"/>
      <c r="O14" s="27"/>
      <c r="T14" s="17"/>
      <c r="U14" s="2"/>
      <c r="V14" s="27"/>
      <c r="AA14" s="17"/>
      <c r="AB14" s="2"/>
      <c r="AC14" s="27"/>
      <c r="AH14" s="17"/>
      <c r="AI14" s="2"/>
      <c r="AJ14" s="27"/>
      <c r="AO14" s="17"/>
      <c r="AP14" s="2"/>
      <c r="AQ14" s="27"/>
      <c r="AV14" s="17"/>
      <c r="AW14" s="2"/>
      <c r="AX14" s="27"/>
    </row>
    <row r="15" spans="1:50" ht="15.75" thickBot="1" x14ac:dyDescent="0.3">
      <c r="A15" s="67" t="str">
        <f>IF(COUNTIF(B$4:B15,B15)=1,COUNT(A$3:A14)+1,"")</f>
        <v/>
      </c>
      <c r="B15" s="68">
        <f>Расчет!D17</f>
        <v>0</v>
      </c>
      <c r="C15" s="68">
        <f>Расчет!E17</f>
        <v>0</v>
      </c>
      <c r="D15" s="68">
        <f>Расчет!F17</f>
        <v>0</v>
      </c>
      <c r="F15" s="16">
        <f t="shared" si="0"/>
        <v>313</v>
      </c>
      <c r="G15" s="2"/>
      <c r="H15" s="27"/>
      <c r="M15" s="17"/>
      <c r="N15" s="2"/>
      <c r="O15" s="27"/>
      <c r="T15" s="17"/>
      <c r="U15" s="2"/>
      <c r="V15" s="27"/>
      <c r="AA15" s="17"/>
      <c r="AB15" s="2"/>
      <c r="AC15" s="27"/>
      <c r="AH15" s="17"/>
      <c r="AI15" s="2"/>
      <c r="AJ15" s="27"/>
      <c r="AO15" s="17"/>
      <c r="AP15" s="2"/>
      <c r="AQ15" s="27"/>
      <c r="AV15" s="17"/>
      <c r="AW15" s="2"/>
      <c r="AX15" s="27"/>
    </row>
    <row r="16" spans="1:50" ht="15.75" thickBot="1" x14ac:dyDescent="0.3">
      <c r="A16" s="67" t="str">
        <f>IF(COUNTIF(B$4:B16,B16)=1,COUNT(A$3:A15)+1,"")</f>
        <v/>
      </c>
      <c r="B16" s="68">
        <f>Расчет!D18</f>
        <v>0</v>
      </c>
      <c r="C16" s="68">
        <f>Расчет!E18</f>
        <v>0</v>
      </c>
      <c r="D16" s="68">
        <f>Расчет!F18</f>
        <v>0</v>
      </c>
      <c r="F16" s="16">
        <f t="shared" si="0"/>
        <v>833</v>
      </c>
      <c r="G16" s="2"/>
      <c r="H16" s="27"/>
      <c r="M16" s="17"/>
      <c r="N16" s="2"/>
      <c r="O16" s="27"/>
      <c r="T16" s="17"/>
      <c r="U16" s="2"/>
      <c r="V16" s="27"/>
      <c r="AA16" s="17"/>
      <c r="AB16" s="2"/>
      <c r="AC16" s="27"/>
      <c r="AH16" s="17"/>
      <c r="AI16" s="2"/>
      <c r="AJ16" s="27"/>
      <c r="AO16" s="17"/>
      <c r="AP16" s="2"/>
      <c r="AQ16" s="27"/>
      <c r="AV16" s="17"/>
      <c r="AW16" s="2"/>
      <c r="AX16" s="27"/>
    </row>
    <row r="17" spans="1:50" ht="15.75" thickBot="1" x14ac:dyDescent="0.3">
      <c r="A17" s="67" t="str">
        <f>IF(COUNTIF(B$4:B17,B17)=1,COUNT(A$3:A16)+1,"")</f>
        <v/>
      </c>
      <c r="B17" s="68">
        <f>Расчет!D19</f>
        <v>0</v>
      </c>
      <c r="C17" s="68">
        <f>Расчет!E19</f>
        <v>0</v>
      </c>
      <c r="D17" s="68">
        <f>Расчет!F19</f>
        <v>0</v>
      </c>
      <c r="F17" s="16" t="str">
        <f t="shared" si="0"/>
        <v/>
      </c>
      <c r="G17" s="2"/>
      <c r="H17" s="27"/>
      <c r="M17" s="17"/>
      <c r="N17" s="2"/>
      <c r="O17" s="27"/>
      <c r="T17" s="17"/>
      <c r="U17" s="2"/>
      <c r="V17" s="27"/>
      <c r="AA17" s="17"/>
      <c r="AB17" s="2"/>
      <c r="AC17" s="27"/>
      <c r="AH17" s="17"/>
      <c r="AI17" s="2"/>
      <c r="AJ17" s="27"/>
      <c r="AO17" s="17"/>
      <c r="AP17" s="2"/>
      <c r="AQ17" s="27"/>
      <c r="AV17" s="17"/>
      <c r="AW17" s="2"/>
      <c r="AX17" s="27"/>
    </row>
    <row r="18" spans="1:50" ht="15.75" thickBot="1" x14ac:dyDescent="0.3">
      <c r="A18" s="67" t="str">
        <f>IF(COUNTIF(B$4:B18,B18)=1,COUNT(A$3:A17)+1,"")</f>
        <v/>
      </c>
      <c r="B18" s="68">
        <f>Расчет!D20</f>
        <v>0</v>
      </c>
      <c r="C18" s="68">
        <f>Расчет!E20</f>
        <v>0</v>
      </c>
      <c r="D18" s="68">
        <f>Расчет!F20</f>
        <v>0</v>
      </c>
      <c r="F18" s="16" t="str">
        <f t="shared" si="0"/>
        <v/>
      </c>
      <c r="G18" s="2"/>
      <c r="H18" s="27"/>
      <c r="M18" s="17"/>
      <c r="N18" s="2"/>
      <c r="O18" s="27"/>
      <c r="T18" s="17"/>
      <c r="U18" s="2"/>
      <c r="V18" s="27"/>
      <c r="AA18" s="17"/>
      <c r="AB18" s="2"/>
      <c r="AC18" s="27"/>
      <c r="AH18" s="17"/>
      <c r="AI18" s="2"/>
      <c r="AJ18" s="27"/>
      <c r="AO18" s="17"/>
      <c r="AP18" s="2"/>
      <c r="AQ18" s="27"/>
      <c r="AV18" s="17"/>
      <c r="AW18" s="2"/>
      <c r="AX18" s="27"/>
    </row>
    <row r="19" spans="1:50" ht="15.75" thickBot="1" x14ac:dyDescent="0.3">
      <c r="A19" s="67">
        <f>IF(COUNTIF(B$4:B19,B19)=1,COUNT(A$3:A18)+1,"")</f>
        <v>6</v>
      </c>
      <c r="B19" s="68">
        <f>Расчет!D21</f>
        <v>1123</v>
      </c>
      <c r="C19" s="68">
        <f>Расчет!E21</f>
        <v>266</v>
      </c>
      <c r="D19" s="68">
        <f>Расчет!F21</f>
        <v>1</v>
      </c>
      <c r="F19" s="16" t="str">
        <f t="shared" si="0"/>
        <v/>
      </c>
      <c r="G19" s="2"/>
      <c r="H19" s="27"/>
      <c r="M19" s="17"/>
      <c r="N19" s="2"/>
      <c r="O19" s="27"/>
      <c r="T19" s="17"/>
      <c r="U19" s="2"/>
      <c r="V19" s="27"/>
      <c r="AA19" s="17"/>
      <c r="AB19" s="2"/>
      <c r="AC19" s="27"/>
      <c r="AH19" s="17"/>
      <c r="AI19" s="2"/>
      <c r="AJ19" s="27"/>
      <c r="AO19" s="17"/>
      <c r="AP19" s="2"/>
      <c r="AQ19" s="27"/>
      <c r="AV19" s="17"/>
      <c r="AW19" s="2"/>
      <c r="AX19" s="27"/>
    </row>
    <row r="20" spans="1:50" ht="15.75" thickBot="1" x14ac:dyDescent="0.3">
      <c r="A20" s="67" t="str">
        <f>IF(COUNTIF(B$4:B20,B20)=1,COUNT(A$3:A19)+1,"")</f>
        <v/>
      </c>
      <c r="B20" s="68">
        <f>Расчет!D22</f>
        <v>1123</v>
      </c>
      <c r="C20" s="68">
        <f>Расчет!E22</f>
        <v>90</v>
      </c>
      <c r="D20" s="68">
        <f>Расчет!F22</f>
        <v>2</v>
      </c>
      <c r="F20" s="16" t="str">
        <f t="shared" si="0"/>
        <v/>
      </c>
      <c r="G20" s="3"/>
      <c r="H20" s="28"/>
      <c r="M20" s="18"/>
      <c r="N20" s="3"/>
      <c r="O20" s="28"/>
      <c r="T20" s="18"/>
      <c r="U20" s="3"/>
      <c r="V20" s="28"/>
      <c r="AA20" s="18"/>
      <c r="AB20" s="3"/>
      <c r="AC20" s="28"/>
      <c r="AH20" s="18"/>
      <c r="AI20" s="3"/>
      <c r="AJ20" s="28"/>
      <c r="AO20" s="18"/>
      <c r="AP20" s="3"/>
      <c r="AQ20" s="28"/>
      <c r="AV20" s="18"/>
      <c r="AW20" s="3"/>
      <c r="AX20" s="28"/>
    </row>
    <row r="21" spans="1:50" x14ac:dyDescent="0.25">
      <c r="A21" s="67" t="str">
        <f>IF(COUNTIF(B$4:B21,B21)=1,COUNT(A$3:A20)+1,"")</f>
        <v/>
      </c>
      <c r="B21" s="68">
        <f>Расчет!D23</f>
        <v>300</v>
      </c>
      <c r="C21" s="68">
        <f>Расчет!E23</f>
        <v>100</v>
      </c>
      <c r="D21" s="68">
        <f>Расчет!F23</f>
        <v>2</v>
      </c>
    </row>
    <row r="22" spans="1:50" x14ac:dyDescent="0.25">
      <c r="A22" s="67" t="str">
        <f>IF(COUNTIF(B$4:B22,B22)=1,COUNT(A$3:A21)+1,"")</f>
        <v/>
      </c>
      <c r="B22" s="68">
        <f>Расчет!D24</f>
        <v>0</v>
      </c>
      <c r="C22" s="68">
        <f>Расчет!E24</f>
        <v>0</v>
      </c>
      <c r="D22" s="68">
        <f>Расчет!F24</f>
        <v>0</v>
      </c>
    </row>
    <row r="23" spans="1:50" x14ac:dyDescent="0.25">
      <c r="A23" s="67" t="str">
        <f>IF(COUNTIF(B$4:B23,B23)=1,COUNT(A$3:A22)+1,"")</f>
        <v/>
      </c>
      <c r="B23" s="68">
        <f>Расчет!D25</f>
        <v>0</v>
      </c>
      <c r="C23" s="68">
        <f>Расчет!E25</f>
        <v>0</v>
      </c>
      <c r="D23" s="68">
        <f>Расчет!F25</f>
        <v>0</v>
      </c>
    </row>
    <row r="24" spans="1:50" x14ac:dyDescent="0.25">
      <c r="A24" s="67" t="str">
        <f>IF(COUNTIF(B$4:B24,B24)=1,COUNT(A$3:A23)+1,"")</f>
        <v/>
      </c>
      <c r="B24" s="68">
        <f>Расчет!D26</f>
        <v>0</v>
      </c>
      <c r="C24" s="68">
        <f>Расчет!E26</f>
        <v>0</v>
      </c>
      <c r="D24" s="68">
        <f>Расчет!F26</f>
        <v>0</v>
      </c>
    </row>
    <row r="25" spans="1:50" x14ac:dyDescent="0.25">
      <c r="A25" s="67" t="str">
        <f>IF(COUNTIF(B$4:B25,B25)=1,COUNT(A$3:A24)+1,"")</f>
        <v/>
      </c>
      <c r="B25" s="68">
        <f>Расчет!D27</f>
        <v>0</v>
      </c>
      <c r="C25" s="68">
        <f>Расчет!E27</f>
        <v>0</v>
      </c>
      <c r="D25" s="68">
        <f>Расчет!F27</f>
        <v>0</v>
      </c>
    </row>
    <row r="26" spans="1:50" x14ac:dyDescent="0.25">
      <c r="A26" s="67" t="str">
        <f>IF(COUNTIF(B$4:B26,B26)=1,COUNT(A$3:A25)+1,"")</f>
        <v/>
      </c>
      <c r="B26" s="68">
        <f>Расчет!D28</f>
        <v>0</v>
      </c>
      <c r="C26" s="68">
        <f>Расчет!E28</f>
        <v>0</v>
      </c>
      <c r="D26" s="68">
        <f>Расчет!F28</f>
        <v>0</v>
      </c>
    </row>
    <row r="27" spans="1:50" x14ac:dyDescent="0.25">
      <c r="A27" s="67" t="str">
        <f>IF(COUNTIF(B$4:B27,B27)=1,COUNT(A$3:A26)+1,"")</f>
        <v/>
      </c>
      <c r="B27" s="68">
        <f>Расчет!D29</f>
        <v>0</v>
      </c>
      <c r="C27" s="68">
        <f>Расчет!E29</f>
        <v>0</v>
      </c>
      <c r="D27" s="68">
        <f>Расчет!F29</f>
        <v>0</v>
      </c>
    </row>
    <row r="28" spans="1:50" x14ac:dyDescent="0.25">
      <c r="A28" s="67" t="str">
        <f>IF(COUNTIF(B$4:B28,B28)=1,COUNT(A$3:A27)+1,"")</f>
        <v/>
      </c>
      <c r="B28" s="68">
        <f>Расчет!D30</f>
        <v>0</v>
      </c>
      <c r="C28" s="68">
        <f>Расчет!E30</f>
        <v>0</v>
      </c>
      <c r="D28" s="68">
        <f>Расчет!F30</f>
        <v>0</v>
      </c>
    </row>
    <row r="29" spans="1:50" x14ac:dyDescent="0.25">
      <c r="A29" s="67" t="str">
        <f>IF(COUNTIF(B$4:B29,B29)=1,COUNT(A$3:A28)+1,"")</f>
        <v/>
      </c>
      <c r="B29" s="68">
        <f>Расчет!D31</f>
        <v>0</v>
      </c>
      <c r="C29" s="68">
        <f>Расчет!E31</f>
        <v>0</v>
      </c>
      <c r="D29" s="68">
        <f>Расчет!F31</f>
        <v>0</v>
      </c>
    </row>
    <row r="30" spans="1:50" x14ac:dyDescent="0.25">
      <c r="A30" s="67" t="str">
        <f>IF(COUNTIF(B$4:B30,B30)=1,COUNT(A$3:A29)+1,"")</f>
        <v/>
      </c>
      <c r="B30" s="68">
        <f>Расчет!D32</f>
        <v>0</v>
      </c>
      <c r="C30" s="68">
        <f>Расчет!E32</f>
        <v>0</v>
      </c>
      <c r="D30" s="68">
        <f>Расчет!F32</f>
        <v>0</v>
      </c>
    </row>
    <row r="31" spans="1:50" x14ac:dyDescent="0.25">
      <c r="A31" s="67" t="str">
        <f>IF(COUNTIF(B$4:B31,B31)=1,COUNT(A$3:A30)+1,"")</f>
        <v/>
      </c>
      <c r="B31" s="68">
        <f>Расчет!D33</f>
        <v>0</v>
      </c>
      <c r="C31" s="68">
        <f>Расчет!E33</f>
        <v>0</v>
      </c>
      <c r="D31" s="68">
        <f>Расчет!F33</f>
        <v>0</v>
      </c>
    </row>
    <row r="32" spans="1:50" x14ac:dyDescent="0.25">
      <c r="A32" s="67" t="str">
        <f>IF(COUNTIF(B$4:B32,B32)=1,COUNT(A$3:A31)+1,"")</f>
        <v/>
      </c>
      <c r="B32" s="68">
        <f>Расчет!D34</f>
        <v>0</v>
      </c>
      <c r="C32" s="68">
        <f>Расчет!E34</f>
        <v>0</v>
      </c>
      <c r="D32" s="68">
        <f>Расчет!F34</f>
        <v>0</v>
      </c>
    </row>
    <row r="33" spans="1:4" x14ac:dyDescent="0.25">
      <c r="A33" s="67" t="str">
        <f>IF(COUNTIF(B$4:B33,B33)=1,COUNT(A$3:A32)+1,"")</f>
        <v/>
      </c>
      <c r="B33" s="68">
        <f>Расчет!D35</f>
        <v>0</v>
      </c>
      <c r="C33" s="68">
        <f>Расчет!E35</f>
        <v>0</v>
      </c>
      <c r="D33" s="68">
        <f>Расчет!F35</f>
        <v>0</v>
      </c>
    </row>
    <row r="34" spans="1:4" x14ac:dyDescent="0.25">
      <c r="A34" s="67">
        <f>IF(COUNTIF(B$4:B34,B34)=1,COUNT(A$3:A33)+1,"")</f>
        <v>7</v>
      </c>
      <c r="B34" s="68">
        <f>Расчет!D36</f>
        <v>823</v>
      </c>
      <c r="C34" s="68">
        <f>Расчет!E36</f>
        <v>216</v>
      </c>
      <c r="D34" s="68">
        <f>Расчет!F36</f>
        <v>1</v>
      </c>
    </row>
    <row r="35" spans="1:4" x14ac:dyDescent="0.25">
      <c r="A35" s="67" t="str">
        <f>IF(COUNTIF(B$4:B35,B35)=1,COUNT(A$3:A34)+1,"")</f>
        <v/>
      </c>
      <c r="B35" s="68">
        <f>Расчет!D37</f>
        <v>823</v>
      </c>
      <c r="C35" s="68">
        <f>Расчет!E37</f>
        <v>90</v>
      </c>
      <c r="D35" s="68">
        <f>Расчет!F37</f>
        <v>2</v>
      </c>
    </row>
    <row r="36" spans="1:4" x14ac:dyDescent="0.25">
      <c r="A36" s="67">
        <f>IF(COUNTIF(B$4:B36,B36)=1,COUNT(A$3:A35)+1,"")</f>
        <v>8</v>
      </c>
      <c r="B36" s="68">
        <f>Расчет!D38</f>
        <v>250</v>
      </c>
      <c r="C36" s="68">
        <f>Расчет!E38</f>
        <v>100</v>
      </c>
      <c r="D36" s="68">
        <f>Расчет!F38</f>
        <v>2</v>
      </c>
    </row>
    <row r="37" spans="1:4" x14ac:dyDescent="0.25">
      <c r="A37" s="67">
        <f>IF(COUNTIF(B$4:B37,B37)=1,COUNT(A$3:A36)+1,"")</f>
        <v>9</v>
      </c>
      <c r="B37" s="68">
        <f>Расчет!D39</f>
        <v>213</v>
      </c>
      <c r="C37" s="68">
        <f>Расчет!E39</f>
        <v>50</v>
      </c>
      <c r="D37" s="68">
        <f>Расчет!F39</f>
        <v>4</v>
      </c>
    </row>
    <row r="38" spans="1:4" x14ac:dyDescent="0.25">
      <c r="A38" s="67" t="str">
        <f>IF(COUNTIF(B$4:B38,B38)=1,COUNT(A$3:A37)+1,"")</f>
        <v/>
      </c>
      <c r="B38" s="68">
        <f>Расчет!D40</f>
        <v>140</v>
      </c>
      <c r="C38" s="68">
        <f>Расчет!E40</f>
        <v>50</v>
      </c>
      <c r="D38" s="68">
        <f>Расчет!F40</f>
        <v>2</v>
      </c>
    </row>
    <row r="39" spans="1:4" x14ac:dyDescent="0.25">
      <c r="A39" s="67" t="str">
        <f>IF(COUNTIF(B$4:B39,B39)=1,COUNT(A$3:A38)+1,"")</f>
        <v/>
      </c>
      <c r="B39" s="68">
        <f>Расчет!D41</f>
        <v>0</v>
      </c>
      <c r="C39" s="68">
        <f>Расчет!E41</f>
        <v>0</v>
      </c>
      <c r="D39" s="68">
        <f>Расчет!F41</f>
        <v>0</v>
      </c>
    </row>
    <row r="40" spans="1:4" x14ac:dyDescent="0.25">
      <c r="A40" s="67" t="str">
        <f>IF(COUNTIF(B$4:B40,B40)=1,COUNT(A$3:A39)+1,"")</f>
        <v/>
      </c>
      <c r="B40" s="68">
        <f>Расчет!D42</f>
        <v>0</v>
      </c>
      <c r="C40" s="68">
        <f>Расчет!E42</f>
        <v>0</v>
      </c>
      <c r="D40" s="68">
        <f>Расчет!F42</f>
        <v>0</v>
      </c>
    </row>
    <row r="41" spans="1:4" x14ac:dyDescent="0.25">
      <c r="A41" s="67" t="str">
        <f>IF(COUNTIF(B$4:B41,B41)=1,COUNT(A$3:A40)+1,"")</f>
        <v/>
      </c>
      <c r="B41" s="68">
        <f>Расчет!D43</f>
        <v>0</v>
      </c>
      <c r="C41" s="68">
        <f>Расчет!E43</f>
        <v>0</v>
      </c>
      <c r="D41" s="68">
        <f>Расчет!F43</f>
        <v>0</v>
      </c>
    </row>
    <row r="42" spans="1:4" x14ac:dyDescent="0.25">
      <c r="A42" s="67" t="str">
        <f>IF(COUNTIF(B$4:B42,B42)=1,COUNT(A$3:A41)+1,"")</f>
        <v/>
      </c>
      <c r="B42" s="68">
        <f>Расчет!D44</f>
        <v>0</v>
      </c>
      <c r="C42" s="68">
        <f>Расчет!E44</f>
        <v>0</v>
      </c>
      <c r="D42" s="68">
        <f>Расчет!F44</f>
        <v>0</v>
      </c>
    </row>
    <row r="43" spans="1:4" x14ac:dyDescent="0.25">
      <c r="A43" s="67" t="str">
        <f>IF(COUNTIF(B$4:B43,B43)=1,COUNT(A$3:A42)+1,"")</f>
        <v/>
      </c>
      <c r="B43" s="68">
        <f>Расчет!D45</f>
        <v>0</v>
      </c>
      <c r="C43" s="68">
        <f>Расчет!E45</f>
        <v>0</v>
      </c>
      <c r="D43" s="68">
        <f>Расчет!F45</f>
        <v>0</v>
      </c>
    </row>
    <row r="44" spans="1:4" x14ac:dyDescent="0.25">
      <c r="A44" s="67" t="str">
        <f>IF(COUNTIF(B$4:B44,B44)=1,COUNT(A$3:A43)+1,"")</f>
        <v/>
      </c>
      <c r="B44" s="68">
        <f>Расчет!D46</f>
        <v>0</v>
      </c>
      <c r="C44" s="68">
        <f>Расчет!E46</f>
        <v>0</v>
      </c>
      <c r="D44" s="68">
        <f>Расчет!F46</f>
        <v>0</v>
      </c>
    </row>
    <row r="45" spans="1:4" x14ac:dyDescent="0.25">
      <c r="A45" s="67" t="str">
        <f>IF(COUNTIF(B$4:B45,B45)=1,COUNT(A$3:A44)+1,"")</f>
        <v/>
      </c>
      <c r="B45" s="68">
        <f>Расчет!D47</f>
        <v>0</v>
      </c>
      <c r="C45" s="68">
        <f>Расчет!E47</f>
        <v>0</v>
      </c>
      <c r="D45" s="68">
        <f>Расчет!F47</f>
        <v>0</v>
      </c>
    </row>
    <row r="46" spans="1:4" x14ac:dyDescent="0.25">
      <c r="A46" s="67" t="str">
        <f>IF(COUNTIF(B$4:B46,B46)=1,COUNT(A$3:A45)+1,"")</f>
        <v/>
      </c>
      <c r="B46" s="68">
        <f>Расчет!D48</f>
        <v>0</v>
      </c>
      <c r="C46" s="68">
        <f>Расчет!E48</f>
        <v>0</v>
      </c>
      <c r="D46" s="68">
        <f>Расчет!F48</f>
        <v>0</v>
      </c>
    </row>
    <row r="47" spans="1:4" x14ac:dyDescent="0.25">
      <c r="A47" s="67" t="str">
        <f>IF(COUNTIF(B$4:B47,B47)=1,COUNT(A$3:A46)+1,"")</f>
        <v/>
      </c>
      <c r="B47" s="68">
        <f>Расчет!D49</f>
        <v>0</v>
      </c>
      <c r="C47" s="68">
        <f>Расчет!E49</f>
        <v>0</v>
      </c>
      <c r="D47" s="68">
        <f>Расчет!F49</f>
        <v>0</v>
      </c>
    </row>
    <row r="48" spans="1:4" x14ac:dyDescent="0.25">
      <c r="A48" s="67" t="str">
        <f>IF(COUNTIF(B$4:B48,B48)=1,COUNT(A$3:A47)+1,"")</f>
        <v/>
      </c>
      <c r="B48" s="68">
        <f>Расчет!D50</f>
        <v>0</v>
      </c>
      <c r="C48" s="68">
        <f>Расчет!E50</f>
        <v>0</v>
      </c>
      <c r="D48" s="68">
        <f>Расчет!F50</f>
        <v>0</v>
      </c>
    </row>
    <row r="49" spans="1:4" x14ac:dyDescent="0.25">
      <c r="A49" s="67">
        <f>IF(COUNTIF(B$4:B49,B49)=1,COUNT(A$3:A48)+1,"")</f>
        <v>10</v>
      </c>
      <c r="B49" s="68">
        <f>Расчет!D51</f>
        <v>873</v>
      </c>
      <c r="C49" s="68">
        <f>Расчет!E51</f>
        <v>316</v>
      </c>
      <c r="D49" s="68">
        <f>Расчет!F51</f>
        <v>1</v>
      </c>
    </row>
    <row r="50" spans="1:4" x14ac:dyDescent="0.25">
      <c r="A50" s="67" t="str">
        <f>IF(COUNTIF(B$4:B50,B50)=1,COUNT(A$3:A49)+1,"")</f>
        <v/>
      </c>
      <c r="B50" s="68">
        <f>Расчет!D52</f>
        <v>873</v>
      </c>
      <c r="C50" s="68">
        <f>Расчет!E52</f>
        <v>90</v>
      </c>
      <c r="D50" s="68">
        <f>Расчет!F52</f>
        <v>2</v>
      </c>
    </row>
    <row r="51" spans="1:4" x14ac:dyDescent="0.25">
      <c r="A51" s="67">
        <f>IF(COUNTIF(B$4:B51,B51)=1,COUNT(A$3:A50)+1,"")</f>
        <v>11</v>
      </c>
      <c r="B51" s="68">
        <f>Расчет!D53</f>
        <v>350</v>
      </c>
      <c r="C51" s="68">
        <f>Расчет!E53</f>
        <v>100</v>
      </c>
      <c r="D51" s="68">
        <f>Расчет!F53</f>
        <v>2</v>
      </c>
    </row>
    <row r="52" spans="1:4" x14ac:dyDescent="0.25">
      <c r="A52" s="67">
        <f>IF(COUNTIF(B$4:B52,B52)=1,COUNT(A$3:A51)+1,"")</f>
        <v>12</v>
      </c>
      <c r="B52" s="68">
        <f>Расчет!D54</f>
        <v>313</v>
      </c>
      <c r="C52" s="68">
        <f>Расчет!E54</f>
        <v>50</v>
      </c>
      <c r="D52" s="68">
        <f>Расчет!F54</f>
        <v>4</v>
      </c>
    </row>
    <row r="53" spans="1:4" x14ac:dyDescent="0.25">
      <c r="A53" s="67" t="str">
        <f>IF(COUNTIF(B$4:B53,B53)=1,COUNT(A$3:A52)+1,"")</f>
        <v/>
      </c>
      <c r="B53" s="68">
        <f>Расчет!D55</f>
        <v>140</v>
      </c>
      <c r="C53" s="68">
        <f>Расчет!E55</f>
        <v>50</v>
      </c>
      <c r="D53" s="68">
        <f>Расчет!F55</f>
        <v>2</v>
      </c>
    </row>
    <row r="54" spans="1:4" x14ac:dyDescent="0.25">
      <c r="A54" s="67" t="str">
        <f>IF(COUNTIF(B$4:B54,B54)=1,COUNT(A$3:A53)+1,"")</f>
        <v/>
      </c>
      <c r="B54" s="68">
        <f>Расчет!D56</f>
        <v>0</v>
      </c>
      <c r="C54" s="68">
        <f>Расчет!E56</f>
        <v>0</v>
      </c>
      <c r="D54" s="68">
        <f>Расчет!F56</f>
        <v>0</v>
      </c>
    </row>
    <row r="55" spans="1:4" x14ac:dyDescent="0.25">
      <c r="A55" s="67" t="str">
        <f>IF(COUNTIF(B$4:B55,B55)=1,COUNT(A$3:A54)+1,"")</f>
        <v/>
      </c>
      <c r="B55" s="68">
        <f>Расчет!D57</f>
        <v>0</v>
      </c>
      <c r="C55" s="68">
        <f>Расчет!E57</f>
        <v>0</v>
      </c>
      <c r="D55" s="68">
        <f>Расчет!F57</f>
        <v>0</v>
      </c>
    </row>
    <row r="56" spans="1:4" x14ac:dyDescent="0.25">
      <c r="A56" s="67" t="str">
        <f>IF(COUNTIF(B$4:B56,B56)=1,COUNT(A$3:A55)+1,"")</f>
        <v/>
      </c>
      <c r="B56" s="68">
        <f>Расчет!D58</f>
        <v>0</v>
      </c>
      <c r="C56" s="68">
        <f>Расчет!E58</f>
        <v>0</v>
      </c>
      <c r="D56" s="68">
        <f>Расчет!F58</f>
        <v>0</v>
      </c>
    </row>
    <row r="57" spans="1:4" x14ac:dyDescent="0.25">
      <c r="A57" s="67" t="str">
        <f>IF(COUNTIF(B$4:B57,B57)=1,COUNT(A$3:A56)+1,"")</f>
        <v/>
      </c>
      <c r="B57" s="68">
        <f>Расчет!D59</f>
        <v>0</v>
      </c>
      <c r="C57" s="68">
        <f>Расчет!E59</f>
        <v>0</v>
      </c>
      <c r="D57" s="68">
        <f>Расчет!F59</f>
        <v>0</v>
      </c>
    </row>
    <row r="58" spans="1:4" x14ac:dyDescent="0.25">
      <c r="A58" s="67" t="str">
        <f>IF(COUNTIF(B$4:B58,B58)=1,COUNT(A$3:A57)+1,"")</f>
        <v/>
      </c>
      <c r="B58" s="68">
        <f>Расчет!D60</f>
        <v>0</v>
      </c>
      <c r="C58" s="68">
        <f>Расчет!E60</f>
        <v>0</v>
      </c>
      <c r="D58" s="68">
        <f>Расчет!F60</f>
        <v>0</v>
      </c>
    </row>
    <row r="59" spans="1:4" x14ac:dyDescent="0.25">
      <c r="A59" s="67" t="str">
        <f>IF(COUNTIF(B$4:B59,B59)=1,COUNT(A$3:A58)+1,"")</f>
        <v/>
      </c>
      <c r="B59" s="68">
        <f>Расчет!D61</f>
        <v>0</v>
      </c>
      <c r="C59" s="68">
        <f>Расчет!E61</f>
        <v>0</v>
      </c>
      <c r="D59" s="68">
        <f>Расчет!F61</f>
        <v>0</v>
      </c>
    </row>
    <row r="60" spans="1:4" x14ac:dyDescent="0.25">
      <c r="A60" s="67" t="str">
        <f>IF(COUNTIF(B$4:B60,B60)=1,COUNT(A$3:A59)+1,"")</f>
        <v/>
      </c>
      <c r="B60" s="68">
        <f>Расчет!D62</f>
        <v>0</v>
      </c>
      <c r="C60" s="68">
        <f>Расчет!E62</f>
        <v>0</v>
      </c>
      <c r="D60" s="68">
        <f>Расчет!F62</f>
        <v>0</v>
      </c>
    </row>
    <row r="61" spans="1:4" x14ac:dyDescent="0.25">
      <c r="A61" s="67" t="str">
        <f>IF(COUNTIF(B$4:B61,B61)=1,COUNT(A$3:A60)+1,"")</f>
        <v/>
      </c>
      <c r="B61" s="68">
        <f>Расчет!D63</f>
        <v>0</v>
      </c>
      <c r="C61" s="68">
        <f>Расчет!E63</f>
        <v>0</v>
      </c>
      <c r="D61" s="68">
        <f>Расчет!F63</f>
        <v>0</v>
      </c>
    </row>
    <row r="62" spans="1:4" x14ac:dyDescent="0.25">
      <c r="A62" s="67" t="str">
        <f>IF(COUNTIF(B$4:B62,B62)=1,COUNT(A$3:A61)+1,"")</f>
        <v/>
      </c>
      <c r="B62" s="68">
        <f>Расчет!D64</f>
        <v>0</v>
      </c>
      <c r="C62" s="68">
        <f>Расчет!E64</f>
        <v>0</v>
      </c>
      <c r="D62" s="68">
        <f>Расчет!F64</f>
        <v>0</v>
      </c>
    </row>
    <row r="63" spans="1:4" x14ac:dyDescent="0.25">
      <c r="A63" s="67" t="str">
        <f>IF(COUNTIF(B$4:B63,B63)=1,COUNT(A$3:A62)+1,"")</f>
        <v/>
      </c>
      <c r="B63" s="68">
        <f>Расчет!D65</f>
        <v>0</v>
      </c>
      <c r="C63" s="68">
        <f>Расчет!E65</f>
        <v>0</v>
      </c>
      <c r="D63" s="68">
        <f>Расчет!F65</f>
        <v>0</v>
      </c>
    </row>
    <row r="64" spans="1:4" x14ac:dyDescent="0.25">
      <c r="A64" s="67">
        <f>IF(COUNTIF(B$4:B64,B64)=1,COUNT(A$3:A63)+1,"")</f>
        <v>13</v>
      </c>
      <c r="B64" s="68">
        <f>Расчет!D66</f>
        <v>833</v>
      </c>
      <c r="C64" s="68">
        <f>Расчет!E66</f>
        <v>216</v>
      </c>
      <c r="D64" s="68">
        <f>Расчет!F66</f>
        <v>1</v>
      </c>
    </row>
    <row r="65" spans="1:4" x14ac:dyDescent="0.25">
      <c r="A65" s="67" t="str">
        <f>IF(COUNTIF(B$4:B65,B65)=1,COUNT(A$3:A64)+1,"")</f>
        <v/>
      </c>
      <c r="B65" s="68">
        <f>Расчет!D67</f>
        <v>833</v>
      </c>
      <c r="C65" s="68">
        <f>Расчет!E67</f>
        <v>90</v>
      </c>
      <c r="D65" s="68">
        <f>Расчет!F67</f>
        <v>2</v>
      </c>
    </row>
    <row r="66" spans="1:4" x14ac:dyDescent="0.25">
      <c r="A66" s="67" t="str">
        <f>IF(COUNTIF(B$4:B66,B66)=1,COUNT(A$3:A65)+1,"")</f>
        <v/>
      </c>
      <c r="B66" s="68">
        <f>Расчет!D68</f>
        <v>250</v>
      </c>
      <c r="C66" s="68">
        <f>Расчет!E68</f>
        <v>100</v>
      </c>
      <c r="D66" s="68">
        <f>Расчет!F68</f>
        <v>2</v>
      </c>
    </row>
    <row r="67" spans="1:4" x14ac:dyDescent="0.25">
      <c r="A67" s="67" t="str">
        <f>IF(COUNTIF(B$4:B67,B67)=1,COUNT(A$3:A66)+1,"")</f>
        <v/>
      </c>
      <c r="B67" s="68">
        <f>Расчет!D69</f>
        <v>213</v>
      </c>
      <c r="C67" s="68">
        <f>Расчет!E69</f>
        <v>50</v>
      </c>
      <c r="D67" s="68">
        <f>Расчет!F69</f>
        <v>4</v>
      </c>
    </row>
    <row r="68" spans="1:4" x14ac:dyDescent="0.25">
      <c r="A68" s="67" t="str">
        <f>IF(COUNTIF(B$4:B68,B68)=1,COUNT(A$3:A67)+1,"")</f>
        <v/>
      </c>
      <c r="B68" s="68">
        <f>Расчет!D70</f>
        <v>140</v>
      </c>
      <c r="C68" s="68">
        <f>Расчет!E70</f>
        <v>50</v>
      </c>
      <c r="D68" s="68">
        <f>Расчет!F70</f>
        <v>2</v>
      </c>
    </row>
    <row r="69" spans="1:4" x14ac:dyDescent="0.25">
      <c r="A69" s="67" t="str">
        <f>IF(COUNTIF(B$4:B69,B69)=1,COUNT(A$3:A68)+1,"")</f>
        <v/>
      </c>
      <c r="B69" s="68">
        <f>Расчет!D71</f>
        <v>0</v>
      </c>
      <c r="C69" s="68">
        <f>Расчет!E71</f>
        <v>0</v>
      </c>
      <c r="D69" s="68">
        <f>Расчет!F71</f>
        <v>0</v>
      </c>
    </row>
    <row r="70" spans="1:4" x14ac:dyDescent="0.25">
      <c r="A70" s="67" t="str">
        <f>IF(COUNTIF(B$4:B70,B70)=1,COUNT(A$3:A69)+1,"")</f>
        <v/>
      </c>
      <c r="B70" s="68">
        <f>Расчет!D72</f>
        <v>0</v>
      </c>
      <c r="C70" s="68">
        <f>Расчет!E72</f>
        <v>0</v>
      </c>
      <c r="D70" s="68">
        <f>Расчет!F72</f>
        <v>0</v>
      </c>
    </row>
    <row r="71" spans="1:4" x14ac:dyDescent="0.25">
      <c r="A71" s="67" t="str">
        <f>IF(COUNTIF(B$4:B71,B71)=1,COUNT(A$3:A70)+1,"")</f>
        <v/>
      </c>
      <c r="B71" s="68">
        <f>Расчет!D73</f>
        <v>0</v>
      </c>
      <c r="C71" s="68">
        <f>Расчет!E73</f>
        <v>0</v>
      </c>
      <c r="D71" s="68">
        <f>Расчет!F73</f>
        <v>0</v>
      </c>
    </row>
    <row r="72" spans="1:4" x14ac:dyDescent="0.25">
      <c r="A72" s="67" t="str">
        <f>IF(COUNTIF(B$4:B72,B72)=1,COUNT(A$3:A71)+1,"")</f>
        <v/>
      </c>
      <c r="B72" s="68">
        <f>Расчет!D74</f>
        <v>0</v>
      </c>
      <c r="C72" s="68">
        <f>Расчет!E74</f>
        <v>0</v>
      </c>
      <c r="D72" s="68">
        <f>Расчет!F74</f>
        <v>0</v>
      </c>
    </row>
    <row r="73" spans="1:4" x14ac:dyDescent="0.25">
      <c r="A73" s="67" t="str">
        <f>IF(COUNTIF(B$4:B73,B73)=1,COUNT(A$3:A72)+1,"")</f>
        <v/>
      </c>
      <c r="B73" s="68">
        <f>Расчет!D75</f>
        <v>0</v>
      </c>
      <c r="C73" s="68">
        <f>Расчет!E75</f>
        <v>0</v>
      </c>
      <c r="D73" s="68">
        <f>Расчет!F75</f>
        <v>0</v>
      </c>
    </row>
    <row r="74" spans="1:4" x14ac:dyDescent="0.25">
      <c r="A74" s="67" t="str">
        <f>IF(COUNTIF(B$4:B74,B74)=1,COUNT(A$3:A73)+1,"")</f>
        <v/>
      </c>
      <c r="B74" s="68">
        <f>Расчет!D76</f>
        <v>0</v>
      </c>
      <c r="C74" s="68">
        <f>Расчет!E76</f>
        <v>0</v>
      </c>
      <c r="D74" s="68">
        <f>Расчет!F76</f>
        <v>0</v>
      </c>
    </row>
    <row r="75" spans="1:4" x14ac:dyDescent="0.25">
      <c r="A75" s="67" t="str">
        <f>IF(COUNTIF(B$4:B75,B75)=1,COUNT(A$3:A74)+1,"")</f>
        <v/>
      </c>
      <c r="B75" s="68">
        <f>Расчет!D77</f>
        <v>0</v>
      </c>
      <c r="C75" s="68">
        <f>Расчет!E77</f>
        <v>0</v>
      </c>
      <c r="D75" s="68">
        <f>Расчет!F77</f>
        <v>0</v>
      </c>
    </row>
    <row r="76" spans="1:4" x14ac:dyDescent="0.25">
      <c r="A76" s="67" t="str">
        <f>IF(COUNTIF(B$4:B76,B76)=1,COUNT(A$3:A75)+1,"")</f>
        <v/>
      </c>
      <c r="B76" s="68">
        <f>Расчет!D78</f>
        <v>0</v>
      </c>
      <c r="C76" s="68">
        <f>Расчет!E78</f>
        <v>0</v>
      </c>
      <c r="D76" s="68">
        <f>Расчет!F78</f>
        <v>0</v>
      </c>
    </row>
    <row r="77" spans="1:4" x14ac:dyDescent="0.25">
      <c r="A77" s="67" t="str">
        <f>IF(COUNTIF(B$4:B77,B77)=1,COUNT(A$3:A76)+1,"")</f>
        <v/>
      </c>
      <c r="B77" s="68">
        <f>Расчет!D79</f>
        <v>0</v>
      </c>
      <c r="C77" s="68">
        <f>Расчет!E79</f>
        <v>0</v>
      </c>
      <c r="D77" s="68">
        <f>Расчет!F79</f>
        <v>0</v>
      </c>
    </row>
    <row r="78" spans="1:4" x14ac:dyDescent="0.25">
      <c r="A78" s="67" t="str">
        <f>IF(COUNTIF(B$4:B78,B78)=1,COUNT(A$3:A77)+1,"")</f>
        <v/>
      </c>
      <c r="B78" s="68">
        <f>Расчет!D80</f>
        <v>0</v>
      </c>
      <c r="C78" s="68">
        <f>Расчет!E80</f>
        <v>0</v>
      </c>
      <c r="D78" s="68">
        <f>Расчет!F80</f>
        <v>0</v>
      </c>
    </row>
    <row r="79" spans="1:4" x14ac:dyDescent="0.25">
      <c r="A79" s="67" t="str">
        <f>IF(COUNTIF(B$4:B79,B79)=1,COUNT(A$3:A78)+1,"")</f>
        <v/>
      </c>
      <c r="B79" s="68">
        <f>Расчет!D81</f>
        <v>0</v>
      </c>
      <c r="C79" s="68">
        <f>Расчет!E81</f>
        <v>0</v>
      </c>
      <c r="D79" s="68">
        <f>Расчет!F81</f>
        <v>0</v>
      </c>
    </row>
  </sheetData>
  <mergeCells count="14">
    <mergeCell ref="F2:H2"/>
    <mergeCell ref="F3:G3"/>
    <mergeCell ref="M2:O2"/>
    <mergeCell ref="M3:N3"/>
    <mergeCell ref="T2:V2"/>
    <mergeCell ref="T3:U3"/>
    <mergeCell ref="AV2:AX2"/>
    <mergeCell ref="AV3:AW3"/>
    <mergeCell ref="AA2:AC2"/>
    <mergeCell ref="AA3:AB3"/>
    <mergeCell ref="AH2:AJ2"/>
    <mergeCell ref="AH3:AI3"/>
    <mergeCell ref="AO2:AQ2"/>
    <mergeCell ref="AO3:AP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F1"/>
  <sheetViews>
    <sheetView workbookViewId="0">
      <selection activeCell="D2" sqref="D2"/>
    </sheetView>
  </sheetViews>
  <sheetFormatPr defaultRowHeight="15" x14ac:dyDescent="0.25"/>
  <sheetData>
    <row r="1" spans="4:6" x14ac:dyDescent="0.25">
      <c r="D1" s="199" t="s">
        <v>98</v>
      </c>
      <c r="E1" s="199"/>
      <c r="F1" s="64">
        <f>Заказ!A5</f>
        <v>225</v>
      </c>
    </row>
  </sheetData>
  <mergeCells count="1">
    <mergeCell ref="D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2"/>
  <sheetViews>
    <sheetView showZeros="0" view="pageBreakPreview" zoomScaleNormal="100" zoomScaleSheetLayoutView="100" workbookViewId="0">
      <selection activeCell="BL18" sqref="BL18"/>
    </sheetView>
  </sheetViews>
  <sheetFormatPr defaultRowHeight="15" x14ac:dyDescent="0.25"/>
  <cols>
    <col min="1" max="1" width="4.7109375" customWidth="1"/>
    <col min="4" max="4" width="10.85546875" customWidth="1"/>
    <col min="5" max="5" width="4.42578125" customWidth="1"/>
    <col min="6" max="6" width="7.42578125" customWidth="1"/>
    <col min="7" max="7" width="4.42578125" customWidth="1"/>
    <col min="8" max="8" width="7.5703125" customWidth="1"/>
    <col min="9" max="9" width="4.85546875" customWidth="1"/>
    <col min="10" max="12" width="7.5703125" customWidth="1"/>
    <col min="13" max="13" width="11.42578125" customWidth="1"/>
    <col min="14" max="14" width="4.28515625" customWidth="1"/>
    <col min="15" max="15" width="4.7109375" customWidth="1"/>
    <col min="18" max="18" width="10.85546875" customWidth="1"/>
    <col min="19" max="19" width="4.42578125" customWidth="1"/>
    <col min="20" max="20" width="7.42578125" customWidth="1"/>
    <col min="21" max="21" width="4.42578125" customWidth="1"/>
    <col min="22" max="22" width="7.5703125" customWidth="1"/>
    <col min="23" max="23" width="4.85546875" customWidth="1"/>
    <col min="24" max="26" width="7.5703125" customWidth="1"/>
    <col min="27" max="27" width="11.42578125" customWidth="1"/>
    <col min="28" max="28" width="4.28515625" customWidth="1"/>
    <col min="29" max="29" width="4.7109375" customWidth="1"/>
    <col min="32" max="32" width="10.85546875" customWidth="1"/>
    <col min="33" max="33" width="4.42578125" customWidth="1"/>
    <col min="34" max="34" width="7.42578125" customWidth="1"/>
    <col min="35" max="35" width="4.42578125" customWidth="1"/>
    <col min="36" max="36" width="7.5703125" customWidth="1"/>
    <col min="37" max="37" width="4.85546875" customWidth="1"/>
    <col min="38" max="40" width="7.5703125" customWidth="1"/>
    <col min="41" max="41" width="11.42578125" customWidth="1"/>
    <col min="42" max="42" width="4.28515625" customWidth="1"/>
    <col min="43" max="43" width="4.7109375" customWidth="1"/>
    <col min="46" max="46" width="10.85546875" customWidth="1"/>
    <col min="47" max="47" width="4.42578125" customWidth="1"/>
    <col min="48" max="48" width="7.42578125" customWidth="1"/>
    <col min="49" max="49" width="4.42578125" customWidth="1"/>
    <col min="50" max="50" width="7.5703125" customWidth="1"/>
    <col min="51" max="51" width="4.85546875" customWidth="1"/>
    <col min="52" max="54" width="7.5703125" customWidth="1"/>
    <col min="55" max="55" width="11.42578125" customWidth="1"/>
    <col min="56" max="56" width="4.28515625" customWidth="1"/>
    <col min="57" max="57" width="4.7109375" customWidth="1"/>
    <col min="60" max="60" width="10.85546875" customWidth="1"/>
    <col min="61" max="61" width="4.42578125" customWidth="1"/>
    <col min="62" max="62" width="7.42578125" customWidth="1"/>
    <col min="63" max="63" width="4.42578125" customWidth="1"/>
    <col min="64" max="64" width="7.5703125" customWidth="1"/>
    <col min="65" max="65" width="4.85546875" customWidth="1"/>
    <col min="66" max="68" width="7.5703125" customWidth="1"/>
    <col min="69" max="69" width="11.42578125" customWidth="1"/>
    <col min="70" max="70" width="4.28515625" customWidth="1"/>
  </cols>
  <sheetData>
    <row r="1" spans="1:70" x14ac:dyDescent="0.25">
      <c r="A1" s="213" t="s">
        <v>113</v>
      </c>
      <c r="B1" s="213"/>
      <c r="C1" s="72">
        <f>Заказ!$A$5</f>
        <v>225</v>
      </c>
      <c r="D1" s="70"/>
      <c r="E1" s="70"/>
      <c r="F1" s="70"/>
      <c r="G1" s="70"/>
      <c r="H1" s="70"/>
      <c r="I1" s="69"/>
      <c r="J1" s="65"/>
      <c r="K1" s="65"/>
      <c r="L1" s="65"/>
      <c r="M1" s="65"/>
      <c r="N1" s="65"/>
      <c r="O1" s="213" t="s">
        <v>113</v>
      </c>
      <c r="P1" s="213"/>
      <c r="Q1" s="72">
        <f>Заказ!$A$5</f>
        <v>225</v>
      </c>
      <c r="R1" s="70"/>
      <c r="S1" s="70"/>
      <c r="T1" s="70"/>
      <c r="U1" s="70"/>
      <c r="V1" s="70"/>
      <c r="W1" s="69"/>
      <c r="X1" s="65"/>
      <c r="Y1" s="65"/>
      <c r="Z1" s="65"/>
      <c r="AA1" s="65"/>
      <c r="AB1" s="65"/>
      <c r="AC1" s="213" t="s">
        <v>113</v>
      </c>
      <c r="AD1" s="213"/>
      <c r="AE1" s="72">
        <f>Заказ!$A$5</f>
        <v>225</v>
      </c>
      <c r="AF1" s="70"/>
      <c r="AG1" s="70"/>
      <c r="AH1" s="70"/>
      <c r="AI1" s="70"/>
      <c r="AJ1" s="70"/>
      <c r="AK1" s="69"/>
      <c r="AL1" s="65"/>
      <c r="AM1" s="65"/>
      <c r="AN1" s="65"/>
      <c r="AO1" s="65"/>
      <c r="AP1" s="65"/>
      <c r="AQ1" s="213" t="s">
        <v>113</v>
      </c>
      <c r="AR1" s="213"/>
      <c r="AS1" s="72">
        <f>Заказ!$A$5</f>
        <v>225</v>
      </c>
      <c r="AT1" s="70"/>
      <c r="AU1" s="70"/>
      <c r="AV1" s="70"/>
      <c r="AW1" s="70"/>
      <c r="AX1" s="70"/>
      <c r="AY1" s="69"/>
      <c r="AZ1" s="65"/>
      <c r="BA1" s="65"/>
      <c r="BB1" s="65"/>
      <c r="BC1" s="65"/>
      <c r="BD1" s="65"/>
      <c r="BE1" s="213" t="s">
        <v>113</v>
      </c>
      <c r="BF1" s="213"/>
      <c r="BG1" s="72">
        <f>Заказ!$A$5</f>
        <v>225</v>
      </c>
      <c r="BH1" s="70"/>
      <c r="BI1" s="70"/>
      <c r="BJ1" s="70"/>
      <c r="BK1" s="70"/>
      <c r="BL1" s="70"/>
      <c r="BM1" s="69"/>
      <c r="BN1" s="65"/>
      <c r="BO1" s="65"/>
      <c r="BP1" s="65"/>
      <c r="BQ1" s="65"/>
      <c r="BR1" s="65"/>
    </row>
    <row r="2" spans="1:70" x14ac:dyDescent="0.25">
      <c r="A2" s="65"/>
      <c r="B2" s="65"/>
      <c r="C2" s="65"/>
      <c r="D2" s="214" t="s">
        <v>114</v>
      </c>
      <c r="E2" s="214"/>
      <c r="F2" s="214"/>
      <c r="G2" s="214"/>
      <c r="H2" s="214"/>
      <c r="I2" s="214"/>
      <c r="J2" s="214"/>
      <c r="K2" s="71"/>
      <c r="L2" s="71"/>
      <c r="M2" s="65"/>
      <c r="N2" s="65"/>
      <c r="O2" s="65"/>
      <c r="P2" s="65"/>
      <c r="Q2" s="65"/>
      <c r="R2" s="214" t="s">
        <v>136</v>
      </c>
      <c r="S2" s="214"/>
      <c r="T2" s="214"/>
      <c r="U2" s="214"/>
      <c r="V2" s="214"/>
      <c r="W2" s="214"/>
      <c r="X2" s="214"/>
      <c r="Y2" s="71"/>
      <c r="Z2" s="71"/>
      <c r="AA2" s="65"/>
      <c r="AB2" s="65"/>
      <c r="AC2" s="65"/>
      <c r="AD2" s="65"/>
      <c r="AE2" s="65"/>
      <c r="AF2" s="214" t="s">
        <v>137</v>
      </c>
      <c r="AG2" s="214"/>
      <c r="AH2" s="214"/>
      <c r="AI2" s="214"/>
      <c r="AJ2" s="214"/>
      <c r="AK2" s="214"/>
      <c r="AL2" s="214"/>
      <c r="AM2" s="71"/>
      <c r="AN2" s="71"/>
      <c r="AO2" s="65"/>
      <c r="AP2" s="65"/>
      <c r="AQ2" s="65"/>
      <c r="AR2" s="65"/>
      <c r="AS2" s="65"/>
      <c r="AT2" s="214" t="s">
        <v>138</v>
      </c>
      <c r="AU2" s="214"/>
      <c r="AV2" s="214"/>
      <c r="AW2" s="214"/>
      <c r="AX2" s="214"/>
      <c r="AY2" s="214"/>
      <c r="AZ2" s="214"/>
      <c r="BA2" s="71"/>
      <c r="BB2" s="71"/>
      <c r="BC2" s="65"/>
      <c r="BD2" s="65"/>
      <c r="BE2" s="65"/>
      <c r="BF2" s="65"/>
      <c r="BG2" s="65"/>
      <c r="BH2" s="214" t="s">
        <v>139</v>
      </c>
      <c r="BI2" s="214"/>
      <c r="BJ2" s="214"/>
      <c r="BK2" s="214"/>
      <c r="BL2" s="214"/>
      <c r="BM2" s="214"/>
      <c r="BN2" s="214"/>
      <c r="BO2" s="71"/>
      <c r="BP2" s="71"/>
      <c r="BQ2" s="65"/>
      <c r="BR2" s="65"/>
    </row>
    <row r="3" spans="1:70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</row>
    <row r="4" spans="1:70" x14ac:dyDescent="0.25">
      <c r="A4" s="65"/>
      <c r="B4" s="73" t="s">
        <v>128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73" t="s">
        <v>128</v>
      </c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73" t="s">
        <v>128</v>
      </c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73" t="s">
        <v>128</v>
      </c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73" t="s">
        <v>128</v>
      </c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</row>
    <row r="5" spans="1:70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</row>
    <row r="6" spans="1:70" x14ac:dyDescent="0.25">
      <c r="A6" s="65"/>
      <c r="B6" s="215" t="str">
        <f>Заказ!$F$5</f>
        <v>DeSola Консоль</v>
      </c>
      <c r="C6" s="215"/>
      <c r="D6" s="215"/>
      <c r="E6" s="66" t="s">
        <v>115</v>
      </c>
      <c r="F6" s="72">
        <f>Заказ!$G$5</f>
        <v>450</v>
      </c>
      <c r="G6" s="66" t="s">
        <v>126</v>
      </c>
      <c r="H6" s="72">
        <f>Заказ!$H$5</f>
        <v>370</v>
      </c>
      <c r="I6" s="66" t="s">
        <v>125</v>
      </c>
      <c r="J6" s="72">
        <f>Заказ!$I$5</f>
        <v>900</v>
      </c>
      <c r="K6" s="72"/>
      <c r="L6" s="72"/>
      <c r="M6" s="65"/>
      <c r="N6" s="65"/>
      <c r="O6" s="65"/>
      <c r="P6" s="215" t="str">
        <f>Заказ!$F$20</f>
        <v>DeSola Тумба прикроватная</v>
      </c>
      <c r="Q6" s="215"/>
      <c r="R6" s="215"/>
      <c r="S6" s="66" t="s">
        <v>115</v>
      </c>
      <c r="T6" s="72">
        <f>Заказ!$G$20</f>
        <v>1200</v>
      </c>
      <c r="U6" s="66" t="s">
        <v>126</v>
      </c>
      <c r="V6" s="72">
        <f>Заказ!$H$20</f>
        <v>400</v>
      </c>
      <c r="W6" s="66" t="s">
        <v>125</v>
      </c>
      <c r="X6" s="72">
        <f>Заказ!$I$20</f>
        <v>800</v>
      </c>
      <c r="Y6" s="72"/>
      <c r="Z6" s="72"/>
      <c r="AA6" s="65"/>
      <c r="AB6" s="65"/>
      <c r="AC6" s="65"/>
      <c r="AD6" s="215" t="str">
        <f>Заказ!$F$35</f>
        <v>DeSola Консоль</v>
      </c>
      <c r="AE6" s="215"/>
      <c r="AF6" s="215"/>
      <c r="AG6" s="66" t="s">
        <v>115</v>
      </c>
      <c r="AH6" s="72">
        <f>Заказ!$G$35</f>
        <v>900</v>
      </c>
      <c r="AI6" s="66" t="s">
        <v>126</v>
      </c>
      <c r="AJ6" s="72">
        <f>Заказ!$H$35</f>
        <v>350</v>
      </c>
      <c r="AK6" s="66" t="s">
        <v>125</v>
      </c>
      <c r="AL6" s="72">
        <f>Заказ!$I$35</f>
        <v>750</v>
      </c>
      <c r="AM6" s="72"/>
      <c r="AN6" s="72"/>
      <c r="AO6" s="65"/>
      <c r="AP6" s="65"/>
      <c r="AQ6" s="65"/>
      <c r="AR6" s="215" t="str">
        <f>Заказ!$F$50</f>
        <v>DeSola Консоль</v>
      </c>
      <c r="AS6" s="215"/>
      <c r="AT6" s="215"/>
      <c r="AU6" s="66" t="s">
        <v>115</v>
      </c>
      <c r="AV6" s="72">
        <f>Заказ!$G$50</f>
        <v>950</v>
      </c>
      <c r="AW6" s="66" t="s">
        <v>126</v>
      </c>
      <c r="AX6" s="72">
        <f>Заказ!$H$50</f>
        <v>420</v>
      </c>
      <c r="AY6" s="66" t="s">
        <v>125</v>
      </c>
      <c r="AZ6" s="72">
        <f>Заказ!$I$50</f>
        <v>770</v>
      </c>
      <c r="BA6" s="72"/>
      <c r="BB6" s="72"/>
      <c r="BC6" s="65"/>
      <c r="BD6" s="65"/>
      <c r="BE6" s="65"/>
      <c r="BF6" s="215" t="str">
        <f>Заказ!$F$65</f>
        <v>DeSola Консоль</v>
      </c>
      <c r="BG6" s="215"/>
      <c r="BH6" s="215"/>
      <c r="BI6" s="66" t="s">
        <v>115</v>
      </c>
      <c r="BJ6" s="72">
        <f>Заказ!$G$65</f>
        <v>910</v>
      </c>
      <c r="BK6" s="66" t="s">
        <v>126</v>
      </c>
      <c r="BL6" s="72">
        <f>Заказ!$H$65</f>
        <v>350</v>
      </c>
      <c r="BM6" s="66" t="s">
        <v>125</v>
      </c>
      <c r="BN6" s="72">
        <f>Заказ!$I$65</f>
        <v>760</v>
      </c>
      <c r="BO6" s="72"/>
      <c r="BP6" s="72"/>
      <c r="BQ6" s="65"/>
      <c r="BR6" s="65"/>
    </row>
    <row r="7" spans="1:70" x14ac:dyDescent="0.25">
      <c r="A7" s="65"/>
      <c r="B7" s="211" t="s">
        <v>116</v>
      </c>
      <c r="C7" s="211"/>
      <c r="D7" s="210" t="s">
        <v>117</v>
      </c>
      <c r="E7" s="210"/>
      <c r="F7" s="65" t="s">
        <v>118</v>
      </c>
      <c r="G7" s="212" t="str">
        <f>Заказ!$K$5</f>
        <v>Белый</v>
      </c>
      <c r="H7" s="212"/>
      <c r="I7" s="212"/>
      <c r="J7" s="212"/>
      <c r="K7" s="72"/>
      <c r="L7" s="72"/>
      <c r="M7" s="65"/>
      <c r="N7" s="65"/>
      <c r="O7" s="65"/>
      <c r="P7" s="211" t="s">
        <v>116</v>
      </c>
      <c r="Q7" s="211"/>
      <c r="R7" s="210" t="s">
        <v>117</v>
      </c>
      <c r="S7" s="210"/>
      <c r="T7" s="65" t="s">
        <v>118</v>
      </c>
      <c r="U7" s="212">
        <f>Заказ!$K$20</f>
        <v>0</v>
      </c>
      <c r="V7" s="212"/>
      <c r="W7" s="212"/>
      <c r="X7" s="212"/>
      <c r="Y7" s="72"/>
      <c r="Z7" s="72"/>
      <c r="AA7" s="65"/>
      <c r="AB7" s="65"/>
      <c r="AC7" s="65"/>
      <c r="AD7" s="211" t="s">
        <v>116</v>
      </c>
      <c r="AE7" s="211"/>
      <c r="AF7" s="210" t="s">
        <v>117</v>
      </c>
      <c r="AG7" s="210"/>
      <c r="AH7" s="65" t="s">
        <v>118</v>
      </c>
      <c r="AI7" s="212">
        <f>Заказ!$K$35</f>
        <v>0</v>
      </c>
      <c r="AJ7" s="212"/>
      <c r="AK7" s="212"/>
      <c r="AL7" s="212"/>
      <c r="AM7" s="72"/>
      <c r="AN7" s="72"/>
      <c r="AO7" s="65"/>
      <c r="AP7" s="65"/>
      <c r="AQ7" s="65"/>
      <c r="AR7" s="211" t="s">
        <v>116</v>
      </c>
      <c r="AS7" s="211"/>
      <c r="AT7" s="210" t="s">
        <v>117</v>
      </c>
      <c r="AU7" s="210"/>
      <c r="AV7" s="65" t="s">
        <v>118</v>
      </c>
      <c r="AW7" s="212">
        <f>Заказ!$K$50</f>
        <v>0</v>
      </c>
      <c r="AX7" s="212"/>
      <c r="AY7" s="212"/>
      <c r="AZ7" s="212"/>
      <c r="BA7" s="72"/>
      <c r="BB7" s="72"/>
      <c r="BC7" s="65"/>
      <c r="BD7" s="65"/>
      <c r="BE7" s="65"/>
      <c r="BF7" s="211" t="s">
        <v>116</v>
      </c>
      <c r="BG7" s="211"/>
      <c r="BH7" s="210" t="s">
        <v>117</v>
      </c>
      <c r="BI7" s="210"/>
      <c r="BJ7" s="65" t="s">
        <v>118</v>
      </c>
      <c r="BK7" s="212">
        <f>Заказ!$K$65</f>
        <v>0</v>
      </c>
      <c r="BL7" s="212"/>
      <c r="BM7" s="212"/>
      <c r="BN7" s="212"/>
      <c r="BO7" s="72"/>
      <c r="BP7" s="72"/>
      <c r="BQ7" s="65"/>
      <c r="BR7" s="65"/>
    </row>
    <row r="8" spans="1:70" x14ac:dyDescent="0.25">
      <c r="A8" s="65"/>
      <c r="B8" s="211" t="s">
        <v>122</v>
      </c>
      <c r="C8" s="211"/>
      <c r="D8" s="210" t="s">
        <v>123</v>
      </c>
      <c r="E8" s="210"/>
      <c r="F8" s="65" t="s">
        <v>118</v>
      </c>
      <c r="G8" s="212" t="str">
        <f>Заказ!$L$5</f>
        <v>Белый матовый</v>
      </c>
      <c r="H8" s="212"/>
      <c r="I8" s="212"/>
      <c r="J8" s="212"/>
      <c r="K8" s="65" t="s">
        <v>8</v>
      </c>
      <c r="L8" s="212" t="str">
        <f>Заказ!$M$5</f>
        <v>Золото</v>
      </c>
      <c r="M8" s="212"/>
      <c r="N8" s="65"/>
      <c r="O8" s="65"/>
      <c r="P8" s="211" t="s">
        <v>122</v>
      </c>
      <c r="Q8" s="211"/>
      <c r="R8" s="210" t="s">
        <v>123</v>
      </c>
      <c r="S8" s="210"/>
      <c r="T8" s="65" t="s">
        <v>118</v>
      </c>
      <c r="U8" s="212">
        <f>Заказ!$L$20</f>
        <v>0</v>
      </c>
      <c r="V8" s="212"/>
      <c r="W8" s="212"/>
      <c r="X8" s="212"/>
      <c r="Y8" s="65" t="s">
        <v>8</v>
      </c>
      <c r="Z8" s="212">
        <f>Заказ!$M$20</f>
        <v>0</v>
      </c>
      <c r="AA8" s="212"/>
      <c r="AB8" s="65"/>
      <c r="AC8" s="65"/>
      <c r="AD8" s="211" t="s">
        <v>122</v>
      </c>
      <c r="AE8" s="211"/>
      <c r="AF8" s="210" t="s">
        <v>123</v>
      </c>
      <c r="AG8" s="210"/>
      <c r="AH8" s="65" t="s">
        <v>118</v>
      </c>
      <c r="AI8" s="212">
        <f>Заказ!$L$35</f>
        <v>0</v>
      </c>
      <c r="AJ8" s="212"/>
      <c r="AK8" s="212"/>
      <c r="AL8" s="212"/>
      <c r="AM8" s="65" t="s">
        <v>8</v>
      </c>
      <c r="AN8" s="212">
        <f>Заказ!$M$35</f>
        <v>0</v>
      </c>
      <c r="AO8" s="212"/>
      <c r="AP8" s="65"/>
      <c r="AQ8" s="65"/>
      <c r="AR8" s="211" t="s">
        <v>122</v>
      </c>
      <c r="AS8" s="211"/>
      <c r="AT8" s="210" t="s">
        <v>123</v>
      </c>
      <c r="AU8" s="210"/>
      <c r="AV8" s="65" t="s">
        <v>118</v>
      </c>
      <c r="AW8" s="212">
        <f>Заказ!$L$50</f>
        <v>0</v>
      </c>
      <c r="AX8" s="212"/>
      <c r="AY8" s="212"/>
      <c r="AZ8" s="212"/>
      <c r="BA8" s="65" t="s">
        <v>8</v>
      </c>
      <c r="BB8" s="212">
        <f>Заказ!$M$50</f>
        <v>0</v>
      </c>
      <c r="BC8" s="212"/>
      <c r="BD8" s="65"/>
      <c r="BE8" s="65"/>
      <c r="BF8" s="211" t="s">
        <v>122</v>
      </c>
      <c r="BG8" s="211"/>
      <c r="BH8" s="210" t="s">
        <v>123</v>
      </c>
      <c r="BI8" s="210"/>
      <c r="BJ8" s="65" t="s">
        <v>118</v>
      </c>
      <c r="BK8" s="212">
        <f>Заказ!$L$65</f>
        <v>0</v>
      </c>
      <c r="BL8" s="212"/>
      <c r="BM8" s="212"/>
      <c r="BN8" s="212"/>
      <c r="BO8" s="65" t="s">
        <v>8</v>
      </c>
      <c r="BP8" s="212">
        <f>Заказ!$M$65</f>
        <v>0</v>
      </c>
      <c r="BQ8" s="212"/>
      <c r="BR8" s="65"/>
    </row>
    <row r="9" spans="1:70" x14ac:dyDescent="0.25">
      <c r="A9" s="65"/>
      <c r="B9" s="211" t="s">
        <v>124</v>
      </c>
      <c r="C9" s="211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65"/>
      <c r="O9" s="65"/>
      <c r="P9" s="211" t="s">
        <v>124</v>
      </c>
      <c r="Q9" s="211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65"/>
      <c r="AC9" s="65"/>
      <c r="AD9" s="211" t="s">
        <v>124</v>
      </c>
      <c r="AE9" s="211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65"/>
      <c r="AQ9" s="65"/>
      <c r="AR9" s="211" t="s">
        <v>124</v>
      </c>
      <c r="AS9" s="211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65"/>
      <c r="BE9" s="65"/>
      <c r="BF9" s="211" t="s">
        <v>124</v>
      </c>
      <c r="BG9" s="211"/>
      <c r="BH9" s="210"/>
      <c r="BI9" s="210"/>
      <c r="BJ9" s="210"/>
      <c r="BK9" s="210"/>
      <c r="BL9" s="210"/>
      <c r="BM9" s="210"/>
      <c r="BN9" s="210"/>
      <c r="BO9" s="210"/>
      <c r="BP9" s="210"/>
      <c r="BQ9" s="210"/>
      <c r="BR9" s="65"/>
    </row>
    <row r="10" spans="1:70" x14ac:dyDescent="0.25">
      <c r="A10" s="65"/>
      <c r="B10" s="65"/>
      <c r="C10" s="65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65"/>
      <c r="O10" s="65"/>
      <c r="P10" s="65"/>
      <c r="Q10" s="65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65"/>
      <c r="AC10" s="65"/>
      <c r="AD10" s="65"/>
      <c r="AE10" s="65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65"/>
      <c r="AQ10" s="65"/>
      <c r="AR10" s="65"/>
      <c r="AS10" s="65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65"/>
      <c r="BE10" s="65"/>
      <c r="BF10" s="65"/>
      <c r="BG10" s="65"/>
      <c r="BH10" s="210"/>
      <c r="BI10" s="210"/>
      <c r="BJ10" s="210"/>
      <c r="BK10" s="210"/>
      <c r="BL10" s="210"/>
      <c r="BM10" s="210"/>
      <c r="BN10" s="210"/>
      <c r="BO10" s="210"/>
      <c r="BP10" s="210"/>
      <c r="BQ10" s="210"/>
      <c r="BR10" s="65"/>
    </row>
    <row r="11" spans="1:70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</row>
    <row r="12" spans="1:70" x14ac:dyDescent="0.25">
      <c r="A12" s="65"/>
      <c r="B12" s="73" t="s">
        <v>127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73" t="s">
        <v>127</v>
      </c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73" t="s">
        <v>127</v>
      </c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73" t="s">
        <v>127</v>
      </c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73" t="s">
        <v>127</v>
      </c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</row>
    <row r="13" spans="1:70" x14ac:dyDescent="0.25">
      <c r="A13" s="65"/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65"/>
      <c r="O13" s="65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65"/>
      <c r="AC13" s="65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65"/>
      <c r="AQ13" s="65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65"/>
      <c r="BE13" s="65"/>
      <c r="BF13" s="210"/>
      <c r="BG13" s="210"/>
      <c r="BH13" s="210"/>
      <c r="BI13" s="210"/>
      <c r="BJ13" s="210"/>
      <c r="BK13" s="210"/>
      <c r="BL13" s="210"/>
      <c r="BM13" s="210"/>
      <c r="BN13" s="210"/>
      <c r="BO13" s="210"/>
      <c r="BP13" s="210"/>
      <c r="BQ13" s="210"/>
      <c r="BR13" s="65"/>
    </row>
    <row r="14" spans="1:70" x14ac:dyDescent="0.25">
      <c r="A14" s="65"/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65"/>
      <c r="O14" s="65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65"/>
      <c r="AC14" s="65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65"/>
      <c r="AQ14" s="65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65"/>
      <c r="BE14" s="65"/>
      <c r="BF14" s="210"/>
      <c r="BG14" s="210"/>
      <c r="BH14" s="210"/>
      <c r="BI14" s="210"/>
      <c r="BJ14" s="210"/>
      <c r="BK14" s="210"/>
      <c r="BL14" s="210"/>
      <c r="BM14" s="210"/>
      <c r="BN14" s="210"/>
      <c r="BO14" s="210"/>
      <c r="BP14" s="210"/>
      <c r="BQ14" s="210"/>
      <c r="BR14" s="65"/>
    </row>
    <row r="15" spans="1:70" x14ac:dyDescent="0.25">
      <c r="A15" s="65"/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65"/>
      <c r="O15" s="65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65"/>
      <c r="AC15" s="65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65"/>
      <c r="AQ15" s="65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65"/>
      <c r="BE15" s="65"/>
      <c r="BF15" s="210"/>
      <c r="BG15" s="210"/>
      <c r="BH15" s="210"/>
      <c r="BI15" s="210"/>
      <c r="BJ15" s="210"/>
      <c r="BK15" s="210"/>
      <c r="BL15" s="210"/>
      <c r="BM15" s="210"/>
      <c r="BN15" s="210"/>
      <c r="BO15" s="210"/>
      <c r="BP15" s="210"/>
      <c r="BQ15" s="210"/>
      <c r="BR15" s="65"/>
    </row>
    <row r="16" spans="1:70" x14ac:dyDescent="0.25">
      <c r="A16" s="65"/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65"/>
      <c r="O16" s="65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65"/>
      <c r="AC16" s="65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65"/>
      <c r="AQ16" s="65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65"/>
      <c r="BE16" s="65"/>
      <c r="BF16" s="210"/>
      <c r="BG16" s="210"/>
      <c r="BH16" s="210"/>
      <c r="BI16" s="210"/>
      <c r="BJ16" s="210"/>
      <c r="BK16" s="210"/>
      <c r="BL16" s="210"/>
      <c r="BM16" s="210"/>
      <c r="BN16" s="210"/>
      <c r="BO16" s="210"/>
      <c r="BP16" s="210"/>
      <c r="BQ16" s="210"/>
      <c r="BR16" s="65"/>
    </row>
    <row r="17" spans="1:70" x14ac:dyDescent="0.25">
      <c r="A17" s="65"/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65"/>
      <c r="O17" s="65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65"/>
      <c r="AC17" s="65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65"/>
      <c r="AQ17" s="65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65"/>
      <c r="BE17" s="65"/>
      <c r="BF17" s="210"/>
      <c r="BG17" s="210"/>
      <c r="BH17" s="210"/>
      <c r="BI17" s="210"/>
      <c r="BJ17" s="210"/>
      <c r="BK17" s="210"/>
      <c r="BL17" s="210"/>
      <c r="BM17" s="210"/>
      <c r="BN17" s="210"/>
      <c r="BO17" s="210"/>
      <c r="BP17" s="210"/>
      <c r="BQ17" s="210"/>
      <c r="BR17" s="65"/>
    </row>
    <row r="18" spans="1:70" x14ac:dyDescent="0.25">
      <c r="A18" s="65"/>
      <c r="B18" s="73" t="s">
        <v>129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73" t="s">
        <v>129</v>
      </c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73" t="s">
        <v>129</v>
      </c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73" t="s">
        <v>129</v>
      </c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73" t="s">
        <v>129</v>
      </c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</row>
    <row r="19" spans="1:70" ht="15" customHeight="1" x14ac:dyDescent="0.25">
      <c r="A19" s="65"/>
      <c r="B19" s="200" t="s">
        <v>130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65"/>
      <c r="O19" s="65"/>
      <c r="P19" s="200" t="s">
        <v>130</v>
      </c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65"/>
      <c r="AC19" s="65"/>
      <c r="AD19" s="200" t="s">
        <v>130</v>
      </c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65"/>
      <c r="AQ19" s="65"/>
      <c r="AR19" s="200" t="s">
        <v>130</v>
      </c>
      <c r="AS19" s="200"/>
      <c r="AT19" s="200"/>
      <c r="AU19" s="200"/>
      <c r="AV19" s="200"/>
      <c r="AW19" s="200"/>
      <c r="AX19" s="200"/>
      <c r="AY19" s="200"/>
      <c r="AZ19" s="200"/>
      <c r="BA19" s="200"/>
      <c r="BB19" s="200"/>
      <c r="BC19" s="200"/>
      <c r="BD19" s="65"/>
      <c r="BE19" s="65"/>
      <c r="BF19" s="200" t="s">
        <v>130</v>
      </c>
      <c r="BG19" s="200"/>
      <c r="BH19" s="200"/>
      <c r="BI19" s="200"/>
      <c r="BJ19" s="200"/>
      <c r="BK19" s="200"/>
      <c r="BL19" s="200"/>
      <c r="BM19" s="200"/>
      <c r="BN19" s="200"/>
      <c r="BO19" s="200"/>
      <c r="BP19" s="200"/>
      <c r="BQ19" s="200"/>
      <c r="BR19" s="65"/>
    </row>
    <row r="20" spans="1:70" x14ac:dyDescent="0.25">
      <c r="A20" s="65"/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65"/>
      <c r="O20" s="65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65"/>
      <c r="AC20" s="65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65"/>
      <c r="AQ20" s="65"/>
      <c r="AR20" s="200"/>
      <c r="AS20" s="200"/>
      <c r="AT20" s="200"/>
      <c r="AU20" s="200"/>
      <c r="AV20" s="200"/>
      <c r="AW20" s="200"/>
      <c r="AX20" s="200"/>
      <c r="AY20" s="200"/>
      <c r="AZ20" s="200"/>
      <c r="BA20" s="200"/>
      <c r="BB20" s="200"/>
      <c r="BC20" s="200"/>
      <c r="BD20" s="65"/>
      <c r="BE20" s="65"/>
      <c r="BF20" s="200"/>
      <c r="BG20" s="200"/>
      <c r="BH20" s="200"/>
      <c r="BI20" s="200"/>
      <c r="BJ20" s="200"/>
      <c r="BK20" s="200"/>
      <c r="BL20" s="200"/>
      <c r="BM20" s="200"/>
      <c r="BN20" s="200"/>
      <c r="BO20" s="200"/>
      <c r="BP20" s="200"/>
      <c r="BQ20" s="200"/>
      <c r="BR20" s="65"/>
    </row>
    <row r="21" spans="1:70" x14ac:dyDescent="0.25">
      <c r="A21" s="65"/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65"/>
      <c r="O21" s="65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65"/>
      <c r="AC21" s="65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65"/>
      <c r="AQ21" s="65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00"/>
      <c r="BD21" s="65"/>
      <c r="BE21" s="65"/>
      <c r="BF21" s="200"/>
      <c r="BG21" s="200"/>
      <c r="BH21" s="200"/>
      <c r="BI21" s="200"/>
      <c r="BJ21" s="200"/>
      <c r="BK21" s="200"/>
      <c r="BL21" s="200"/>
      <c r="BM21" s="200"/>
      <c r="BN21" s="200"/>
      <c r="BO21" s="200"/>
      <c r="BP21" s="200"/>
      <c r="BQ21" s="200"/>
      <c r="BR21" s="65"/>
    </row>
    <row r="22" spans="1:70" x14ac:dyDescent="0.25">
      <c r="A22" s="65"/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65"/>
      <c r="O22" s="65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65"/>
      <c r="AC22" s="65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65"/>
      <c r="AQ22" s="65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65"/>
      <c r="BE22" s="65"/>
      <c r="BF22" s="200"/>
      <c r="BG22" s="200"/>
      <c r="BH22" s="200"/>
      <c r="BI22" s="200"/>
      <c r="BJ22" s="200"/>
      <c r="BK22" s="200"/>
      <c r="BL22" s="200"/>
      <c r="BM22" s="200"/>
      <c r="BN22" s="200"/>
      <c r="BO22" s="200"/>
      <c r="BP22" s="200"/>
      <c r="BQ22" s="200"/>
      <c r="BR22" s="65"/>
    </row>
    <row r="23" spans="1:70" x14ac:dyDescent="0.25">
      <c r="A23" s="65"/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65"/>
      <c r="O23" s="65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65"/>
      <c r="AC23" s="65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65"/>
      <c r="AQ23" s="65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65"/>
      <c r="BE23" s="65"/>
      <c r="BF23" s="200"/>
      <c r="BG23" s="200"/>
      <c r="BH23" s="200"/>
      <c r="BI23" s="200"/>
      <c r="BJ23" s="200"/>
      <c r="BK23" s="200"/>
      <c r="BL23" s="200"/>
      <c r="BM23" s="200"/>
      <c r="BN23" s="200"/>
      <c r="BO23" s="200"/>
      <c r="BP23" s="200"/>
      <c r="BQ23" s="200"/>
      <c r="BR23" s="65"/>
    </row>
    <row r="24" spans="1:70" x14ac:dyDescent="0.25">
      <c r="A24" s="65"/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65"/>
      <c r="O24" s="65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65"/>
      <c r="AC24" s="65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65"/>
      <c r="AQ24" s="65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65"/>
      <c r="BE24" s="65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65"/>
    </row>
    <row r="25" spans="1:70" x14ac:dyDescent="0.25">
      <c r="A25" s="65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65"/>
      <c r="O25" s="65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65"/>
      <c r="AC25" s="65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65"/>
      <c r="AQ25" s="65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65"/>
      <c r="BE25" s="65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65"/>
    </row>
    <row r="26" spans="1:70" x14ac:dyDescent="0.25">
      <c r="A26" s="65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65"/>
      <c r="O26" s="65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65"/>
      <c r="AC26" s="65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65"/>
      <c r="AQ26" s="65"/>
      <c r="AR26" s="200"/>
      <c r="AS26" s="200"/>
      <c r="AT26" s="200"/>
      <c r="AU26" s="200"/>
      <c r="AV26" s="200"/>
      <c r="AW26" s="200"/>
      <c r="AX26" s="200"/>
      <c r="AY26" s="200"/>
      <c r="AZ26" s="200"/>
      <c r="BA26" s="200"/>
      <c r="BB26" s="200"/>
      <c r="BC26" s="200"/>
      <c r="BD26" s="65"/>
      <c r="BE26" s="65"/>
      <c r="BF26" s="200"/>
      <c r="BG26" s="200"/>
      <c r="BH26" s="200"/>
      <c r="BI26" s="200"/>
      <c r="BJ26" s="200"/>
      <c r="BK26" s="200"/>
      <c r="BL26" s="200"/>
      <c r="BM26" s="200"/>
      <c r="BN26" s="200"/>
      <c r="BO26" s="200"/>
      <c r="BP26" s="200"/>
      <c r="BQ26" s="200"/>
      <c r="BR26" s="65"/>
    </row>
    <row r="27" spans="1:70" x14ac:dyDescent="0.25">
      <c r="A27" s="65"/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65"/>
      <c r="O27" s="65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65"/>
      <c r="AC27" s="65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65"/>
      <c r="AQ27" s="65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65"/>
      <c r="BE27" s="65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65"/>
    </row>
    <row r="28" spans="1:70" x14ac:dyDescent="0.25">
      <c r="A28" s="65"/>
      <c r="B28" s="73" t="s">
        <v>131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73" t="s">
        <v>131</v>
      </c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73" t="s">
        <v>131</v>
      </c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73" t="s">
        <v>131</v>
      </c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73" t="s">
        <v>131</v>
      </c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</row>
    <row r="29" spans="1:70" ht="15" customHeight="1" x14ac:dyDescent="0.25">
      <c r="A29" s="65"/>
      <c r="B29" s="200" t="s">
        <v>132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65"/>
      <c r="O29" s="65"/>
      <c r="P29" s="200" t="s">
        <v>132</v>
      </c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65"/>
      <c r="AC29" s="65"/>
      <c r="AD29" s="200" t="s">
        <v>132</v>
      </c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65"/>
      <c r="AQ29" s="65"/>
      <c r="AR29" s="200" t="s">
        <v>132</v>
      </c>
      <c r="AS29" s="200"/>
      <c r="AT29" s="200"/>
      <c r="AU29" s="200"/>
      <c r="AV29" s="200"/>
      <c r="AW29" s="200"/>
      <c r="AX29" s="200"/>
      <c r="AY29" s="200"/>
      <c r="AZ29" s="200"/>
      <c r="BA29" s="200"/>
      <c r="BB29" s="200"/>
      <c r="BC29" s="200"/>
      <c r="BD29" s="65"/>
      <c r="BE29" s="65"/>
      <c r="BF29" s="200" t="s">
        <v>132</v>
      </c>
      <c r="BG29" s="200"/>
      <c r="BH29" s="200"/>
      <c r="BI29" s="200"/>
      <c r="BJ29" s="200"/>
      <c r="BK29" s="200"/>
      <c r="BL29" s="200"/>
      <c r="BM29" s="200"/>
      <c r="BN29" s="200"/>
      <c r="BO29" s="200"/>
      <c r="BP29" s="200"/>
      <c r="BQ29" s="200"/>
      <c r="BR29" s="65"/>
    </row>
    <row r="30" spans="1:70" x14ac:dyDescent="0.25">
      <c r="A30" s="65"/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65"/>
      <c r="O30" s="65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65"/>
      <c r="AC30" s="65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65"/>
      <c r="AQ30" s="65"/>
      <c r="AR30" s="200"/>
      <c r="AS30" s="200"/>
      <c r="AT30" s="200"/>
      <c r="AU30" s="200"/>
      <c r="AV30" s="200"/>
      <c r="AW30" s="200"/>
      <c r="AX30" s="200"/>
      <c r="AY30" s="200"/>
      <c r="AZ30" s="200"/>
      <c r="BA30" s="200"/>
      <c r="BB30" s="200"/>
      <c r="BC30" s="200"/>
      <c r="BD30" s="65"/>
      <c r="BE30" s="65"/>
      <c r="BF30" s="200"/>
      <c r="BG30" s="200"/>
      <c r="BH30" s="200"/>
      <c r="BI30" s="200"/>
      <c r="BJ30" s="200"/>
      <c r="BK30" s="200"/>
      <c r="BL30" s="200"/>
      <c r="BM30" s="200"/>
      <c r="BN30" s="200"/>
      <c r="BO30" s="200"/>
      <c r="BP30" s="200"/>
      <c r="BQ30" s="200"/>
      <c r="BR30" s="65"/>
    </row>
    <row r="31" spans="1:70" x14ac:dyDescent="0.25">
      <c r="A31" s="65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65"/>
      <c r="O31" s="65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65"/>
      <c r="AC31" s="65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65"/>
      <c r="AQ31" s="65"/>
      <c r="AR31" s="200"/>
      <c r="AS31" s="200"/>
      <c r="AT31" s="200"/>
      <c r="AU31" s="200"/>
      <c r="AV31" s="200"/>
      <c r="AW31" s="200"/>
      <c r="AX31" s="200"/>
      <c r="AY31" s="200"/>
      <c r="AZ31" s="200"/>
      <c r="BA31" s="200"/>
      <c r="BB31" s="200"/>
      <c r="BC31" s="200"/>
      <c r="BD31" s="65"/>
      <c r="BE31" s="65"/>
      <c r="BF31" s="200"/>
      <c r="BG31" s="200"/>
      <c r="BH31" s="200"/>
      <c r="BI31" s="200"/>
      <c r="BJ31" s="200"/>
      <c r="BK31" s="200"/>
      <c r="BL31" s="200"/>
      <c r="BM31" s="200"/>
      <c r="BN31" s="200"/>
      <c r="BO31" s="200"/>
      <c r="BP31" s="200"/>
      <c r="BQ31" s="200"/>
      <c r="BR31" s="65"/>
    </row>
    <row r="32" spans="1:70" x14ac:dyDescent="0.25">
      <c r="A32" s="65"/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65"/>
      <c r="O32" s="65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65"/>
      <c r="AC32" s="65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65"/>
      <c r="AQ32" s="65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65"/>
      <c r="BE32" s="65"/>
      <c r="BF32" s="200"/>
      <c r="BG32" s="200"/>
      <c r="BH32" s="200"/>
      <c r="BI32" s="200"/>
      <c r="BJ32" s="200"/>
      <c r="BK32" s="200"/>
      <c r="BL32" s="200"/>
      <c r="BM32" s="200"/>
      <c r="BN32" s="200"/>
      <c r="BO32" s="200"/>
      <c r="BP32" s="200"/>
      <c r="BQ32" s="200"/>
      <c r="BR32" s="65"/>
    </row>
    <row r="33" spans="1:70" x14ac:dyDescent="0.25">
      <c r="A33" s="65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65"/>
      <c r="O33" s="65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65"/>
      <c r="AC33" s="65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65"/>
      <c r="AQ33" s="65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65"/>
      <c r="BE33" s="65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65"/>
    </row>
    <row r="34" spans="1:70" x14ac:dyDescent="0.25">
      <c r="A34" s="65"/>
      <c r="B34" s="75" t="s">
        <v>133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65"/>
      <c r="O34" s="65"/>
      <c r="P34" s="75" t="s">
        <v>133</v>
      </c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65"/>
      <c r="AC34" s="65"/>
      <c r="AD34" s="75" t="s">
        <v>133</v>
      </c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65"/>
      <c r="AQ34" s="65"/>
      <c r="AR34" s="75" t="s">
        <v>133</v>
      </c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65"/>
      <c r="BE34" s="65"/>
      <c r="BF34" s="75" t="s">
        <v>133</v>
      </c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65"/>
    </row>
    <row r="35" spans="1:70" ht="15" customHeight="1" x14ac:dyDescent="0.25">
      <c r="A35" s="65"/>
      <c r="B35" s="200" t="s">
        <v>134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65"/>
      <c r="O35" s="65"/>
      <c r="P35" s="200" t="s">
        <v>134</v>
      </c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65"/>
      <c r="AC35" s="65"/>
      <c r="AD35" s="200" t="s">
        <v>134</v>
      </c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65"/>
      <c r="AQ35" s="65"/>
      <c r="AR35" s="200" t="s">
        <v>134</v>
      </c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65"/>
      <c r="BE35" s="65"/>
      <c r="BF35" s="200" t="s">
        <v>134</v>
      </c>
      <c r="BG35" s="200"/>
      <c r="BH35" s="200"/>
      <c r="BI35" s="200"/>
      <c r="BJ35" s="200"/>
      <c r="BK35" s="200"/>
      <c r="BL35" s="200"/>
      <c r="BM35" s="200"/>
      <c r="BN35" s="200"/>
      <c r="BO35" s="200"/>
      <c r="BP35" s="200"/>
      <c r="BQ35" s="200"/>
      <c r="BR35" s="65"/>
    </row>
    <row r="36" spans="1:70" ht="15.75" thickBot="1" x14ac:dyDescent="0.3">
      <c r="A36" s="65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65"/>
      <c r="O36" s="65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65"/>
      <c r="AC36" s="65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65"/>
      <c r="AQ36" s="65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65"/>
      <c r="BE36" s="65"/>
      <c r="BF36" s="200"/>
      <c r="BG36" s="200"/>
      <c r="BH36" s="200"/>
      <c r="BI36" s="200"/>
      <c r="BJ36" s="200"/>
      <c r="BK36" s="200"/>
      <c r="BL36" s="200"/>
      <c r="BM36" s="200"/>
      <c r="BN36" s="200"/>
      <c r="BO36" s="200"/>
      <c r="BP36" s="200"/>
      <c r="BQ36" s="200"/>
      <c r="BR36" s="65"/>
    </row>
    <row r="37" spans="1:70" x14ac:dyDescent="0.25">
      <c r="A37" s="65"/>
      <c r="B37" s="201" t="s">
        <v>135</v>
      </c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3"/>
      <c r="N37" s="65"/>
      <c r="O37" s="65"/>
      <c r="P37" s="201" t="s">
        <v>135</v>
      </c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3"/>
      <c r="AB37" s="65"/>
      <c r="AC37" s="65"/>
      <c r="AD37" s="201" t="s">
        <v>135</v>
      </c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3"/>
      <c r="AP37" s="65"/>
      <c r="AQ37" s="65"/>
      <c r="AR37" s="201" t="s">
        <v>135</v>
      </c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  <c r="BC37" s="203"/>
      <c r="BD37" s="65"/>
      <c r="BE37" s="65"/>
      <c r="BF37" s="201" t="s">
        <v>135</v>
      </c>
      <c r="BG37" s="202"/>
      <c r="BH37" s="202"/>
      <c r="BI37" s="202"/>
      <c r="BJ37" s="202"/>
      <c r="BK37" s="202"/>
      <c r="BL37" s="202"/>
      <c r="BM37" s="202"/>
      <c r="BN37" s="202"/>
      <c r="BO37" s="202"/>
      <c r="BP37" s="202"/>
      <c r="BQ37" s="203"/>
      <c r="BR37" s="65"/>
    </row>
    <row r="38" spans="1:70" x14ac:dyDescent="0.25">
      <c r="A38" s="65"/>
      <c r="B38" s="204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6"/>
      <c r="N38" s="65"/>
      <c r="O38" s="65"/>
      <c r="P38" s="204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6"/>
      <c r="AB38" s="65"/>
      <c r="AC38" s="65"/>
      <c r="AD38" s="204"/>
      <c r="AE38" s="205"/>
      <c r="AF38" s="205"/>
      <c r="AG38" s="205"/>
      <c r="AH38" s="205"/>
      <c r="AI38" s="205"/>
      <c r="AJ38" s="205"/>
      <c r="AK38" s="205"/>
      <c r="AL38" s="205"/>
      <c r="AM38" s="205"/>
      <c r="AN38" s="205"/>
      <c r="AO38" s="206"/>
      <c r="AP38" s="65"/>
      <c r="AQ38" s="65"/>
      <c r="AR38" s="204"/>
      <c r="AS38" s="205"/>
      <c r="AT38" s="205"/>
      <c r="AU38" s="205"/>
      <c r="AV38" s="205"/>
      <c r="AW38" s="205"/>
      <c r="AX38" s="205"/>
      <c r="AY38" s="205"/>
      <c r="AZ38" s="205"/>
      <c r="BA38" s="205"/>
      <c r="BB38" s="205"/>
      <c r="BC38" s="206"/>
      <c r="BD38" s="65"/>
      <c r="BE38" s="65"/>
      <c r="BF38" s="204"/>
      <c r="BG38" s="205"/>
      <c r="BH38" s="205"/>
      <c r="BI38" s="205"/>
      <c r="BJ38" s="205"/>
      <c r="BK38" s="205"/>
      <c r="BL38" s="205"/>
      <c r="BM38" s="205"/>
      <c r="BN38" s="205"/>
      <c r="BO38" s="205"/>
      <c r="BP38" s="205"/>
      <c r="BQ38" s="206"/>
      <c r="BR38" s="65"/>
    </row>
    <row r="39" spans="1:70" x14ac:dyDescent="0.25">
      <c r="A39" s="65"/>
      <c r="B39" s="204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6"/>
      <c r="N39" s="65"/>
      <c r="O39" s="65"/>
      <c r="P39" s="204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6"/>
      <c r="AB39" s="65"/>
      <c r="AC39" s="65"/>
      <c r="AD39" s="204"/>
      <c r="AE39" s="205"/>
      <c r="AF39" s="205"/>
      <c r="AG39" s="205"/>
      <c r="AH39" s="205"/>
      <c r="AI39" s="205"/>
      <c r="AJ39" s="205"/>
      <c r="AK39" s="205"/>
      <c r="AL39" s="205"/>
      <c r="AM39" s="205"/>
      <c r="AN39" s="205"/>
      <c r="AO39" s="206"/>
      <c r="AP39" s="65"/>
      <c r="AQ39" s="65"/>
      <c r="AR39" s="204"/>
      <c r="AS39" s="205"/>
      <c r="AT39" s="205"/>
      <c r="AU39" s="205"/>
      <c r="AV39" s="205"/>
      <c r="AW39" s="205"/>
      <c r="AX39" s="205"/>
      <c r="AY39" s="205"/>
      <c r="AZ39" s="205"/>
      <c r="BA39" s="205"/>
      <c r="BB39" s="205"/>
      <c r="BC39" s="206"/>
      <c r="BD39" s="65"/>
      <c r="BE39" s="65"/>
      <c r="BF39" s="204"/>
      <c r="BG39" s="205"/>
      <c r="BH39" s="205"/>
      <c r="BI39" s="205"/>
      <c r="BJ39" s="205"/>
      <c r="BK39" s="205"/>
      <c r="BL39" s="205"/>
      <c r="BM39" s="205"/>
      <c r="BN39" s="205"/>
      <c r="BO39" s="205"/>
      <c r="BP39" s="205"/>
      <c r="BQ39" s="206"/>
      <c r="BR39" s="65"/>
    </row>
    <row r="40" spans="1:70" x14ac:dyDescent="0.25">
      <c r="A40" s="65"/>
      <c r="B40" s="204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6"/>
      <c r="N40" s="65"/>
      <c r="O40" s="65"/>
      <c r="P40" s="204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6"/>
      <c r="AB40" s="65"/>
      <c r="AC40" s="65"/>
      <c r="AD40" s="204"/>
      <c r="AE40" s="205"/>
      <c r="AF40" s="205"/>
      <c r="AG40" s="205"/>
      <c r="AH40" s="205"/>
      <c r="AI40" s="205"/>
      <c r="AJ40" s="205"/>
      <c r="AK40" s="205"/>
      <c r="AL40" s="205"/>
      <c r="AM40" s="205"/>
      <c r="AN40" s="205"/>
      <c r="AO40" s="206"/>
      <c r="AP40" s="65"/>
      <c r="AQ40" s="65"/>
      <c r="AR40" s="204"/>
      <c r="AS40" s="205"/>
      <c r="AT40" s="205"/>
      <c r="AU40" s="205"/>
      <c r="AV40" s="205"/>
      <c r="AW40" s="205"/>
      <c r="AX40" s="205"/>
      <c r="AY40" s="205"/>
      <c r="AZ40" s="205"/>
      <c r="BA40" s="205"/>
      <c r="BB40" s="205"/>
      <c r="BC40" s="206"/>
      <c r="BD40" s="65"/>
      <c r="BE40" s="65"/>
      <c r="BF40" s="204"/>
      <c r="BG40" s="205"/>
      <c r="BH40" s="205"/>
      <c r="BI40" s="205"/>
      <c r="BJ40" s="205"/>
      <c r="BK40" s="205"/>
      <c r="BL40" s="205"/>
      <c r="BM40" s="205"/>
      <c r="BN40" s="205"/>
      <c r="BO40" s="205"/>
      <c r="BP40" s="205"/>
      <c r="BQ40" s="206"/>
      <c r="BR40" s="65"/>
    </row>
    <row r="41" spans="1:70" x14ac:dyDescent="0.25">
      <c r="A41" s="65"/>
      <c r="B41" s="204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6"/>
      <c r="N41" s="65"/>
      <c r="O41" s="65"/>
      <c r="P41" s="204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6"/>
      <c r="AB41" s="65"/>
      <c r="AC41" s="65"/>
      <c r="AD41" s="204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206"/>
      <c r="AP41" s="65"/>
      <c r="AQ41" s="65"/>
      <c r="AR41" s="204"/>
      <c r="AS41" s="205"/>
      <c r="AT41" s="205"/>
      <c r="AU41" s="205"/>
      <c r="AV41" s="205"/>
      <c r="AW41" s="205"/>
      <c r="AX41" s="205"/>
      <c r="AY41" s="205"/>
      <c r="AZ41" s="205"/>
      <c r="BA41" s="205"/>
      <c r="BB41" s="205"/>
      <c r="BC41" s="206"/>
      <c r="BD41" s="65"/>
      <c r="BE41" s="65"/>
      <c r="BF41" s="204"/>
      <c r="BG41" s="205"/>
      <c r="BH41" s="205"/>
      <c r="BI41" s="205"/>
      <c r="BJ41" s="205"/>
      <c r="BK41" s="205"/>
      <c r="BL41" s="205"/>
      <c r="BM41" s="205"/>
      <c r="BN41" s="205"/>
      <c r="BO41" s="205"/>
      <c r="BP41" s="205"/>
      <c r="BQ41" s="206"/>
      <c r="BR41" s="65"/>
    </row>
    <row r="42" spans="1:70" x14ac:dyDescent="0.25">
      <c r="A42" s="65"/>
      <c r="B42" s="204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6"/>
      <c r="N42" s="65"/>
      <c r="O42" s="65"/>
      <c r="P42" s="204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6"/>
      <c r="AB42" s="65"/>
      <c r="AC42" s="65"/>
      <c r="AD42" s="204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206"/>
      <c r="AP42" s="65"/>
      <c r="AQ42" s="65"/>
      <c r="AR42" s="204"/>
      <c r="AS42" s="205"/>
      <c r="AT42" s="205"/>
      <c r="AU42" s="205"/>
      <c r="AV42" s="205"/>
      <c r="AW42" s="205"/>
      <c r="AX42" s="205"/>
      <c r="AY42" s="205"/>
      <c r="AZ42" s="205"/>
      <c r="BA42" s="205"/>
      <c r="BB42" s="205"/>
      <c r="BC42" s="206"/>
      <c r="BD42" s="65"/>
      <c r="BE42" s="65"/>
      <c r="BF42" s="204"/>
      <c r="BG42" s="205"/>
      <c r="BH42" s="205"/>
      <c r="BI42" s="205"/>
      <c r="BJ42" s="205"/>
      <c r="BK42" s="205"/>
      <c r="BL42" s="205"/>
      <c r="BM42" s="205"/>
      <c r="BN42" s="205"/>
      <c r="BO42" s="205"/>
      <c r="BP42" s="205"/>
      <c r="BQ42" s="206"/>
      <c r="BR42" s="65"/>
    </row>
    <row r="43" spans="1:70" x14ac:dyDescent="0.25">
      <c r="A43" s="65"/>
      <c r="B43" s="204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6"/>
      <c r="N43" s="65"/>
      <c r="O43" s="65"/>
      <c r="P43" s="204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6"/>
      <c r="AB43" s="65"/>
      <c r="AC43" s="65"/>
      <c r="AD43" s="204"/>
      <c r="AE43" s="205"/>
      <c r="AF43" s="205"/>
      <c r="AG43" s="205"/>
      <c r="AH43" s="205"/>
      <c r="AI43" s="205"/>
      <c r="AJ43" s="205"/>
      <c r="AK43" s="205"/>
      <c r="AL43" s="205"/>
      <c r="AM43" s="205"/>
      <c r="AN43" s="205"/>
      <c r="AO43" s="206"/>
      <c r="AP43" s="65"/>
      <c r="AQ43" s="65"/>
      <c r="AR43" s="204"/>
      <c r="AS43" s="205"/>
      <c r="AT43" s="205"/>
      <c r="AU43" s="205"/>
      <c r="AV43" s="205"/>
      <c r="AW43" s="205"/>
      <c r="AX43" s="205"/>
      <c r="AY43" s="205"/>
      <c r="AZ43" s="205"/>
      <c r="BA43" s="205"/>
      <c r="BB43" s="205"/>
      <c r="BC43" s="206"/>
      <c r="BD43" s="65"/>
      <c r="BE43" s="65"/>
      <c r="BF43" s="204"/>
      <c r="BG43" s="205"/>
      <c r="BH43" s="205"/>
      <c r="BI43" s="205"/>
      <c r="BJ43" s="205"/>
      <c r="BK43" s="205"/>
      <c r="BL43" s="205"/>
      <c r="BM43" s="205"/>
      <c r="BN43" s="205"/>
      <c r="BO43" s="205"/>
      <c r="BP43" s="205"/>
      <c r="BQ43" s="206"/>
      <c r="BR43" s="65"/>
    </row>
    <row r="44" spans="1:70" x14ac:dyDescent="0.25">
      <c r="A44" s="65"/>
      <c r="B44" s="204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6"/>
      <c r="N44" s="65"/>
      <c r="O44" s="65"/>
      <c r="P44" s="204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6"/>
      <c r="AB44" s="65"/>
      <c r="AC44" s="65"/>
      <c r="AD44" s="204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6"/>
      <c r="AP44" s="65"/>
      <c r="AQ44" s="65"/>
      <c r="AR44" s="204"/>
      <c r="AS44" s="205"/>
      <c r="AT44" s="205"/>
      <c r="AU44" s="205"/>
      <c r="AV44" s="205"/>
      <c r="AW44" s="205"/>
      <c r="AX44" s="205"/>
      <c r="AY44" s="205"/>
      <c r="AZ44" s="205"/>
      <c r="BA44" s="205"/>
      <c r="BB44" s="205"/>
      <c r="BC44" s="206"/>
      <c r="BD44" s="65"/>
      <c r="BE44" s="65"/>
      <c r="BF44" s="204"/>
      <c r="BG44" s="205"/>
      <c r="BH44" s="205"/>
      <c r="BI44" s="205"/>
      <c r="BJ44" s="205"/>
      <c r="BK44" s="205"/>
      <c r="BL44" s="205"/>
      <c r="BM44" s="205"/>
      <c r="BN44" s="205"/>
      <c r="BO44" s="205"/>
      <c r="BP44" s="205"/>
      <c r="BQ44" s="206"/>
      <c r="BR44" s="65"/>
    </row>
    <row r="45" spans="1:70" x14ac:dyDescent="0.25">
      <c r="A45" s="65"/>
      <c r="B45" s="204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6"/>
      <c r="N45" s="65"/>
      <c r="O45" s="65"/>
      <c r="P45" s="204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6"/>
      <c r="AB45" s="65"/>
      <c r="AC45" s="65"/>
      <c r="AD45" s="204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6"/>
      <c r="AP45" s="65"/>
      <c r="AQ45" s="65"/>
      <c r="AR45" s="204"/>
      <c r="AS45" s="205"/>
      <c r="AT45" s="205"/>
      <c r="AU45" s="205"/>
      <c r="AV45" s="205"/>
      <c r="AW45" s="205"/>
      <c r="AX45" s="205"/>
      <c r="AY45" s="205"/>
      <c r="AZ45" s="205"/>
      <c r="BA45" s="205"/>
      <c r="BB45" s="205"/>
      <c r="BC45" s="206"/>
      <c r="BD45" s="65"/>
      <c r="BE45" s="65"/>
      <c r="BF45" s="204"/>
      <c r="BG45" s="205"/>
      <c r="BH45" s="205"/>
      <c r="BI45" s="205"/>
      <c r="BJ45" s="205"/>
      <c r="BK45" s="205"/>
      <c r="BL45" s="205"/>
      <c r="BM45" s="205"/>
      <c r="BN45" s="205"/>
      <c r="BO45" s="205"/>
      <c r="BP45" s="205"/>
      <c r="BQ45" s="206"/>
      <c r="BR45" s="65"/>
    </row>
    <row r="46" spans="1:70" x14ac:dyDescent="0.25">
      <c r="A46" s="65"/>
      <c r="B46" s="204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6"/>
      <c r="N46" s="65"/>
      <c r="O46" s="65"/>
      <c r="P46" s="204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6"/>
      <c r="AB46" s="65"/>
      <c r="AC46" s="65"/>
      <c r="AD46" s="204"/>
      <c r="AE46" s="205"/>
      <c r="AF46" s="205"/>
      <c r="AG46" s="205"/>
      <c r="AH46" s="205"/>
      <c r="AI46" s="205"/>
      <c r="AJ46" s="205"/>
      <c r="AK46" s="205"/>
      <c r="AL46" s="205"/>
      <c r="AM46" s="205"/>
      <c r="AN46" s="205"/>
      <c r="AO46" s="206"/>
      <c r="AP46" s="65"/>
      <c r="AQ46" s="65"/>
      <c r="AR46" s="204"/>
      <c r="AS46" s="205"/>
      <c r="AT46" s="205"/>
      <c r="AU46" s="205"/>
      <c r="AV46" s="205"/>
      <c r="AW46" s="205"/>
      <c r="AX46" s="205"/>
      <c r="AY46" s="205"/>
      <c r="AZ46" s="205"/>
      <c r="BA46" s="205"/>
      <c r="BB46" s="205"/>
      <c r="BC46" s="206"/>
      <c r="BD46" s="65"/>
      <c r="BE46" s="65"/>
      <c r="BF46" s="204"/>
      <c r="BG46" s="205"/>
      <c r="BH46" s="205"/>
      <c r="BI46" s="205"/>
      <c r="BJ46" s="205"/>
      <c r="BK46" s="205"/>
      <c r="BL46" s="205"/>
      <c r="BM46" s="205"/>
      <c r="BN46" s="205"/>
      <c r="BO46" s="205"/>
      <c r="BP46" s="205"/>
      <c r="BQ46" s="206"/>
      <c r="BR46" s="65"/>
    </row>
    <row r="47" spans="1:70" x14ac:dyDescent="0.25">
      <c r="A47" s="65"/>
      <c r="B47" s="204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6"/>
      <c r="N47" s="65"/>
      <c r="O47" s="65"/>
      <c r="P47" s="204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6"/>
      <c r="AB47" s="65"/>
      <c r="AC47" s="65"/>
      <c r="AD47" s="204"/>
      <c r="AE47" s="205"/>
      <c r="AF47" s="205"/>
      <c r="AG47" s="205"/>
      <c r="AH47" s="205"/>
      <c r="AI47" s="205"/>
      <c r="AJ47" s="205"/>
      <c r="AK47" s="205"/>
      <c r="AL47" s="205"/>
      <c r="AM47" s="205"/>
      <c r="AN47" s="205"/>
      <c r="AO47" s="206"/>
      <c r="AP47" s="65"/>
      <c r="AQ47" s="65"/>
      <c r="AR47" s="204"/>
      <c r="AS47" s="205"/>
      <c r="AT47" s="205"/>
      <c r="AU47" s="205"/>
      <c r="AV47" s="205"/>
      <c r="AW47" s="205"/>
      <c r="AX47" s="205"/>
      <c r="AY47" s="205"/>
      <c r="AZ47" s="205"/>
      <c r="BA47" s="205"/>
      <c r="BB47" s="205"/>
      <c r="BC47" s="206"/>
      <c r="BD47" s="65"/>
      <c r="BE47" s="65"/>
      <c r="BF47" s="204"/>
      <c r="BG47" s="205"/>
      <c r="BH47" s="205"/>
      <c r="BI47" s="205"/>
      <c r="BJ47" s="205"/>
      <c r="BK47" s="205"/>
      <c r="BL47" s="205"/>
      <c r="BM47" s="205"/>
      <c r="BN47" s="205"/>
      <c r="BO47" s="205"/>
      <c r="BP47" s="205"/>
      <c r="BQ47" s="206"/>
      <c r="BR47" s="65"/>
    </row>
    <row r="48" spans="1:70" x14ac:dyDescent="0.25">
      <c r="A48" s="65"/>
      <c r="B48" s="204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6"/>
      <c r="N48" s="65"/>
      <c r="O48" s="65"/>
      <c r="P48" s="204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6"/>
      <c r="AB48" s="65"/>
      <c r="AC48" s="65"/>
      <c r="AD48" s="204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6"/>
      <c r="AP48" s="65"/>
      <c r="AQ48" s="65"/>
      <c r="AR48" s="204"/>
      <c r="AS48" s="205"/>
      <c r="AT48" s="205"/>
      <c r="AU48" s="205"/>
      <c r="AV48" s="205"/>
      <c r="AW48" s="205"/>
      <c r="AX48" s="205"/>
      <c r="AY48" s="205"/>
      <c r="AZ48" s="205"/>
      <c r="BA48" s="205"/>
      <c r="BB48" s="205"/>
      <c r="BC48" s="206"/>
      <c r="BD48" s="65"/>
      <c r="BE48" s="65"/>
      <c r="BF48" s="204"/>
      <c r="BG48" s="205"/>
      <c r="BH48" s="205"/>
      <c r="BI48" s="205"/>
      <c r="BJ48" s="205"/>
      <c r="BK48" s="205"/>
      <c r="BL48" s="205"/>
      <c r="BM48" s="205"/>
      <c r="BN48" s="205"/>
      <c r="BO48" s="205"/>
      <c r="BP48" s="205"/>
      <c r="BQ48" s="206"/>
      <c r="BR48" s="65"/>
    </row>
    <row r="49" spans="1:70" x14ac:dyDescent="0.25">
      <c r="A49" s="65"/>
      <c r="B49" s="204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6"/>
      <c r="N49" s="65"/>
      <c r="O49" s="65"/>
      <c r="P49" s="204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6"/>
      <c r="AB49" s="65"/>
      <c r="AC49" s="65"/>
      <c r="AD49" s="204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6"/>
      <c r="AP49" s="65"/>
      <c r="AQ49" s="65"/>
      <c r="AR49" s="204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6"/>
      <c r="BD49" s="65"/>
      <c r="BE49" s="65"/>
      <c r="BF49" s="204"/>
      <c r="BG49" s="205"/>
      <c r="BH49" s="205"/>
      <c r="BI49" s="205"/>
      <c r="BJ49" s="205"/>
      <c r="BK49" s="205"/>
      <c r="BL49" s="205"/>
      <c r="BM49" s="205"/>
      <c r="BN49" s="205"/>
      <c r="BO49" s="205"/>
      <c r="BP49" s="205"/>
      <c r="BQ49" s="206"/>
      <c r="BR49" s="65"/>
    </row>
    <row r="50" spans="1:70" x14ac:dyDescent="0.25">
      <c r="A50" s="65"/>
      <c r="B50" s="204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6"/>
      <c r="N50" s="65"/>
      <c r="O50" s="65"/>
      <c r="P50" s="204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6"/>
      <c r="AB50" s="65"/>
      <c r="AC50" s="65"/>
      <c r="AD50" s="204"/>
      <c r="AE50" s="205"/>
      <c r="AF50" s="205"/>
      <c r="AG50" s="205"/>
      <c r="AH50" s="205"/>
      <c r="AI50" s="205"/>
      <c r="AJ50" s="205"/>
      <c r="AK50" s="205"/>
      <c r="AL50" s="205"/>
      <c r="AM50" s="205"/>
      <c r="AN50" s="205"/>
      <c r="AO50" s="206"/>
      <c r="AP50" s="65"/>
      <c r="AQ50" s="65"/>
      <c r="AR50" s="204"/>
      <c r="AS50" s="205"/>
      <c r="AT50" s="205"/>
      <c r="AU50" s="205"/>
      <c r="AV50" s="205"/>
      <c r="AW50" s="205"/>
      <c r="AX50" s="205"/>
      <c r="AY50" s="205"/>
      <c r="AZ50" s="205"/>
      <c r="BA50" s="205"/>
      <c r="BB50" s="205"/>
      <c r="BC50" s="206"/>
      <c r="BD50" s="65"/>
      <c r="BE50" s="65"/>
      <c r="BF50" s="204"/>
      <c r="BG50" s="205"/>
      <c r="BH50" s="205"/>
      <c r="BI50" s="205"/>
      <c r="BJ50" s="205"/>
      <c r="BK50" s="205"/>
      <c r="BL50" s="205"/>
      <c r="BM50" s="205"/>
      <c r="BN50" s="205"/>
      <c r="BO50" s="205"/>
      <c r="BP50" s="205"/>
      <c r="BQ50" s="206"/>
      <c r="BR50" s="65"/>
    </row>
    <row r="51" spans="1:70" x14ac:dyDescent="0.25">
      <c r="A51" s="65"/>
      <c r="B51" s="204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6"/>
      <c r="N51" s="65"/>
      <c r="O51" s="65"/>
      <c r="P51" s="204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6"/>
      <c r="AB51" s="65"/>
      <c r="AC51" s="65"/>
      <c r="AD51" s="204"/>
      <c r="AE51" s="205"/>
      <c r="AF51" s="205"/>
      <c r="AG51" s="205"/>
      <c r="AH51" s="205"/>
      <c r="AI51" s="205"/>
      <c r="AJ51" s="205"/>
      <c r="AK51" s="205"/>
      <c r="AL51" s="205"/>
      <c r="AM51" s="205"/>
      <c r="AN51" s="205"/>
      <c r="AO51" s="206"/>
      <c r="AP51" s="65"/>
      <c r="AQ51" s="65"/>
      <c r="AR51" s="204"/>
      <c r="AS51" s="205"/>
      <c r="AT51" s="205"/>
      <c r="AU51" s="205"/>
      <c r="AV51" s="205"/>
      <c r="AW51" s="205"/>
      <c r="AX51" s="205"/>
      <c r="AY51" s="205"/>
      <c r="AZ51" s="205"/>
      <c r="BA51" s="205"/>
      <c r="BB51" s="205"/>
      <c r="BC51" s="206"/>
      <c r="BD51" s="65"/>
      <c r="BE51" s="65"/>
      <c r="BF51" s="204"/>
      <c r="BG51" s="205"/>
      <c r="BH51" s="205"/>
      <c r="BI51" s="205"/>
      <c r="BJ51" s="205"/>
      <c r="BK51" s="205"/>
      <c r="BL51" s="205"/>
      <c r="BM51" s="205"/>
      <c r="BN51" s="205"/>
      <c r="BO51" s="205"/>
      <c r="BP51" s="205"/>
      <c r="BQ51" s="206"/>
      <c r="BR51" s="65"/>
    </row>
    <row r="52" spans="1:70" x14ac:dyDescent="0.25">
      <c r="A52" s="65"/>
      <c r="B52" s="204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6"/>
      <c r="N52" s="65"/>
      <c r="O52" s="65"/>
      <c r="P52" s="204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6"/>
      <c r="AB52" s="65"/>
      <c r="AC52" s="65"/>
      <c r="AD52" s="204"/>
      <c r="AE52" s="205"/>
      <c r="AF52" s="205"/>
      <c r="AG52" s="205"/>
      <c r="AH52" s="205"/>
      <c r="AI52" s="205"/>
      <c r="AJ52" s="205"/>
      <c r="AK52" s="205"/>
      <c r="AL52" s="205"/>
      <c r="AM52" s="205"/>
      <c r="AN52" s="205"/>
      <c r="AO52" s="206"/>
      <c r="AP52" s="65"/>
      <c r="AQ52" s="65"/>
      <c r="AR52" s="204"/>
      <c r="AS52" s="205"/>
      <c r="AT52" s="205"/>
      <c r="AU52" s="205"/>
      <c r="AV52" s="205"/>
      <c r="AW52" s="205"/>
      <c r="AX52" s="205"/>
      <c r="AY52" s="205"/>
      <c r="AZ52" s="205"/>
      <c r="BA52" s="205"/>
      <c r="BB52" s="205"/>
      <c r="BC52" s="206"/>
      <c r="BD52" s="65"/>
      <c r="BE52" s="65"/>
      <c r="BF52" s="204"/>
      <c r="BG52" s="205"/>
      <c r="BH52" s="205"/>
      <c r="BI52" s="205"/>
      <c r="BJ52" s="205"/>
      <c r="BK52" s="205"/>
      <c r="BL52" s="205"/>
      <c r="BM52" s="205"/>
      <c r="BN52" s="205"/>
      <c r="BO52" s="205"/>
      <c r="BP52" s="205"/>
      <c r="BQ52" s="206"/>
      <c r="BR52" s="65"/>
    </row>
    <row r="53" spans="1:70" x14ac:dyDescent="0.25">
      <c r="A53" s="65"/>
      <c r="B53" s="204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6"/>
      <c r="N53" s="65"/>
      <c r="O53" s="65"/>
      <c r="P53" s="204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6"/>
      <c r="AB53" s="65"/>
      <c r="AC53" s="65"/>
      <c r="AD53" s="204"/>
      <c r="AE53" s="205"/>
      <c r="AF53" s="205"/>
      <c r="AG53" s="205"/>
      <c r="AH53" s="205"/>
      <c r="AI53" s="205"/>
      <c r="AJ53" s="205"/>
      <c r="AK53" s="205"/>
      <c r="AL53" s="205"/>
      <c r="AM53" s="205"/>
      <c r="AN53" s="205"/>
      <c r="AO53" s="206"/>
      <c r="AP53" s="65"/>
      <c r="AQ53" s="65"/>
      <c r="AR53" s="204"/>
      <c r="AS53" s="205"/>
      <c r="AT53" s="205"/>
      <c r="AU53" s="205"/>
      <c r="AV53" s="205"/>
      <c r="AW53" s="205"/>
      <c r="AX53" s="205"/>
      <c r="AY53" s="205"/>
      <c r="AZ53" s="205"/>
      <c r="BA53" s="205"/>
      <c r="BB53" s="205"/>
      <c r="BC53" s="206"/>
      <c r="BD53" s="65"/>
      <c r="BE53" s="65"/>
      <c r="BF53" s="204"/>
      <c r="BG53" s="205"/>
      <c r="BH53" s="205"/>
      <c r="BI53" s="205"/>
      <c r="BJ53" s="205"/>
      <c r="BK53" s="205"/>
      <c r="BL53" s="205"/>
      <c r="BM53" s="205"/>
      <c r="BN53" s="205"/>
      <c r="BO53" s="205"/>
      <c r="BP53" s="205"/>
      <c r="BQ53" s="206"/>
      <c r="BR53" s="65"/>
    </row>
    <row r="54" spans="1:70" x14ac:dyDescent="0.25">
      <c r="A54" s="65"/>
      <c r="B54" s="204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6"/>
      <c r="N54" s="65"/>
      <c r="O54" s="65"/>
      <c r="P54" s="204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6"/>
      <c r="AB54" s="65"/>
      <c r="AC54" s="65"/>
      <c r="AD54" s="204"/>
      <c r="AE54" s="205"/>
      <c r="AF54" s="205"/>
      <c r="AG54" s="205"/>
      <c r="AH54" s="205"/>
      <c r="AI54" s="205"/>
      <c r="AJ54" s="205"/>
      <c r="AK54" s="205"/>
      <c r="AL54" s="205"/>
      <c r="AM54" s="205"/>
      <c r="AN54" s="205"/>
      <c r="AO54" s="206"/>
      <c r="AP54" s="65"/>
      <c r="AQ54" s="65"/>
      <c r="AR54" s="204"/>
      <c r="AS54" s="205"/>
      <c r="AT54" s="205"/>
      <c r="AU54" s="205"/>
      <c r="AV54" s="205"/>
      <c r="AW54" s="205"/>
      <c r="AX54" s="205"/>
      <c r="AY54" s="205"/>
      <c r="AZ54" s="205"/>
      <c r="BA54" s="205"/>
      <c r="BB54" s="205"/>
      <c r="BC54" s="206"/>
      <c r="BD54" s="65"/>
      <c r="BE54" s="65"/>
      <c r="BF54" s="204"/>
      <c r="BG54" s="205"/>
      <c r="BH54" s="205"/>
      <c r="BI54" s="205"/>
      <c r="BJ54" s="205"/>
      <c r="BK54" s="205"/>
      <c r="BL54" s="205"/>
      <c r="BM54" s="205"/>
      <c r="BN54" s="205"/>
      <c r="BO54" s="205"/>
      <c r="BP54" s="205"/>
      <c r="BQ54" s="206"/>
      <c r="BR54" s="65"/>
    </row>
    <row r="55" spans="1:70" ht="15.75" thickBot="1" x14ac:dyDescent="0.3">
      <c r="A55" s="65"/>
      <c r="B55" s="207"/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9"/>
      <c r="N55" s="65"/>
      <c r="O55" s="65"/>
      <c r="P55" s="207"/>
      <c r="Q55" s="208"/>
      <c r="R55" s="208"/>
      <c r="S55" s="208"/>
      <c r="T55" s="208"/>
      <c r="U55" s="208"/>
      <c r="V55" s="208"/>
      <c r="W55" s="208"/>
      <c r="X55" s="208"/>
      <c r="Y55" s="208"/>
      <c r="Z55" s="208"/>
      <c r="AA55" s="209"/>
      <c r="AB55" s="65"/>
      <c r="AC55" s="65"/>
      <c r="AD55" s="207"/>
      <c r="AE55" s="208"/>
      <c r="AF55" s="208"/>
      <c r="AG55" s="208"/>
      <c r="AH55" s="208"/>
      <c r="AI55" s="208"/>
      <c r="AJ55" s="208"/>
      <c r="AK55" s="208"/>
      <c r="AL55" s="208"/>
      <c r="AM55" s="208"/>
      <c r="AN55" s="208"/>
      <c r="AO55" s="209"/>
      <c r="AP55" s="65"/>
      <c r="AQ55" s="65"/>
      <c r="AR55" s="207"/>
      <c r="AS55" s="208"/>
      <c r="AT55" s="208"/>
      <c r="AU55" s="208"/>
      <c r="AV55" s="208"/>
      <c r="AW55" s="208"/>
      <c r="AX55" s="208"/>
      <c r="AY55" s="208"/>
      <c r="AZ55" s="208"/>
      <c r="BA55" s="208"/>
      <c r="BB55" s="208"/>
      <c r="BC55" s="209"/>
      <c r="BD55" s="65"/>
      <c r="BE55" s="65"/>
      <c r="BF55" s="207"/>
      <c r="BG55" s="208"/>
      <c r="BH55" s="208"/>
      <c r="BI55" s="208"/>
      <c r="BJ55" s="208"/>
      <c r="BK55" s="208"/>
      <c r="BL55" s="208"/>
      <c r="BM55" s="208"/>
      <c r="BN55" s="208"/>
      <c r="BO55" s="208"/>
      <c r="BP55" s="208"/>
      <c r="BQ55" s="209"/>
      <c r="BR55" s="65"/>
    </row>
    <row r="56" spans="1:70" x14ac:dyDescent="0.2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</row>
    <row r="57" spans="1:70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</row>
    <row r="58" spans="1:70" x14ac:dyDescent="0.2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</row>
    <row r="59" spans="1:70" x14ac:dyDescent="0.2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</row>
    <row r="60" spans="1:70" x14ac:dyDescent="0.2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</row>
    <row r="61" spans="1:70" x14ac:dyDescent="0.2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</row>
    <row r="62" spans="1:70" x14ac:dyDescent="0.2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</row>
    <row r="63" spans="1:70" x14ac:dyDescent="0.2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</row>
    <row r="64" spans="1:70" x14ac:dyDescent="0.2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</row>
    <row r="65" spans="1:70" x14ac:dyDescent="0.2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</row>
    <row r="66" spans="1:70" x14ac:dyDescent="0.2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</row>
    <row r="67" spans="1:70" x14ac:dyDescent="0.25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</row>
    <row r="68" spans="1:70" x14ac:dyDescent="0.2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</row>
    <row r="69" spans="1:70" x14ac:dyDescent="0.2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</row>
    <row r="70" spans="1:70" x14ac:dyDescent="0.2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</row>
    <row r="71" spans="1:70" x14ac:dyDescent="0.2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</row>
    <row r="72" spans="1:70" x14ac:dyDescent="0.25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</row>
    <row r="73" spans="1:70" x14ac:dyDescent="0.25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</row>
    <row r="74" spans="1:70" x14ac:dyDescent="0.25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</row>
    <row r="75" spans="1:70" x14ac:dyDescent="0.2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</row>
    <row r="76" spans="1:70" x14ac:dyDescent="0.2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</row>
    <row r="77" spans="1:70" x14ac:dyDescent="0.2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</row>
    <row r="78" spans="1:70" x14ac:dyDescent="0.2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</row>
    <row r="79" spans="1:70" x14ac:dyDescent="0.2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</row>
    <row r="80" spans="1:70" x14ac:dyDescent="0.2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</row>
    <row r="81" spans="1:70" x14ac:dyDescent="0.2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</row>
    <row r="82" spans="1:70" x14ac:dyDescent="0.2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</row>
  </sheetData>
  <mergeCells count="85">
    <mergeCell ref="A1:B1"/>
    <mergeCell ref="B6:D6"/>
    <mergeCell ref="B7:C7"/>
    <mergeCell ref="D7:E7"/>
    <mergeCell ref="G7:J7"/>
    <mergeCell ref="D2:J2"/>
    <mergeCell ref="P37:AA55"/>
    <mergeCell ref="B19:M27"/>
    <mergeCell ref="B29:M32"/>
    <mergeCell ref="B35:M36"/>
    <mergeCell ref="B8:C8"/>
    <mergeCell ref="D8:E8"/>
    <mergeCell ref="G8:J8"/>
    <mergeCell ref="L8:M8"/>
    <mergeCell ref="B9:C9"/>
    <mergeCell ref="D9:M10"/>
    <mergeCell ref="O1:P1"/>
    <mergeCell ref="R2:X2"/>
    <mergeCell ref="P6:R6"/>
    <mergeCell ref="P7:Q7"/>
    <mergeCell ref="R7:S7"/>
    <mergeCell ref="U7:X7"/>
    <mergeCell ref="Z8:AA8"/>
    <mergeCell ref="P9:Q9"/>
    <mergeCell ref="R9:AA10"/>
    <mergeCell ref="P19:AA27"/>
    <mergeCell ref="P29:AA32"/>
    <mergeCell ref="P8:Q8"/>
    <mergeCell ref="R8:S8"/>
    <mergeCell ref="U8:X8"/>
    <mergeCell ref="AC1:AD1"/>
    <mergeCell ref="AF2:AL2"/>
    <mergeCell ref="AD6:AF6"/>
    <mergeCell ref="AD7:AE7"/>
    <mergeCell ref="AF7:AG7"/>
    <mergeCell ref="AI7:AL7"/>
    <mergeCell ref="AD8:AE8"/>
    <mergeCell ref="AF8:AG8"/>
    <mergeCell ref="AI8:AL8"/>
    <mergeCell ref="AN8:AO8"/>
    <mergeCell ref="AD9:AE9"/>
    <mergeCell ref="AF9:AO10"/>
    <mergeCell ref="AQ1:AR1"/>
    <mergeCell ref="AR8:AS8"/>
    <mergeCell ref="AR19:BC27"/>
    <mergeCell ref="AR29:BC32"/>
    <mergeCell ref="AR35:BC36"/>
    <mergeCell ref="AT2:AZ2"/>
    <mergeCell ref="AR6:AT6"/>
    <mergeCell ref="AR7:AS7"/>
    <mergeCell ref="AT7:AU7"/>
    <mergeCell ref="AW7:AZ7"/>
    <mergeCell ref="AT8:AU8"/>
    <mergeCell ref="AW8:AZ8"/>
    <mergeCell ref="BB8:BC8"/>
    <mergeCell ref="AR9:AS9"/>
    <mergeCell ref="AT9:BC10"/>
    <mergeCell ref="BE1:BF1"/>
    <mergeCell ref="BH2:BN2"/>
    <mergeCell ref="BF6:BH6"/>
    <mergeCell ref="BF7:BG7"/>
    <mergeCell ref="BH7:BI7"/>
    <mergeCell ref="BK7:BN7"/>
    <mergeCell ref="BF8:BG8"/>
    <mergeCell ref="BH8:BI8"/>
    <mergeCell ref="BK8:BN8"/>
    <mergeCell ref="BP8:BQ8"/>
    <mergeCell ref="BF9:BG9"/>
    <mergeCell ref="BH9:BQ10"/>
    <mergeCell ref="BF19:BQ27"/>
    <mergeCell ref="BF29:BQ32"/>
    <mergeCell ref="BF35:BQ36"/>
    <mergeCell ref="BF37:BQ55"/>
    <mergeCell ref="B13:M17"/>
    <mergeCell ref="P13:AA17"/>
    <mergeCell ref="AD13:AO17"/>
    <mergeCell ref="AR13:BC17"/>
    <mergeCell ref="BF13:BQ17"/>
    <mergeCell ref="AD19:AO27"/>
    <mergeCell ref="AD29:AO32"/>
    <mergeCell ref="AD35:AO36"/>
    <mergeCell ref="AD37:AO55"/>
    <mergeCell ref="AR37:BC55"/>
    <mergeCell ref="B37:M55"/>
    <mergeCell ref="P35:AA36"/>
  </mergeCells>
  <pageMargins left="0.7" right="0.7" top="0.75" bottom="0.75" header="0.3" footer="0.3"/>
  <pageSetup paperSize="9" scale="84" orientation="portrait" r:id="rId1"/>
  <colBreaks count="4" manualBreakCount="4">
    <brk id="14" max="56" man="1"/>
    <brk id="28" max="56" man="1"/>
    <brk id="42" max="56" man="1"/>
    <brk id="56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Заказ</vt:lpstr>
      <vt:lpstr>Расчет</vt:lpstr>
      <vt:lpstr>Библиотека</vt:lpstr>
      <vt:lpstr>Материалы</vt:lpstr>
      <vt:lpstr>Заказ-наряд</vt:lpstr>
      <vt:lpstr>Паспорт изделия</vt:lpstr>
      <vt:lpstr>'Паспорт изделия'!Область_печати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2021-11-22T19:49:17Z</dcterms:modified>
</cp:coreProperties>
</file>