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иевЭИ\Desktop\"/>
    </mc:Choice>
  </mc:AlternateContent>
  <bookViews>
    <workbookView xWindow="0" yWindow="0" windowWidth="28800" windowHeight="11700"/>
  </bookViews>
  <sheets>
    <sheet name="(53)" sheetId="1" r:id="rId1"/>
    <sheet name="СА п тр 4422460" sheetId="2" r:id="rId2"/>
    <sheet name="СА п тр 4422461" sheetId="3" r:id="rId3"/>
    <sheet name="СА п тр 4422402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01_СС_Титул_pre_rep" localSheetId="0">#REF!</definedName>
    <definedName name="a01_СС_Титул_pre_rep">#REF!</definedName>
    <definedName name="a02_СС_Шапка_pre_rep" localSheetId="0">#REF!</definedName>
    <definedName name="a02_СС_Шапка_pre_rep">#REF!</definedName>
    <definedName name="a06_СС_Лимитированные_pre_rep" localSheetId="0">#REF!</definedName>
    <definedName name="a06_СС_Лимитированные_pre_rep">#REF!</definedName>
    <definedName name="a08_СС_ЗаголовокЛимит_pre_rep" localSheetId="0">#REF!</definedName>
    <definedName name="a08_СС_ЗаголовокЛимит_pre_rep">#REF!</definedName>
    <definedName name="a16_О_Лимитированные_pre_rep" localSheetId="0">#REF!</definedName>
    <definedName name="a16_О_Лимитированные_pre_rep">#REF!</definedName>
    <definedName name="a17_О_Концовка_pre_rep" localSheetId="0">#REF!</definedName>
    <definedName name="a17_О_Концовка_pre_rep">#REF!</definedName>
    <definedName name="a23_С_Заголовок_pre_rep" localSheetId="0">#REF!</definedName>
    <definedName name="a23_С_Заголовок_pre_rep">#REF!</definedName>
    <definedName name="a24_С_ИтогГрафы_pre_rep" localSheetId="0">#REF!</definedName>
    <definedName name="a24_С_ИтогГрафы_pre_rep">#REF!</definedName>
    <definedName name="a27_С_Концовка_pre_rep" localSheetId="0">#REF!</definedName>
    <definedName name="a27_С_Концовка_pre_rep">#REF!</definedName>
    <definedName name="a51_Ст_Строка_pre_rep" localSheetId="0">#REF!</definedName>
    <definedName name="a51_Ст_Строка_pre_rep">#REF!</definedName>
    <definedName name="a54_Ст_НРиСП_pre_rep" localSheetId="0">#REF!</definedName>
    <definedName name="a54_Ст_НРиСП_pre_rep">#REF!</definedName>
    <definedName name="a57_Ст_Комментарий_pre_rep" localSheetId="0">#REF!</definedName>
    <definedName name="a57_Ст_Комментарий_pre_rep">#REF!</definedName>
    <definedName name="a61_ПСт_Подстрока_pre_rep" localSheetId="0">#REF!</definedName>
    <definedName name="a61_ПСт_Подстрока_pre_rep">#REF!</definedName>
    <definedName name="a64_ПСт_НРиСП_pre_rep" localSheetId="0">#REF!</definedName>
    <definedName name="a64_ПСт_НРиСП_pre_rep">#REF!</definedName>
    <definedName name="_xlnm.Print_Titles" localSheetId="3">'СА п тр 4422402'!$35:$39</definedName>
    <definedName name="_xlnm.Print_Titles" localSheetId="1">'СА п тр 4422460'!$35:$39</definedName>
    <definedName name="_xlnm.Print_Titles" localSheetId="2">'СА п тр 4422461'!$35:$39</definedName>
    <definedName name="_xlnm.Print_Area" localSheetId="3">'СА п тр 4422402'!$A$1:$L$197</definedName>
    <definedName name="_xlnm.Print_Area" localSheetId="1">'СА п тр 4422460'!$A$1:$L$200</definedName>
    <definedName name="_xlnm.Print_Area" localSheetId="2">'СА п тр 4422461'!$A$1:$L$200</definedName>
    <definedName name="пврыпвппгува" localSheetId="0">#REF!</definedName>
    <definedName name="пврыпвппгува">#REF!</definedName>
    <definedName name="пепп" localSheetId="0">'[2]пСА Е-6 '!#REF!</definedName>
    <definedName name="пепп">'[2]пСА Е-6 '!#REF!</definedName>
    <definedName name="пп" localSheetId="0">#REF!</definedName>
    <definedName name="п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" i="1"/>
  <c r="C2" i="1"/>
  <c r="D2" i="1"/>
  <c r="B2" i="1"/>
  <c r="B1" i="1"/>
  <c r="H174" i="4"/>
  <c r="H176" i="4" s="1"/>
  <c r="H172" i="4"/>
  <c r="H171" i="4"/>
  <c r="H170" i="4"/>
  <c r="H165" i="4"/>
  <c r="A165" i="4"/>
  <c r="H164" i="4"/>
  <c r="D176" i="4" s="1"/>
  <c r="A164" i="4"/>
  <c r="H163" i="4"/>
  <c r="D175" i="4" s="1"/>
  <c r="A163" i="4"/>
  <c r="H162" i="4"/>
  <c r="A162" i="4"/>
  <c r="H161" i="4"/>
  <c r="A161" i="4"/>
  <c r="H160" i="4"/>
  <c r="A160" i="4"/>
  <c r="H159" i="4"/>
  <c r="A159" i="4"/>
  <c r="H158" i="4"/>
  <c r="H173" i="4" s="1"/>
  <c r="A158" i="4"/>
  <c r="H157" i="4"/>
  <c r="A157" i="4"/>
  <c r="H156" i="4"/>
  <c r="A156" i="4"/>
  <c r="H155" i="4"/>
  <c r="A155" i="4"/>
  <c r="H154" i="4"/>
  <c r="A154" i="4"/>
  <c r="H153" i="4"/>
  <c r="A153" i="4"/>
  <c r="L134" i="4"/>
  <c r="K134" i="4"/>
  <c r="J134" i="4"/>
  <c r="G134" i="4"/>
  <c r="F134" i="4"/>
  <c r="D134" i="4"/>
  <c r="Z133" i="4"/>
  <c r="Y133" i="4"/>
  <c r="X133" i="4"/>
  <c r="W133" i="4"/>
  <c r="V133" i="4"/>
  <c r="T133" i="4"/>
  <c r="L133" i="4"/>
  <c r="K133" i="4"/>
  <c r="J133" i="4"/>
  <c r="I133" i="4"/>
  <c r="H133" i="4"/>
  <c r="G133" i="4"/>
  <c r="F133" i="4"/>
  <c r="E133" i="4"/>
  <c r="D133" i="4"/>
  <c r="A133" i="4"/>
  <c r="H131" i="4"/>
  <c r="E131" i="4"/>
  <c r="H130" i="4"/>
  <c r="E130" i="4"/>
  <c r="L129" i="4"/>
  <c r="K129" i="4"/>
  <c r="J129" i="4"/>
  <c r="G129" i="4"/>
  <c r="F129" i="4"/>
  <c r="D129" i="4"/>
  <c r="Z128" i="4"/>
  <c r="Y128" i="4"/>
  <c r="X128" i="4"/>
  <c r="W128" i="4"/>
  <c r="V128" i="4"/>
  <c r="T128" i="4"/>
  <c r="L128" i="4"/>
  <c r="K128" i="4"/>
  <c r="J128" i="4"/>
  <c r="I128" i="4"/>
  <c r="H128" i="4"/>
  <c r="G128" i="4"/>
  <c r="F128" i="4"/>
  <c r="E128" i="4"/>
  <c r="D128" i="4"/>
  <c r="A128" i="4"/>
  <c r="H126" i="4"/>
  <c r="E126" i="4"/>
  <c r="H125" i="4"/>
  <c r="E125" i="4"/>
  <c r="L124" i="4"/>
  <c r="K124" i="4"/>
  <c r="J124" i="4"/>
  <c r="G124" i="4"/>
  <c r="F124" i="4"/>
  <c r="D124" i="4"/>
  <c r="Z123" i="4"/>
  <c r="Y123" i="4"/>
  <c r="X123" i="4"/>
  <c r="W123" i="4"/>
  <c r="V123" i="4"/>
  <c r="T123" i="4"/>
  <c r="L123" i="4"/>
  <c r="K123" i="4"/>
  <c r="J123" i="4"/>
  <c r="I123" i="4"/>
  <c r="H123" i="4"/>
  <c r="G123" i="4"/>
  <c r="F123" i="4"/>
  <c r="E123" i="4"/>
  <c r="D123" i="4"/>
  <c r="A123" i="4"/>
  <c r="L122" i="4"/>
  <c r="K122" i="4"/>
  <c r="J122" i="4"/>
  <c r="G122" i="4"/>
  <c r="F122" i="4"/>
  <c r="D122" i="4"/>
  <c r="Z121" i="4"/>
  <c r="Y121" i="4"/>
  <c r="X121" i="4"/>
  <c r="W121" i="4"/>
  <c r="V121" i="4"/>
  <c r="T121" i="4"/>
  <c r="L121" i="4"/>
  <c r="K121" i="4"/>
  <c r="J121" i="4"/>
  <c r="I121" i="4"/>
  <c r="H121" i="4"/>
  <c r="G121" i="4"/>
  <c r="F121" i="4"/>
  <c r="E121" i="4"/>
  <c r="D121" i="4"/>
  <c r="A121" i="4"/>
  <c r="H119" i="4"/>
  <c r="E119" i="4"/>
  <c r="H118" i="4"/>
  <c r="E118" i="4"/>
  <c r="L117" i="4"/>
  <c r="K117" i="4"/>
  <c r="J117" i="4"/>
  <c r="G117" i="4"/>
  <c r="F117" i="4"/>
  <c r="D117" i="4"/>
  <c r="Z116" i="4"/>
  <c r="Y116" i="4"/>
  <c r="X116" i="4"/>
  <c r="W116" i="4"/>
  <c r="V116" i="4"/>
  <c r="T116" i="4"/>
  <c r="L116" i="4"/>
  <c r="K116" i="4"/>
  <c r="J116" i="4"/>
  <c r="I116" i="4"/>
  <c r="H116" i="4"/>
  <c r="G116" i="4"/>
  <c r="F116" i="4"/>
  <c r="E116" i="4"/>
  <c r="D116" i="4"/>
  <c r="A116" i="4"/>
  <c r="H114" i="4"/>
  <c r="E114" i="4"/>
  <c r="H113" i="4"/>
  <c r="E113" i="4"/>
  <c r="L112" i="4"/>
  <c r="K112" i="4"/>
  <c r="J112" i="4"/>
  <c r="G112" i="4"/>
  <c r="F112" i="4"/>
  <c r="D112" i="4"/>
  <c r="Z111" i="4"/>
  <c r="Y111" i="4"/>
  <c r="X111" i="4"/>
  <c r="W111" i="4"/>
  <c r="V111" i="4"/>
  <c r="T111" i="4"/>
  <c r="L111" i="4"/>
  <c r="K111" i="4"/>
  <c r="J111" i="4"/>
  <c r="I111" i="4"/>
  <c r="H111" i="4"/>
  <c r="G111" i="4"/>
  <c r="F111" i="4"/>
  <c r="E111" i="4"/>
  <c r="D111" i="4"/>
  <c r="A111" i="4"/>
  <c r="L110" i="4"/>
  <c r="K110" i="4"/>
  <c r="J110" i="4"/>
  <c r="G110" i="4"/>
  <c r="F110" i="4"/>
  <c r="D110" i="4"/>
  <c r="Z109" i="4"/>
  <c r="Y109" i="4"/>
  <c r="X109" i="4"/>
  <c r="W109" i="4"/>
  <c r="V109" i="4"/>
  <c r="T109" i="4"/>
  <c r="L109" i="4"/>
  <c r="K109" i="4"/>
  <c r="J109" i="4"/>
  <c r="I109" i="4"/>
  <c r="H109" i="4"/>
  <c r="G109" i="4"/>
  <c r="F109" i="4"/>
  <c r="E109" i="4"/>
  <c r="D109" i="4"/>
  <c r="A109" i="4"/>
  <c r="H107" i="4"/>
  <c r="E107" i="4"/>
  <c r="H106" i="4"/>
  <c r="E106" i="4"/>
  <c r="L105" i="4"/>
  <c r="K105" i="4"/>
  <c r="J105" i="4"/>
  <c r="G105" i="4"/>
  <c r="F105" i="4"/>
  <c r="D105" i="4"/>
  <c r="Z104" i="4"/>
  <c r="Y104" i="4"/>
  <c r="X104" i="4"/>
  <c r="W104" i="4"/>
  <c r="V104" i="4"/>
  <c r="T104" i="4"/>
  <c r="L104" i="4"/>
  <c r="K104" i="4"/>
  <c r="J104" i="4"/>
  <c r="I104" i="4"/>
  <c r="H104" i="4"/>
  <c r="G104" i="4"/>
  <c r="F104" i="4"/>
  <c r="E104" i="4"/>
  <c r="D104" i="4"/>
  <c r="A104" i="4"/>
  <c r="L103" i="4"/>
  <c r="K103" i="4"/>
  <c r="J103" i="4"/>
  <c r="G103" i="4"/>
  <c r="F103" i="4"/>
  <c r="D103" i="4"/>
  <c r="Z102" i="4"/>
  <c r="Y102" i="4"/>
  <c r="X102" i="4"/>
  <c r="W102" i="4"/>
  <c r="V102" i="4"/>
  <c r="T102" i="4"/>
  <c r="L102" i="4"/>
  <c r="K102" i="4"/>
  <c r="J102" i="4"/>
  <c r="I102" i="4"/>
  <c r="H102" i="4"/>
  <c r="G102" i="4"/>
  <c r="F102" i="4"/>
  <c r="E102" i="4"/>
  <c r="D102" i="4"/>
  <c r="A102" i="4"/>
  <c r="H100" i="4"/>
  <c r="E100" i="4"/>
  <c r="H99" i="4"/>
  <c r="E99" i="4"/>
  <c r="L98" i="4"/>
  <c r="K98" i="4"/>
  <c r="J98" i="4"/>
  <c r="G98" i="4"/>
  <c r="F98" i="4"/>
  <c r="D98" i="4"/>
  <c r="Z97" i="4"/>
  <c r="Y97" i="4"/>
  <c r="X97" i="4"/>
  <c r="W97" i="4"/>
  <c r="V97" i="4"/>
  <c r="T97" i="4"/>
  <c r="L97" i="4"/>
  <c r="K97" i="4"/>
  <c r="J97" i="4"/>
  <c r="I97" i="4"/>
  <c r="H97" i="4"/>
  <c r="G97" i="4"/>
  <c r="F97" i="4"/>
  <c r="E97" i="4"/>
  <c r="D97" i="4"/>
  <c r="A97" i="4"/>
  <c r="L96" i="4"/>
  <c r="K96" i="4"/>
  <c r="J96" i="4"/>
  <c r="G96" i="4"/>
  <c r="F96" i="4"/>
  <c r="D96" i="4"/>
  <c r="Z95" i="4"/>
  <c r="Y95" i="4"/>
  <c r="X95" i="4"/>
  <c r="W95" i="4"/>
  <c r="V95" i="4"/>
  <c r="T95" i="4"/>
  <c r="L95" i="4"/>
  <c r="K95" i="4"/>
  <c r="J95" i="4"/>
  <c r="I95" i="4"/>
  <c r="H95" i="4"/>
  <c r="G95" i="4"/>
  <c r="F95" i="4"/>
  <c r="E95" i="4"/>
  <c r="D95" i="4"/>
  <c r="A95" i="4"/>
  <c r="H93" i="4"/>
  <c r="E93" i="4"/>
  <c r="H92" i="4"/>
  <c r="E92" i="4"/>
  <c r="L91" i="4"/>
  <c r="K91" i="4"/>
  <c r="J91" i="4"/>
  <c r="G91" i="4"/>
  <c r="F91" i="4"/>
  <c r="D91" i="4"/>
  <c r="Z90" i="4"/>
  <c r="Y90" i="4"/>
  <c r="X90" i="4"/>
  <c r="W90" i="4"/>
  <c r="V90" i="4"/>
  <c r="T90" i="4"/>
  <c r="L90" i="4"/>
  <c r="K90" i="4"/>
  <c r="J90" i="4"/>
  <c r="I90" i="4"/>
  <c r="H90" i="4"/>
  <c r="G90" i="4"/>
  <c r="F90" i="4"/>
  <c r="E90" i="4"/>
  <c r="D90" i="4"/>
  <c r="A90" i="4"/>
  <c r="L89" i="4"/>
  <c r="K89" i="4"/>
  <c r="J89" i="4"/>
  <c r="G89" i="4"/>
  <c r="F89" i="4"/>
  <c r="D89" i="4"/>
  <c r="Z88" i="4"/>
  <c r="Y88" i="4"/>
  <c r="X88" i="4"/>
  <c r="W88" i="4"/>
  <c r="V88" i="4"/>
  <c r="T88" i="4"/>
  <c r="L88" i="4"/>
  <c r="K88" i="4"/>
  <c r="J88" i="4"/>
  <c r="I88" i="4"/>
  <c r="H88" i="4"/>
  <c r="G88" i="4"/>
  <c r="F88" i="4"/>
  <c r="E88" i="4"/>
  <c r="D88" i="4"/>
  <c r="A88" i="4"/>
  <c r="H86" i="4"/>
  <c r="E86" i="4"/>
  <c r="H85" i="4"/>
  <c r="E85" i="4"/>
  <c r="L84" i="4"/>
  <c r="K84" i="4"/>
  <c r="J84" i="4"/>
  <c r="G84" i="4"/>
  <c r="F84" i="4"/>
  <c r="D84" i="4"/>
  <c r="Z83" i="4"/>
  <c r="Y83" i="4"/>
  <c r="X83" i="4"/>
  <c r="W83" i="4"/>
  <c r="V83" i="4"/>
  <c r="T83" i="4"/>
  <c r="L83" i="4"/>
  <c r="K83" i="4"/>
  <c r="J83" i="4"/>
  <c r="I83" i="4"/>
  <c r="H83" i="4"/>
  <c r="G83" i="4"/>
  <c r="F83" i="4"/>
  <c r="E83" i="4"/>
  <c r="D83" i="4"/>
  <c r="A83" i="4"/>
  <c r="L82" i="4"/>
  <c r="K82" i="4"/>
  <c r="J82" i="4"/>
  <c r="G82" i="4"/>
  <c r="F82" i="4"/>
  <c r="D82" i="4"/>
  <c r="Z81" i="4"/>
  <c r="Y81" i="4"/>
  <c r="X81" i="4"/>
  <c r="W81" i="4"/>
  <c r="V81" i="4"/>
  <c r="T81" i="4"/>
  <c r="L81" i="4"/>
  <c r="K81" i="4"/>
  <c r="J81" i="4"/>
  <c r="I81" i="4"/>
  <c r="H81" i="4"/>
  <c r="G81" i="4"/>
  <c r="F81" i="4"/>
  <c r="E81" i="4"/>
  <c r="D81" i="4"/>
  <c r="A81" i="4"/>
  <c r="H79" i="4"/>
  <c r="E79" i="4"/>
  <c r="H78" i="4"/>
  <c r="E78" i="4"/>
  <c r="L77" i="4"/>
  <c r="K77" i="4"/>
  <c r="J77" i="4"/>
  <c r="G77" i="4"/>
  <c r="F77" i="4"/>
  <c r="D77" i="4"/>
  <c r="Z76" i="4"/>
  <c r="Y76" i="4"/>
  <c r="X76" i="4"/>
  <c r="W76" i="4"/>
  <c r="V76" i="4"/>
  <c r="T76" i="4"/>
  <c r="L76" i="4"/>
  <c r="K76" i="4"/>
  <c r="J76" i="4"/>
  <c r="I76" i="4"/>
  <c r="H76" i="4"/>
  <c r="G76" i="4"/>
  <c r="F76" i="4"/>
  <c r="E76" i="4"/>
  <c r="D76" i="4"/>
  <c r="A76" i="4"/>
  <c r="L75" i="4"/>
  <c r="K75" i="4"/>
  <c r="J75" i="4"/>
  <c r="G75" i="4"/>
  <c r="F75" i="4"/>
  <c r="D75" i="4"/>
  <c r="Z74" i="4"/>
  <c r="Y74" i="4"/>
  <c r="X74" i="4"/>
  <c r="W74" i="4"/>
  <c r="J136" i="4" s="1"/>
  <c r="V74" i="4"/>
  <c r="T74" i="4"/>
  <c r="L74" i="4"/>
  <c r="K74" i="4"/>
  <c r="J74" i="4"/>
  <c r="I74" i="4"/>
  <c r="H74" i="4"/>
  <c r="G74" i="4"/>
  <c r="F74" i="4"/>
  <c r="E74" i="4"/>
  <c r="D74" i="4"/>
  <c r="A74" i="4"/>
  <c r="H72" i="4"/>
  <c r="E72" i="4"/>
  <c r="H71" i="4"/>
  <c r="E71" i="4"/>
  <c r="L70" i="4"/>
  <c r="K70" i="4"/>
  <c r="J70" i="4"/>
  <c r="G70" i="4"/>
  <c r="F70" i="4"/>
  <c r="D70" i="4"/>
  <c r="Z69" i="4"/>
  <c r="Y69" i="4"/>
  <c r="X69" i="4"/>
  <c r="W69" i="4"/>
  <c r="V69" i="4"/>
  <c r="T69" i="4"/>
  <c r="L69" i="4"/>
  <c r="K69" i="4"/>
  <c r="J69" i="4"/>
  <c r="I69" i="4"/>
  <c r="H69" i="4"/>
  <c r="G69" i="4"/>
  <c r="F69" i="4"/>
  <c r="E69" i="4"/>
  <c r="D69" i="4"/>
  <c r="A69" i="4"/>
  <c r="A68" i="4"/>
  <c r="H66" i="4"/>
  <c r="E66" i="4"/>
  <c r="H65" i="4"/>
  <c r="E65" i="4"/>
  <c r="L64" i="4"/>
  <c r="K64" i="4"/>
  <c r="J64" i="4"/>
  <c r="G64" i="4"/>
  <c r="F64" i="4"/>
  <c r="D64" i="4"/>
  <c r="Z63" i="4"/>
  <c r="Y63" i="4"/>
  <c r="X63" i="4"/>
  <c r="W63" i="4"/>
  <c r="V63" i="4"/>
  <c r="T63" i="4"/>
  <c r="L63" i="4"/>
  <c r="K63" i="4"/>
  <c r="J63" i="4"/>
  <c r="I63" i="4"/>
  <c r="H63" i="4"/>
  <c r="G63" i="4"/>
  <c r="F63" i="4"/>
  <c r="E63" i="4"/>
  <c r="D63" i="4"/>
  <c r="A63" i="4"/>
  <c r="H61" i="4"/>
  <c r="E61" i="4"/>
  <c r="H60" i="4"/>
  <c r="E60" i="4"/>
  <c r="L59" i="4"/>
  <c r="K59" i="4"/>
  <c r="J59" i="4"/>
  <c r="G59" i="4"/>
  <c r="F59" i="4"/>
  <c r="D59" i="4"/>
  <c r="Z58" i="4"/>
  <c r="Y58" i="4"/>
  <c r="X58" i="4"/>
  <c r="W58" i="4"/>
  <c r="V58" i="4"/>
  <c r="T58" i="4"/>
  <c r="L58" i="4"/>
  <c r="K58" i="4"/>
  <c r="J58" i="4"/>
  <c r="I58" i="4"/>
  <c r="H58" i="4"/>
  <c r="G58" i="4"/>
  <c r="F58" i="4"/>
  <c r="E58" i="4"/>
  <c r="D58" i="4"/>
  <c r="A58" i="4"/>
  <c r="H56" i="4"/>
  <c r="E56" i="4"/>
  <c r="H55" i="4"/>
  <c r="E55" i="4"/>
  <c r="L54" i="4"/>
  <c r="K54" i="4"/>
  <c r="J54" i="4"/>
  <c r="G54" i="4"/>
  <c r="F54" i="4"/>
  <c r="D54" i="4"/>
  <c r="Z53" i="4"/>
  <c r="Y53" i="4"/>
  <c r="X53" i="4"/>
  <c r="W53" i="4"/>
  <c r="V53" i="4"/>
  <c r="T53" i="4"/>
  <c r="L53" i="4"/>
  <c r="K53" i="4"/>
  <c r="J53" i="4"/>
  <c r="I53" i="4"/>
  <c r="H53" i="4"/>
  <c r="G53" i="4"/>
  <c r="F53" i="4"/>
  <c r="E53" i="4"/>
  <c r="D53" i="4"/>
  <c r="A53" i="4"/>
  <c r="H51" i="4"/>
  <c r="E51" i="4"/>
  <c r="H50" i="4"/>
  <c r="E50" i="4"/>
  <c r="L49" i="4"/>
  <c r="K49" i="4"/>
  <c r="J49" i="4"/>
  <c r="G49" i="4"/>
  <c r="F49" i="4"/>
  <c r="D49" i="4"/>
  <c r="Z48" i="4"/>
  <c r="Y48" i="4"/>
  <c r="X48" i="4"/>
  <c r="W48" i="4"/>
  <c r="V48" i="4"/>
  <c r="T48" i="4"/>
  <c r="L48" i="4"/>
  <c r="K48" i="4"/>
  <c r="J48" i="4"/>
  <c r="I48" i="4"/>
  <c r="H48" i="4"/>
  <c r="G48" i="4"/>
  <c r="F48" i="4"/>
  <c r="E48" i="4"/>
  <c r="D48" i="4"/>
  <c r="A48" i="4"/>
  <c r="H46" i="4"/>
  <c r="E46" i="4"/>
  <c r="H45" i="4"/>
  <c r="E45" i="4"/>
  <c r="L44" i="4"/>
  <c r="K44" i="4"/>
  <c r="J44" i="4"/>
  <c r="G44" i="4"/>
  <c r="F44" i="4"/>
  <c r="D44" i="4"/>
  <c r="Z43" i="4"/>
  <c r="L137" i="4" s="1"/>
  <c r="Y43" i="4"/>
  <c r="L136" i="4" s="1"/>
  <c r="X43" i="4"/>
  <c r="J137" i="4" s="1"/>
  <c r="W43" i="4"/>
  <c r="V43" i="4"/>
  <c r="I136" i="4" s="1"/>
  <c r="T43" i="4"/>
  <c r="H136" i="4" s="1"/>
  <c r="L151" i="4" s="1"/>
  <c r="L43" i="4"/>
  <c r="K43" i="4"/>
  <c r="J43" i="4"/>
  <c r="I43" i="4"/>
  <c r="H43" i="4"/>
  <c r="G43" i="4"/>
  <c r="F43" i="4"/>
  <c r="E43" i="4"/>
  <c r="D43" i="4"/>
  <c r="A43" i="4"/>
  <c r="A42" i="4"/>
  <c r="H174" i="3"/>
  <c r="H173" i="3"/>
  <c r="H172" i="3"/>
  <c r="H167" i="3"/>
  <c r="A167" i="3"/>
  <c r="H166" i="3"/>
  <c r="D178" i="3" s="1"/>
  <c r="A166" i="3"/>
  <c r="H165" i="3"/>
  <c r="D177" i="3" s="1"/>
  <c r="A165" i="3"/>
  <c r="H164" i="3"/>
  <c r="A164" i="3"/>
  <c r="H163" i="3"/>
  <c r="A163" i="3"/>
  <c r="H162" i="3"/>
  <c r="H176" i="3" s="1"/>
  <c r="A162" i="3"/>
  <c r="H161" i="3"/>
  <c r="A161" i="3"/>
  <c r="H160" i="3"/>
  <c r="H175" i="3" s="1"/>
  <c r="A160" i="3"/>
  <c r="H159" i="3"/>
  <c r="A159" i="3"/>
  <c r="H158" i="3"/>
  <c r="A158" i="3"/>
  <c r="H157" i="3"/>
  <c r="A157" i="3"/>
  <c r="H156" i="3"/>
  <c r="A156" i="3"/>
  <c r="H155" i="3"/>
  <c r="A155" i="3"/>
  <c r="L136" i="3"/>
  <c r="K136" i="3"/>
  <c r="J136" i="3"/>
  <c r="G136" i="3"/>
  <c r="F136" i="3"/>
  <c r="D136" i="3"/>
  <c r="Z135" i="3"/>
  <c r="Y135" i="3"/>
  <c r="X135" i="3"/>
  <c r="W135" i="3"/>
  <c r="V135" i="3"/>
  <c r="T135" i="3"/>
  <c r="L135" i="3"/>
  <c r="K135" i="3"/>
  <c r="J135" i="3"/>
  <c r="I135" i="3"/>
  <c r="H135" i="3"/>
  <c r="G135" i="3"/>
  <c r="F135" i="3"/>
  <c r="E135" i="3"/>
  <c r="D135" i="3"/>
  <c r="A135" i="3"/>
  <c r="H133" i="3"/>
  <c r="E133" i="3"/>
  <c r="H132" i="3"/>
  <c r="E132" i="3"/>
  <c r="L131" i="3"/>
  <c r="K131" i="3"/>
  <c r="J131" i="3"/>
  <c r="G131" i="3"/>
  <c r="F131" i="3"/>
  <c r="D131" i="3"/>
  <c r="Z130" i="3"/>
  <c r="Y130" i="3"/>
  <c r="X130" i="3"/>
  <c r="W130" i="3"/>
  <c r="V130" i="3"/>
  <c r="T130" i="3"/>
  <c r="L130" i="3"/>
  <c r="K130" i="3"/>
  <c r="J130" i="3"/>
  <c r="I130" i="3"/>
  <c r="H130" i="3"/>
  <c r="G130" i="3"/>
  <c r="F130" i="3"/>
  <c r="E130" i="3"/>
  <c r="D130" i="3"/>
  <c r="A130" i="3"/>
  <c r="L129" i="3"/>
  <c r="K129" i="3"/>
  <c r="J129" i="3"/>
  <c r="G129" i="3"/>
  <c r="F129" i="3"/>
  <c r="D129" i="3"/>
  <c r="Z128" i="3"/>
  <c r="Y128" i="3"/>
  <c r="X128" i="3"/>
  <c r="W128" i="3"/>
  <c r="V128" i="3"/>
  <c r="T128" i="3"/>
  <c r="L128" i="3"/>
  <c r="K128" i="3"/>
  <c r="J128" i="3"/>
  <c r="I128" i="3"/>
  <c r="H128" i="3"/>
  <c r="G128" i="3"/>
  <c r="F128" i="3"/>
  <c r="E128" i="3"/>
  <c r="D128" i="3"/>
  <c r="A128" i="3"/>
  <c r="H126" i="3"/>
  <c r="E126" i="3"/>
  <c r="H125" i="3"/>
  <c r="E125" i="3"/>
  <c r="L124" i="3"/>
  <c r="K124" i="3"/>
  <c r="J124" i="3"/>
  <c r="G124" i="3"/>
  <c r="F124" i="3"/>
  <c r="D124" i="3"/>
  <c r="Z123" i="3"/>
  <c r="Y123" i="3"/>
  <c r="X123" i="3"/>
  <c r="W123" i="3"/>
  <c r="V123" i="3"/>
  <c r="T123" i="3"/>
  <c r="L123" i="3"/>
  <c r="K123" i="3"/>
  <c r="J123" i="3"/>
  <c r="I123" i="3"/>
  <c r="H123" i="3"/>
  <c r="G123" i="3"/>
  <c r="F123" i="3"/>
  <c r="E123" i="3"/>
  <c r="D123" i="3"/>
  <c r="A123" i="3"/>
  <c r="L122" i="3"/>
  <c r="K122" i="3"/>
  <c r="J122" i="3"/>
  <c r="G122" i="3"/>
  <c r="F122" i="3"/>
  <c r="D122" i="3"/>
  <c r="Z121" i="3"/>
  <c r="Y121" i="3"/>
  <c r="X121" i="3"/>
  <c r="W121" i="3"/>
  <c r="V121" i="3"/>
  <c r="T121" i="3"/>
  <c r="L121" i="3"/>
  <c r="K121" i="3"/>
  <c r="J121" i="3"/>
  <c r="I121" i="3"/>
  <c r="H121" i="3"/>
  <c r="G121" i="3"/>
  <c r="F121" i="3"/>
  <c r="E121" i="3"/>
  <c r="D121" i="3"/>
  <c r="A121" i="3"/>
  <c r="H119" i="3"/>
  <c r="E119" i="3"/>
  <c r="H118" i="3"/>
  <c r="E118" i="3"/>
  <c r="L117" i="3"/>
  <c r="K117" i="3"/>
  <c r="J117" i="3"/>
  <c r="G117" i="3"/>
  <c r="F117" i="3"/>
  <c r="D117" i="3"/>
  <c r="Z116" i="3"/>
  <c r="Y116" i="3"/>
  <c r="X116" i="3"/>
  <c r="W116" i="3"/>
  <c r="V116" i="3"/>
  <c r="T116" i="3"/>
  <c r="L116" i="3"/>
  <c r="K116" i="3"/>
  <c r="J116" i="3"/>
  <c r="I116" i="3"/>
  <c r="H116" i="3"/>
  <c r="G116" i="3"/>
  <c r="F116" i="3"/>
  <c r="E116" i="3"/>
  <c r="D116" i="3"/>
  <c r="A116" i="3"/>
  <c r="H114" i="3"/>
  <c r="E114" i="3"/>
  <c r="H113" i="3"/>
  <c r="E113" i="3"/>
  <c r="L112" i="3"/>
  <c r="K112" i="3"/>
  <c r="J112" i="3"/>
  <c r="G112" i="3"/>
  <c r="F112" i="3"/>
  <c r="D112" i="3"/>
  <c r="Z111" i="3"/>
  <c r="Y111" i="3"/>
  <c r="X111" i="3"/>
  <c r="W111" i="3"/>
  <c r="V111" i="3"/>
  <c r="T111" i="3"/>
  <c r="L111" i="3"/>
  <c r="K111" i="3"/>
  <c r="J111" i="3"/>
  <c r="I111" i="3"/>
  <c r="H111" i="3"/>
  <c r="G111" i="3"/>
  <c r="F111" i="3"/>
  <c r="E111" i="3"/>
  <c r="D111" i="3"/>
  <c r="A111" i="3"/>
  <c r="L110" i="3"/>
  <c r="K110" i="3"/>
  <c r="J110" i="3"/>
  <c r="G110" i="3"/>
  <c r="F110" i="3"/>
  <c r="D110" i="3"/>
  <c r="Z109" i="3"/>
  <c r="Y109" i="3"/>
  <c r="X109" i="3"/>
  <c r="W109" i="3"/>
  <c r="V109" i="3"/>
  <c r="T109" i="3"/>
  <c r="L109" i="3"/>
  <c r="K109" i="3"/>
  <c r="J109" i="3"/>
  <c r="I109" i="3"/>
  <c r="H109" i="3"/>
  <c r="G109" i="3"/>
  <c r="F109" i="3"/>
  <c r="E109" i="3"/>
  <c r="D109" i="3"/>
  <c r="A109" i="3"/>
  <c r="H107" i="3"/>
  <c r="E107" i="3"/>
  <c r="H106" i="3"/>
  <c r="E106" i="3"/>
  <c r="L105" i="3"/>
  <c r="K105" i="3"/>
  <c r="J105" i="3"/>
  <c r="G105" i="3"/>
  <c r="F105" i="3"/>
  <c r="D105" i="3"/>
  <c r="Z104" i="3"/>
  <c r="Y104" i="3"/>
  <c r="X104" i="3"/>
  <c r="W104" i="3"/>
  <c r="V104" i="3"/>
  <c r="T104" i="3"/>
  <c r="L104" i="3"/>
  <c r="K104" i="3"/>
  <c r="J104" i="3"/>
  <c r="I104" i="3"/>
  <c r="H104" i="3"/>
  <c r="G104" i="3"/>
  <c r="F104" i="3"/>
  <c r="E104" i="3"/>
  <c r="D104" i="3"/>
  <c r="A104" i="3"/>
  <c r="L103" i="3"/>
  <c r="K103" i="3"/>
  <c r="J103" i="3"/>
  <c r="G103" i="3"/>
  <c r="F103" i="3"/>
  <c r="D103" i="3"/>
  <c r="Z102" i="3"/>
  <c r="Y102" i="3"/>
  <c r="X102" i="3"/>
  <c r="W102" i="3"/>
  <c r="V102" i="3"/>
  <c r="T102" i="3"/>
  <c r="L102" i="3"/>
  <c r="K102" i="3"/>
  <c r="J102" i="3"/>
  <c r="I102" i="3"/>
  <c r="H102" i="3"/>
  <c r="G102" i="3"/>
  <c r="F102" i="3"/>
  <c r="E102" i="3"/>
  <c r="D102" i="3"/>
  <c r="A102" i="3"/>
  <c r="H100" i="3"/>
  <c r="E100" i="3"/>
  <c r="H99" i="3"/>
  <c r="E99" i="3"/>
  <c r="L98" i="3"/>
  <c r="K98" i="3"/>
  <c r="J98" i="3"/>
  <c r="G98" i="3"/>
  <c r="F98" i="3"/>
  <c r="D98" i="3"/>
  <c r="Z97" i="3"/>
  <c r="Y97" i="3"/>
  <c r="X97" i="3"/>
  <c r="W97" i="3"/>
  <c r="V97" i="3"/>
  <c r="T97" i="3"/>
  <c r="L97" i="3"/>
  <c r="K97" i="3"/>
  <c r="J97" i="3"/>
  <c r="I97" i="3"/>
  <c r="H97" i="3"/>
  <c r="G97" i="3"/>
  <c r="F97" i="3"/>
  <c r="E97" i="3"/>
  <c r="D97" i="3"/>
  <c r="A97" i="3"/>
  <c r="L96" i="3"/>
  <c r="K96" i="3"/>
  <c r="J96" i="3"/>
  <c r="G96" i="3"/>
  <c r="F96" i="3"/>
  <c r="D96" i="3"/>
  <c r="Z95" i="3"/>
  <c r="Y95" i="3"/>
  <c r="X95" i="3"/>
  <c r="W95" i="3"/>
  <c r="V95" i="3"/>
  <c r="T95" i="3"/>
  <c r="L95" i="3"/>
  <c r="K95" i="3"/>
  <c r="J95" i="3"/>
  <c r="I95" i="3"/>
  <c r="H95" i="3"/>
  <c r="G95" i="3"/>
  <c r="F95" i="3"/>
  <c r="E95" i="3"/>
  <c r="D95" i="3"/>
  <c r="A95" i="3"/>
  <c r="H93" i="3"/>
  <c r="E93" i="3"/>
  <c r="H92" i="3"/>
  <c r="E92" i="3"/>
  <c r="L91" i="3"/>
  <c r="K91" i="3"/>
  <c r="J91" i="3"/>
  <c r="G91" i="3"/>
  <c r="F91" i="3"/>
  <c r="D91" i="3"/>
  <c r="Z90" i="3"/>
  <c r="Y90" i="3"/>
  <c r="X90" i="3"/>
  <c r="W90" i="3"/>
  <c r="V90" i="3"/>
  <c r="T90" i="3"/>
  <c r="L90" i="3"/>
  <c r="K90" i="3"/>
  <c r="J90" i="3"/>
  <c r="I90" i="3"/>
  <c r="H90" i="3"/>
  <c r="G90" i="3"/>
  <c r="F90" i="3"/>
  <c r="E90" i="3"/>
  <c r="D90" i="3"/>
  <c r="A90" i="3"/>
  <c r="L89" i="3"/>
  <c r="K89" i="3"/>
  <c r="J89" i="3"/>
  <c r="G89" i="3"/>
  <c r="F89" i="3"/>
  <c r="D89" i="3"/>
  <c r="Z88" i="3"/>
  <c r="Y88" i="3"/>
  <c r="X88" i="3"/>
  <c r="W88" i="3"/>
  <c r="V88" i="3"/>
  <c r="T88" i="3"/>
  <c r="L88" i="3"/>
  <c r="K88" i="3"/>
  <c r="J88" i="3"/>
  <c r="I88" i="3"/>
  <c r="H88" i="3"/>
  <c r="G88" i="3"/>
  <c r="F88" i="3"/>
  <c r="E88" i="3"/>
  <c r="D88" i="3"/>
  <c r="A88" i="3"/>
  <c r="H86" i="3"/>
  <c r="E86" i="3"/>
  <c r="H85" i="3"/>
  <c r="E85" i="3"/>
  <c r="L84" i="3"/>
  <c r="K84" i="3"/>
  <c r="J84" i="3"/>
  <c r="G84" i="3"/>
  <c r="F84" i="3"/>
  <c r="D84" i="3"/>
  <c r="Z83" i="3"/>
  <c r="Y83" i="3"/>
  <c r="X83" i="3"/>
  <c r="W83" i="3"/>
  <c r="V83" i="3"/>
  <c r="T83" i="3"/>
  <c r="L83" i="3"/>
  <c r="K83" i="3"/>
  <c r="J83" i="3"/>
  <c r="I83" i="3"/>
  <c r="H83" i="3"/>
  <c r="G83" i="3"/>
  <c r="F83" i="3"/>
  <c r="E83" i="3"/>
  <c r="D83" i="3"/>
  <c r="A83" i="3"/>
  <c r="L82" i="3"/>
  <c r="K82" i="3"/>
  <c r="J82" i="3"/>
  <c r="G82" i="3"/>
  <c r="F82" i="3"/>
  <c r="D82" i="3"/>
  <c r="Z81" i="3"/>
  <c r="Y81" i="3"/>
  <c r="X81" i="3"/>
  <c r="W81" i="3"/>
  <c r="V81" i="3"/>
  <c r="T81" i="3"/>
  <c r="L81" i="3"/>
  <c r="K81" i="3"/>
  <c r="J81" i="3"/>
  <c r="I81" i="3"/>
  <c r="H81" i="3"/>
  <c r="G81" i="3"/>
  <c r="F81" i="3"/>
  <c r="E81" i="3"/>
  <c r="D81" i="3"/>
  <c r="A81" i="3"/>
  <c r="H79" i="3"/>
  <c r="E79" i="3"/>
  <c r="H78" i="3"/>
  <c r="E78" i="3"/>
  <c r="L77" i="3"/>
  <c r="K77" i="3"/>
  <c r="J77" i="3"/>
  <c r="G77" i="3"/>
  <c r="F77" i="3"/>
  <c r="D77" i="3"/>
  <c r="Z76" i="3"/>
  <c r="Y76" i="3"/>
  <c r="X76" i="3"/>
  <c r="W76" i="3"/>
  <c r="V76" i="3"/>
  <c r="T76" i="3"/>
  <c r="L76" i="3"/>
  <c r="K76" i="3"/>
  <c r="J76" i="3"/>
  <c r="I76" i="3"/>
  <c r="H76" i="3"/>
  <c r="G76" i="3"/>
  <c r="F76" i="3"/>
  <c r="E76" i="3"/>
  <c r="D76" i="3"/>
  <c r="A76" i="3"/>
  <c r="L75" i="3"/>
  <c r="K75" i="3"/>
  <c r="J75" i="3"/>
  <c r="G75" i="3"/>
  <c r="F75" i="3"/>
  <c r="D75" i="3"/>
  <c r="Z74" i="3"/>
  <c r="Y74" i="3"/>
  <c r="X74" i="3"/>
  <c r="W74" i="3"/>
  <c r="V74" i="3"/>
  <c r="T74" i="3"/>
  <c r="L74" i="3"/>
  <c r="K74" i="3"/>
  <c r="J74" i="3"/>
  <c r="I74" i="3"/>
  <c r="H74" i="3"/>
  <c r="G74" i="3"/>
  <c r="F74" i="3"/>
  <c r="E74" i="3"/>
  <c r="D74" i="3"/>
  <c r="A74" i="3"/>
  <c r="H72" i="3"/>
  <c r="E72" i="3"/>
  <c r="H71" i="3"/>
  <c r="E71" i="3"/>
  <c r="L70" i="3"/>
  <c r="K70" i="3"/>
  <c r="J70" i="3"/>
  <c r="G70" i="3"/>
  <c r="F70" i="3"/>
  <c r="D70" i="3"/>
  <c r="Z69" i="3"/>
  <c r="Y69" i="3"/>
  <c r="X69" i="3"/>
  <c r="W69" i="3"/>
  <c r="J138" i="3" s="1"/>
  <c r="O43" i="3" s="1"/>
  <c r="V69" i="3"/>
  <c r="T69" i="3"/>
  <c r="L69" i="3"/>
  <c r="K69" i="3"/>
  <c r="J69" i="3"/>
  <c r="I69" i="3"/>
  <c r="H69" i="3"/>
  <c r="G69" i="3"/>
  <c r="F69" i="3"/>
  <c r="E69" i="3"/>
  <c r="D69" i="3"/>
  <c r="A69" i="3"/>
  <c r="A68" i="3"/>
  <c r="H66" i="3"/>
  <c r="E66" i="3"/>
  <c r="H65" i="3"/>
  <c r="E65" i="3"/>
  <c r="L64" i="3"/>
  <c r="K64" i="3"/>
  <c r="J64" i="3"/>
  <c r="G64" i="3"/>
  <c r="F64" i="3"/>
  <c r="D64" i="3"/>
  <c r="Z63" i="3"/>
  <c r="Y63" i="3"/>
  <c r="X63" i="3"/>
  <c r="W63" i="3"/>
  <c r="V63" i="3"/>
  <c r="T63" i="3"/>
  <c r="L63" i="3"/>
  <c r="K63" i="3"/>
  <c r="J63" i="3"/>
  <c r="I63" i="3"/>
  <c r="H63" i="3"/>
  <c r="G63" i="3"/>
  <c r="F63" i="3"/>
  <c r="E63" i="3"/>
  <c r="D63" i="3"/>
  <c r="A63" i="3"/>
  <c r="H61" i="3"/>
  <c r="E61" i="3"/>
  <c r="H60" i="3"/>
  <c r="E60" i="3"/>
  <c r="L59" i="3"/>
  <c r="K59" i="3"/>
  <c r="J59" i="3"/>
  <c r="G59" i="3"/>
  <c r="F59" i="3"/>
  <c r="D59" i="3"/>
  <c r="Z58" i="3"/>
  <c r="Y58" i="3"/>
  <c r="X58" i="3"/>
  <c r="W58" i="3"/>
  <c r="V58" i="3"/>
  <c r="T58" i="3"/>
  <c r="L58" i="3"/>
  <c r="K58" i="3"/>
  <c r="J58" i="3"/>
  <c r="I58" i="3"/>
  <c r="H58" i="3"/>
  <c r="G58" i="3"/>
  <c r="F58" i="3"/>
  <c r="E58" i="3"/>
  <c r="D58" i="3"/>
  <c r="A58" i="3"/>
  <c r="H56" i="3"/>
  <c r="E56" i="3"/>
  <c r="H55" i="3"/>
  <c r="E55" i="3"/>
  <c r="L54" i="3"/>
  <c r="K54" i="3"/>
  <c r="J54" i="3"/>
  <c r="G54" i="3"/>
  <c r="F54" i="3"/>
  <c r="D54" i="3"/>
  <c r="Z53" i="3"/>
  <c r="Y53" i="3"/>
  <c r="X53" i="3"/>
  <c r="W53" i="3"/>
  <c r="V53" i="3"/>
  <c r="T53" i="3"/>
  <c r="L53" i="3"/>
  <c r="K53" i="3"/>
  <c r="J53" i="3"/>
  <c r="I53" i="3"/>
  <c r="H53" i="3"/>
  <c r="G53" i="3"/>
  <c r="F53" i="3"/>
  <c r="E53" i="3"/>
  <c r="D53" i="3"/>
  <c r="A53" i="3"/>
  <c r="H51" i="3"/>
  <c r="E51" i="3"/>
  <c r="H50" i="3"/>
  <c r="E50" i="3"/>
  <c r="L49" i="3"/>
  <c r="K49" i="3"/>
  <c r="J49" i="3"/>
  <c r="G49" i="3"/>
  <c r="F49" i="3"/>
  <c r="D49" i="3"/>
  <c r="Z48" i="3"/>
  <c r="Y48" i="3"/>
  <c r="L138" i="3" s="1"/>
  <c r="X48" i="3"/>
  <c r="W48" i="3"/>
  <c r="V48" i="3"/>
  <c r="T48" i="3"/>
  <c r="L48" i="3"/>
  <c r="K48" i="3"/>
  <c r="J48" i="3"/>
  <c r="I48" i="3"/>
  <c r="H48" i="3"/>
  <c r="G48" i="3"/>
  <c r="F48" i="3"/>
  <c r="E48" i="3"/>
  <c r="D48" i="3"/>
  <c r="A48" i="3"/>
  <c r="H46" i="3"/>
  <c r="E46" i="3"/>
  <c r="H45" i="3"/>
  <c r="E45" i="3"/>
  <c r="L44" i="3"/>
  <c r="K44" i="3"/>
  <c r="J44" i="3"/>
  <c r="G44" i="3"/>
  <c r="F44" i="3"/>
  <c r="D44" i="3"/>
  <c r="Z43" i="3"/>
  <c r="L139" i="3" s="1"/>
  <c r="Y43" i="3"/>
  <c r="X43" i="3"/>
  <c r="J139" i="3" s="1"/>
  <c r="W43" i="3"/>
  <c r="V43" i="3"/>
  <c r="I138" i="3" s="1"/>
  <c r="N43" i="3" s="1"/>
  <c r="T43" i="3"/>
  <c r="H138" i="3" s="1"/>
  <c r="L153" i="3" s="1"/>
  <c r="L43" i="3"/>
  <c r="K43" i="3"/>
  <c r="J43" i="3"/>
  <c r="I43" i="3"/>
  <c r="H43" i="3"/>
  <c r="G43" i="3"/>
  <c r="F43" i="3"/>
  <c r="E43" i="3"/>
  <c r="D43" i="3"/>
  <c r="A43" i="3"/>
  <c r="A42" i="3"/>
  <c r="H174" i="2"/>
  <c r="H176" i="2" s="1"/>
  <c r="H172" i="2"/>
  <c r="H171" i="2"/>
  <c r="H170" i="2"/>
  <c r="H165" i="2"/>
  <c r="A165" i="2"/>
  <c r="H164" i="2"/>
  <c r="D176" i="2" s="1"/>
  <c r="A164" i="2"/>
  <c r="H163" i="2"/>
  <c r="D175" i="2" s="1"/>
  <c r="A163" i="2"/>
  <c r="H162" i="2"/>
  <c r="A162" i="2"/>
  <c r="H161" i="2"/>
  <c r="A161" i="2"/>
  <c r="H160" i="2"/>
  <c r="A160" i="2"/>
  <c r="H159" i="2"/>
  <c r="A159" i="2"/>
  <c r="H158" i="2"/>
  <c r="H173" i="2" s="1"/>
  <c r="A158" i="2"/>
  <c r="H157" i="2"/>
  <c r="A157" i="2"/>
  <c r="H156" i="2"/>
  <c r="A156" i="2"/>
  <c r="H155" i="2"/>
  <c r="A155" i="2"/>
  <c r="H154" i="2"/>
  <c r="A154" i="2"/>
  <c r="H153" i="2"/>
  <c r="A153" i="2"/>
  <c r="L134" i="2"/>
  <c r="K134" i="2"/>
  <c r="J134" i="2"/>
  <c r="G134" i="2"/>
  <c r="F134" i="2"/>
  <c r="D134" i="2"/>
  <c r="Z133" i="2"/>
  <c r="Y133" i="2"/>
  <c r="X133" i="2"/>
  <c r="W133" i="2"/>
  <c r="V133" i="2"/>
  <c r="T133" i="2"/>
  <c r="L133" i="2"/>
  <c r="K133" i="2"/>
  <c r="J133" i="2"/>
  <c r="I133" i="2"/>
  <c r="H133" i="2"/>
  <c r="G133" i="2"/>
  <c r="F133" i="2"/>
  <c r="E133" i="2"/>
  <c r="D133" i="2"/>
  <c r="A133" i="2"/>
  <c r="H131" i="2"/>
  <c r="E131" i="2"/>
  <c r="H130" i="2"/>
  <c r="E130" i="2"/>
  <c r="L129" i="2"/>
  <c r="K129" i="2"/>
  <c r="J129" i="2"/>
  <c r="G129" i="2"/>
  <c r="F129" i="2"/>
  <c r="D129" i="2"/>
  <c r="Z128" i="2"/>
  <c r="Y128" i="2"/>
  <c r="X128" i="2"/>
  <c r="W128" i="2"/>
  <c r="V128" i="2"/>
  <c r="T128" i="2"/>
  <c r="L128" i="2"/>
  <c r="K128" i="2"/>
  <c r="J128" i="2"/>
  <c r="I128" i="2"/>
  <c r="H128" i="2"/>
  <c r="G128" i="2"/>
  <c r="F128" i="2"/>
  <c r="E128" i="2"/>
  <c r="D128" i="2"/>
  <c r="A128" i="2"/>
  <c r="H126" i="2"/>
  <c r="E126" i="2"/>
  <c r="H125" i="2"/>
  <c r="E125" i="2"/>
  <c r="L124" i="2"/>
  <c r="K124" i="2"/>
  <c r="J124" i="2"/>
  <c r="G124" i="2"/>
  <c r="F124" i="2"/>
  <c r="D124" i="2"/>
  <c r="Z123" i="2"/>
  <c r="Y123" i="2"/>
  <c r="X123" i="2"/>
  <c r="W123" i="2"/>
  <c r="V123" i="2"/>
  <c r="T123" i="2"/>
  <c r="L123" i="2"/>
  <c r="K123" i="2"/>
  <c r="J123" i="2"/>
  <c r="I123" i="2"/>
  <c r="H123" i="2"/>
  <c r="G123" i="2"/>
  <c r="F123" i="2"/>
  <c r="E123" i="2"/>
  <c r="D123" i="2"/>
  <c r="A123" i="2"/>
  <c r="L122" i="2"/>
  <c r="K122" i="2"/>
  <c r="J122" i="2"/>
  <c r="G122" i="2"/>
  <c r="F122" i="2"/>
  <c r="D122" i="2"/>
  <c r="Z121" i="2"/>
  <c r="Y121" i="2"/>
  <c r="X121" i="2"/>
  <c r="W121" i="2"/>
  <c r="V121" i="2"/>
  <c r="T121" i="2"/>
  <c r="L121" i="2"/>
  <c r="K121" i="2"/>
  <c r="J121" i="2"/>
  <c r="I121" i="2"/>
  <c r="H121" i="2"/>
  <c r="G121" i="2"/>
  <c r="F121" i="2"/>
  <c r="E121" i="2"/>
  <c r="D121" i="2"/>
  <c r="A121" i="2"/>
  <c r="H119" i="2"/>
  <c r="E119" i="2"/>
  <c r="H118" i="2"/>
  <c r="E118" i="2"/>
  <c r="L117" i="2"/>
  <c r="K117" i="2"/>
  <c r="J117" i="2"/>
  <c r="G117" i="2"/>
  <c r="F117" i="2"/>
  <c r="D117" i="2"/>
  <c r="Z116" i="2"/>
  <c r="Y116" i="2"/>
  <c r="X116" i="2"/>
  <c r="W116" i="2"/>
  <c r="V116" i="2"/>
  <c r="T116" i="2"/>
  <c r="L116" i="2"/>
  <c r="K116" i="2"/>
  <c r="J116" i="2"/>
  <c r="I116" i="2"/>
  <c r="H116" i="2"/>
  <c r="G116" i="2"/>
  <c r="F116" i="2"/>
  <c r="E116" i="2"/>
  <c r="D116" i="2"/>
  <c r="A116" i="2"/>
  <c r="H114" i="2"/>
  <c r="E114" i="2"/>
  <c r="H113" i="2"/>
  <c r="E113" i="2"/>
  <c r="L112" i="2"/>
  <c r="K112" i="2"/>
  <c r="J112" i="2"/>
  <c r="G112" i="2"/>
  <c r="F112" i="2"/>
  <c r="D112" i="2"/>
  <c r="Z111" i="2"/>
  <c r="Y111" i="2"/>
  <c r="X111" i="2"/>
  <c r="W111" i="2"/>
  <c r="V111" i="2"/>
  <c r="T111" i="2"/>
  <c r="L111" i="2"/>
  <c r="K111" i="2"/>
  <c r="J111" i="2"/>
  <c r="I111" i="2"/>
  <c r="H111" i="2"/>
  <c r="G111" i="2"/>
  <c r="F111" i="2"/>
  <c r="E111" i="2"/>
  <c r="D111" i="2"/>
  <c r="A111" i="2"/>
  <c r="L110" i="2"/>
  <c r="K110" i="2"/>
  <c r="J110" i="2"/>
  <c r="G110" i="2"/>
  <c r="F110" i="2"/>
  <c r="D110" i="2"/>
  <c r="Z109" i="2"/>
  <c r="Y109" i="2"/>
  <c r="X109" i="2"/>
  <c r="W109" i="2"/>
  <c r="V109" i="2"/>
  <c r="T109" i="2"/>
  <c r="L109" i="2"/>
  <c r="K109" i="2"/>
  <c r="J109" i="2"/>
  <c r="I109" i="2"/>
  <c r="H109" i="2"/>
  <c r="G109" i="2"/>
  <c r="F109" i="2"/>
  <c r="E109" i="2"/>
  <c r="D109" i="2"/>
  <c r="A109" i="2"/>
  <c r="H107" i="2"/>
  <c r="E107" i="2"/>
  <c r="H106" i="2"/>
  <c r="E106" i="2"/>
  <c r="L105" i="2"/>
  <c r="K105" i="2"/>
  <c r="J105" i="2"/>
  <c r="G105" i="2"/>
  <c r="F105" i="2"/>
  <c r="D105" i="2"/>
  <c r="Z104" i="2"/>
  <c r="Y104" i="2"/>
  <c r="X104" i="2"/>
  <c r="W104" i="2"/>
  <c r="V104" i="2"/>
  <c r="T104" i="2"/>
  <c r="L104" i="2"/>
  <c r="K104" i="2"/>
  <c r="J104" i="2"/>
  <c r="I104" i="2"/>
  <c r="H104" i="2"/>
  <c r="G104" i="2"/>
  <c r="F104" i="2"/>
  <c r="E104" i="2"/>
  <c r="D104" i="2"/>
  <c r="A104" i="2"/>
  <c r="L103" i="2"/>
  <c r="K103" i="2"/>
  <c r="J103" i="2"/>
  <c r="G103" i="2"/>
  <c r="F103" i="2"/>
  <c r="D103" i="2"/>
  <c r="Z102" i="2"/>
  <c r="Y102" i="2"/>
  <c r="X102" i="2"/>
  <c r="W102" i="2"/>
  <c r="V102" i="2"/>
  <c r="T102" i="2"/>
  <c r="L102" i="2"/>
  <c r="K102" i="2"/>
  <c r="J102" i="2"/>
  <c r="I102" i="2"/>
  <c r="H102" i="2"/>
  <c r="G102" i="2"/>
  <c r="F102" i="2"/>
  <c r="E102" i="2"/>
  <c r="D102" i="2"/>
  <c r="A102" i="2"/>
  <c r="H100" i="2"/>
  <c r="E100" i="2"/>
  <c r="H99" i="2"/>
  <c r="E99" i="2"/>
  <c r="L98" i="2"/>
  <c r="K98" i="2"/>
  <c r="J98" i="2"/>
  <c r="G98" i="2"/>
  <c r="F98" i="2"/>
  <c r="D98" i="2"/>
  <c r="Z97" i="2"/>
  <c r="Y97" i="2"/>
  <c r="X97" i="2"/>
  <c r="W97" i="2"/>
  <c r="V97" i="2"/>
  <c r="T97" i="2"/>
  <c r="L97" i="2"/>
  <c r="K97" i="2"/>
  <c r="J97" i="2"/>
  <c r="I97" i="2"/>
  <c r="H97" i="2"/>
  <c r="G97" i="2"/>
  <c r="F97" i="2"/>
  <c r="E97" i="2"/>
  <c r="D97" i="2"/>
  <c r="A97" i="2"/>
  <c r="L96" i="2"/>
  <c r="K96" i="2"/>
  <c r="J96" i="2"/>
  <c r="G96" i="2"/>
  <c r="F96" i="2"/>
  <c r="D96" i="2"/>
  <c r="Z95" i="2"/>
  <c r="Y95" i="2"/>
  <c r="X95" i="2"/>
  <c r="W95" i="2"/>
  <c r="V95" i="2"/>
  <c r="T95" i="2"/>
  <c r="L95" i="2"/>
  <c r="K95" i="2"/>
  <c r="J95" i="2"/>
  <c r="I95" i="2"/>
  <c r="H95" i="2"/>
  <c r="G95" i="2"/>
  <c r="F95" i="2"/>
  <c r="E95" i="2"/>
  <c r="D95" i="2"/>
  <c r="A95" i="2"/>
  <c r="H93" i="2"/>
  <c r="E93" i="2"/>
  <c r="H92" i="2"/>
  <c r="E92" i="2"/>
  <c r="L91" i="2"/>
  <c r="K91" i="2"/>
  <c r="J91" i="2"/>
  <c r="G91" i="2"/>
  <c r="F91" i="2"/>
  <c r="D91" i="2"/>
  <c r="Z90" i="2"/>
  <c r="Y90" i="2"/>
  <c r="X90" i="2"/>
  <c r="W90" i="2"/>
  <c r="V90" i="2"/>
  <c r="T90" i="2"/>
  <c r="L90" i="2"/>
  <c r="K90" i="2"/>
  <c r="J90" i="2"/>
  <c r="I90" i="2"/>
  <c r="H90" i="2"/>
  <c r="G90" i="2"/>
  <c r="F90" i="2"/>
  <c r="E90" i="2"/>
  <c r="D90" i="2"/>
  <c r="A90" i="2"/>
  <c r="L89" i="2"/>
  <c r="K89" i="2"/>
  <c r="J89" i="2"/>
  <c r="G89" i="2"/>
  <c r="F89" i="2"/>
  <c r="D89" i="2"/>
  <c r="Z88" i="2"/>
  <c r="Y88" i="2"/>
  <c r="X88" i="2"/>
  <c r="W88" i="2"/>
  <c r="V88" i="2"/>
  <c r="T88" i="2"/>
  <c r="L88" i="2"/>
  <c r="K88" i="2"/>
  <c r="J88" i="2"/>
  <c r="I88" i="2"/>
  <c r="H88" i="2"/>
  <c r="G88" i="2"/>
  <c r="F88" i="2"/>
  <c r="E88" i="2"/>
  <c r="D88" i="2"/>
  <c r="A88" i="2"/>
  <c r="H86" i="2"/>
  <c r="E86" i="2"/>
  <c r="H85" i="2"/>
  <c r="E85" i="2"/>
  <c r="L84" i="2"/>
  <c r="K84" i="2"/>
  <c r="J84" i="2"/>
  <c r="G84" i="2"/>
  <c r="F84" i="2"/>
  <c r="D84" i="2"/>
  <c r="Z83" i="2"/>
  <c r="Y83" i="2"/>
  <c r="X83" i="2"/>
  <c r="W83" i="2"/>
  <c r="V83" i="2"/>
  <c r="T83" i="2"/>
  <c r="L83" i="2"/>
  <c r="K83" i="2"/>
  <c r="J83" i="2"/>
  <c r="I83" i="2"/>
  <c r="H83" i="2"/>
  <c r="G83" i="2"/>
  <c r="F83" i="2"/>
  <c r="E83" i="2"/>
  <c r="D83" i="2"/>
  <c r="A83" i="2"/>
  <c r="L82" i="2"/>
  <c r="K82" i="2"/>
  <c r="J82" i="2"/>
  <c r="G82" i="2"/>
  <c r="F82" i="2"/>
  <c r="D82" i="2"/>
  <c r="Z81" i="2"/>
  <c r="Y81" i="2"/>
  <c r="X81" i="2"/>
  <c r="W81" i="2"/>
  <c r="V81" i="2"/>
  <c r="T81" i="2"/>
  <c r="L81" i="2"/>
  <c r="K81" i="2"/>
  <c r="J81" i="2"/>
  <c r="I81" i="2"/>
  <c r="H81" i="2"/>
  <c r="G81" i="2"/>
  <c r="F81" i="2"/>
  <c r="E81" i="2"/>
  <c r="D81" i="2"/>
  <c r="A81" i="2"/>
  <c r="H79" i="2"/>
  <c r="E79" i="2"/>
  <c r="H78" i="2"/>
  <c r="E78" i="2"/>
  <c r="L77" i="2"/>
  <c r="K77" i="2"/>
  <c r="J77" i="2"/>
  <c r="G77" i="2"/>
  <c r="F77" i="2"/>
  <c r="D77" i="2"/>
  <c r="Z76" i="2"/>
  <c r="Y76" i="2"/>
  <c r="X76" i="2"/>
  <c r="W76" i="2"/>
  <c r="V76" i="2"/>
  <c r="T76" i="2"/>
  <c r="L76" i="2"/>
  <c r="K76" i="2"/>
  <c r="J76" i="2"/>
  <c r="I76" i="2"/>
  <c r="H76" i="2"/>
  <c r="G76" i="2"/>
  <c r="F76" i="2"/>
  <c r="E76" i="2"/>
  <c r="D76" i="2"/>
  <c r="A76" i="2"/>
  <c r="L75" i="2"/>
  <c r="K75" i="2"/>
  <c r="J75" i="2"/>
  <c r="G75" i="2"/>
  <c r="F75" i="2"/>
  <c r="D75" i="2"/>
  <c r="Z74" i="2"/>
  <c r="Y74" i="2"/>
  <c r="X74" i="2"/>
  <c r="W74" i="2"/>
  <c r="V74" i="2"/>
  <c r="T74" i="2"/>
  <c r="L74" i="2"/>
  <c r="K74" i="2"/>
  <c r="J74" i="2"/>
  <c r="I74" i="2"/>
  <c r="H74" i="2"/>
  <c r="G74" i="2"/>
  <c r="F74" i="2"/>
  <c r="E74" i="2"/>
  <c r="D74" i="2"/>
  <c r="A74" i="2"/>
  <c r="H72" i="2"/>
  <c r="E72" i="2"/>
  <c r="H71" i="2"/>
  <c r="E71" i="2"/>
  <c r="L70" i="2"/>
  <c r="K70" i="2"/>
  <c r="J70" i="2"/>
  <c r="G70" i="2"/>
  <c r="F70" i="2"/>
  <c r="D70" i="2"/>
  <c r="Z69" i="2"/>
  <c r="Y69" i="2"/>
  <c r="X69" i="2"/>
  <c r="W69" i="2"/>
  <c r="V69" i="2"/>
  <c r="T69" i="2"/>
  <c r="L69" i="2"/>
  <c r="K69" i="2"/>
  <c r="J69" i="2"/>
  <c r="I69" i="2"/>
  <c r="H69" i="2"/>
  <c r="G69" i="2"/>
  <c r="F69" i="2"/>
  <c r="E69" i="2"/>
  <c r="D69" i="2"/>
  <c r="A69" i="2"/>
  <c r="A68" i="2"/>
  <c r="H66" i="2"/>
  <c r="E66" i="2"/>
  <c r="H65" i="2"/>
  <c r="E65" i="2"/>
  <c r="L64" i="2"/>
  <c r="K64" i="2"/>
  <c r="J64" i="2"/>
  <c r="G64" i="2"/>
  <c r="F64" i="2"/>
  <c r="D64" i="2"/>
  <c r="Z63" i="2"/>
  <c r="Y63" i="2"/>
  <c r="X63" i="2"/>
  <c r="W63" i="2"/>
  <c r="V63" i="2"/>
  <c r="T63" i="2"/>
  <c r="L63" i="2"/>
  <c r="K63" i="2"/>
  <c r="J63" i="2"/>
  <c r="I63" i="2"/>
  <c r="H63" i="2"/>
  <c r="G63" i="2"/>
  <c r="F63" i="2"/>
  <c r="E63" i="2"/>
  <c r="D63" i="2"/>
  <c r="A63" i="2"/>
  <c r="H61" i="2"/>
  <c r="E61" i="2"/>
  <c r="H60" i="2"/>
  <c r="E60" i="2"/>
  <c r="L59" i="2"/>
  <c r="K59" i="2"/>
  <c r="J59" i="2"/>
  <c r="G59" i="2"/>
  <c r="F59" i="2"/>
  <c r="D59" i="2"/>
  <c r="Z58" i="2"/>
  <c r="Y58" i="2"/>
  <c r="X58" i="2"/>
  <c r="W58" i="2"/>
  <c r="V58" i="2"/>
  <c r="T58" i="2"/>
  <c r="L58" i="2"/>
  <c r="K58" i="2"/>
  <c r="J58" i="2"/>
  <c r="I58" i="2"/>
  <c r="H58" i="2"/>
  <c r="G58" i="2"/>
  <c r="F58" i="2"/>
  <c r="E58" i="2"/>
  <c r="D58" i="2"/>
  <c r="A58" i="2"/>
  <c r="H56" i="2"/>
  <c r="E56" i="2"/>
  <c r="H55" i="2"/>
  <c r="E55" i="2"/>
  <c r="L54" i="2"/>
  <c r="K54" i="2"/>
  <c r="J54" i="2"/>
  <c r="G54" i="2"/>
  <c r="F54" i="2"/>
  <c r="D54" i="2"/>
  <c r="Z53" i="2"/>
  <c r="Y53" i="2"/>
  <c r="X53" i="2"/>
  <c r="W53" i="2"/>
  <c r="V53" i="2"/>
  <c r="T53" i="2"/>
  <c r="L53" i="2"/>
  <c r="K53" i="2"/>
  <c r="J53" i="2"/>
  <c r="I53" i="2"/>
  <c r="H53" i="2"/>
  <c r="G53" i="2"/>
  <c r="F53" i="2"/>
  <c r="E53" i="2"/>
  <c r="D53" i="2"/>
  <c r="A53" i="2"/>
  <c r="H51" i="2"/>
  <c r="E51" i="2"/>
  <c r="H50" i="2"/>
  <c r="E50" i="2"/>
  <c r="L49" i="2"/>
  <c r="K49" i="2"/>
  <c r="J49" i="2"/>
  <c r="G49" i="2"/>
  <c r="F49" i="2"/>
  <c r="D49" i="2"/>
  <c r="Z48" i="2"/>
  <c r="Y48" i="2"/>
  <c r="X48" i="2"/>
  <c r="W48" i="2"/>
  <c r="V48" i="2"/>
  <c r="T48" i="2"/>
  <c r="L48" i="2"/>
  <c r="K48" i="2"/>
  <c r="J48" i="2"/>
  <c r="I48" i="2"/>
  <c r="H48" i="2"/>
  <c r="G48" i="2"/>
  <c r="F48" i="2"/>
  <c r="E48" i="2"/>
  <c r="D48" i="2"/>
  <c r="A48" i="2"/>
  <c r="H46" i="2"/>
  <c r="E46" i="2"/>
  <c r="H45" i="2"/>
  <c r="E45" i="2"/>
  <c r="L44" i="2"/>
  <c r="K44" i="2"/>
  <c r="J44" i="2"/>
  <c r="G44" i="2"/>
  <c r="F44" i="2"/>
  <c r="D44" i="2"/>
  <c r="Z43" i="2"/>
  <c r="L137" i="2" s="1"/>
  <c r="Y43" i="2"/>
  <c r="L136" i="2" s="1"/>
  <c r="P43" i="2" s="1"/>
  <c r="X43" i="2"/>
  <c r="J137" i="2" s="1"/>
  <c r="W43" i="2"/>
  <c r="J136" i="2" s="1"/>
  <c r="O43" i="2" s="1"/>
  <c r="V43" i="2"/>
  <c r="I136" i="2" s="1"/>
  <c r="N43" i="2" s="1"/>
  <c r="T43" i="2"/>
  <c r="H136" i="2" s="1"/>
  <c r="L151" i="2" s="1"/>
  <c r="L43" i="2"/>
  <c r="K43" i="2"/>
  <c r="J43" i="2"/>
  <c r="I43" i="2"/>
  <c r="H43" i="2"/>
  <c r="G43" i="2"/>
  <c r="F43" i="2"/>
  <c r="E43" i="2"/>
  <c r="D43" i="2"/>
  <c r="A43" i="2"/>
  <c r="A42" i="2"/>
  <c r="P43" i="4" l="1"/>
  <c r="O43" i="4"/>
  <c r="N43" i="4"/>
  <c r="H175" i="4"/>
  <c r="H177" i="4" s="1"/>
  <c r="H178" i="4" s="1"/>
  <c r="H178" i="3"/>
  <c r="H177" i="3"/>
  <c r="H179" i="3" s="1"/>
  <c r="H180" i="3" s="1"/>
  <c r="P43" i="3"/>
  <c r="H177" i="2"/>
  <c r="H178" i="2" s="1"/>
  <c r="H175" i="2"/>
  <c r="H180" i="4" l="1"/>
  <c r="H181" i="4" s="1"/>
  <c r="H182" i="4" s="1"/>
  <c r="H183" i="4" s="1"/>
  <c r="H183" i="3"/>
  <c r="H184" i="3" s="1"/>
  <c r="H185" i="3" s="1"/>
  <c r="H182" i="3"/>
  <c r="H180" i="2"/>
  <c r="H181" i="2" s="1"/>
  <c r="H182" i="2" s="1"/>
  <c r="H183" i="2" s="1"/>
  <c r="H185" i="4" l="1"/>
  <c r="H184" i="4"/>
  <c r="H187" i="3"/>
  <c r="H33" i="3" s="1"/>
  <c r="H186" i="3"/>
  <c r="H185" i="2"/>
  <c r="H33" i="2" s="1"/>
  <c r="H184" i="2"/>
</calcChain>
</file>

<file path=xl/sharedStrings.xml><?xml version="1.0" encoding="utf-8"?>
<sst xmlns="http://schemas.openxmlformats.org/spreadsheetml/2006/main" count="447" uniqueCount="151">
  <si>
    <t>СА п тр 4422647</t>
  </si>
  <si>
    <t>СА п тр 4423012</t>
  </si>
  <si>
    <t>СА п тр 4420406</t>
  </si>
  <si>
    <t>СА п тр 4420393</t>
  </si>
  <si>
    <t>СА п тр 4423288</t>
  </si>
  <si>
    <t>СА п тр 4423226</t>
  </si>
  <si>
    <t>СА п тр 4422487</t>
  </si>
  <si>
    <t>СА п тр 4422433</t>
  </si>
  <si>
    <t>СА п тр 4423159</t>
  </si>
  <si>
    <t>СА п тр 4422481</t>
  </si>
  <si>
    <t>СА п тр 4422484</t>
  </si>
  <si>
    <t>СА п тр 4422401</t>
  </si>
  <si>
    <t>СА п тр 4422463</t>
  </si>
  <si>
    <t>СА п тр 4420721</t>
  </si>
  <si>
    <t>СА п тр 4423013</t>
  </si>
  <si>
    <t>СА п тр 4423016</t>
  </si>
  <si>
    <t>СА п тр 4420431</t>
  </si>
  <si>
    <t>СА п тр 4420559</t>
  </si>
  <si>
    <t>СА п тр 4422467</t>
  </si>
  <si>
    <t>СА п тр 4422482</t>
  </si>
  <si>
    <t>СА п тр 4420395</t>
  </si>
  <si>
    <t>СА п тр 4423128</t>
  </si>
  <si>
    <t>СА п тр 4422628</t>
  </si>
  <si>
    <t>СА п тр 4422387</t>
  </si>
  <si>
    <t>СА п тр 4423276</t>
  </si>
  <si>
    <t>СА п тр 4422465</t>
  </si>
  <si>
    <t>СА п тр 4423085</t>
  </si>
  <si>
    <t>СА п тр 4422483</t>
  </si>
  <si>
    <t>СА п тр 4423178</t>
  </si>
  <si>
    <t>СА п тр 4422466</t>
  </si>
  <si>
    <t>СА п тр 4423279</t>
  </si>
  <si>
    <t>СА п тр 4422434</t>
  </si>
  <si>
    <t>СА п тр 4422398</t>
  </si>
  <si>
    <t>СА п тр 4422417</t>
  </si>
  <si>
    <t>СА п тр 4423219</t>
  </si>
  <si>
    <t>СА п тр 4422634</t>
  </si>
  <si>
    <t>СА п тр 4423223</t>
  </si>
  <si>
    <t>СА п тр 4422435</t>
  </si>
  <si>
    <t>СА п тр 4423285</t>
  </si>
  <si>
    <t>СА п тр 4423283</t>
  </si>
  <si>
    <t>СА п тр 4422488</t>
  </si>
  <si>
    <t>СА п тр 4422489</t>
  </si>
  <si>
    <t>СА п тр 4422485</t>
  </si>
  <si>
    <t>СА п тр 4422655</t>
  </si>
  <si>
    <t>СА п тр 4422653</t>
  </si>
  <si>
    <t>СА п тр 4422431</t>
  </si>
  <si>
    <t>СА п тр 4422400</t>
  </si>
  <si>
    <t>СА п тр 4420504</t>
  </si>
  <si>
    <t>СА п тр 4423015</t>
  </si>
  <si>
    <t>СА п тр 4422402</t>
  </si>
  <si>
    <t>СА п тр 4422461</t>
  </si>
  <si>
    <t>СА п тр 4422460</t>
  </si>
  <si>
    <t>Код К-37657</t>
  </si>
  <si>
    <t>Заказ торо № 4422460 п.20</t>
  </si>
  <si>
    <t>Унифированная форма КС-2</t>
  </si>
  <si>
    <t>Утверждена постановлением Госкомстата России</t>
  </si>
  <si>
    <t>от 11.11.99 N 100</t>
  </si>
  <si>
    <t>Код</t>
  </si>
  <si>
    <t>Форма по ОКУД</t>
  </si>
  <si>
    <t>0322005</t>
  </si>
  <si>
    <t xml:space="preserve">Акционерное общество "Рязанская нефтеперерабатывающая компания", Российская Федерация, 390011, </t>
  </si>
  <si>
    <t>Инвестор:</t>
  </si>
  <si>
    <t>г.Рязань, Район Южный Промузел, д.8, тел.(4912) 93-34-69, факс (4912) 93-31-06</t>
  </si>
  <si>
    <t>по ОКПО</t>
  </si>
  <si>
    <t>(организация, адрес, телефон, факс)</t>
  </si>
  <si>
    <t>Заказчик:</t>
  </si>
  <si>
    <t>Генподрядчик:</t>
  </si>
  <si>
    <t>Субподрядчик:</t>
  </si>
  <si>
    <t>Стройка:</t>
  </si>
  <si>
    <t>Объект:</t>
  </si>
  <si>
    <t xml:space="preserve"> МВЗ 70 00 02 05 0, Цех № 2, СА, Инв. № 97173310 (Трубопроводы)</t>
  </si>
  <si>
    <t xml:space="preserve">                                        О ПРИЕМКЕ ВЫПОЛНЕННЫХ ЭТАПОВ  РАБОТ ПО КАПИТАЛЬНОМУ РЕМОНТУ</t>
  </si>
  <si>
    <t>Смета № 5883</t>
  </si>
  <si>
    <t>Сметная (Договорная) стоимость в соответствии с договором подряда</t>
  </si>
  <si>
    <t>№ п/п</t>
  </si>
  <si>
    <t>Номер по смете</t>
  </si>
  <si>
    <t>Шифр и номер позиции норматива</t>
  </si>
  <si>
    <t>Наименование работ и затрат, единица измерения</t>
  </si>
  <si>
    <t>Количество</t>
  </si>
  <si>
    <t>Стоимость ед., руб.</t>
  </si>
  <si>
    <t>Общая стоимость, руб.</t>
  </si>
  <si>
    <t>Затраты труда, чел.-ч</t>
  </si>
  <si>
    <t>Всего</t>
  </si>
  <si>
    <t>Экспл. машин</t>
  </si>
  <si>
    <t>Основная зарплата</t>
  </si>
  <si>
    <t>основных рабочих</t>
  </si>
  <si>
    <t>машинистов</t>
  </si>
  <si>
    <t>в т.ч. зарплата</t>
  </si>
  <si>
    <t>на единицу</t>
  </si>
  <si>
    <t>всего</t>
  </si>
  <si>
    <t>1a</t>
  </si>
  <si>
    <r>
      <t>66-24-2</t>
    </r>
    <r>
      <rPr>
        <i/>
        <sz val="10"/>
        <rFont val="Arial"/>
        <family val="2"/>
        <charset val="204"/>
      </rPr>
      <t xml:space="preserve">
К=(ЭММ, ЗПМ, ОЗП, ТЗ, ТЗМ)*1,15</t>
    </r>
  </si>
  <si>
    <t>Накладные расходы</t>
  </si>
  <si>
    <t>Сметная прибыль</t>
  </si>
  <si>
    <r>
      <t>26-01-049-01</t>
    </r>
    <r>
      <rPr>
        <i/>
        <sz val="10"/>
        <rFont val="Arial"/>
        <family val="2"/>
        <charset val="204"/>
      </rPr>
      <t xml:space="preserve">
К=МР*0; (ЭММ, ЗПМ, ОЗП, ТЗ, ТЗМ)*1,15*0,6</t>
    </r>
  </si>
  <si>
    <r>
      <t>26-01-054-01</t>
    </r>
    <r>
      <rPr>
        <i/>
        <sz val="10"/>
        <rFont val="Arial"/>
        <family val="2"/>
        <charset val="204"/>
      </rPr>
      <t xml:space="preserve">
К=МР*0; (ЭММ, ЗПМ, ОЗП, ТЗ, ТЗМ)*1,15*0,6</t>
    </r>
  </si>
  <si>
    <r>
      <t>26-01-049-01</t>
    </r>
    <r>
      <rPr>
        <i/>
        <sz val="10"/>
        <rFont val="Arial"/>
        <family val="2"/>
        <charset val="204"/>
      </rPr>
      <t xml:space="preserve">
К=МР*0; (ЭММ, ЗПМ, ТЗМ)*1,15*0,6; (ОЗП, ТЗ)*1,15*0,6*1,3</t>
    </r>
  </si>
  <si>
    <r>
      <t>26-01-009-01</t>
    </r>
    <r>
      <rPr>
        <i/>
        <sz val="10"/>
        <rFont val="Arial"/>
        <family val="2"/>
        <charset val="204"/>
      </rPr>
      <t xml:space="preserve">
К=(ЭММ, ЗПМ, ОЗП, ТЗ, ТЗМ)*1,15</t>
    </r>
  </si>
  <si>
    <r>
      <t>78052060</t>
    </r>
    <r>
      <rPr>
        <i/>
        <sz val="10"/>
        <rFont val="Arial"/>
        <family val="2"/>
        <charset val="204"/>
      </rPr>
      <t xml:space="preserve">
К=МР*1,04</t>
    </r>
  </si>
  <si>
    <r>
      <t>26-01-049-01</t>
    </r>
    <r>
      <rPr>
        <i/>
        <sz val="10"/>
        <rFont val="Arial"/>
        <family val="2"/>
        <charset val="204"/>
      </rPr>
      <t xml:space="preserve">
К=(ЭММ, ЗПМ, ОЗП, ТЗ, ТЗМ)*1,15</t>
    </r>
  </si>
  <si>
    <r>
      <t>76019502</t>
    </r>
    <r>
      <rPr>
        <i/>
        <sz val="10"/>
        <rFont val="Arial"/>
        <family val="2"/>
        <charset val="204"/>
      </rPr>
      <t xml:space="preserve">
К=МР*1,04</t>
    </r>
  </si>
  <si>
    <r>
      <t>26-01-011-02</t>
    </r>
    <r>
      <rPr>
        <i/>
        <sz val="10"/>
        <rFont val="Arial"/>
        <family val="2"/>
        <charset val="204"/>
      </rPr>
      <t xml:space="preserve">
К=(ЭММ, ЗПМ, ОЗП, ТЗ, ТЗМ)*1,15</t>
    </r>
  </si>
  <si>
    <r>
      <t>26-01-053-02</t>
    </r>
    <r>
      <rPr>
        <i/>
        <sz val="10"/>
        <rFont val="Arial"/>
        <family val="2"/>
        <charset val="204"/>
      </rPr>
      <t xml:space="preserve">
К=(ЭММ, ЗПМ, ОЗП, ТЗ, ТЗМ)*1,15</t>
    </r>
  </si>
  <si>
    <r>
      <t>26-01-054-01</t>
    </r>
    <r>
      <rPr>
        <i/>
        <sz val="10"/>
        <rFont val="Arial"/>
        <family val="2"/>
        <charset val="204"/>
      </rPr>
      <t xml:space="preserve">
К=(ЭММ, ЗПМ, ОЗП, ТЗ, ТЗМ)*1,15</t>
    </r>
  </si>
  <si>
    <r>
      <t>78027336</t>
    </r>
    <r>
      <rPr>
        <i/>
        <sz val="10"/>
        <rFont val="Arial"/>
        <family val="2"/>
        <charset val="204"/>
      </rPr>
      <t xml:space="preserve">
К=МР*1,04</t>
    </r>
  </si>
  <si>
    <r>
      <t>26-01-009-01</t>
    </r>
    <r>
      <rPr>
        <i/>
        <sz val="10"/>
        <rFont val="Arial"/>
        <family val="2"/>
        <charset val="204"/>
      </rPr>
      <t xml:space="preserve">
К=(ЭММ, ЗПМ, ТЗМ)*1,15; (ОЗП, ТЗ)*1,15*1,3</t>
    </r>
  </si>
  <si>
    <r>
      <t>26-01-049-01</t>
    </r>
    <r>
      <rPr>
        <i/>
        <sz val="10"/>
        <rFont val="Arial"/>
        <family val="2"/>
        <charset val="204"/>
      </rPr>
      <t xml:space="preserve">
К=(ЭММ, ЗПМ, ТЗМ)*1,15; (ОЗП, ТЗ)*1,15*1,3</t>
    </r>
  </si>
  <si>
    <r>
      <t>26-01-011-02</t>
    </r>
    <r>
      <rPr>
        <i/>
        <sz val="10"/>
        <rFont val="Arial"/>
        <family val="2"/>
        <charset val="204"/>
      </rPr>
      <t xml:space="preserve">
К=(ЭММ, ЗПМ, ТЗМ)*1,15; (ОЗП, ТЗ)*1,15*1,3</t>
    </r>
  </si>
  <si>
    <r>
      <t>26-01-053-02</t>
    </r>
    <r>
      <rPr>
        <i/>
        <sz val="10"/>
        <rFont val="Arial"/>
        <family val="2"/>
        <charset val="204"/>
      </rPr>
      <t xml:space="preserve">
К=(ЭММ, ЗПМ, ТЗМ)*1,15; (ОЗП, ТЗ)*1,15*1,3</t>
    </r>
  </si>
  <si>
    <t>Итого по акту</t>
  </si>
  <si>
    <t xml:space="preserve">Накладные расходы </t>
  </si>
  <si>
    <t>в том числе</t>
  </si>
  <si>
    <t xml:space="preserve">  Теплоизоляционные работы</t>
  </si>
  <si>
    <t xml:space="preserve">    100 % (по стр. 2-6, 8, 10, 12, 14, 16, 18-19, 21-22) </t>
  </si>
  <si>
    <t xml:space="preserve">  Наружные с/техработы : разборка, очистка...</t>
  </si>
  <si>
    <t xml:space="preserve">    74 % (по стр. 1) </t>
  </si>
  <si>
    <t xml:space="preserve">Сметная прибыль </t>
  </si>
  <si>
    <t xml:space="preserve">    70 %*0,85 = 60 % (по стр. 2-6, 8, 10, 12, 14, 16, 18-19, 21-22) </t>
  </si>
  <si>
    <t xml:space="preserve">    50 % (по стр. 1) </t>
  </si>
  <si>
    <t>Итого по смете с НР и СП</t>
  </si>
  <si>
    <t>ИНДЕКС на машины и механизмы</t>
  </si>
  <si>
    <t>ИНДЕКС на зарплату</t>
  </si>
  <si>
    <t>ИНДЕКС дифлятор</t>
  </si>
  <si>
    <t>ИНДЕКС на материалы</t>
  </si>
  <si>
    <t>МАТЕРИАЛЫ ГЕНПОДРЯДЧИКА текущие цены</t>
  </si>
  <si>
    <t>МАТЕРИАЛЫ ЗАКАЗЧИКА текущие цены</t>
  </si>
  <si>
    <t>в ТОМ ЧИСЛЕ транспорт от материалов заказчика</t>
  </si>
  <si>
    <t>Текущая стоимость машин и механизмов</t>
  </si>
  <si>
    <t>Текущая зарплата</t>
  </si>
  <si>
    <t>Текущая стоимость НР</t>
  </si>
  <si>
    <t>Текущая стоимость СП</t>
  </si>
  <si>
    <t>Текущая СМР</t>
  </si>
  <si>
    <t>Итого</t>
  </si>
  <si>
    <t>%  НА ЗИМНЕЕ УДОРОЖАНИЕ</t>
  </si>
  <si>
    <t>Зимнее удорожание</t>
  </si>
  <si>
    <t>ИТОГО в текущих ценах без НДС</t>
  </si>
  <si>
    <t>Стоимость работ с К=0,8</t>
  </si>
  <si>
    <t>НДС 20%</t>
  </si>
  <si>
    <t>Сдал:</t>
  </si>
  <si>
    <t>Принял:</t>
  </si>
  <si>
    <t>Директор обособленного подразделения (г.Рязань)</t>
  </si>
  <si>
    <t>ОАО "ЛСК-Термостепс"</t>
  </si>
  <si>
    <t>______________И.А.Курбатов</t>
  </si>
  <si>
    <t>______________</t>
  </si>
  <si>
    <t>Заказ торо № 4422461 п.20</t>
  </si>
  <si>
    <t>Смета № 5884</t>
  </si>
  <si>
    <t xml:space="preserve">    100 % (по стр. 2-6, 8, 10, 12, 14, 16, 18-19, 21, 23) </t>
  </si>
  <si>
    <t xml:space="preserve">    70 %*0,85 = 60 % (по стр. 2-6, 8, 10, 12, 14, 16, 18-19, 21, 23) </t>
  </si>
  <si>
    <t>Заказ торо № 4422402 п.20</t>
  </si>
  <si>
    <t xml:space="preserve"> МВЗ 70 00 02 05 0, Цех № 2, СА, Инв. № 97173356 (Трубопроводы)</t>
  </si>
  <si>
    <t>Смета № 5886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</si>
</sst>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#,##0.00;[Red]\-\ #,##0.00"/>
    <numFmt numFmtId="166" formatCode="#,##0.00############;[Red]\-\ #,##0.00############"/>
    <numFmt numFmtId="167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color indexed="10"/>
      <name val="Arial Cyr"/>
      <charset val="204"/>
    </font>
    <font>
      <sz val="7"/>
      <name val="Arial Cyr"/>
      <family val="2"/>
      <charset val="204"/>
    </font>
    <font>
      <i/>
      <sz val="7"/>
      <name val="Arial Cyr"/>
      <family val="2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9"/>
      <name val="Arial Cyr"/>
      <charset val="204"/>
    </font>
    <font>
      <b/>
      <sz val="8"/>
      <name val="Arial Cyr"/>
      <charset val="204"/>
    </font>
    <font>
      <b/>
      <sz val="7"/>
      <name val="Arial Cyr"/>
      <charset val="204"/>
    </font>
    <font>
      <b/>
      <vertAlign val="subscript"/>
      <sz val="6"/>
      <name val="Arial Cyr"/>
      <family val="2"/>
      <charset val="204"/>
    </font>
    <font>
      <b/>
      <sz val="7"/>
      <color rgb="FFFF0000"/>
      <name val="Arial Cyr"/>
      <family val="2"/>
      <charset val="204"/>
    </font>
    <font>
      <b/>
      <vertAlign val="subscript"/>
      <sz val="6"/>
      <color rgb="FFFF0000"/>
      <name val="Arial Cyr"/>
      <family val="2"/>
      <charset val="204"/>
    </font>
    <font>
      <b/>
      <sz val="8"/>
      <color rgb="FFFF0000"/>
      <name val="Arial Cyr"/>
      <family val="2"/>
      <charset val="204"/>
    </font>
    <font>
      <sz val="8"/>
      <color rgb="FFFF0000"/>
      <name val="Arial Cyr"/>
      <family val="2"/>
      <charset val="204"/>
    </font>
    <font>
      <sz val="7"/>
      <color rgb="FFFF0000"/>
      <name val="Arial Cyr"/>
      <family val="2"/>
      <charset val="204"/>
    </font>
    <font>
      <sz val="10"/>
      <color rgb="FFFF0000"/>
      <name val="Arial"/>
      <family val="2"/>
      <charset val="204"/>
    </font>
    <font>
      <sz val="9"/>
      <color rgb="FFFF0000"/>
      <name val="Arial Cyr"/>
      <charset val="204"/>
    </font>
    <font>
      <sz val="10"/>
      <color rgb="FFFF0000"/>
      <name val="Arial Cyr"/>
      <charset val="204"/>
    </font>
    <font>
      <b/>
      <sz val="7"/>
      <color rgb="FF008080"/>
      <name val="Arial Cyr"/>
      <family val="2"/>
      <charset val="204"/>
    </font>
    <font>
      <b/>
      <vertAlign val="subscript"/>
      <sz val="6"/>
      <color rgb="FF008080"/>
      <name val="Arial Cyr"/>
      <family val="2"/>
      <charset val="204"/>
    </font>
    <font>
      <b/>
      <sz val="8"/>
      <color rgb="FF008080"/>
      <name val="Arial Cyr"/>
      <family val="2"/>
      <charset val="204"/>
    </font>
    <font>
      <sz val="8"/>
      <color rgb="FF008080"/>
      <name val="Arial Cyr"/>
      <family val="2"/>
      <charset val="204"/>
    </font>
    <font>
      <sz val="7"/>
      <color rgb="FF008080"/>
      <name val="Arial Cyr"/>
      <family val="2"/>
      <charset val="204"/>
    </font>
    <font>
      <sz val="9"/>
      <color rgb="FF008080"/>
      <name val="Arial Cyr"/>
      <charset val="204"/>
    </font>
    <font>
      <sz val="10"/>
      <color rgb="FF008080"/>
      <name val="Arial Cyr"/>
      <charset val="204"/>
    </font>
    <font>
      <sz val="8"/>
      <name val="Arial Cyr"/>
      <charset val="204"/>
    </font>
    <font>
      <sz val="7"/>
      <color indexed="10"/>
      <name val="Arial Cyr"/>
      <family val="2"/>
      <charset val="204"/>
    </font>
    <font>
      <sz val="7"/>
      <name val="Arial Cyr"/>
      <charset val="204"/>
    </font>
    <font>
      <sz val="8"/>
      <color indexed="10"/>
      <name val="Arial Cyr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3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b/>
      <sz val="9"/>
      <color rgb="FFFF000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sz val="9"/>
      <color rgb="FFFF0000"/>
      <name val="Arial Cyr"/>
      <family val="2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1" fillId="0" borderId="0" xfId="1"/>
    <xf numFmtId="0" fontId="1" fillId="0" borderId="0" xfId="2"/>
    <xf numFmtId="0" fontId="3" fillId="0" borderId="0" xfId="3" applyFont="1"/>
    <xf numFmtId="0" fontId="4" fillId="0" borderId="0" xfId="3" applyFont="1"/>
    <xf numFmtId="0" fontId="5" fillId="0" borderId="0" xfId="3" applyFont="1"/>
    <xf numFmtId="0" fontId="4" fillId="0" borderId="1" xfId="3" applyFont="1" applyBorder="1"/>
    <xf numFmtId="0" fontId="4" fillId="0" borderId="2" xfId="3" applyFont="1" applyBorder="1" applyAlignment="1">
      <alignment horizontal="center"/>
    </xf>
    <xf numFmtId="0" fontId="4" fillId="0" borderId="3" xfId="3" applyFont="1" applyBorder="1"/>
    <xf numFmtId="0" fontId="6" fillId="0" borderId="0" xfId="3" applyFont="1"/>
    <xf numFmtId="0" fontId="7" fillId="0" borderId="0" xfId="3" applyFont="1"/>
    <xf numFmtId="49" fontId="8" fillId="0" borderId="1" xfId="3" applyNumberFormat="1" applyFont="1" applyBorder="1" applyAlignment="1">
      <alignment horizontal="center" wrapText="1"/>
    </xf>
    <xf numFmtId="0" fontId="9" fillId="0" borderId="2" xfId="4" applyFont="1" applyBorder="1" applyAlignment="1">
      <alignment wrapText="1"/>
    </xf>
    <xf numFmtId="0" fontId="9" fillId="0" borderId="3" xfId="4" applyFont="1" applyBorder="1" applyAlignment="1">
      <alignment wrapText="1"/>
    </xf>
    <xf numFmtId="0" fontId="10" fillId="0" borderId="0" xfId="3" applyFont="1"/>
    <xf numFmtId="0" fontId="11" fillId="0" borderId="0" xfId="3" applyFont="1"/>
    <xf numFmtId="0" fontId="12" fillId="0" borderId="0" xfId="3" applyFont="1"/>
    <xf numFmtId="49" fontId="8" fillId="0" borderId="4" xfId="3" applyNumberFormat="1" applyFont="1" applyBorder="1" applyAlignment="1">
      <alignment horizontal="center" vertical="center" wrapText="1"/>
    </xf>
    <xf numFmtId="0" fontId="1" fillId="0" borderId="5" xfId="4" applyBorder="1" applyAlignment="1">
      <alignment vertical="center" wrapText="1"/>
    </xf>
    <xf numFmtId="0" fontId="1" fillId="0" borderId="6" xfId="4" applyBorder="1" applyAlignment="1">
      <alignment vertical="center" wrapText="1"/>
    </xf>
    <xf numFmtId="0" fontId="2" fillId="0" borderId="7" xfId="3" applyBorder="1"/>
    <xf numFmtId="0" fontId="6" fillId="0" borderId="7" xfId="3" applyFont="1" applyBorder="1"/>
    <xf numFmtId="0" fontId="8" fillId="0" borderId="7" xfId="3" applyFont="1" applyBorder="1"/>
    <xf numFmtId="0" fontId="4" fillId="0" borderId="7" xfId="3" applyFont="1" applyBorder="1"/>
    <xf numFmtId="0" fontId="8" fillId="0" borderId="0" xfId="3" applyFont="1"/>
    <xf numFmtId="0" fontId="1" fillId="0" borderId="8" xfId="4" applyBorder="1" applyAlignment="1">
      <alignment vertical="center" wrapText="1"/>
    </xf>
    <xf numFmtId="0" fontId="1" fillId="0" borderId="0" xfId="4" applyAlignment="1">
      <alignment vertical="center" wrapText="1"/>
    </xf>
    <xf numFmtId="0" fontId="1" fillId="0" borderId="9" xfId="4" applyBorder="1" applyAlignment="1">
      <alignment vertical="center" wrapText="1"/>
    </xf>
    <xf numFmtId="0" fontId="13" fillId="0" borderId="0" xfId="3" applyFont="1" applyAlignment="1">
      <alignment horizontal="center"/>
    </xf>
    <xf numFmtId="0" fontId="1" fillId="0" borderId="10" xfId="4" applyBorder="1" applyAlignment="1">
      <alignment vertical="center" wrapText="1"/>
    </xf>
    <xf numFmtId="0" fontId="1" fillId="0" borderId="7" xfId="4" applyBorder="1" applyAlignment="1">
      <alignment vertical="center" wrapText="1"/>
    </xf>
    <xf numFmtId="0" fontId="1" fillId="0" borderId="11" xfId="4" applyBorder="1" applyAlignment="1">
      <alignment vertical="center" wrapText="1"/>
    </xf>
    <xf numFmtId="0" fontId="8" fillId="0" borderId="1" xfId="3" applyFont="1" applyBorder="1" applyAlignment="1">
      <alignment horizontal="center" wrapText="1"/>
    </xf>
    <xf numFmtId="0" fontId="1" fillId="0" borderId="2" xfId="4" applyBorder="1" applyAlignment="1">
      <alignment wrapText="1"/>
    </xf>
    <xf numFmtId="0" fontId="1" fillId="0" borderId="3" xfId="4" applyBorder="1" applyAlignment="1">
      <alignment wrapText="1"/>
    </xf>
    <xf numFmtId="0" fontId="1" fillId="0" borderId="1" xfId="4" applyBorder="1" applyAlignment="1">
      <alignment wrapText="1"/>
    </xf>
    <xf numFmtId="0" fontId="14" fillId="0" borderId="0" xfId="3" applyFont="1"/>
    <xf numFmtId="0" fontId="15" fillId="0" borderId="0" xfId="3" applyFont="1" applyAlignment="1">
      <alignment horizontal="center"/>
    </xf>
    <xf numFmtId="0" fontId="16" fillId="0" borderId="0" xfId="3" applyFont="1"/>
    <xf numFmtId="0" fontId="17" fillId="0" borderId="0" xfId="3" applyFont="1"/>
    <xf numFmtId="0" fontId="18" fillId="0" borderId="0" xfId="3" applyFont="1"/>
    <xf numFmtId="49" fontId="17" fillId="0" borderId="1" xfId="3" applyNumberFormat="1" applyFont="1" applyBorder="1" applyAlignment="1">
      <alignment horizontal="center" wrapText="1"/>
    </xf>
    <xf numFmtId="0" fontId="19" fillId="0" borderId="2" xfId="4" applyFont="1" applyBorder="1" applyAlignment="1">
      <alignment wrapText="1"/>
    </xf>
    <xf numFmtId="0" fontId="19" fillId="0" borderId="3" xfId="4" applyFont="1" applyBorder="1" applyAlignment="1">
      <alignment wrapText="1"/>
    </xf>
    <xf numFmtId="0" fontId="20" fillId="0" borderId="0" xfId="3" applyFont="1"/>
    <xf numFmtId="0" fontId="19" fillId="0" borderId="1" xfId="4" applyFont="1" applyBorder="1" applyAlignment="1">
      <alignment wrapText="1"/>
    </xf>
    <xf numFmtId="0" fontId="21" fillId="0" borderId="7" xfId="3" applyFont="1" applyBorder="1"/>
    <xf numFmtId="0" fontId="16" fillId="0" borderId="7" xfId="3" applyFont="1" applyBorder="1"/>
    <xf numFmtId="0" fontId="17" fillId="0" borderId="7" xfId="3" applyFont="1" applyBorder="1"/>
    <xf numFmtId="0" fontId="18" fillId="0" borderId="7" xfId="3" applyFont="1" applyBorder="1"/>
    <xf numFmtId="0" fontId="22" fillId="0" borderId="0" xfId="3" applyFont="1"/>
    <xf numFmtId="0" fontId="23" fillId="0" borderId="0" xfId="3" applyFont="1" applyAlignment="1">
      <alignment horizontal="center"/>
    </xf>
    <xf numFmtId="0" fontId="24" fillId="0" borderId="0" xfId="3" applyFont="1"/>
    <xf numFmtId="0" fontId="25" fillId="0" borderId="0" xfId="3" applyFont="1"/>
    <xf numFmtId="0" fontId="26" fillId="0" borderId="0" xfId="3" applyFont="1"/>
    <xf numFmtId="0" fontId="25" fillId="0" borderId="4" xfId="3" applyFont="1" applyBorder="1" applyAlignment="1">
      <alignment horizontal="center" wrapText="1"/>
    </xf>
    <xf numFmtId="0" fontId="25" fillId="0" borderId="5" xfId="3" applyFont="1" applyBorder="1" applyAlignment="1">
      <alignment horizontal="center" wrapText="1"/>
    </xf>
    <xf numFmtId="0" fontId="25" fillId="0" borderId="6" xfId="3" applyFont="1" applyBorder="1" applyAlignment="1">
      <alignment horizontal="center" wrapText="1"/>
    </xf>
    <xf numFmtId="0" fontId="27" fillId="0" borderId="0" xfId="3" applyFont="1" applyAlignment="1">
      <alignment horizontal="left"/>
    </xf>
    <xf numFmtId="0" fontId="25" fillId="0" borderId="8" xfId="3" applyFont="1" applyBorder="1" applyAlignment="1">
      <alignment horizontal="center" wrapText="1"/>
    </xf>
    <xf numFmtId="0" fontId="25" fillId="0" borderId="0" xfId="3" applyFont="1" applyAlignment="1">
      <alignment horizontal="center" wrapText="1"/>
    </xf>
    <xf numFmtId="0" fontId="25" fillId="0" borderId="9" xfId="3" applyFont="1" applyBorder="1" applyAlignment="1">
      <alignment horizontal="center" wrapText="1"/>
    </xf>
    <xf numFmtId="0" fontId="27" fillId="0" borderId="0" xfId="3" applyFont="1"/>
    <xf numFmtId="0" fontId="28" fillId="0" borderId="7" xfId="3" applyFont="1" applyBorder="1"/>
    <xf numFmtId="0" fontId="24" fillId="0" borderId="7" xfId="3" applyFont="1" applyBorder="1"/>
    <xf numFmtId="0" fontId="25" fillId="0" borderId="7" xfId="3" applyFont="1" applyBorder="1"/>
    <xf numFmtId="0" fontId="25" fillId="0" borderId="10" xfId="3" applyFont="1" applyBorder="1" applyAlignment="1">
      <alignment horizontal="center" wrapText="1"/>
    </xf>
    <xf numFmtId="0" fontId="25" fillId="0" borderId="7" xfId="3" applyFont="1" applyBorder="1" applyAlignment="1">
      <alignment horizontal="center" wrapText="1"/>
    </xf>
    <xf numFmtId="0" fontId="25" fillId="0" borderId="11" xfId="3" applyFont="1" applyBorder="1" applyAlignment="1">
      <alignment horizontal="center" wrapText="1"/>
    </xf>
    <xf numFmtId="0" fontId="7" fillId="0" borderId="7" xfId="3" applyFont="1" applyBorder="1"/>
    <xf numFmtId="0" fontId="8" fillId="0" borderId="11" xfId="3" applyFont="1" applyBorder="1"/>
    <xf numFmtId="0" fontId="1" fillId="0" borderId="4" xfId="4" applyBorder="1" applyAlignment="1">
      <alignment wrapText="1"/>
    </xf>
    <xf numFmtId="49" fontId="4" fillId="0" borderId="5" xfId="3" applyNumberFormat="1" applyFont="1" applyBorder="1" applyAlignment="1">
      <alignment horizontal="center" wrapText="1"/>
    </xf>
    <xf numFmtId="0" fontId="1" fillId="0" borderId="6" xfId="4" applyBorder="1" applyAlignment="1">
      <alignment wrapText="1"/>
    </xf>
    <xf numFmtId="16" fontId="10" fillId="0" borderId="7" xfId="3" applyNumberFormat="1" applyFont="1" applyBorder="1"/>
    <xf numFmtId="0" fontId="18" fillId="0" borderId="7" xfId="3" applyFont="1" applyBorder="1" applyAlignment="1">
      <alignment horizontal="right"/>
    </xf>
    <xf numFmtId="0" fontId="4" fillId="0" borderId="11" xfId="3" applyFont="1" applyBorder="1"/>
    <xf numFmtId="0" fontId="1" fillId="0" borderId="10" xfId="4" applyBorder="1" applyAlignment="1">
      <alignment wrapText="1"/>
    </xf>
    <xf numFmtId="0" fontId="1" fillId="0" borderId="7" xfId="4" applyBorder="1" applyAlignment="1">
      <alignment wrapText="1"/>
    </xf>
    <xf numFmtId="0" fontId="1" fillId="0" borderId="11" xfId="4" applyBorder="1" applyAlignment="1">
      <alignment wrapText="1"/>
    </xf>
    <xf numFmtId="0" fontId="4" fillId="0" borderId="0" xfId="3" applyFont="1" applyAlignment="1">
      <alignment horizontal="right"/>
    </xf>
    <xf numFmtId="0" fontId="29" fillId="0" borderId="0" xfId="3" applyFont="1"/>
    <xf numFmtId="0" fontId="30" fillId="0" borderId="0" xfId="5" applyFont="1"/>
    <xf numFmtId="0" fontId="4" fillId="0" borderId="12" xfId="3" applyFont="1" applyBorder="1" applyAlignment="1">
      <alignment vertical="center"/>
    </xf>
    <xf numFmtId="49" fontId="17" fillId="0" borderId="1" xfId="3" applyNumberFormat="1" applyFont="1" applyBorder="1" applyAlignment="1">
      <alignment horizontal="center" vertical="center" wrapText="1"/>
    </xf>
    <xf numFmtId="49" fontId="17" fillId="0" borderId="2" xfId="3" applyNumberFormat="1" applyFont="1" applyBorder="1" applyAlignment="1">
      <alignment horizontal="center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0" fontId="31" fillId="0" borderId="0" xfId="3" applyFont="1"/>
    <xf numFmtId="0" fontId="4" fillId="0" borderId="13" xfId="3" applyFont="1" applyBorder="1"/>
    <xf numFmtId="49" fontId="17" fillId="0" borderId="13" xfId="3" applyNumberFormat="1" applyFont="1" applyBorder="1" applyAlignment="1">
      <alignment horizontal="center"/>
    </xf>
    <xf numFmtId="0" fontId="17" fillId="0" borderId="13" xfId="3" applyFont="1" applyBorder="1" applyAlignment="1">
      <alignment horizontal="center"/>
    </xf>
    <xf numFmtId="0" fontId="32" fillId="0" borderId="0" xfId="3" applyFont="1"/>
    <xf numFmtId="0" fontId="30" fillId="0" borderId="0" xfId="3" applyFont="1"/>
    <xf numFmtId="0" fontId="4" fillId="0" borderId="0" xfId="3" applyFont="1" applyAlignment="1">
      <alignment horizontal="center"/>
    </xf>
    <xf numFmtId="0" fontId="4" fillId="0" borderId="1" xfId="3" applyFont="1" applyBorder="1" applyAlignment="1">
      <alignment horizontal="center"/>
    </xf>
    <xf numFmtId="49" fontId="4" fillId="0" borderId="2" xfId="3" applyNumberFormat="1" applyFont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0" fontId="4" fillId="0" borderId="1" xfId="3" applyFont="1" applyBorder="1" applyAlignment="1">
      <alignment horizontal="left"/>
    </xf>
    <xf numFmtId="0" fontId="4" fillId="0" borderId="3" xfId="3" applyFont="1" applyBorder="1" applyAlignment="1">
      <alignment horizontal="left"/>
    </xf>
    <xf numFmtId="0" fontId="4" fillId="0" borderId="14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6" fillId="0" borderId="0" xfId="3" applyFont="1" applyAlignment="1">
      <alignment horizontal="center"/>
    </xf>
    <xf numFmtId="1" fontId="33" fillId="0" borderId="13" xfId="5" applyNumberFormat="1" applyFont="1" applyBorder="1" applyAlignment="1">
      <alignment horizontal="center"/>
    </xf>
    <xf numFmtId="14" fontId="17" fillId="0" borderId="13" xfId="5" applyNumberFormat="1" applyFont="1" applyBorder="1" applyAlignment="1">
      <alignment horizontal="center"/>
    </xf>
    <xf numFmtId="0" fontId="17" fillId="0" borderId="0" xfId="5" applyFont="1"/>
    <xf numFmtId="164" fontId="4" fillId="0" borderId="0" xfId="3" applyNumberFormat="1" applyFont="1"/>
    <xf numFmtId="164" fontId="4" fillId="0" borderId="0" xfId="4" applyNumberFormat="1" applyFont="1"/>
    <xf numFmtId="0" fontId="34" fillId="0" borderId="0" xfId="2" applyFont="1"/>
    <xf numFmtId="0" fontId="35" fillId="0" borderId="15" xfId="2" applyFont="1" applyBorder="1" applyAlignment="1">
      <alignment horizontal="center" vertical="center" wrapText="1"/>
    </xf>
    <xf numFmtId="0" fontId="35" fillId="0" borderId="16" xfId="2" applyFont="1" applyBorder="1" applyAlignment="1">
      <alignment horizontal="center" vertical="center" wrapText="1"/>
    </xf>
    <xf numFmtId="0" fontId="35" fillId="0" borderId="17" xfId="2" applyFont="1" applyBorder="1" applyAlignment="1">
      <alignment horizontal="center" vertical="center" wrapText="1"/>
    </xf>
    <xf numFmtId="0" fontId="35" fillId="0" borderId="18" xfId="2" applyFont="1" applyBorder="1" applyAlignment="1">
      <alignment horizontal="center" vertical="center" wrapText="1"/>
    </xf>
    <xf numFmtId="0" fontId="35" fillId="0" borderId="19" xfId="2" applyFont="1" applyBorder="1" applyAlignment="1">
      <alignment horizontal="center" vertical="center" wrapText="1"/>
    </xf>
    <xf numFmtId="0" fontId="35" fillId="0" borderId="20" xfId="2" applyFont="1" applyBorder="1" applyAlignment="1">
      <alignment horizontal="center" vertical="center" wrapText="1"/>
    </xf>
    <xf numFmtId="0" fontId="35" fillId="0" borderId="21" xfId="2" applyFont="1" applyBorder="1" applyAlignment="1">
      <alignment horizontal="center" vertical="center" wrapText="1"/>
    </xf>
    <xf numFmtId="0" fontId="36" fillId="0" borderId="0" xfId="2" applyFont="1" applyAlignment="1">
      <alignment horizontal="center" wrapText="1"/>
    </xf>
    <xf numFmtId="0" fontId="37" fillId="0" borderId="0" xfId="2" applyFont="1" applyAlignment="1">
      <alignment horizontal="center" wrapText="1"/>
    </xf>
    <xf numFmtId="0" fontId="38" fillId="0" borderId="0" xfId="2" applyFont="1" applyAlignment="1">
      <alignment horizontal="center"/>
    </xf>
    <xf numFmtId="0" fontId="39" fillId="0" borderId="0" xfId="2" applyFont="1" applyAlignment="1">
      <alignment horizontal="left" vertical="top" wrapText="1"/>
    </xf>
    <xf numFmtId="0" fontId="39" fillId="0" borderId="0" xfId="2" applyFont="1" applyAlignment="1">
      <alignment horizontal="right"/>
    </xf>
    <xf numFmtId="165" fontId="39" fillId="0" borderId="7" xfId="2" applyNumberFormat="1" applyFont="1" applyBorder="1" applyAlignment="1">
      <alignment horizontal="right"/>
    </xf>
    <xf numFmtId="165" fontId="39" fillId="0" borderId="0" xfId="2" applyNumberFormat="1" applyFont="1" applyAlignment="1">
      <alignment horizontal="right"/>
    </xf>
    <xf numFmtId="0" fontId="41" fillId="0" borderId="0" xfId="2" applyFont="1" applyAlignment="1">
      <alignment horizontal="right" vertical="top" wrapText="1"/>
    </xf>
    <xf numFmtId="0" fontId="39" fillId="0" borderId="0" xfId="2" applyFont="1" applyAlignment="1">
      <alignment horizontal="left" vertical="top"/>
    </xf>
    <xf numFmtId="0" fontId="39" fillId="0" borderId="0" xfId="2" applyFont="1" applyAlignment="1">
      <alignment horizontal="right" vertical="top"/>
    </xf>
    <xf numFmtId="165" fontId="39" fillId="0" borderId="0" xfId="2" applyNumberFormat="1" applyFont="1" applyAlignment="1">
      <alignment horizontal="right" vertical="top"/>
    </xf>
    <xf numFmtId="0" fontId="37" fillId="0" borderId="0" xfId="2" applyFont="1" applyAlignment="1">
      <alignment horizontal="left" vertical="top"/>
    </xf>
    <xf numFmtId="0" fontId="37" fillId="0" borderId="0" xfId="2" applyFont="1" applyAlignment="1">
      <alignment horizontal="right" vertical="top"/>
    </xf>
    <xf numFmtId="165" fontId="37" fillId="0" borderId="0" xfId="2" applyNumberFormat="1" applyFont="1" applyAlignment="1">
      <alignment horizontal="right" vertical="top"/>
    </xf>
    <xf numFmtId="0" fontId="37" fillId="0" borderId="0" xfId="2" applyFont="1" applyAlignment="1">
      <alignment horizontal="center" vertical="center" wrapText="1"/>
    </xf>
    <xf numFmtId="0" fontId="38" fillId="0" borderId="0" xfId="2" applyFont="1" applyAlignment="1">
      <alignment horizontal="center" vertical="center"/>
    </xf>
    <xf numFmtId="0" fontId="37" fillId="0" borderId="0" xfId="2" applyFont="1" applyAlignment="1">
      <alignment horizontal="left" vertical="center" wrapText="1"/>
    </xf>
    <xf numFmtId="165" fontId="37" fillId="0" borderId="0" xfId="2" applyNumberFormat="1" applyFont="1" applyAlignment="1">
      <alignment horizontal="right"/>
    </xf>
    <xf numFmtId="165" fontId="37" fillId="0" borderId="7" xfId="2" applyNumberFormat="1" applyFont="1" applyBorder="1" applyAlignment="1">
      <alignment horizontal="right"/>
    </xf>
    <xf numFmtId="0" fontId="37" fillId="0" borderId="0" xfId="2" applyFont="1" applyAlignment="1">
      <alignment horizontal="right"/>
    </xf>
    <xf numFmtId="0" fontId="37" fillId="0" borderId="0" xfId="2" applyFont="1" applyAlignment="1">
      <alignment horizontal="left" wrapText="1"/>
    </xf>
    <xf numFmtId="0" fontId="39" fillId="0" borderId="0" xfId="2" applyFont="1" applyAlignment="1">
      <alignment horizontal="left" wrapText="1"/>
    </xf>
    <xf numFmtId="0" fontId="36" fillId="0" borderId="0" xfId="2" applyFont="1" applyAlignment="1">
      <alignment horizontal="left" wrapText="1"/>
    </xf>
    <xf numFmtId="0" fontId="42" fillId="0" borderId="0" xfId="2" applyFont="1" applyAlignment="1">
      <alignment horizontal="left" wrapText="1"/>
    </xf>
    <xf numFmtId="166" fontId="42" fillId="0" borderId="0" xfId="2" applyNumberFormat="1" applyFont="1" applyAlignment="1">
      <alignment horizontal="right"/>
    </xf>
    <xf numFmtId="0" fontId="19" fillId="0" borderId="0" xfId="2" applyFont="1"/>
    <xf numFmtId="0" fontId="42" fillId="0" borderId="0" xfId="2" applyFont="1" applyAlignment="1">
      <alignment horizontal="left" wrapText="1"/>
    </xf>
    <xf numFmtId="167" fontId="42" fillId="0" borderId="0" xfId="2" applyNumberFormat="1" applyFont="1" applyAlignment="1">
      <alignment horizontal="right"/>
    </xf>
    <xf numFmtId="165" fontId="42" fillId="0" borderId="0" xfId="2" applyNumberFormat="1" applyFont="1" applyAlignment="1">
      <alignment horizontal="right"/>
    </xf>
    <xf numFmtId="2" fontId="43" fillId="0" borderId="0" xfId="2" applyNumberFormat="1" applyFont="1" applyAlignment="1">
      <alignment horizontal="left" wrapText="1"/>
    </xf>
    <xf numFmtId="0" fontId="42" fillId="0" borderId="0" xfId="6" applyFont="1" applyAlignment="1">
      <alignment horizontal="left" wrapText="1"/>
    </xf>
    <xf numFmtId="10" fontId="42" fillId="0" borderId="0" xfId="6" applyNumberFormat="1" applyFont="1" applyAlignment="1">
      <alignment horizontal="right"/>
    </xf>
    <xf numFmtId="0" fontId="19" fillId="0" borderId="0" xfId="6" applyFont="1"/>
    <xf numFmtId="165" fontId="42" fillId="0" borderId="0" xfId="6" applyNumberFormat="1" applyFont="1" applyAlignment="1">
      <alignment horizontal="right"/>
    </xf>
    <xf numFmtId="0" fontId="42" fillId="0" borderId="0" xfId="7" applyFont="1" applyAlignment="1">
      <alignment horizontal="left" wrapText="1"/>
    </xf>
    <xf numFmtId="0" fontId="42" fillId="0" borderId="0" xfId="7" applyFont="1" applyAlignment="1">
      <alignment horizontal="left" wrapText="1"/>
    </xf>
    <xf numFmtId="165" fontId="42" fillId="0" borderId="0" xfId="7" applyNumberFormat="1" applyFont="1" applyAlignment="1">
      <alignment horizontal="right"/>
    </xf>
    <xf numFmtId="0" fontId="1" fillId="0" borderId="0" xfId="7"/>
    <xf numFmtId="0" fontId="19" fillId="0" borderId="0" xfId="7" applyFont="1"/>
    <xf numFmtId="0" fontId="44" fillId="0" borderId="0" xfId="3" applyFont="1" applyAlignment="1">
      <alignment horizontal="left"/>
    </xf>
    <xf numFmtId="0" fontId="45" fillId="0" borderId="0" xfId="3" applyFont="1" applyAlignment="1">
      <alignment horizontal="left"/>
    </xf>
    <xf numFmtId="0" fontId="18" fillId="0" borderId="0" xfId="3" applyFont="1" applyAlignment="1">
      <alignment horizontal="left"/>
    </xf>
    <xf numFmtId="0" fontId="17" fillId="0" borderId="0" xfId="3" applyFont="1" applyAlignment="1">
      <alignment horizontal="center"/>
    </xf>
    <xf numFmtId="0" fontId="44" fillId="0" borderId="0" xfId="3" applyFont="1"/>
    <xf numFmtId="0" fontId="46" fillId="0" borderId="0" xfId="3" applyFont="1" applyAlignment="1">
      <alignment horizontal="center"/>
    </xf>
    <xf numFmtId="2" fontId="17" fillId="0" borderId="0" xfId="3" applyNumberFormat="1" applyFont="1" applyAlignment="1">
      <alignment horizontal="center"/>
    </xf>
    <xf numFmtId="1" fontId="17" fillId="0" borderId="0" xfId="3" applyNumberFormat="1" applyFont="1" applyAlignment="1">
      <alignment horizontal="center"/>
    </xf>
    <xf numFmtId="0" fontId="46" fillId="0" borderId="0" xfId="0" applyFont="1"/>
    <xf numFmtId="0" fontId="47" fillId="0" borderId="0" xfId="0" applyFont="1"/>
    <xf numFmtId="0" fontId="46" fillId="0" borderId="0" xfId="0" applyFont="1" applyAlignment="1">
      <alignment horizontal="left"/>
    </xf>
    <xf numFmtId="0" fontId="18" fillId="0" borderId="0" xfId="0" applyFont="1"/>
    <xf numFmtId="0" fontId="44" fillId="0" borderId="0" xfId="0" applyFont="1"/>
    <xf numFmtId="0" fontId="1" fillId="0" borderId="0" xfId="8"/>
    <xf numFmtId="0" fontId="1" fillId="0" borderId="0" xfId="8" applyAlignment="1">
      <alignment horizontal="left"/>
    </xf>
    <xf numFmtId="0" fontId="1" fillId="0" borderId="0" xfId="8" applyAlignment="1">
      <alignment horizontal="right"/>
    </xf>
    <xf numFmtId="0" fontId="0" fillId="2" borderId="0" xfId="0" applyFill="1"/>
  </cellXfs>
  <cellStyles count="9">
    <cellStyle name="Обычный" xfId="0" builtinId="0"/>
    <cellStyle name="Обычный 10" xfId="2"/>
    <cellStyle name="Обычный 111" xfId="7"/>
    <cellStyle name="Обычный 112" xfId="6"/>
    <cellStyle name="Обычный 31" xfId="1"/>
    <cellStyle name="Обычный 45" xfId="8"/>
    <cellStyle name="Обычный_АКТ Ф-2 апрель ПФС" xfId="5"/>
    <cellStyle name="Обычный_АКТ Ф-2 КР ПФС январь 2007г." xfId="3"/>
    <cellStyle name="Обычный_Смета 24_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99;&#1087;&#1086;&#1083;&#1085;&#1077;&#1085;&#1080;&#1077;%20&#1088;&#1103;&#1079;&#1072;&#1085;&#1100;%20&#1076;&#1077;&#1082;&#1072;&#1073;&#1088;&#1100;/&#1040;&#1050;&#1058;%20&#1060;-2%20&#1085;&#1072;&#1096;%20&#1055;&#1057;&#1057;%20&#1076;.1315&#1044;%20&#1040;&#1083;&#1082;&#1080;&#1083;.%20&#1076;&#1077;&#1082;&#1072;&#1073;&#1088;&#1100;%202021&#1075;%20&#1095;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72;&#1073;&#1057;&#1090;&#1086;&#1083;\&#1055;&#1060;&#1057;\&#1055;&#1060;&#1057;%20&#1050;.&#1056;.%202010&#1075;\&#1040;&#1050;&#1058;%20&#1060;-2%20&#1050;&#1056;%20&#1055;&#1060;&#1057;%20&#1084;&#1072;&#1088;&#1090;%202009&#1075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99;&#1087;&#1086;&#1083;&#1085;&#1077;&#1085;&#1080;&#1077;%20&#1088;&#1103;&#1079;&#1072;&#1085;&#1100;%20&#1076;&#1077;&#1082;&#1072;&#1073;&#1088;&#1100;/&#1056;&#1077;&#1089;&#1091;&#1088;&#1089;&#1099;%20&#1085;&#1086;&#1103;&#1073;&#1088;&#1100;%202021&#1075;/&#1089;&#1084;&#1077;&#1090;&#1072;%20&#1057;&#1040;%20&#1090;&#1088;%20442246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99;&#1087;&#1086;&#1083;&#1085;&#1077;&#1085;&#1080;&#1077;%20&#1088;&#1103;&#1079;&#1072;&#1085;&#1100;%20&#1076;&#1077;&#1082;&#1072;&#1073;&#1088;&#1100;/&#1056;&#1077;&#1089;&#1091;&#1088;&#1089;&#1099;%20&#1085;&#1086;&#1103;&#1073;&#1088;&#1100;%202021&#1075;/&#1089;&#1084;&#1077;&#1090;&#1072;%20&#1057;&#1040;%20&#1090;&#1088;%20442246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99;&#1087;&#1086;&#1083;&#1085;&#1077;&#1085;&#1080;&#1077;%20&#1088;&#1103;&#1079;&#1072;&#1085;&#1100;%20&#1076;&#1077;&#1082;&#1072;&#1073;&#1088;&#1100;/&#1056;&#1077;&#1089;&#1091;&#1088;&#1089;&#1099;%20&#1085;&#1086;&#1103;&#1073;&#1088;&#1100;%202021&#1075;/&#1089;&#1084;&#1077;&#1090;&#1072;%20&#1057;&#1040;%20&#1090;&#1088;%204422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декабрь 2021 ч.1,2,3"/>
      <sheetName val="(1)"/>
      <sheetName val="(53)"/>
      <sheetName val="СА п тр 4422460"/>
      <sheetName val="СА м тр 4422460"/>
      <sheetName val="СА м тр 4422460 (дав)"/>
      <sheetName val="(2)"/>
      <sheetName val="СА п тр 4422461"/>
      <sheetName val="СА м тр 4422461"/>
      <sheetName val="СА м тр 4422461 (дав)"/>
      <sheetName val="(3)"/>
      <sheetName val="СА п тр 4422402"/>
      <sheetName val="СА м тр 4422402"/>
      <sheetName val="СА м тр 4422402 (дав)"/>
      <sheetName val="(4)"/>
      <sheetName val="СА п тр 4423015"/>
      <sheetName val="СА м тр 4223015"/>
      <sheetName val="СА м тр 4223015 (дав)"/>
      <sheetName val="(5)"/>
      <sheetName val="СА п тр 4420504"/>
      <sheetName val="СА м тр 4420504"/>
      <sheetName val="СА м тр 4420504 (дав)"/>
      <sheetName val="(6)"/>
      <sheetName val="СА п тр 4422400"/>
      <sheetName val="СА м тр 4422400"/>
      <sheetName val="СА м тр 4422400 (дав)"/>
      <sheetName val="(7)"/>
      <sheetName val="СА п тр 4422431"/>
      <sheetName val="СА м тр 4422431"/>
      <sheetName val="СА м тр 4422431 (дав)"/>
      <sheetName val="(8)"/>
      <sheetName val="СА п тр 4422653"/>
      <sheetName val="СА м тр 4422653"/>
      <sheetName val="СА м тр 4422653 (дав)"/>
      <sheetName val="(9)"/>
      <sheetName val="СА п тр 4422655"/>
      <sheetName val="СА м тр 4422655"/>
      <sheetName val="СА м тр 4422655 (дав)"/>
      <sheetName val="(10)"/>
      <sheetName val="СА п тр 4422485"/>
      <sheetName val="СА м тр 4422485"/>
      <sheetName val="СА м тр 4422485 (дав)"/>
      <sheetName val="(11)"/>
      <sheetName val="СА п тр 4422489"/>
      <sheetName val="СА м тр 4422489"/>
      <sheetName val="СА м тр 4422489 (дав)"/>
      <sheetName val="(12)"/>
      <sheetName val="СА п тр 4422488"/>
      <sheetName val="СА м тр 4422488"/>
      <sheetName val="СА м тр 4422488 (дав)"/>
      <sheetName val="(13)"/>
      <sheetName val="СА п тр 4423283"/>
      <sheetName val="СА м тр 4423283"/>
      <sheetName val="СА м тр 4423283 (дав)"/>
      <sheetName val="(14)"/>
      <sheetName val="СА п тр 4423285"/>
      <sheetName val="СА м тр 4423285"/>
      <sheetName val="СА м тр 4423285 (дав)"/>
      <sheetName val="(15)"/>
      <sheetName val="СА п тр 4422435"/>
      <sheetName val="СА м тр 4422435"/>
      <sheetName val="СА м тр 4422435 (дав)"/>
      <sheetName val="(16)"/>
      <sheetName val="СА п тр 4423223"/>
      <sheetName val="СА м тр 4423223"/>
      <sheetName val="СА м тр 4423223 (дав)"/>
      <sheetName val="(17)"/>
      <sheetName val="СА п тр 4422634"/>
      <sheetName val="СА м тр 4422634"/>
      <sheetName val="СА м тр 4422634 (дав)"/>
      <sheetName val="(18)"/>
      <sheetName val="СА п тр 4423219"/>
      <sheetName val="СА м тр 4423219"/>
      <sheetName val="СА м тр 4423219 (дав)"/>
      <sheetName val="(19)"/>
      <sheetName val="СА п тр 4422417"/>
      <sheetName val="СА м тр 4422417"/>
      <sheetName val="СА м тр 4422417 (дав)"/>
      <sheetName val="(20)"/>
      <sheetName val="СА п тр 4422398"/>
      <sheetName val="СА м тр 4422398"/>
      <sheetName val="СА м тр 4422398 (дав)"/>
      <sheetName val="(21)"/>
      <sheetName val="СА п тр 4422434"/>
      <sheetName val="СА м тр 4422434"/>
      <sheetName val="СА м тр 4422434 (дав)"/>
      <sheetName val="(22)"/>
      <sheetName val="СА п тр 4423279"/>
      <sheetName val="СА м тр 4423279"/>
      <sheetName val="СА м тр 4423279 (дав)"/>
      <sheetName val="(23)"/>
      <sheetName val="СА п тр 4422466"/>
      <sheetName val="СА м тр 4422466"/>
      <sheetName val="СА м тр 4422466 (дав)"/>
      <sheetName val="(24)"/>
      <sheetName val="СА п тр 4423178"/>
      <sheetName val="СА м тр 4423178"/>
      <sheetName val="СА м тр 4423178 (дав)"/>
      <sheetName val="(25)"/>
      <sheetName val="СА п тр 4422483"/>
      <sheetName val="СА м тр 4422483"/>
      <sheetName val="СА м тр 4422483 (дав)"/>
      <sheetName val="(26)"/>
      <sheetName val="СА п тр 4423085"/>
      <sheetName val="СА м тр 4423085"/>
      <sheetName val="СА м тр 4423085 (дав)"/>
      <sheetName val="(27)"/>
      <sheetName val="СА п тр 4422465"/>
      <sheetName val="СА м тр 4422465"/>
      <sheetName val="СА м тр 4422465 (дав)"/>
      <sheetName val="(28)"/>
      <sheetName val="СА п тр 4423276"/>
      <sheetName val="СА м тр 4423276"/>
      <sheetName val="СА м тр 4423276 (дав)"/>
      <sheetName val="(29)"/>
      <sheetName val="СА п тр 4422387"/>
      <sheetName val="СА м тр 4422387"/>
      <sheetName val="СА м тр 4422387 (дав)"/>
      <sheetName val="(30)"/>
      <sheetName val="СА п тр 4422628"/>
      <sheetName val="СА м тр 4422628"/>
      <sheetName val="СА м тр 4422628 (дав)"/>
      <sheetName val="(31)"/>
      <sheetName val="СА п тр 4423128"/>
      <sheetName val="СА м тр 4423128"/>
      <sheetName val="СА м тр 4423128 (дав)"/>
      <sheetName val="(32)"/>
      <sheetName val="СА п тр 4420395"/>
      <sheetName val="СА м тр 4420395"/>
      <sheetName val="СА м тр 4420395 (дав)"/>
      <sheetName val="(33)"/>
      <sheetName val="СА п тр 4422482"/>
      <sheetName val="СА м тр 4422482"/>
      <sheetName val="СА м тр 4422482 (дав)"/>
      <sheetName val="(34)"/>
      <sheetName val="СА п тр 4422467"/>
      <sheetName val="СА м тр 4422467"/>
      <sheetName val="СА м тр 4422467 (дав)"/>
      <sheetName val="(35)"/>
      <sheetName val="СА п тр 4420559"/>
      <sheetName val="СА м тр 4420559"/>
      <sheetName val="СА м тр 4420559 (дав)"/>
      <sheetName val="(36)"/>
      <sheetName val="СА п тр 4420431"/>
      <sheetName val="СА м тр 4420431"/>
      <sheetName val="СА м тр 4420431 (дав)"/>
      <sheetName val="(37)"/>
      <sheetName val="СА п тр 4423016"/>
      <sheetName val="СА м тр 4423016"/>
      <sheetName val="СА м тр 4423016 (дав)"/>
      <sheetName val="(38)"/>
      <sheetName val="СА п тр 4423013"/>
      <sheetName val="СА м тр 4423013"/>
      <sheetName val="СА м тр 4423013 (дав)"/>
      <sheetName val="(39)"/>
      <sheetName val="СА п тр 4420721"/>
      <sheetName val="СА м тр 4420721"/>
      <sheetName val="СА м тр 4420721 (дав)"/>
      <sheetName val="(40)"/>
      <sheetName val="СА п тр 4422463"/>
      <sheetName val="СА м тр 4422463"/>
      <sheetName val="СА м тр 4422463 (дав)"/>
      <sheetName val="(41)"/>
      <sheetName val="СА п тр 4422401"/>
      <sheetName val="СА м тр 4422401"/>
      <sheetName val="СА м тр 4422401 (дав)"/>
      <sheetName val="(42)"/>
      <sheetName val="СА п тр 4422484"/>
      <sheetName val="СА м тр 4422484"/>
      <sheetName val="СА м тр 4422484 (дав)"/>
      <sheetName val="(43)"/>
      <sheetName val="СА п тр 4422481"/>
      <sheetName val="СА м тр 4422481"/>
      <sheetName val="СА м тр 4422481 (дав)"/>
      <sheetName val="(44)"/>
      <sheetName val="СА п тр 4423159"/>
      <sheetName val="СА м тр 4423159"/>
      <sheetName val="СА м тр 4423159 (дав)"/>
      <sheetName val="(45)"/>
      <sheetName val="СА п тр 4422433"/>
      <sheetName val="СА м тр 4422433"/>
      <sheetName val="СА м тр 4422433 (дав)"/>
      <sheetName val="(46)"/>
      <sheetName val="СА п тр 4422487"/>
      <sheetName val="СА м тр 4422487"/>
      <sheetName val="СА м тр 4422487 (дав)"/>
      <sheetName val="(47)"/>
      <sheetName val="СА п тр 4423226"/>
      <sheetName val="СА м тр 4423226"/>
      <sheetName val="СА м тр 4423226 (дав)"/>
      <sheetName val="(48)"/>
      <sheetName val="СА п тр 4423288"/>
      <sheetName val="СА м тр 4423288"/>
      <sheetName val="СА м тр 4423288 (дав)"/>
      <sheetName val="(49)"/>
      <sheetName val="СА п тр 4420393"/>
      <sheetName val="СА м тр 4420393"/>
      <sheetName val="СА м тр 4420393 (дав)"/>
      <sheetName val="(50)"/>
      <sheetName val="СА п тр 4420406"/>
      <sheetName val="СА м тр 4420406"/>
      <sheetName val="СА м тр 4420406 (дав)"/>
      <sheetName val="(51)"/>
      <sheetName val="СА п тр 4423012"/>
      <sheetName val="СА м тр 4423012"/>
      <sheetName val="СА м тр 4423012 (дав)"/>
      <sheetName val="(52)"/>
      <sheetName val="СА п тр 4422647"/>
      <sheetName val="СА м тр 4422647"/>
      <sheetName val="СА м тр 4422647 (дав)"/>
    </sheetNames>
    <sheetDataSet>
      <sheetData sheetId="0"/>
      <sheetData sheetId="1"/>
      <sheetData sheetId="2"/>
      <sheetData sheetId="3"/>
      <sheetData sheetId="4">
        <row r="25">
          <cell r="F25">
            <v>9041.1</v>
          </cell>
        </row>
      </sheetData>
      <sheetData sheetId="5">
        <row r="22">
          <cell r="H22">
            <v>7.13</v>
          </cell>
        </row>
        <row r="23">
          <cell r="H23">
            <v>363.77</v>
          </cell>
        </row>
      </sheetData>
      <sheetData sheetId="6"/>
      <sheetData sheetId="7"/>
      <sheetData sheetId="8">
        <row r="25">
          <cell r="F25">
            <v>8255.6</v>
          </cell>
        </row>
      </sheetData>
      <sheetData sheetId="9">
        <row r="22">
          <cell r="H22">
            <v>7.13</v>
          </cell>
        </row>
        <row r="23">
          <cell r="H23">
            <v>363.77</v>
          </cell>
        </row>
      </sheetData>
      <sheetData sheetId="10"/>
      <sheetData sheetId="11"/>
      <sheetData sheetId="12">
        <row r="25">
          <cell r="F25">
            <v>9629.41</v>
          </cell>
        </row>
      </sheetData>
      <sheetData sheetId="13">
        <row r="22">
          <cell r="H22">
            <v>8.92</v>
          </cell>
        </row>
        <row r="23">
          <cell r="H23">
            <v>454.72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МАРТ"/>
      <sheetName val="1"/>
      <sheetName val="п24-7 "/>
      <sheetName val="м24-7"/>
      <sheetName val="2"/>
      <sheetName val="пСА Е-6 "/>
      <sheetName val="мСА Е-6"/>
      <sheetName val="3"/>
      <sheetName val="пСА Е-5"/>
      <sheetName val="мСА Е-5"/>
      <sheetName val="4"/>
      <sheetName val="пСА Е-6002"/>
      <sheetName val="5"/>
      <sheetName val="пСА Е-6008"/>
      <sheetName val="мСА Е-6008"/>
      <sheetName val="6"/>
      <sheetName val="пСА Е-6016"/>
      <sheetName val="7"/>
      <sheetName val="пСА Е-6011"/>
      <sheetName val="8"/>
      <sheetName val="пСА Е-6014"/>
      <sheetName val="9"/>
      <sheetName val="пСА Е-6017"/>
      <sheetName val="10"/>
      <sheetName val="пСА Е-6012"/>
      <sheetName val="11"/>
      <sheetName val="пСА Р-6001-2"/>
      <sheetName val="12"/>
      <sheetName val="пСА Р-6001-1"/>
      <sheetName val="13"/>
      <sheetName val="пСА Е-6005-1"/>
      <sheetName val="14"/>
      <sheetName val="пСА Е-6005-2"/>
      <sheetName val="15"/>
      <sheetName val="пСА Е-6009-1"/>
      <sheetName val="16"/>
      <sheetName val="пСА Е-6009-2"/>
      <sheetName val="17"/>
      <sheetName val="пСА Е-6003"/>
      <sheetName val="18"/>
      <sheetName val="пСА Е-6006"/>
      <sheetName val="19"/>
      <sheetName val="пСА Е-6116-2"/>
      <sheetName val="20"/>
      <sheetName val="пСА Е-6116-1"/>
      <sheetName val="21"/>
      <sheetName val="пСА Т-6012"/>
      <sheetName val="22"/>
      <sheetName val="пСА Т-6005"/>
      <sheetName val="23"/>
      <sheetName val="пСА КА-6002 "/>
      <sheetName val="24"/>
      <sheetName val="пСА Е-6001"/>
      <sheetName val="25"/>
      <sheetName val="пСА КА-6001 "/>
      <sheetName val="26"/>
      <sheetName val="пСА Т-6001"/>
      <sheetName val="27"/>
      <sheetName val="пСА Т-6008"/>
      <sheetName val="мСА Т-6008"/>
      <sheetName val="28"/>
      <sheetName val="пСА Е-6018"/>
      <sheetName val="29"/>
      <sheetName val="пСА 6013-2"/>
      <sheetName val="30"/>
      <sheetName val="пСА 6013-1"/>
      <sheetName val="31"/>
      <sheetName val="пСА Е-6010"/>
      <sheetName val="32"/>
      <sheetName val="пСА Т-6010"/>
      <sheetName val="мСА Т-6010"/>
      <sheetName val="33"/>
      <sheetName val="пСА Т-6014"/>
      <sheetName val="мСА Т-6014"/>
      <sheetName val="34"/>
      <sheetName val="пСА Т-6011"/>
      <sheetName val="35"/>
      <sheetName val="пСА РХ-6002"/>
      <sheetName val="36"/>
      <sheetName val="пСА РХ-6001"/>
      <sheetName val="37"/>
      <sheetName val="пСА Т-6002"/>
      <sheetName val="38"/>
      <sheetName val="пГФУ"/>
      <sheetName val="мГФУ"/>
      <sheetName val="39"/>
      <sheetName val="пПВСК КУ-4"/>
      <sheetName val="мПВСК КУ-4"/>
      <sheetName val="40"/>
      <sheetName val="пАВТ-1"/>
      <sheetName val="мАВТ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Sheet"/>
      <sheetName val="Смета базисный метод(11гр)"/>
      <sheetName val="Акт базисный метод(11гр)"/>
      <sheetName val="Source"/>
      <sheetName val="SourceObSm"/>
      <sheetName val="SmtRes"/>
      <sheetName val="EtalonRes"/>
    </sheetNames>
    <sheetDataSet>
      <sheetData sheetId="0"/>
      <sheetData sheetId="1"/>
      <sheetData sheetId="2"/>
      <sheetData sheetId="3">
        <row r="24">
          <cell r="G24" t="str">
            <v>Раздел 20</v>
          </cell>
        </row>
        <row r="25">
          <cell r="E25" t="str">
            <v>1</v>
          </cell>
          <cell r="G25" t="str">
            <v>Разборка тепловой изоляции из ваты минеральной</v>
          </cell>
          <cell r="H25" t="str">
            <v>100 м2</v>
          </cell>
          <cell r="I25">
            <v>0.24490000000000001</v>
          </cell>
          <cell r="O25">
            <v>44.7</v>
          </cell>
          <cell r="Q25">
            <v>0</v>
          </cell>
          <cell r="R25">
            <v>0</v>
          </cell>
          <cell r="S25">
            <v>44.7</v>
          </cell>
          <cell r="U25">
            <v>5.3792285</v>
          </cell>
          <cell r="V25">
            <v>0</v>
          </cell>
          <cell r="X25">
            <v>33.08</v>
          </cell>
          <cell r="Y25">
            <v>22.35</v>
          </cell>
          <cell r="AB25">
            <v>182.53</v>
          </cell>
          <cell r="AD25">
            <v>0</v>
          </cell>
          <cell r="AE25">
            <v>0</v>
          </cell>
          <cell r="AF25">
            <v>182.53</v>
          </cell>
          <cell r="AH25">
            <v>21.965</v>
          </cell>
          <cell r="AI25">
            <v>0</v>
          </cell>
          <cell r="AT25">
            <v>74</v>
          </cell>
          <cell r="AU25">
            <v>50</v>
          </cell>
        </row>
        <row r="26">
          <cell r="E26" t="str">
            <v>2</v>
          </cell>
          <cell r="G26" t="str">
            <v>Демонтаж.Покрытие поверхности изоляции трубопроводов листами алюминиевых сплавов Т=0,5мм                                                                                                                         (11,69м2*0,001288тн=0,015тн) в лом</v>
          </cell>
          <cell r="H26" t="str">
            <v>100 м2</v>
          </cell>
          <cell r="I26">
            <v>0.1169</v>
          </cell>
          <cell r="O26">
            <v>188.41</v>
          </cell>
          <cell r="Q26">
            <v>71.489999999999995</v>
          </cell>
          <cell r="R26">
            <v>0.39</v>
          </cell>
          <cell r="S26">
            <v>116.92</v>
          </cell>
          <cell r="U26">
            <v>11.979771719999999</v>
          </cell>
          <cell r="V26">
            <v>3.3877619999999997E-2</v>
          </cell>
          <cell r="X26">
            <v>117.31</v>
          </cell>
          <cell r="Y26">
            <v>70.39</v>
          </cell>
          <cell r="AB26">
            <v>1611.73</v>
          </cell>
          <cell r="AD26">
            <v>611.53</v>
          </cell>
          <cell r="AE26">
            <v>3.36</v>
          </cell>
          <cell r="AF26">
            <v>1000.2</v>
          </cell>
          <cell r="AH26">
            <v>102.47879999999999</v>
          </cell>
          <cell r="AI26">
            <v>0.28979999999999995</v>
          </cell>
          <cell r="AT26">
            <v>100</v>
          </cell>
          <cell r="AU26">
            <v>60</v>
          </cell>
        </row>
        <row r="27">
          <cell r="E27" t="str">
            <v>3</v>
          </cell>
          <cell r="G27" t="str">
            <v>Демонтаж.Обертывание поверхности изоляции рулонными материалами насухо с проклейкой швов</v>
          </cell>
          <cell r="H27" t="str">
            <v>100 м2</v>
          </cell>
          <cell r="I27">
            <v>2.4E-2</v>
          </cell>
          <cell r="O27">
            <v>5.25</v>
          </cell>
          <cell r="Q27">
            <v>0.67</v>
          </cell>
          <cell r="R27">
            <v>0.09</v>
          </cell>
          <cell r="S27">
            <v>4.58</v>
          </cell>
          <cell r="U27">
            <v>0.52958879999999997</v>
          </cell>
          <cell r="V27">
            <v>7.7831999999999997E-3</v>
          </cell>
          <cell r="X27">
            <v>4.67</v>
          </cell>
          <cell r="Y27">
            <v>2.8</v>
          </cell>
          <cell r="AB27">
            <v>218.59</v>
          </cell>
          <cell r="AD27">
            <v>27.94</v>
          </cell>
          <cell r="AE27">
            <v>3.76</v>
          </cell>
          <cell r="AF27">
            <v>190.65</v>
          </cell>
          <cell r="AH27">
            <v>22.066199999999998</v>
          </cell>
          <cell r="AI27">
            <v>0.32429999999999998</v>
          </cell>
          <cell r="AT27">
            <v>100</v>
          </cell>
          <cell r="AU27">
            <v>60</v>
          </cell>
        </row>
        <row r="28">
          <cell r="E28" t="str">
            <v>4</v>
          </cell>
          <cell r="G28" t="str">
            <v>Демонтаж.Покрытие поверхности изоляции трубопроводов листами алюминиевых сплавов Т=0,5мм с прим. предохр. поясов (т.ч. прил.26.2, п.2)                              (8,8м2*0,001288тн=0,011тн)  повторное применение</v>
          </cell>
          <cell r="H28" t="str">
            <v>100 м2</v>
          </cell>
          <cell r="I28">
            <v>8.7999999999999995E-2</v>
          </cell>
          <cell r="O28">
            <v>168.23</v>
          </cell>
          <cell r="Q28">
            <v>53.81</v>
          </cell>
          <cell r="R28">
            <v>0.3</v>
          </cell>
          <cell r="S28">
            <v>114.42</v>
          </cell>
          <cell r="U28">
            <v>11.72357472</v>
          </cell>
          <cell r="V28">
            <v>2.5502399999999995E-2</v>
          </cell>
          <cell r="X28">
            <v>114.72</v>
          </cell>
          <cell r="Y28">
            <v>68.83</v>
          </cell>
          <cell r="AB28">
            <v>1911.79</v>
          </cell>
          <cell r="AD28">
            <v>611.53</v>
          </cell>
          <cell r="AE28">
            <v>3.36</v>
          </cell>
          <cell r="AF28">
            <v>1300.26</v>
          </cell>
          <cell r="AH28">
            <v>133.22244000000001</v>
          </cell>
          <cell r="AI28">
            <v>0.28979999999999995</v>
          </cell>
          <cell r="AT28">
            <v>100</v>
          </cell>
          <cell r="AU28">
            <v>60</v>
          </cell>
        </row>
        <row r="29">
          <cell r="E29" t="str">
            <v>5</v>
          </cell>
          <cell r="G29" t="str">
            <v>Демонтаж.Обертывание поверхности изоляции рулонными материалами насухо с проклейкой швов</v>
          </cell>
          <cell r="H29" t="str">
            <v>100 м2</v>
          </cell>
          <cell r="I29">
            <v>1.6E-2</v>
          </cell>
          <cell r="O29">
            <v>3.5</v>
          </cell>
          <cell r="Q29">
            <v>0.45</v>
          </cell>
          <cell r="R29">
            <v>0.06</v>
          </cell>
          <cell r="S29">
            <v>3.05</v>
          </cell>
          <cell r="U29">
            <v>0.35305919999999996</v>
          </cell>
          <cell r="V29">
            <v>5.1887999999999995E-3</v>
          </cell>
          <cell r="X29">
            <v>3.11</v>
          </cell>
          <cell r="Y29">
            <v>1.87</v>
          </cell>
          <cell r="AB29">
            <v>218.59</v>
          </cell>
          <cell r="AD29">
            <v>27.94</v>
          </cell>
          <cell r="AE29">
            <v>3.76</v>
          </cell>
          <cell r="AF29">
            <v>190.65</v>
          </cell>
          <cell r="AH29">
            <v>22.066199999999998</v>
          </cell>
          <cell r="AI29">
            <v>0.32429999999999998</v>
          </cell>
          <cell r="AT29">
            <v>100</v>
          </cell>
          <cell r="AU29">
            <v>60</v>
          </cell>
        </row>
        <row r="30">
          <cell r="G30" t="str">
            <v>Раздел 60</v>
          </cell>
        </row>
        <row r="31">
          <cell r="E31" t="str">
            <v>6</v>
          </cell>
          <cell r="G31" t="str">
            <v>Изоляция трубопроводов матами минераловатными, плитами минераловатными на синтетическом связующем</v>
          </cell>
          <cell r="H31" t="str">
            <v>м3</v>
          </cell>
          <cell r="I31">
            <v>0.252</v>
          </cell>
          <cell r="O31">
            <v>181.26</v>
          </cell>
          <cell r="Q31">
            <v>12.58</v>
          </cell>
          <cell r="R31">
            <v>2.15</v>
          </cell>
          <cell r="S31">
            <v>53.32</v>
          </cell>
          <cell r="U31">
            <v>5.4627299999999996</v>
          </cell>
          <cell r="V31">
            <v>0.185472</v>
          </cell>
          <cell r="X31">
            <v>55.47</v>
          </cell>
          <cell r="Y31">
            <v>33.28</v>
          </cell>
          <cell r="AB31">
            <v>719.27</v>
          </cell>
          <cell r="AD31">
            <v>49.92</v>
          </cell>
          <cell r="AE31">
            <v>8.5299999999999994</v>
          </cell>
          <cell r="AF31">
            <v>211.58</v>
          </cell>
          <cell r="AH31">
            <v>21.677499999999998</v>
          </cell>
          <cell r="AI31">
            <v>0.73599999999999999</v>
          </cell>
          <cell r="AT31">
            <v>100</v>
          </cell>
          <cell r="AU31">
            <v>60</v>
          </cell>
        </row>
        <row r="32">
          <cell r="E32" t="str">
            <v>7</v>
          </cell>
          <cell r="G32" t="str">
            <v>МАТ МП-100-2000.1000.60 ИЗ МИНЕРАЛЬНОЙ ВАТЫ ПРОШИВНОЙ, ТЕПЛОИЗОЛЯЦИОННЫЙ</v>
          </cell>
          <cell r="H32" t="str">
            <v>м3</v>
          </cell>
          <cell r="I32">
            <v>0.31247999999999998</v>
          </cell>
          <cell r="O32">
            <v>118.76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B32">
            <v>380.05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I32">
            <v>0</v>
          </cell>
        </row>
        <row r="33">
          <cell r="E33" t="str">
            <v>8</v>
          </cell>
          <cell r="G33" t="str">
            <v>Покрытие поверхности изоляции трубопроводов листами алюминиевых сплавов Ду 60 - 1,8м; Ду 89 - 4,6м</v>
          </cell>
          <cell r="H33" t="str">
            <v>100 м2</v>
          </cell>
          <cell r="I33">
            <v>4.2000000000000003E-2</v>
          </cell>
          <cell r="O33">
            <v>165.78</v>
          </cell>
          <cell r="Q33">
            <v>42.81</v>
          </cell>
          <cell r="R33">
            <v>0.24</v>
          </cell>
          <cell r="S33">
            <v>70.010000000000005</v>
          </cell>
          <cell r="U33">
            <v>7.1735160000000002</v>
          </cell>
          <cell r="V33">
            <v>2.0285999999999998E-2</v>
          </cell>
          <cell r="X33">
            <v>70.25</v>
          </cell>
          <cell r="Y33">
            <v>42.15</v>
          </cell>
          <cell r="AB33">
            <v>3947.15</v>
          </cell>
          <cell r="AD33">
            <v>1019.21</v>
          </cell>
          <cell r="AE33">
            <v>5.6</v>
          </cell>
          <cell r="AF33">
            <v>1666.99</v>
          </cell>
          <cell r="AH33">
            <v>170.798</v>
          </cell>
          <cell r="AI33">
            <v>0.48299999999999993</v>
          </cell>
          <cell r="AT33">
            <v>100</v>
          </cell>
          <cell r="AU33">
            <v>60</v>
          </cell>
        </row>
        <row r="34">
          <cell r="E34" t="str">
            <v>9</v>
          </cell>
          <cell r="G34" t="str">
            <v>Лента из алюминия АД1Н 0,5х1200 РЛ                               (4,2м2*1,288кг*1,22)</v>
          </cell>
          <cell r="H34" t="str">
            <v>кг</v>
          </cell>
          <cell r="I34">
            <v>6.6</v>
          </cell>
          <cell r="O34">
            <v>118.6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B34">
            <v>17.97</v>
          </cell>
          <cell r="AD34">
            <v>0</v>
          </cell>
          <cell r="AE34">
            <v>0</v>
          </cell>
          <cell r="AF34">
            <v>0</v>
          </cell>
          <cell r="AH34">
            <v>0</v>
          </cell>
          <cell r="AI34">
            <v>0</v>
          </cell>
        </row>
        <row r="35">
          <cell r="E35" t="str">
            <v>10</v>
          </cell>
          <cell r="G35" t="str">
    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</v>
          </cell>
          <cell r="H35" t="str">
            <v>м3</v>
          </cell>
          <cell r="I35">
            <v>0.54</v>
          </cell>
          <cell r="O35">
            <v>229.83</v>
          </cell>
          <cell r="Q35">
            <v>21.08</v>
          </cell>
          <cell r="R35">
            <v>3.68</v>
          </cell>
          <cell r="S35">
            <v>112.61</v>
          </cell>
          <cell r="U35">
            <v>11.70585</v>
          </cell>
          <cell r="V35">
            <v>0.31670999999999999</v>
          </cell>
          <cell r="X35">
            <v>116.29</v>
          </cell>
          <cell r="Y35">
            <v>69.77</v>
          </cell>
          <cell r="AB35">
            <v>425.61</v>
          </cell>
          <cell r="AD35">
            <v>39.03</v>
          </cell>
          <cell r="AE35">
            <v>6.81</v>
          </cell>
          <cell r="AF35">
            <v>208.54</v>
          </cell>
          <cell r="AH35">
            <v>21.677499999999998</v>
          </cell>
          <cell r="AI35">
            <v>0.58649999999999991</v>
          </cell>
          <cell r="AT35">
            <v>100</v>
          </cell>
          <cell r="AU35">
            <v>60</v>
          </cell>
        </row>
        <row r="36">
          <cell r="E36" t="str">
            <v>11</v>
          </cell>
          <cell r="G36" t="str">
            <v>МАТ МП-100-2000.1000.60 ИЗ МИНЕРАЛЬНОЙ ВАТЫ ПРОШИВНОЙ, ТЕПЛОИЗОЛЯЦИОННЫЙ</v>
          </cell>
          <cell r="H36" t="str">
            <v>м3</v>
          </cell>
          <cell r="I36">
            <v>0.66959999999999997</v>
          </cell>
          <cell r="O36">
            <v>254.48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B36">
            <v>380.05</v>
          </cell>
          <cell r="AD36">
            <v>0</v>
          </cell>
          <cell r="AE36">
            <v>0</v>
          </cell>
          <cell r="AF36">
            <v>0</v>
          </cell>
          <cell r="AH36">
            <v>0</v>
          </cell>
          <cell r="AI36">
            <v>0</v>
          </cell>
        </row>
        <row r="37">
          <cell r="E37" t="str">
            <v>12</v>
          </cell>
          <cell r="G37" t="str">
            <v>Покрытие изоляции фасонных поверхностей листовым металлом с заготовкой покрытия  Ду60-6отв, 2,8м уч.съемн.изол; Ду89-9отв, 6,4м уч.съемн.изол</v>
          </cell>
          <cell r="H37" t="str">
            <v>100 м2</v>
          </cell>
          <cell r="I37">
            <v>7.4899999999999994E-2</v>
          </cell>
          <cell r="O37">
            <v>441.97</v>
          </cell>
          <cell r="Q37">
            <v>180.23</v>
          </cell>
          <cell r="R37">
            <v>1.06</v>
          </cell>
          <cell r="S37">
            <v>259.82</v>
          </cell>
          <cell r="U37">
            <v>23.428719999999995</v>
          </cell>
          <cell r="V37">
            <v>9.1303099999999984E-2</v>
          </cell>
          <cell r="X37">
            <v>260.88</v>
          </cell>
          <cell r="Y37">
            <v>156.53</v>
          </cell>
          <cell r="AB37">
            <v>5900.82</v>
          </cell>
          <cell r="AD37">
            <v>2406.27</v>
          </cell>
          <cell r="AE37">
            <v>14.15</v>
          </cell>
          <cell r="AF37">
            <v>3468.95</v>
          </cell>
          <cell r="AH37">
            <v>312.79999999999995</v>
          </cell>
          <cell r="AI37">
            <v>1.2189999999999999</v>
          </cell>
          <cell r="AT37">
            <v>100</v>
          </cell>
          <cell r="AU37">
            <v>60</v>
          </cell>
        </row>
        <row r="38">
          <cell r="E38" t="str">
            <v>13</v>
          </cell>
          <cell r="G38" t="str">
            <v>Лента из алюминия АД1Н 0,5х1200 РЛ                               (7,49м2*1,288кг*1,22)</v>
          </cell>
          <cell r="H38" t="str">
            <v>кг</v>
          </cell>
          <cell r="I38">
            <v>11.77</v>
          </cell>
          <cell r="O38">
            <v>211.51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B38">
            <v>17.97</v>
          </cell>
          <cell r="AD38">
            <v>0</v>
          </cell>
          <cell r="AE38">
            <v>0</v>
          </cell>
          <cell r="AF38">
            <v>0</v>
          </cell>
          <cell r="AH38">
            <v>0</v>
          </cell>
          <cell r="AI38">
            <v>0</v>
          </cell>
        </row>
        <row r="39">
          <cell r="E39" t="str">
            <v>14</v>
          </cell>
          <cell r="G39" t="str">
            <v>Обертывание поверхности изоляции рулонными материалами насухо с проклейкой швов (фольма-ткань) Ду89-4шт зап.арм., Ду60-1шт зап.арм.</v>
          </cell>
          <cell r="H39" t="str">
            <v>100 м2</v>
          </cell>
          <cell r="I39">
            <v>2.4E-2</v>
          </cell>
          <cell r="O39">
            <v>20.93</v>
          </cell>
          <cell r="Q39">
            <v>1.1200000000000001</v>
          </cell>
          <cell r="R39">
            <v>0.15</v>
          </cell>
          <cell r="S39">
            <v>7.63</v>
          </cell>
          <cell r="U39">
            <v>0.88264799999999999</v>
          </cell>
          <cell r="V39">
            <v>1.2971999999999999E-2</v>
          </cell>
          <cell r="X39">
            <v>7.78</v>
          </cell>
          <cell r="Y39">
            <v>4.67</v>
          </cell>
          <cell r="AB39">
            <v>871.98</v>
          </cell>
          <cell r="AD39">
            <v>46.58</v>
          </cell>
          <cell r="AE39">
            <v>6.27</v>
          </cell>
          <cell r="AF39">
            <v>317.76</v>
          </cell>
          <cell r="AH39">
            <v>36.777000000000001</v>
          </cell>
          <cell r="AI39">
            <v>0.54049999999999998</v>
          </cell>
          <cell r="AT39">
            <v>100</v>
          </cell>
          <cell r="AU39">
            <v>60</v>
          </cell>
        </row>
        <row r="40">
          <cell r="E40" t="str">
            <v>15</v>
          </cell>
          <cell r="G40" t="str">
            <v>Стеклофольма-ткань СФ(160-20)</v>
          </cell>
          <cell r="H40" t="str">
            <v>м2</v>
          </cell>
          <cell r="I40">
            <v>2.76</v>
          </cell>
          <cell r="O40">
            <v>41.84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B40">
            <v>15.16</v>
          </cell>
          <cell r="AD40">
            <v>0</v>
          </cell>
          <cell r="AE40">
            <v>0</v>
          </cell>
          <cell r="AF40">
            <v>0</v>
          </cell>
          <cell r="AH40">
            <v>0</v>
          </cell>
          <cell r="AI40">
            <v>0</v>
          </cell>
        </row>
        <row r="41">
          <cell r="E41" t="str">
            <v>16</v>
          </cell>
          <cell r="G41" t="str">
            <v>Изоляция трубопроводов матами минераловатными, плитами минераловатными на синтетическом связующем с прим. предохр. поясов (т.ч. прил.26.2, п.2)</v>
          </cell>
          <cell r="H41" t="str">
            <v>м3</v>
          </cell>
          <cell r="I41">
            <v>0.16800000000000001</v>
          </cell>
          <cell r="O41">
            <v>131.51</v>
          </cell>
          <cell r="Q41">
            <v>8.39</v>
          </cell>
          <cell r="R41">
            <v>1.43</v>
          </cell>
          <cell r="S41">
            <v>46.21</v>
          </cell>
          <cell r="U41">
            <v>4.7343660000000005</v>
          </cell>
          <cell r="V41">
            <v>0.12364800000000001</v>
          </cell>
          <cell r="X41">
            <v>47.64</v>
          </cell>
          <cell r="Y41">
            <v>28.58</v>
          </cell>
          <cell r="AB41">
            <v>782.74</v>
          </cell>
          <cell r="AD41">
            <v>49.92</v>
          </cell>
          <cell r="AE41">
            <v>8.5299999999999994</v>
          </cell>
          <cell r="AF41">
            <v>275.05</v>
          </cell>
          <cell r="AH41">
            <v>28.18075</v>
          </cell>
          <cell r="AI41">
            <v>0.73599999999999999</v>
          </cell>
          <cell r="AT41">
            <v>100</v>
          </cell>
          <cell r="AU41">
            <v>60</v>
          </cell>
        </row>
        <row r="42">
          <cell r="E42" t="str">
            <v>17</v>
          </cell>
          <cell r="G42" t="str">
            <v>МАТ МП-100-2000.1000.60 ИЗ МИНЕРАЛЬНОЙ ВАТЫ ПРОШИВНОЙ, ТЕПЛОИЗОЛЯЦИОННЫЙ</v>
          </cell>
          <cell r="H42" t="str">
            <v>м3</v>
          </cell>
          <cell r="I42">
            <v>0.20832000000000001</v>
          </cell>
          <cell r="O42">
            <v>79.17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B42">
            <v>380.05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I42">
            <v>0</v>
          </cell>
        </row>
        <row r="43">
          <cell r="E43" t="str">
            <v>18</v>
          </cell>
          <cell r="G43" t="str">
            <v>Покрытие поверхности изоляции трубопроводов листами алюминиевых сплавов с прим. предохр. поясов (т.ч. прил.26.2, п..2) (2,8м2 - повторное применение алюминия) Ду 60 -2м; Ду 89 -2,6м</v>
          </cell>
          <cell r="H43" t="str">
            <v>100 м2</v>
          </cell>
          <cell r="I43">
            <v>2.8000000000000001E-2</v>
          </cell>
          <cell r="O43">
            <v>124.53</v>
          </cell>
          <cell r="Q43">
            <v>28.54</v>
          </cell>
          <cell r="R43">
            <v>0.16</v>
          </cell>
          <cell r="S43">
            <v>60.68</v>
          </cell>
          <cell r="U43">
            <v>6.2170472000000006</v>
          </cell>
          <cell r="V43">
            <v>1.3523999999999998E-2</v>
          </cell>
          <cell r="X43">
            <v>60.84</v>
          </cell>
          <cell r="Y43">
            <v>36.5</v>
          </cell>
          <cell r="AB43">
            <v>4447.25</v>
          </cell>
          <cell r="AD43">
            <v>1019.21</v>
          </cell>
          <cell r="AE43">
            <v>5.6</v>
          </cell>
          <cell r="AF43">
            <v>2167.09</v>
          </cell>
          <cell r="AH43">
            <v>222.03740000000002</v>
          </cell>
          <cell r="AI43">
            <v>0.48299999999999993</v>
          </cell>
          <cell r="AT43">
            <v>100</v>
          </cell>
          <cell r="AU43">
            <v>60</v>
          </cell>
        </row>
        <row r="44">
          <cell r="E44" t="str">
            <v>19</v>
          </cell>
          <cell r="G44" t="str">
    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 с прим. предохр. поясов (т.ч. прил.26.2, п.8, п.2)</v>
          </cell>
          <cell r="H44" t="str">
            <v>м3</v>
          </cell>
          <cell r="I44">
            <v>0.36</v>
          </cell>
          <cell r="O44">
            <v>175.74</v>
          </cell>
          <cell r="Q44">
            <v>14.05</v>
          </cell>
          <cell r="R44">
            <v>2.4500000000000002</v>
          </cell>
          <cell r="S44">
            <v>97.6</v>
          </cell>
          <cell r="U44">
            <v>10.145069999999999</v>
          </cell>
          <cell r="V44">
            <v>0.21113999999999997</v>
          </cell>
          <cell r="X44">
            <v>100.05</v>
          </cell>
          <cell r="Y44">
            <v>60.03</v>
          </cell>
          <cell r="AB44">
            <v>488.17</v>
          </cell>
          <cell r="AD44">
            <v>39.03</v>
          </cell>
          <cell r="AE44">
            <v>6.81</v>
          </cell>
          <cell r="AF44">
            <v>271.10000000000002</v>
          </cell>
          <cell r="AH44">
            <v>28.18075</v>
          </cell>
          <cell r="AI44">
            <v>0.58649999999999991</v>
          </cell>
          <cell r="AT44">
            <v>100</v>
          </cell>
          <cell r="AU44">
            <v>60</v>
          </cell>
        </row>
        <row r="45">
          <cell r="E45" t="str">
            <v>20</v>
          </cell>
          <cell r="G45" t="str">
            <v>МАТ МП-100-2000.1000.60 ИЗ МИНЕРАЛЬНОЙ ВАТЫ ПРОШИВНОЙ, ТЕПЛОИЗОЛЯЦИОННЫЙ</v>
          </cell>
          <cell r="H45" t="str">
            <v>м3</v>
          </cell>
          <cell r="I45">
            <v>0.44640000000000002</v>
          </cell>
          <cell r="O45">
            <v>169.65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B45">
            <v>380.05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I45">
            <v>0</v>
          </cell>
        </row>
        <row r="46">
          <cell r="E46" t="str">
            <v>21</v>
          </cell>
          <cell r="G46" t="str">
            <v>Покрытие изоляции фасонных поверхностей листовым металлом с заготовкой покрытия  с прим. предохр. поясов (т.ч. прил.26.2, п.2) (6,0м2 - повторное применение алюминия)  Ду60-8отв, 3м уч.съемн.изол; Ду89-6отв., 4,3м уч.съемн.изол</v>
          </cell>
          <cell r="H46" t="str">
            <v>100 м2</v>
          </cell>
          <cell r="I46">
            <v>0.06</v>
          </cell>
          <cell r="O46">
            <v>416.5</v>
          </cell>
          <cell r="Q46">
            <v>144.38</v>
          </cell>
          <cell r="R46">
            <v>0.85</v>
          </cell>
          <cell r="S46">
            <v>270.58</v>
          </cell>
          <cell r="U46">
            <v>24.398399999999995</v>
          </cell>
          <cell r="V46">
            <v>7.3139999999999983E-2</v>
          </cell>
          <cell r="X46">
            <v>271.43</v>
          </cell>
          <cell r="Y46">
            <v>162.86000000000001</v>
          </cell>
          <cell r="AB46">
            <v>6941.51</v>
          </cell>
          <cell r="AD46">
            <v>2406.27</v>
          </cell>
          <cell r="AE46">
            <v>14.15</v>
          </cell>
          <cell r="AF46">
            <v>4509.6400000000003</v>
          </cell>
          <cell r="AH46">
            <v>406.63999999999993</v>
          </cell>
          <cell r="AI46">
            <v>1.2189999999999999</v>
          </cell>
          <cell r="AT46">
            <v>100</v>
          </cell>
          <cell r="AU46">
            <v>60</v>
          </cell>
        </row>
        <row r="47">
          <cell r="E47" t="str">
            <v>22</v>
          </cell>
          <cell r="G47" t="str">
            <v>Обертывание поверхности изоляции рулонными материалами насухо с проклейкой швов (фольма-ткань)</v>
          </cell>
          <cell r="H47" t="str">
            <v>100 м2</v>
          </cell>
          <cell r="I47">
            <v>1.6E-2</v>
          </cell>
          <cell r="O47">
            <v>13.95</v>
          </cell>
          <cell r="Q47">
            <v>0.75</v>
          </cell>
          <cell r="R47">
            <v>0.1</v>
          </cell>
          <cell r="S47">
            <v>5.08</v>
          </cell>
          <cell r="U47">
            <v>0.58843200000000007</v>
          </cell>
          <cell r="V47">
            <v>8.6479999999999994E-3</v>
          </cell>
          <cell r="X47">
            <v>5.18</v>
          </cell>
          <cell r="Y47">
            <v>3.11</v>
          </cell>
          <cell r="AB47">
            <v>871.98</v>
          </cell>
          <cell r="AD47">
            <v>46.58</v>
          </cell>
          <cell r="AE47">
            <v>6.27</v>
          </cell>
          <cell r="AF47">
            <v>317.76</v>
          </cell>
          <cell r="AH47">
            <v>36.777000000000001</v>
          </cell>
          <cell r="AI47">
            <v>0.54049999999999998</v>
          </cell>
          <cell r="AT47">
            <v>100</v>
          </cell>
          <cell r="AU47">
            <v>60</v>
          </cell>
        </row>
        <row r="48">
          <cell r="E48" t="str">
            <v>23</v>
          </cell>
          <cell r="G48" t="str">
            <v>Стеклофольма-ткань СФ(160-20)</v>
          </cell>
          <cell r="H48" t="str">
            <v>м2</v>
          </cell>
          <cell r="I48">
            <v>1.84</v>
          </cell>
          <cell r="O48">
            <v>27.89</v>
          </cell>
          <cell r="Q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B48">
            <v>15.16</v>
          </cell>
          <cell r="AD48">
            <v>0</v>
          </cell>
          <cell r="AE48">
            <v>0</v>
          </cell>
          <cell r="AF48">
            <v>0</v>
          </cell>
          <cell r="AH48">
            <v>0</v>
          </cell>
          <cell r="AI48">
            <v>0</v>
          </cell>
        </row>
        <row r="82">
          <cell r="F82">
            <v>3333.99</v>
          </cell>
          <cell r="H82" t="str">
            <v>Прямые затраты</v>
          </cell>
        </row>
        <row r="83">
          <cell r="F83">
            <v>1486.43</v>
          </cell>
          <cell r="H83" t="str">
            <v>Стоимость материальных ресурсов (всего)</v>
          </cell>
        </row>
        <row r="85">
          <cell r="F85">
            <v>1486.43</v>
          </cell>
          <cell r="H85" t="str">
            <v>Стоимость материалов и оборудования подрядчика</v>
          </cell>
        </row>
        <row r="86">
          <cell r="F86">
            <v>1486.43</v>
          </cell>
          <cell r="H86" t="str">
            <v>Стоимость материалов (всего)</v>
          </cell>
        </row>
        <row r="88">
          <cell r="F88">
            <v>1486.43</v>
          </cell>
          <cell r="H88" t="str">
            <v>Стоимость материалов подрядчика</v>
          </cell>
        </row>
        <row r="92">
          <cell r="F92">
            <v>580.35</v>
          </cell>
          <cell r="H92" t="str">
            <v>Эксплуатация машин</v>
          </cell>
        </row>
        <row r="94">
          <cell r="F94">
            <v>13.11</v>
          </cell>
          <cell r="H94" t="str">
            <v>ЗП машинистов</v>
          </cell>
        </row>
        <row r="95">
          <cell r="F95">
            <v>1267.21</v>
          </cell>
          <cell r="H95" t="str">
            <v>Основная ЗП рабочих</v>
          </cell>
        </row>
        <row r="102">
          <cell r="F102">
            <v>124.7</v>
          </cell>
          <cell r="H102" t="str">
            <v>Трудозатраты строителей</v>
          </cell>
        </row>
        <row r="103">
          <cell r="F103">
            <v>1.1299999999999999</v>
          </cell>
          <cell r="H103" t="str">
            <v>Трудозатраты машинистов</v>
          </cell>
        </row>
        <row r="106">
          <cell r="F106">
            <v>1268.7</v>
          </cell>
          <cell r="H106" t="str">
            <v>Накладные расходы</v>
          </cell>
        </row>
        <row r="107">
          <cell r="F107">
            <v>763.72</v>
          </cell>
          <cell r="H107" t="str">
            <v>Сметная прибыль</v>
          </cell>
        </row>
        <row r="108">
          <cell r="F108">
            <v>5366.41</v>
          </cell>
          <cell r="H108" t="str">
            <v>Всего с НР и СП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Sheet"/>
      <sheetName val="Смета базисный метод(11гр)"/>
      <sheetName val="Акт базисный метод(11гр)"/>
      <sheetName val="Source"/>
      <sheetName val="SourceObSm"/>
      <sheetName val="SmtRes"/>
      <sheetName val="EtalonRes"/>
    </sheetNames>
    <sheetDataSet>
      <sheetData sheetId="0"/>
      <sheetData sheetId="1"/>
      <sheetData sheetId="2"/>
      <sheetData sheetId="3">
        <row r="24">
          <cell r="G24" t="str">
            <v>Раздел 20</v>
          </cell>
        </row>
        <row r="25">
          <cell r="E25" t="str">
            <v>1</v>
          </cell>
          <cell r="G25" t="str">
            <v>Разборка тепловой изоляции из ваты минеральной</v>
          </cell>
          <cell r="H25" t="str">
            <v>100 м2</v>
          </cell>
          <cell r="I25">
            <v>0.22</v>
          </cell>
          <cell r="O25">
            <v>40.159999999999997</v>
          </cell>
          <cell r="Q25">
            <v>0</v>
          </cell>
          <cell r="R25">
            <v>0</v>
          </cell>
          <cell r="S25">
            <v>40.159999999999997</v>
          </cell>
          <cell r="U25">
            <v>4.8323</v>
          </cell>
          <cell r="V25">
            <v>0</v>
          </cell>
          <cell r="X25">
            <v>29.72</v>
          </cell>
          <cell r="Y25">
            <v>20.079999999999998</v>
          </cell>
          <cell r="AB25">
            <v>182.53</v>
          </cell>
          <cell r="AD25">
            <v>0</v>
          </cell>
          <cell r="AE25">
            <v>0</v>
          </cell>
          <cell r="AF25">
            <v>182.53</v>
          </cell>
          <cell r="AH25">
            <v>21.965</v>
          </cell>
          <cell r="AI25">
            <v>0</v>
          </cell>
          <cell r="AT25">
            <v>74</v>
          </cell>
          <cell r="AU25">
            <v>50</v>
          </cell>
        </row>
        <row r="26">
          <cell r="E26" t="str">
            <v>2</v>
          </cell>
          <cell r="G26" t="str">
            <v>Демонтаж.Покрытие поверхности изоляции трубопроводов листами алюминиевых сплавов Т=0,5мм                                                                                                                         (10,8м2*0,001288тн=0,014тн) в лом</v>
          </cell>
          <cell r="H26" t="str">
            <v>100 м2</v>
          </cell>
          <cell r="I26">
            <v>0.108</v>
          </cell>
          <cell r="O26">
            <v>174.07</v>
          </cell>
          <cell r="Q26">
            <v>66.05</v>
          </cell>
          <cell r="R26">
            <v>0.36</v>
          </cell>
          <cell r="S26">
            <v>108.02</v>
          </cell>
          <cell r="U26">
            <v>11.067710399999999</v>
          </cell>
          <cell r="V26">
            <v>3.1298399999999997E-2</v>
          </cell>
          <cell r="X26">
            <v>108.38</v>
          </cell>
          <cell r="Y26">
            <v>65.03</v>
          </cell>
          <cell r="AB26">
            <v>1611.73</v>
          </cell>
          <cell r="AD26">
            <v>611.53</v>
          </cell>
          <cell r="AE26">
            <v>3.36</v>
          </cell>
          <cell r="AF26">
            <v>1000.2</v>
          </cell>
          <cell r="AH26">
            <v>102.47879999999999</v>
          </cell>
          <cell r="AI26">
            <v>0.28979999999999995</v>
          </cell>
          <cell r="AT26">
            <v>100</v>
          </cell>
          <cell r="AU26">
            <v>60</v>
          </cell>
        </row>
        <row r="27">
          <cell r="E27" t="str">
            <v>3</v>
          </cell>
          <cell r="G27" t="str">
            <v>Демонтаж.Обертывание поверхности изоляции рулонными материалами насухо с проклейкой швов</v>
          </cell>
          <cell r="H27" t="str">
            <v>100 м2</v>
          </cell>
          <cell r="I27">
            <v>2.4E-2</v>
          </cell>
          <cell r="O27">
            <v>5.25</v>
          </cell>
          <cell r="Q27">
            <v>0.67</v>
          </cell>
          <cell r="R27">
            <v>0.09</v>
          </cell>
          <cell r="S27">
            <v>4.58</v>
          </cell>
          <cell r="U27">
            <v>0.52958879999999997</v>
          </cell>
          <cell r="V27">
            <v>7.7831999999999997E-3</v>
          </cell>
          <cell r="X27">
            <v>4.67</v>
          </cell>
          <cell r="Y27">
            <v>2.8</v>
          </cell>
          <cell r="AB27">
            <v>218.59</v>
          </cell>
          <cell r="AD27">
            <v>27.94</v>
          </cell>
          <cell r="AE27">
            <v>3.76</v>
          </cell>
          <cell r="AF27">
            <v>190.65</v>
          </cell>
          <cell r="AH27">
            <v>22.066199999999998</v>
          </cell>
          <cell r="AI27">
            <v>0.32429999999999998</v>
          </cell>
          <cell r="AT27">
            <v>100</v>
          </cell>
          <cell r="AU27">
            <v>60</v>
          </cell>
        </row>
        <row r="28">
          <cell r="E28" t="str">
            <v>4</v>
          </cell>
          <cell r="G28" t="str">
            <v>Демонтаж.Покрытие поверхности изоляции трубопроводов листами алюминиевых сплавов Т=0,5мм с прим. предохр. поясов (т.ч. прил.26.2, п.2)                               (1,0м2*0,001288тн=0,001тн) в лом                                           (6,2м2*0,001288тн=0,008тн)  повторное применение</v>
          </cell>
          <cell r="H28" t="str">
            <v>100 м2</v>
          </cell>
          <cell r="I28">
            <v>7.1999999999999995E-2</v>
          </cell>
          <cell r="O28">
            <v>137.65</v>
          </cell>
          <cell r="Q28">
            <v>44.03</v>
          </cell>
          <cell r="R28">
            <v>0.24</v>
          </cell>
          <cell r="S28">
            <v>93.62</v>
          </cell>
          <cell r="U28">
            <v>9.5920156799999994</v>
          </cell>
          <cell r="V28">
            <v>2.0865599999999995E-2</v>
          </cell>
          <cell r="X28">
            <v>93.86</v>
          </cell>
          <cell r="Y28">
            <v>56.32</v>
          </cell>
          <cell r="AB28">
            <v>1911.79</v>
          </cell>
          <cell r="AD28">
            <v>611.53</v>
          </cell>
          <cell r="AE28">
            <v>3.36</v>
          </cell>
          <cell r="AF28">
            <v>1300.26</v>
          </cell>
          <cell r="AH28">
            <v>133.22244000000001</v>
          </cell>
          <cell r="AI28">
            <v>0.28979999999999995</v>
          </cell>
          <cell r="AT28">
            <v>100</v>
          </cell>
          <cell r="AU28">
            <v>60</v>
          </cell>
        </row>
        <row r="29">
          <cell r="E29" t="str">
            <v>5</v>
          </cell>
          <cell r="G29" t="str">
            <v>Демонтаж.Обертывание поверхности изоляции рулонными материалами насухо с проклейкой швов</v>
          </cell>
          <cell r="H29" t="str">
            <v>100 м2</v>
          </cell>
          <cell r="I29">
            <v>1.6E-2</v>
          </cell>
          <cell r="O29">
            <v>3.5</v>
          </cell>
          <cell r="Q29">
            <v>0.45</v>
          </cell>
          <cell r="R29">
            <v>0.06</v>
          </cell>
          <cell r="S29">
            <v>3.05</v>
          </cell>
          <cell r="U29">
            <v>0.35305919999999996</v>
          </cell>
          <cell r="V29">
            <v>5.1887999999999995E-3</v>
          </cell>
          <cell r="X29">
            <v>3.11</v>
          </cell>
          <cell r="Y29">
            <v>1.87</v>
          </cell>
          <cell r="AB29">
            <v>218.59</v>
          </cell>
          <cell r="AD29">
            <v>27.94</v>
          </cell>
          <cell r="AE29">
            <v>3.76</v>
          </cell>
          <cell r="AF29">
            <v>190.65</v>
          </cell>
          <cell r="AH29">
            <v>22.066199999999998</v>
          </cell>
          <cell r="AI29">
            <v>0.32429999999999998</v>
          </cell>
          <cell r="AT29">
            <v>100</v>
          </cell>
          <cell r="AU29">
            <v>60</v>
          </cell>
        </row>
        <row r="30">
          <cell r="G30" t="str">
            <v>Раздел 60</v>
          </cell>
        </row>
        <row r="31">
          <cell r="E31" t="str">
            <v>6</v>
          </cell>
          <cell r="G31" t="str">
            <v>Изоляция трубопроводов матами минераловатными, плитами минераловатными на синтетическом связующем</v>
          </cell>
          <cell r="H31" t="str">
            <v>м3</v>
          </cell>
          <cell r="I31">
            <v>0.216</v>
          </cell>
          <cell r="O31">
            <v>155.36000000000001</v>
          </cell>
          <cell r="Q31">
            <v>10.78</v>
          </cell>
          <cell r="R31">
            <v>1.84</v>
          </cell>
          <cell r="S31">
            <v>45.7</v>
          </cell>
          <cell r="U31">
            <v>4.6823399999999999</v>
          </cell>
          <cell r="V31">
            <v>0.15897600000000001</v>
          </cell>
          <cell r="X31">
            <v>47.54</v>
          </cell>
          <cell r="Y31">
            <v>28.52</v>
          </cell>
          <cell r="AB31">
            <v>719.27</v>
          </cell>
          <cell r="AD31">
            <v>49.92</v>
          </cell>
          <cell r="AE31">
            <v>8.5299999999999994</v>
          </cell>
          <cell r="AF31">
            <v>211.58</v>
          </cell>
          <cell r="AH31">
            <v>21.677499999999998</v>
          </cell>
          <cell r="AI31">
            <v>0.73599999999999999</v>
          </cell>
          <cell r="AT31">
            <v>100</v>
          </cell>
          <cell r="AU31">
            <v>60</v>
          </cell>
        </row>
        <row r="32">
          <cell r="E32" t="str">
            <v>7</v>
          </cell>
          <cell r="G32" t="str">
            <v>МАТ МП-100-2000.1000.60 ИЗ МИНЕРАЛЬНОЙ ВАТЫ ПРОШИВНОЙ, ТЕПЛОИЗОЛЯЦИОННЫЙ</v>
          </cell>
          <cell r="H32" t="str">
            <v>м3</v>
          </cell>
          <cell r="I32">
            <v>0.26784000000000002</v>
          </cell>
          <cell r="O32">
            <v>101.79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B32">
            <v>380.05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I32">
            <v>0</v>
          </cell>
        </row>
        <row r="33">
          <cell r="E33" t="str">
            <v>8</v>
          </cell>
          <cell r="G33" t="str">
            <v>Покрытие поверхности изоляции трубопроводов листами алюминиевых сплавов Ду 168 - 5м</v>
          </cell>
          <cell r="H33" t="str">
            <v>100 м2</v>
          </cell>
          <cell r="I33">
            <v>3.5999999999999997E-2</v>
          </cell>
          <cell r="O33">
            <v>142.09</v>
          </cell>
          <cell r="Q33">
            <v>36.69</v>
          </cell>
          <cell r="R33">
            <v>0.2</v>
          </cell>
          <cell r="S33">
            <v>60.01</v>
          </cell>
          <cell r="U33">
            <v>6.1487279999999993</v>
          </cell>
          <cell r="V33">
            <v>1.7387999999999997E-2</v>
          </cell>
          <cell r="X33">
            <v>60.21</v>
          </cell>
          <cell r="Y33">
            <v>36.130000000000003</v>
          </cell>
          <cell r="AB33">
            <v>3947.15</v>
          </cell>
          <cell r="AD33">
            <v>1019.21</v>
          </cell>
          <cell r="AE33">
            <v>5.6</v>
          </cell>
          <cell r="AF33">
            <v>1666.99</v>
          </cell>
          <cell r="AH33">
            <v>170.798</v>
          </cell>
          <cell r="AI33">
            <v>0.48299999999999993</v>
          </cell>
          <cell r="AT33">
            <v>100</v>
          </cell>
          <cell r="AU33">
            <v>60</v>
          </cell>
        </row>
        <row r="34">
          <cell r="E34" t="str">
            <v>9</v>
          </cell>
          <cell r="G34" t="str">
            <v>Лента из алюминия АД1Н 0,5х1200 РЛ                               (3,6м2*1,288кг*1,22)</v>
          </cell>
          <cell r="H34" t="str">
            <v>кг</v>
          </cell>
          <cell r="I34">
            <v>5.66</v>
          </cell>
          <cell r="O34">
            <v>101.71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B34">
            <v>17.97</v>
          </cell>
          <cell r="AD34">
            <v>0</v>
          </cell>
          <cell r="AE34">
            <v>0</v>
          </cell>
          <cell r="AF34">
            <v>0</v>
          </cell>
          <cell r="AH34">
            <v>0</v>
          </cell>
          <cell r="AI34">
            <v>0</v>
          </cell>
        </row>
        <row r="35">
          <cell r="E35" t="str">
            <v>10</v>
          </cell>
          <cell r="G35" t="str">
    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</v>
          </cell>
          <cell r="H35" t="str">
            <v>м3</v>
          </cell>
          <cell r="I35">
            <v>0.432</v>
          </cell>
          <cell r="O35">
            <v>183.86</v>
          </cell>
          <cell r="Q35">
            <v>16.86</v>
          </cell>
          <cell r="R35">
            <v>2.94</v>
          </cell>
          <cell r="S35">
            <v>90.09</v>
          </cell>
          <cell r="U35">
            <v>9.3646799999999999</v>
          </cell>
          <cell r="V35">
            <v>0.25336799999999998</v>
          </cell>
          <cell r="X35">
            <v>93.03</v>
          </cell>
          <cell r="Y35">
            <v>55.82</v>
          </cell>
          <cell r="AB35">
            <v>425.61</v>
          </cell>
          <cell r="AD35">
            <v>39.03</v>
          </cell>
          <cell r="AE35">
            <v>6.81</v>
          </cell>
          <cell r="AF35">
            <v>208.54</v>
          </cell>
          <cell r="AH35">
            <v>21.677499999999998</v>
          </cell>
          <cell r="AI35">
            <v>0.58649999999999991</v>
          </cell>
          <cell r="AT35">
            <v>100</v>
          </cell>
          <cell r="AU35">
            <v>60</v>
          </cell>
        </row>
        <row r="36">
          <cell r="E36" t="str">
            <v>11</v>
          </cell>
          <cell r="G36" t="str">
            <v>МАТ МП-100-2000.1000.60 ИЗ МИНЕРАЛЬНОЙ ВАТЫ ПРОШИВНОЙ, ТЕПЛОИЗОЛЯЦИОННЫЙ</v>
          </cell>
          <cell r="H36" t="str">
            <v>м3</v>
          </cell>
          <cell r="I36">
            <v>0.53568000000000005</v>
          </cell>
          <cell r="O36">
            <v>203.59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B36">
            <v>380.05</v>
          </cell>
          <cell r="AD36">
            <v>0</v>
          </cell>
          <cell r="AE36">
            <v>0</v>
          </cell>
          <cell r="AF36">
            <v>0</v>
          </cell>
          <cell r="AH36">
            <v>0</v>
          </cell>
          <cell r="AI36">
            <v>0</v>
          </cell>
        </row>
        <row r="37">
          <cell r="E37" t="str">
            <v>12</v>
          </cell>
          <cell r="G37" t="str">
            <v>Покрытие изоляции фасонных поверхностей листовым металлом с заготовкой покрытия  Ду168-14отв, 2,4м уч.съемн.изол.</v>
          </cell>
          <cell r="H37" t="str">
            <v>100 м2</v>
          </cell>
          <cell r="I37">
            <v>7.1999999999999995E-2</v>
          </cell>
          <cell r="O37">
            <v>424.85</v>
          </cell>
          <cell r="Q37">
            <v>173.25</v>
          </cell>
          <cell r="R37">
            <v>1.02</v>
          </cell>
          <cell r="S37">
            <v>249.76</v>
          </cell>
          <cell r="U37">
            <v>22.521599999999996</v>
          </cell>
          <cell r="V37">
            <v>8.7767999999999985E-2</v>
          </cell>
          <cell r="X37">
            <v>250.78</v>
          </cell>
          <cell r="Y37">
            <v>150.47</v>
          </cell>
          <cell r="AB37">
            <v>5900.82</v>
          </cell>
          <cell r="AD37">
            <v>2406.27</v>
          </cell>
          <cell r="AE37">
            <v>14.15</v>
          </cell>
          <cell r="AF37">
            <v>3468.95</v>
          </cell>
          <cell r="AH37">
            <v>312.79999999999995</v>
          </cell>
          <cell r="AI37">
            <v>1.2189999999999999</v>
          </cell>
          <cell r="AT37">
            <v>100</v>
          </cell>
          <cell r="AU37">
            <v>60</v>
          </cell>
        </row>
        <row r="38">
          <cell r="E38" t="str">
            <v>13</v>
          </cell>
          <cell r="G38" t="str">
            <v>Лента из алюминия АД1Н 0,5х1200 РЛ                               (7,2м2*1,288кг*1,22)</v>
          </cell>
          <cell r="H38" t="str">
            <v>кг</v>
          </cell>
          <cell r="I38">
            <v>11.31</v>
          </cell>
          <cell r="O38">
            <v>203.24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B38">
            <v>17.97</v>
          </cell>
          <cell r="AD38">
            <v>0</v>
          </cell>
          <cell r="AE38">
            <v>0</v>
          </cell>
          <cell r="AF38">
            <v>0</v>
          </cell>
          <cell r="AH38">
            <v>0</v>
          </cell>
          <cell r="AI38">
            <v>0</v>
          </cell>
        </row>
        <row r="39">
          <cell r="E39" t="str">
            <v>14</v>
          </cell>
          <cell r="G39" t="str">
            <v>Обертывание поверхности изоляции рулонными материалами насухо с проклейкой швов (фольма-ткань) Ду57-6шт зап.арм., 0,6м, Ду65-3,6м</v>
          </cell>
          <cell r="H39" t="str">
            <v>100 м2</v>
          </cell>
          <cell r="I39">
            <v>2.4E-2</v>
          </cell>
          <cell r="O39">
            <v>20.93</v>
          </cell>
          <cell r="Q39">
            <v>1.1200000000000001</v>
          </cell>
          <cell r="R39">
            <v>0.15</v>
          </cell>
          <cell r="S39">
            <v>7.63</v>
          </cell>
          <cell r="U39">
            <v>0.88264799999999999</v>
          </cell>
          <cell r="V39">
            <v>1.2971999999999999E-2</v>
          </cell>
          <cell r="X39">
            <v>7.78</v>
          </cell>
          <cell r="Y39">
            <v>4.67</v>
          </cell>
          <cell r="AB39">
            <v>871.98</v>
          </cell>
          <cell r="AD39">
            <v>46.58</v>
          </cell>
          <cell r="AE39">
            <v>6.27</v>
          </cell>
          <cell r="AF39">
            <v>317.76</v>
          </cell>
          <cell r="AH39">
            <v>36.777000000000001</v>
          </cell>
          <cell r="AI39">
            <v>0.54049999999999998</v>
          </cell>
          <cell r="AT39">
            <v>100</v>
          </cell>
          <cell r="AU39">
            <v>60</v>
          </cell>
        </row>
        <row r="40">
          <cell r="E40" t="str">
            <v>15</v>
          </cell>
          <cell r="G40" t="str">
            <v>Стеклофольма-ткань СФ(160-20)</v>
          </cell>
          <cell r="H40" t="str">
            <v>м2</v>
          </cell>
          <cell r="I40">
            <v>2.76</v>
          </cell>
          <cell r="O40">
            <v>41.84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B40">
            <v>15.16</v>
          </cell>
          <cell r="AD40">
            <v>0</v>
          </cell>
          <cell r="AE40">
            <v>0</v>
          </cell>
          <cell r="AF40">
            <v>0</v>
          </cell>
          <cell r="AH40">
            <v>0</v>
          </cell>
          <cell r="AI40">
            <v>0</v>
          </cell>
        </row>
        <row r="41">
          <cell r="E41" t="str">
            <v>16</v>
          </cell>
          <cell r="G41" t="str">
            <v>Изоляция трубопроводов матами минераловатными, плитами минераловатными на синтетическом связующем с прим. предохр. поясов (т.ч. прил.26.2, п.2)</v>
          </cell>
          <cell r="H41" t="str">
            <v>м3</v>
          </cell>
          <cell r="I41">
            <v>0.14399999999999999</v>
          </cell>
          <cell r="O41">
            <v>112.72</v>
          </cell>
          <cell r="Q41">
            <v>7.19</v>
          </cell>
          <cell r="R41">
            <v>1.23</v>
          </cell>
          <cell r="S41">
            <v>39.61</v>
          </cell>
          <cell r="U41">
            <v>4.0580279999999993</v>
          </cell>
          <cell r="V41">
            <v>0.10598399999999999</v>
          </cell>
          <cell r="X41">
            <v>40.840000000000003</v>
          </cell>
          <cell r="Y41">
            <v>24.5</v>
          </cell>
          <cell r="AB41">
            <v>782.74</v>
          </cell>
          <cell r="AD41">
            <v>49.92</v>
          </cell>
          <cell r="AE41">
            <v>8.5299999999999994</v>
          </cell>
          <cell r="AF41">
            <v>275.05</v>
          </cell>
          <cell r="AH41">
            <v>28.18075</v>
          </cell>
          <cell r="AI41">
            <v>0.73599999999999999</v>
          </cell>
          <cell r="AT41">
            <v>100</v>
          </cell>
          <cell r="AU41">
            <v>60</v>
          </cell>
        </row>
        <row r="42">
          <cell r="E42" t="str">
            <v>17</v>
          </cell>
          <cell r="G42" t="str">
            <v>МАТ МП-100-2000.1000.60 ИЗ МИНЕРАЛЬНОЙ ВАТЫ ПРОШИВНОЙ, ТЕПЛОИЗОЛЯЦИОННЫЙ</v>
          </cell>
          <cell r="H42" t="str">
            <v>м3</v>
          </cell>
          <cell r="I42">
            <v>0.17856</v>
          </cell>
          <cell r="O42">
            <v>67.86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B42">
            <v>380.05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I42">
            <v>0</v>
          </cell>
        </row>
        <row r="43">
          <cell r="E43" t="str">
            <v>18</v>
          </cell>
          <cell r="G43" t="str">
            <v>Покрытие поверхности изоляции трубопроводов листами алюминиевых сплавов с прим. предохр. поясов (т.ч. прил.26.2, п..2) (2,4м2 - повторное применение алюминия) Ду 168 -2,7м</v>
          </cell>
          <cell r="H43" t="str">
            <v>100 м2</v>
          </cell>
          <cell r="I43">
            <v>2.4E-2</v>
          </cell>
          <cell r="O43">
            <v>106.73</v>
          </cell>
          <cell r="Q43">
            <v>24.46</v>
          </cell>
          <cell r="R43">
            <v>0.13</v>
          </cell>
          <cell r="S43">
            <v>52.01</v>
          </cell>
          <cell r="U43">
            <v>5.3288976000000003</v>
          </cell>
          <cell r="V43">
            <v>1.1591999999999998E-2</v>
          </cell>
          <cell r="X43">
            <v>52.14</v>
          </cell>
          <cell r="Y43">
            <v>31.28</v>
          </cell>
          <cell r="AB43">
            <v>4447.25</v>
          </cell>
          <cell r="AD43">
            <v>1019.21</v>
          </cell>
          <cell r="AE43">
            <v>5.6</v>
          </cell>
          <cell r="AF43">
            <v>2167.09</v>
          </cell>
          <cell r="AH43">
            <v>222.03740000000002</v>
          </cell>
          <cell r="AI43">
            <v>0.48299999999999993</v>
          </cell>
          <cell r="AT43">
            <v>100</v>
          </cell>
          <cell r="AU43">
            <v>60</v>
          </cell>
        </row>
        <row r="44">
          <cell r="E44" t="str">
            <v>19</v>
          </cell>
          <cell r="G44" t="str">
    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 с прим. предохр. поясов (т.ч. прил.26.2, п.8, п.2)</v>
          </cell>
          <cell r="H44" t="str">
            <v>м3</v>
          </cell>
          <cell r="I44">
            <v>0.28799999999999998</v>
          </cell>
          <cell r="O44">
            <v>140.6</v>
          </cell>
          <cell r="Q44">
            <v>11.24</v>
          </cell>
          <cell r="R44">
            <v>1.96</v>
          </cell>
          <cell r="S44">
            <v>78.08</v>
          </cell>
          <cell r="U44">
            <v>8.1160559999999986</v>
          </cell>
          <cell r="V44">
            <v>0.16891199999999995</v>
          </cell>
          <cell r="X44">
            <v>80.040000000000006</v>
          </cell>
          <cell r="Y44">
            <v>48.02</v>
          </cell>
          <cell r="AB44">
            <v>488.17</v>
          </cell>
          <cell r="AD44">
            <v>39.03</v>
          </cell>
          <cell r="AE44">
            <v>6.81</v>
          </cell>
          <cell r="AF44">
            <v>271.10000000000002</v>
          </cell>
          <cell r="AH44">
            <v>28.18075</v>
          </cell>
          <cell r="AI44">
            <v>0.58649999999999991</v>
          </cell>
          <cell r="AT44">
            <v>100</v>
          </cell>
          <cell r="AU44">
            <v>60</v>
          </cell>
        </row>
        <row r="45">
          <cell r="E45" t="str">
            <v>20</v>
          </cell>
          <cell r="G45" t="str">
            <v>МАТ МП-100-2000.1000.60 ИЗ МИНЕРАЛЬНОЙ ВАТЫ ПРОШИВНОЙ, ТЕПЛОИЗОЛЯЦИОННЫЙ</v>
          </cell>
          <cell r="H45" t="str">
            <v>м3</v>
          </cell>
          <cell r="I45">
            <v>0.35711999999999999</v>
          </cell>
          <cell r="O45">
            <v>135.72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B45">
            <v>380.05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I45">
            <v>0</v>
          </cell>
        </row>
        <row r="46">
          <cell r="E46" t="str">
            <v>21</v>
          </cell>
          <cell r="G46" t="str">
            <v>Покрытие изоляции фасонных поверхностей листовым металлом с заготовкой покрытия  с прим. предохр. поясов (т.ч. прил.26.2, п.2) (3,8м2 - повторное применение алюминия)  Ду168-6отв, 3м уч.съемн.изол.</v>
          </cell>
          <cell r="H46" t="str">
            <v>100 м2</v>
          </cell>
          <cell r="I46">
            <v>4.8000000000000001E-2</v>
          </cell>
          <cell r="O46">
            <v>333.19</v>
          </cell>
          <cell r="Q46">
            <v>115.5</v>
          </cell>
          <cell r="R46">
            <v>0.68</v>
          </cell>
          <cell r="S46">
            <v>216.46</v>
          </cell>
          <cell r="U46">
            <v>19.518719999999998</v>
          </cell>
          <cell r="V46">
            <v>5.8511999999999995E-2</v>
          </cell>
          <cell r="X46">
            <v>217.14</v>
          </cell>
          <cell r="Y46">
            <v>130.28</v>
          </cell>
          <cell r="AB46">
            <v>6941.51</v>
          </cell>
          <cell r="AD46">
            <v>2406.27</v>
          </cell>
          <cell r="AE46">
            <v>14.15</v>
          </cell>
          <cell r="AF46">
            <v>4509.6400000000003</v>
          </cell>
          <cell r="AH46">
            <v>406.63999999999993</v>
          </cell>
          <cell r="AI46">
            <v>1.2189999999999999</v>
          </cell>
          <cell r="AT46">
            <v>100</v>
          </cell>
          <cell r="AU46">
            <v>60</v>
          </cell>
        </row>
        <row r="47">
          <cell r="E47" t="str">
            <v>22</v>
          </cell>
          <cell r="G47" t="str">
            <v>Лента из алюминия АД1Н 0,5х1200 РЛ                               (1,0м2*1,288кг*1,22)</v>
          </cell>
          <cell r="H47" t="str">
            <v>кг</v>
          </cell>
          <cell r="I47">
            <v>1.57</v>
          </cell>
          <cell r="O47">
            <v>28.21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X47">
            <v>0</v>
          </cell>
          <cell r="Y47">
            <v>0</v>
          </cell>
          <cell r="AB47">
            <v>17.97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I47">
            <v>0</v>
          </cell>
        </row>
        <row r="48">
          <cell r="E48" t="str">
            <v>23</v>
          </cell>
          <cell r="G48" t="str">
            <v>Обертывание поверхности изоляции рулонными материалами насухо с проклейкой швов (фольма-ткань)</v>
          </cell>
          <cell r="H48" t="str">
            <v>100 м2</v>
          </cell>
          <cell r="I48">
            <v>1.6E-2</v>
          </cell>
          <cell r="O48">
            <v>13.95</v>
          </cell>
          <cell r="Q48">
            <v>0.75</v>
          </cell>
          <cell r="R48">
            <v>0.1</v>
          </cell>
          <cell r="S48">
            <v>5.08</v>
          </cell>
          <cell r="U48">
            <v>0.58843200000000007</v>
          </cell>
          <cell r="V48">
            <v>8.6479999999999994E-3</v>
          </cell>
          <cell r="X48">
            <v>5.18</v>
          </cell>
          <cell r="Y48">
            <v>3.11</v>
          </cell>
          <cell r="AB48">
            <v>871.98</v>
          </cell>
          <cell r="AD48">
            <v>46.58</v>
          </cell>
          <cell r="AE48">
            <v>6.27</v>
          </cell>
          <cell r="AF48">
            <v>317.76</v>
          </cell>
          <cell r="AH48">
            <v>36.777000000000001</v>
          </cell>
          <cell r="AI48">
            <v>0.54049999999999998</v>
          </cell>
          <cell r="AT48">
            <v>100</v>
          </cell>
          <cell r="AU48">
            <v>60</v>
          </cell>
        </row>
        <row r="49">
          <cell r="E49" t="str">
            <v>24</v>
          </cell>
          <cell r="G49" t="str">
            <v>Стеклофольма-ткань СФ(160-20)</v>
          </cell>
          <cell r="H49" t="str">
            <v>м2</v>
          </cell>
          <cell r="I49">
            <v>1.84</v>
          </cell>
          <cell r="O49">
            <v>27.89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B49">
            <v>15.16</v>
          </cell>
          <cell r="AD49">
            <v>0</v>
          </cell>
          <cell r="AE49">
            <v>0</v>
          </cell>
          <cell r="AF49">
            <v>0</v>
          </cell>
          <cell r="AH49">
            <v>0</v>
          </cell>
          <cell r="AI49">
            <v>0</v>
          </cell>
        </row>
        <row r="83">
          <cell r="F83">
            <v>2906.76</v>
          </cell>
          <cell r="H83" t="str">
            <v>Прямые затраты</v>
          </cell>
        </row>
        <row r="84">
          <cell r="F84">
            <v>1303.8599999999999</v>
          </cell>
          <cell r="H84" t="str">
            <v>Стоимость материальных ресурсов (всего)</v>
          </cell>
        </row>
        <row r="86">
          <cell r="F86">
            <v>1303.8599999999999</v>
          </cell>
          <cell r="H86" t="str">
            <v>Стоимость материалов и оборудования подрядчика</v>
          </cell>
        </row>
        <row r="87">
          <cell r="F87">
            <v>1303.8599999999999</v>
          </cell>
          <cell r="H87" t="str">
            <v>Стоимость материалов (всего)</v>
          </cell>
        </row>
        <row r="89">
          <cell r="F89">
            <v>1303.8599999999999</v>
          </cell>
          <cell r="H89" t="str">
            <v>Стоимость материалов подрядчика</v>
          </cell>
        </row>
        <row r="93">
          <cell r="F93">
            <v>509.04</v>
          </cell>
          <cell r="H93" t="str">
            <v>Эксплуатация машин</v>
          </cell>
        </row>
        <row r="95">
          <cell r="F95">
            <v>11</v>
          </cell>
          <cell r="H95" t="str">
            <v>ЗП машинистов</v>
          </cell>
        </row>
        <row r="96">
          <cell r="F96">
            <v>1093.8599999999999</v>
          </cell>
          <cell r="H96" t="str">
            <v>Основная ЗП рабочих</v>
          </cell>
        </row>
        <row r="103">
          <cell r="F103">
            <v>107.58</v>
          </cell>
          <cell r="H103" t="str">
            <v>Трудозатраты строителей</v>
          </cell>
        </row>
        <row r="104">
          <cell r="F104">
            <v>0.95</v>
          </cell>
          <cell r="H104" t="str">
            <v>Трудозатраты машинистов</v>
          </cell>
        </row>
        <row r="107">
          <cell r="F107">
            <v>1094.42</v>
          </cell>
          <cell r="H107" t="str">
            <v>Накладные расходы</v>
          </cell>
        </row>
        <row r="108">
          <cell r="F108">
            <v>658.9</v>
          </cell>
          <cell r="H108" t="str">
            <v>Сметная прибыль</v>
          </cell>
        </row>
        <row r="109">
          <cell r="F109">
            <v>4660.08</v>
          </cell>
          <cell r="H109" t="str">
            <v>Всего с НР и СП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Sheet"/>
      <sheetName val="Смета базисный метод(11гр)"/>
      <sheetName val="Акт базисный метод(11гр)"/>
      <sheetName val="Source"/>
      <sheetName val="SourceObSm"/>
      <sheetName val="SmtRes"/>
      <sheetName val="EtalonRes"/>
    </sheetNames>
    <sheetDataSet>
      <sheetData sheetId="0"/>
      <sheetData sheetId="1"/>
      <sheetData sheetId="2"/>
      <sheetData sheetId="3">
        <row r="24">
          <cell r="G24" t="str">
            <v>Раздел 20</v>
          </cell>
        </row>
        <row r="25">
          <cell r="E25" t="str">
            <v>1</v>
          </cell>
          <cell r="G25" t="str">
            <v>Разборка тепловой изоляции из ваты минеральной</v>
          </cell>
          <cell r="H25" t="str">
            <v>100 м2</v>
          </cell>
          <cell r="I25">
            <v>0.27</v>
          </cell>
          <cell r="O25">
            <v>49.28</v>
          </cell>
          <cell r="Q25">
            <v>0</v>
          </cell>
          <cell r="R25">
            <v>0</v>
          </cell>
          <cell r="S25">
            <v>49.28</v>
          </cell>
          <cell r="U25">
            <v>5.9305500000000002</v>
          </cell>
          <cell r="V25">
            <v>0</v>
          </cell>
          <cell r="X25">
            <v>36.47</v>
          </cell>
          <cell r="Y25">
            <v>24.64</v>
          </cell>
          <cell r="AB25">
            <v>182.53</v>
          </cell>
          <cell r="AD25">
            <v>0</v>
          </cell>
          <cell r="AE25">
            <v>0</v>
          </cell>
          <cell r="AF25">
            <v>182.53</v>
          </cell>
          <cell r="AH25">
            <v>21.965</v>
          </cell>
          <cell r="AI25">
            <v>0</v>
          </cell>
          <cell r="AT25">
            <v>74</v>
          </cell>
          <cell r="AU25">
            <v>50</v>
          </cell>
        </row>
        <row r="26">
          <cell r="E26" t="str">
            <v>2</v>
          </cell>
          <cell r="G26" t="str">
            <v>Демонтаж.Покрытие поверхности изоляции трубопроводов листами алюминиевых сплавов Т=0,5мм                                                                                                                         (13,2м2*0,001288тн=0,017тн) в лом</v>
          </cell>
          <cell r="H26" t="str">
            <v>100 м2</v>
          </cell>
          <cell r="I26">
            <v>0.13200000000000001</v>
          </cell>
          <cell r="O26">
            <v>212.75</v>
          </cell>
          <cell r="Q26">
            <v>80.72</v>
          </cell>
          <cell r="R26">
            <v>0.44</v>
          </cell>
          <cell r="S26">
            <v>132.03</v>
          </cell>
          <cell r="U26">
            <v>13.5272016</v>
          </cell>
          <cell r="V26">
            <v>3.8253599999999992E-2</v>
          </cell>
          <cell r="X26">
            <v>132.47</v>
          </cell>
          <cell r="Y26">
            <v>79.48</v>
          </cell>
          <cell r="AB26">
            <v>1611.73</v>
          </cell>
          <cell r="AD26">
            <v>611.53</v>
          </cell>
          <cell r="AE26">
            <v>3.36</v>
          </cell>
          <cell r="AF26">
            <v>1000.2</v>
          </cell>
          <cell r="AH26">
            <v>102.47879999999999</v>
          </cell>
          <cell r="AI26">
            <v>0.28979999999999995</v>
          </cell>
          <cell r="AT26">
            <v>100</v>
          </cell>
          <cell r="AU26">
            <v>60</v>
          </cell>
        </row>
        <row r="27">
          <cell r="E27" t="str">
            <v>3</v>
          </cell>
          <cell r="G27" t="str">
            <v>Демонтаж.Обертывание поверхности изоляции рулонными материалами насухо с проклейкой швов</v>
          </cell>
          <cell r="H27" t="str">
            <v>100 м2</v>
          </cell>
          <cell r="I27">
            <v>0.03</v>
          </cell>
          <cell r="O27">
            <v>6.56</v>
          </cell>
          <cell r="Q27">
            <v>0.84</v>
          </cell>
          <cell r="R27">
            <v>0.11</v>
          </cell>
          <cell r="S27">
            <v>5.72</v>
          </cell>
          <cell r="U27">
            <v>0.66198599999999996</v>
          </cell>
          <cell r="V27">
            <v>9.7289999999999998E-3</v>
          </cell>
          <cell r="X27">
            <v>5.83</v>
          </cell>
          <cell r="Y27">
            <v>3.5</v>
          </cell>
          <cell r="AB27">
            <v>218.59</v>
          </cell>
          <cell r="AD27">
            <v>27.94</v>
          </cell>
          <cell r="AE27">
            <v>3.76</v>
          </cell>
          <cell r="AF27">
            <v>190.65</v>
          </cell>
          <cell r="AH27">
            <v>22.066199999999998</v>
          </cell>
          <cell r="AI27">
            <v>0.32429999999999998</v>
          </cell>
          <cell r="AT27">
            <v>100</v>
          </cell>
          <cell r="AU27">
            <v>60</v>
          </cell>
        </row>
        <row r="28">
          <cell r="E28" t="str">
            <v>4</v>
          </cell>
          <cell r="G28" t="str">
            <v>Демонтаж.Покрытие поверхности изоляции трубопроводов листами алюминиевых сплавов Т=0,5мм с прим. предохр. поясов (т.ч. прил.26.2, п.2)                              (8,8м2*0,001288тн=0,011тн)  повторное применение</v>
          </cell>
          <cell r="H28" t="str">
            <v>100 м2</v>
          </cell>
          <cell r="I28">
            <v>8.7999999999999995E-2</v>
          </cell>
          <cell r="O28">
            <v>168.23</v>
          </cell>
          <cell r="Q28">
            <v>53.81</v>
          </cell>
          <cell r="R28">
            <v>0.3</v>
          </cell>
          <cell r="S28">
            <v>114.42</v>
          </cell>
          <cell r="U28">
            <v>11.72357472</v>
          </cell>
          <cell r="V28">
            <v>2.5502399999999995E-2</v>
          </cell>
          <cell r="X28">
            <v>114.72</v>
          </cell>
          <cell r="Y28">
            <v>68.83</v>
          </cell>
          <cell r="AB28">
            <v>1911.79</v>
          </cell>
          <cell r="AD28">
            <v>611.53</v>
          </cell>
          <cell r="AE28">
            <v>3.36</v>
          </cell>
          <cell r="AF28">
            <v>1300.26</v>
          </cell>
          <cell r="AH28">
            <v>133.22244000000001</v>
          </cell>
          <cell r="AI28">
            <v>0.28979999999999995</v>
          </cell>
          <cell r="AT28">
            <v>100</v>
          </cell>
          <cell r="AU28">
            <v>60</v>
          </cell>
        </row>
        <row r="29">
          <cell r="E29" t="str">
            <v>5</v>
          </cell>
          <cell r="G29" t="str">
            <v>Демонтаж.Обертывание поверхности изоляции рулонными материалами насухо с проклейкой швов</v>
          </cell>
          <cell r="H29" t="str">
            <v>100 м2</v>
          </cell>
          <cell r="I29">
            <v>0.02</v>
          </cell>
          <cell r="O29">
            <v>4.37</v>
          </cell>
          <cell r="Q29">
            <v>0.56000000000000005</v>
          </cell>
          <cell r="R29">
            <v>0.08</v>
          </cell>
          <cell r="S29">
            <v>3.81</v>
          </cell>
          <cell r="U29">
            <v>0.44132399999999999</v>
          </cell>
          <cell r="V29">
            <v>6.4859999999999996E-3</v>
          </cell>
          <cell r="X29">
            <v>3.89</v>
          </cell>
          <cell r="Y29">
            <v>2.33</v>
          </cell>
          <cell r="AB29">
            <v>218.59</v>
          </cell>
          <cell r="AD29">
            <v>27.94</v>
          </cell>
          <cell r="AE29">
            <v>3.76</v>
          </cell>
          <cell r="AF29">
            <v>190.65</v>
          </cell>
          <cell r="AH29">
            <v>22.066199999999998</v>
          </cell>
          <cell r="AI29">
            <v>0.32429999999999998</v>
          </cell>
          <cell r="AT29">
            <v>100</v>
          </cell>
          <cell r="AU29">
            <v>60</v>
          </cell>
        </row>
        <row r="30">
          <cell r="G30" t="str">
            <v>Раздел 60</v>
          </cell>
        </row>
        <row r="31">
          <cell r="E31" t="str">
            <v>6</v>
          </cell>
          <cell r="G31" t="str">
            <v>Изоляция трубопроводов матами минераловатными, плитами минераловатными на синтетическом связующем</v>
          </cell>
          <cell r="H31" t="str">
            <v>м3</v>
          </cell>
          <cell r="I31">
            <v>0.252</v>
          </cell>
          <cell r="O31">
            <v>181.26</v>
          </cell>
          <cell r="Q31">
            <v>12.58</v>
          </cell>
          <cell r="R31">
            <v>2.15</v>
          </cell>
          <cell r="S31">
            <v>53.32</v>
          </cell>
          <cell r="U31">
            <v>5.4627299999999996</v>
          </cell>
          <cell r="V31">
            <v>0.185472</v>
          </cell>
          <cell r="X31">
            <v>55.47</v>
          </cell>
          <cell r="Y31">
            <v>33.28</v>
          </cell>
          <cell r="AB31">
            <v>719.27</v>
          </cell>
          <cell r="AD31">
            <v>49.92</v>
          </cell>
          <cell r="AE31">
            <v>8.5299999999999994</v>
          </cell>
          <cell r="AF31">
            <v>211.58</v>
          </cell>
          <cell r="AH31">
            <v>21.677499999999998</v>
          </cell>
          <cell r="AI31">
            <v>0.73599999999999999</v>
          </cell>
          <cell r="AT31">
            <v>100</v>
          </cell>
          <cell r="AU31">
            <v>60</v>
          </cell>
        </row>
        <row r="32">
          <cell r="E32" t="str">
            <v>7</v>
          </cell>
          <cell r="G32" t="str">
            <v>МАТ МП-100-2000.1000.60 ИЗ МИНЕРАЛЬНОЙ ВАТЫ ПРОШИВНОЙ, ТЕПЛОИЗОЛЯЦИОННЫЙ</v>
          </cell>
          <cell r="H32" t="str">
            <v>м3</v>
          </cell>
          <cell r="I32">
            <v>0.31247999999999998</v>
          </cell>
          <cell r="O32">
            <v>118.76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B32">
            <v>380.05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I32">
            <v>0</v>
          </cell>
        </row>
        <row r="33">
          <cell r="E33" t="str">
            <v>8</v>
          </cell>
          <cell r="G33" t="str">
            <v>Покрытие поверхности изоляции трубопроводов листами алюминиевых сплавов Ду 168 - 4,8м</v>
          </cell>
          <cell r="H33" t="str">
            <v>100 м2</v>
          </cell>
          <cell r="I33">
            <v>4.2000000000000003E-2</v>
          </cell>
          <cell r="O33">
            <v>165.78</v>
          </cell>
          <cell r="Q33">
            <v>42.81</v>
          </cell>
          <cell r="R33">
            <v>0.24</v>
          </cell>
          <cell r="S33">
            <v>70.010000000000005</v>
          </cell>
          <cell r="U33">
            <v>7.1735160000000002</v>
          </cell>
          <cell r="V33">
            <v>2.0285999999999998E-2</v>
          </cell>
          <cell r="X33">
            <v>70.25</v>
          </cell>
          <cell r="Y33">
            <v>42.15</v>
          </cell>
          <cell r="AB33">
            <v>3947.15</v>
          </cell>
          <cell r="AD33">
            <v>1019.21</v>
          </cell>
          <cell r="AE33">
            <v>5.6</v>
          </cell>
          <cell r="AF33">
            <v>1666.99</v>
          </cell>
          <cell r="AH33">
            <v>170.798</v>
          </cell>
          <cell r="AI33">
            <v>0.48299999999999993</v>
          </cell>
          <cell r="AT33">
            <v>100</v>
          </cell>
          <cell r="AU33">
            <v>60</v>
          </cell>
        </row>
        <row r="34">
          <cell r="E34" t="str">
            <v>9</v>
          </cell>
          <cell r="G34" t="str">
            <v>Лента из алюминия АД1Н 0,5х1200 РЛ                               (4,2м2*1,288кг*1,22)</v>
          </cell>
          <cell r="H34" t="str">
            <v>кг</v>
          </cell>
          <cell r="I34">
            <v>6.6</v>
          </cell>
          <cell r="O34">
            <v>118.6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B34">
            <v>17.97</v>
          </cell>
          <cell r="AD34">
            <v>0</v>
          </cell>
          <cell r="AE34">
            <v>0</v>
          </cell>
          <cell r="AF34">
            <v>0</v>
          </cell>
          <cell r="AH34">
            <v>0</v>
          </cell>
          <cell r="AI34">
            <v>0</v>
          </cell>
        </row>
        <row r="35">
          <cell r="E35" t="str">
            <v>10</v>
          </cell>
          <cell r="G35" t="str">
    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</v>
          </cell>
          <cell r="H35" t="str">
            <v>м3</v>
          </cell>
          <cell r="I35">
            <v>0.54</v>
          </cell>
          <cell r="O35">
            <v>229.83</v>
          </cell>
          <cell r="Q35">
            <v>21.08</v>
          </cell>
          <cell r="R35">
            <v>3.68</v>
          </cell>
          <cell r="S35">
            <v>112.61</v>
          </cell>
          <cell r="U35">
            <v>11.70585</v>
          </cell>
          <cell r="V35">
            <v>0.31670999999999999</v>
          </cell>
          <cell r="X35">
            <v>116.29</v>
          </cell>
          <cell r="Y35">
            <v>69.77</v>
          </cell>
          <cell r="AB35">
            <v>425.61</v>
          </cell>
          <cell r="AD35">
            <v>39.03</v>
          </cell>
          <cell r="AE35">
            <v>6.81</v>
          </cell>
          <cell r="AF35">
            <v>208.54</v>
          </cell>
          <cell r="AH35">
            <v>21.677499999999998</v>
          </cell>
          <cell r="AI35">
            <v>0.58649999999999991</v>
          </cell>
          <cell r="AT35">
            <v>100</v>
          </cell>
          <cell r="AU35">
            <v>60</v>
          </cell>
        </row>
        <row r="36">
          <cell r="E36" t="str">
            <v>11</v>
          </cell>
          <cell r="G36" t="str">
            <v>МАТ МП-100-2000.1000.60 ИЗ МИНЕРАЛЬНОЙ ВАТЫ ПРОШИВНОЙ, ТЕПЛОИЗОЛЯЦИОННЫЙ</v>
          </cell>
          <cell r="H36" t="str">
            <v>м3</v>
          </cell>
          <cell r="I36">
            <v>0.66959999999999997</v>
          </cell>
          <cell r="O36">
            <v>254.48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B36">
            <v>380.05</v>
          </cell>
          <cell r="AD36">
            <v>0</v>
          </cell>
          <cell r="AE36">
            <v>0</v>
          </cell>
          <cell r="AF36">
            <v>0</v>
          </cell>
          <cell r="AH36">
            <v>0</v>
          </cell>
          <cell r="AI36">
            <v>0</v>
          </cell>
        </row>
        <row r="37">
          <cell r="E37" t="str">
            <v>12</v>
          </cell>
          <cell r="G37" t="str">
            <v>Покрытие изоляции фасонных поверхностей листовым металлом с заготовкой покрытия  Ду168-10отв, 6м уч.съемн.изол.</v>
          </cell>
          <cell r="H37" t="str">
            <v>100 м2</v>
          </cell>
          <cell r="I37">
            <v>0.09</v>
          </cell>
          <cell r="O37">
            <v>531.07000000000005</v>
          </cell>
          <cell r="Q37">
            <v>216.56</v>
          </cell>
          <cell r="R37">
            <v>1.27</v>
          </cell>
          <cell r="S37">
            <v>312.20999999999998</v>
          </cell>
          <cell r="U37">
            <v>28.151999999999994</v>
          </cell>
          <cell r="V37">
            <v>0.10970999999999999</v>
          </cell>
          <cell r="X37">
            <v>313.48</v>
          </cell>
          <cell r="Y37">
            <v>188.09</v>
          </cell>
          <cell r="AB37">
            <v>5900.82</v>
          </cell>
          <cell r="AD37">
            <v>2406.27</v>
          </cell>
          <cell r="AE37">
            <v>14.15</v>
          </cell>
          <cell r="AF37">
            <v>3468.95</v>
          </cell>
          <cell r="AH37">
            <v>312.79999999999995</v>
          </cell>
          <cell r="AI37">
            <v>1.2189999999999999</v>
          </cell>
          <cell r="AT37">
            <v>100</v>
          </cell>
          <cell r="AU37">
            <v>60</v>
          </cell>
        </row>
        <row r="38">
          <cell r="E38" t="str">
            <v>13</v>
          </cell>
          <cell r="G38" t="str">
            <v>Лента из алюминия АД1Н 0,5х1200 РЛ                               (9,0м2*1,288кг*1,22)</v>
          </cell>
          <cell r="H38" t="str">
            <v>кг</v>
          </cell>
          <cell r="I38">
            <v>14.14</v>
          </cell>
          <cell r="O38">
            <v>254.1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B38">
            <v>17.97</v>
          </cell>
          <cell r="AD38">
            <v>0</v>
          </cell>
          <cell r="AE38">
            <v>0</v>
          </cell>
          <cell r="AF38">
            <v>0</v>
          </cell>
          <cell r="AH38">
            <v>0</v>
          </cell>
          <cell r="AI38">
            <v>0</v>
          </cell>
        </row>
        <row r="39">
          <cell r="E39" t="str">
            <v>14</v>
          </cell>
          <cell r="G39" t="str">
            <v>Обертывание поверхности изоляции рулонными материалами насухо с проклейкой швов (фольма-ткань) Ду168-5шт зап.арм.</v>
          </cell>
          <cell r="H39" t="str">
            <v>100 м2</v>
          </cell>
          <cell r="I39">
            <v>0.03</v>
          </cell>
          <cell r="O39">
            <v>26.16</v>
          </cell>
          <cell r="Q39">
            <v>1.4</v>
          </cell>
          <cell r="R39">
            <v>0.19</v>
          </cell>
          <cell r="S39">
            <v>9.5299999999999994</v>
          </cell>
          <cell r="U39">
            <v>1.10331</v>
          </cell>
          <cell r="V39">
            <v>1.6215E-2</v>
          </cell>
          <cell r="X39">
            <v>9.7200000000000006</v>
          </cell>
          <cell r="Y39">
            <v>5.83</v>
          </cell>
          <cell r="AB39">
            <v>871.98</v>
          </cell>
          <cell r="AD39">
            <v>46.58</v>
          </cell>
          <cell r="AE39">
            <v>6.27</v>
          </cell>
          <cell r="AF39">
            <v>317.76</v>
          </cell>
          <cell r="AH39">
            <v>36.777000000000001</v>
          </cell>
          <cell r="AI39">
            <v>0.54049999999999998</v>
          </cell>
          <cell r="AT39">
            <v>100</v>
          </cell>
          <cell r="AU39">
            <v>60</v>
          </cell>
        </row>
        <row r="40">
          <cell r="E40" t="str">
            <v>15</v>
          </cell>
          <cell r="G40" t="str">
            <v>Стеклофольма-ткань СФ(160-20)</v>
          </cell>
          <cell r="H40" t="str">
            <v>м2</v>
          </cell>
          <cell r="I40">
            <v>3.45</v>
          </cell>
          <cell r="O40">
            <v>52.3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B40">
            <v>15.16</v>
          </cell>
          <cell r="AD40">
            <v>0</v>
          </cell>
          <cell r="AE40">
            <v>0</v>
          </cell>
          <cell r="AF40">
            <v>0</v>
          </cell>
          <cell r="AH40">
            <v>0</v>
          </cell>
          <cell r="AI40">
            <v>0</v>
          </cell>
        </row>
        <row r="41">
          <cell r="E41" t="str">
            <v>16</v>
          </cell>
          <cell r="G41" t="str">
            <v>Изоляция трубопроводов матами минераловатными, плитами минераловатными на синтетическом связующем с прим. предохр. поясов (т.ч. прил.26.2, п.2)</v>
          </cell>
          <cell r="H41" t="str">
            <v>м3</v>
          </cell>
          <cell r="I41">
            <v>0.16800000000000001</v>
          </cell>
          <cell r="O41">
            <v>131.51</v>
          </cell>
          <cell r="Q41">
            <v>8.39</v>
          </cell>
          <cell r="R41">
            <v>1.43</v>
          </cell>
          <cell r="S41">
            <v>46.21</v>
          </cell>
          <cell r="U41">
            <v>4.7343660000000005</v>
          </cell>
          <cell r="V41">
            <v>0.12364800000000001</v>
          </cell>
          <cell r="X41">
            <v>47.64</v>
          </cell>
          <cell r="Y41">
            <v>28.58</v>
          </cell>
          <cell r="AB41">
            <v>782.74</v>
          </cell>
          <cell r="AD41">
            <v>49.92</v>
          </cell>
          <cell r="AE41">
            <v>8.5299999999999994</v>
          </cell>
          <cell r="AF41">
            <v>275.05</v>
          </cell>
          <cell r="AH41">
            <v>28.18075</v>
          </cell>
          <cell r="AI41">
            <v>0.73599999999999999</v>
          </cell>
          <cell r="AT41">
            <v>100</v>
          </cell>
          <cell r="AU41">
            <v>60</v>
          </cell>
        </row>
        <row r="42">
          <cell r="E42" t="str">
            <v>17</v>
          </cell>
          <cell r="G42" t="str">
            <v>МАТ МП-100-2000.1000.60 ИЗ МИНЕРАЛЬНОЙ ВАТЫ ПРОШИВНОЙ, ТЕПЛОИЗОЛЯЦИОННЫЙ</v>
          </cell>
          <cell r="H42" t="str">
            <v>м3</v>
          </cell>
          <cell r="I42">
            <v>0.20832000000000001</v>
          </cell>
          <cell r="O42">
            <v>79.17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B42">
            <v>380.05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I42">
            <v>0</v>
          </cell>
        </row>
        <row r="43">
          <cell r="E43" t="str">
            <v>18</v>
          </cell>
          <cell r="G43" t="str">
            <v>Покрытие поверхности изоляции трубопроводов листами алюминиевых сплавов с прим. предохр. поясов (т.ч. прил.26.2, п..2) (2,8м2 - повторное применение алюминия) Ду 168 -3,2м</v>
          </cell>
          <cell r="H43" t="str">
            <v>100 м2</v>
          </cell>
          <cell r="I43">
            <v>2.8000000000000001E-2</v>
          </cell>
          <cell r="O43">
            <v>124.53</v>
          </cell>
          <cell r="Q43">
            <v>28.54</v>
          </cell>
          <cell r="R43">
            <v>0.16</v>
          </cell>
          <cell r="S43">
            <v>60.68</v>
          </cell>
          <cell r="U43">
            <v>6.2170472000000006</v>
          </cell>
          <cell r="V43">
            <v>1.3523999999999998E-2</v>
          </cell>
          <cell r="X43">
            <v>60.84</v>
          </cell>
          <cell r="Y43">
            <v>36.5</v>
          </cell>
          <cell r="AB43">
            <v>4447.25</v>
          </cell>
          <cell r="AD43">
            <v>1019.21</v>
          </cell>
          <cell r="AE43">
            <v>5.6</v>
          </cell>
          <cell r="AF43">
            <v>2167.09</v>
          </cell>
          <cell r="AH43">
            <v>222.03740000000002</v>
          </cell>
          <cell r="AI43">
            <v>0.48299999999999993</v>
          </cell>
          <cell r="AT43">
            <v>100</v>
          </cell>
          <cell r="AU43">
            <v>60</v>
          </cell>
        </row>
        <row r="44">
          <cell r="E44" t="str">
            <v>19</v>
          </cell>
          <cell r="G44" t="str">
    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 с прим. предохр. поясов (т.ч. прил.26.2, п.8, п.2)</v>
          </cell>
          <cell r="H44" t="str">
            <v>м3</v>
          </cell>
          <cell r="I44">
            <v>0.36</v>
          </cell>
          <cell r="O44">
            <v>175.74</v>
          </cell>
          <cell r="Q44">
            <v>14.05</v>
          </cell>
          <cell r="R44">
            <v>2.4500000000000002</v>
          </cell>
          <cell r="S44">
            <v>97.6</v>
          </cell>
          <cell r="U44">
            <v>10.145069999999999</v>
          </cell>
          <cell r="V44">
            <v>0.21113999999999997</v>
          </cell>
          <cell r="X44">
            <v>100.05</v>
          </cell>
          <cell r="Y44">
            <v>60.03</v>
          </cell>
          <cell r="AB44">
            <v>488.17</v>
          </cell>
          <cell r="AD44">
            <v>39.03</v>
          </cell>
          <cell r="AE44">
            <v>6.81</v>
          </cell>
          <cell r="AF44">
            <v>271.10000000000002</v>
          </cell>
          <cell r="AH44">
            <v>28.18075</v>
          </cell>
          <cell r="AI44">
            <v>0.58649999999999991</v>
          </cell>
          <cell r="AT44">
            <v>100</v>
          </cell>
          <cell r="AU44">
            <v>60</v>
          </cell>
        </row>
        <row r="45">
          <cell r="E45" t="str">
            <v>20</v>
          </cell>
          <cell r="G45" t="str">
            <v>МАТ МП-100-2000.1000.60 ИЗ МИНЕРАЛЬНОЙ ВАТЫ ПРОШИВНОЙ, ТЕПЛОИЗОЛЯЦИОННЫЙ</v>
          </cell>
          <cell r="H45" t="str">
            <v>м3</v>
          </cell>
          <cell r="I45">
            <v>0.44640000000000002</v>
          </cell>
          <cell r="O45">
            <v>169.65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B45">
            <v>380.05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I45">
            <v>0</v>
          </cell>
        </row>
        <row r="46">
          <cell r="E46" t="str">
            <v>21</v>
          </cell>
          <cell r="G46" t="str">
            <v>Покрытие изоляции фасонных поверхностей листовым металлом с заготовкой покрытия  с прим. предохр. поясов (т.ч. прил.26.2, п.2) (6,0м2 - повторное применение алюминия)  Ду168-9отв, 3,5м уч.съемн.изол.</v>
          </cell>
          <cell r="H46" t="str">
            <v>100 м2</v>
          </cell>
          <cell r="I46">
            <v>0.06</v>
          </cell>
          <cell r="O46">
            <v>416.5</v>
          </cell>
          <cell r="Q46">
            <v>144.38</v>
          </cell>
          <cell r="R46">
            <v>0.85</v>
          </cell>
          <cell r="S46">
            <v>270.58</v>
          </cell>
          <cell r="U46">
            <v>24.398399999999995</v>
          </cell>
          <cell r="V46">
            <v>7.3139999999999983E-2</v>
          </cell>
          <cell r="X46">
            <v>271.43</v>
          </cell>
          <cell r="Y46">
            <v>162.86000000000001</v>
          </cell>
          <cell r="AB46">
            <v>6941.51</v>
          </cell>
          <cell r="AD46">
            <v>2406.27</v>
          </cell>
          <cell r="AE46">
            <v>14.15</v>
          </cell>
          <cell r="AF46">
            <v>4509.6400000000003</v>
          </cell>
          <cell r="AH46">
            <v>406.63999999999993</v>
          </cell>
          <cell r="AI46">
            <v>1.2189999999999999</v>
          </cell>
          <cell r="AT46">
            <v>100</v>
          </cell>
          <cell r="AU46">
            <v>60</v>
          </cell>
        </row>
        <row r="47">
          <cell r="E47" t="str">
            <v>22</v>
          </cell>
          <cell r="G47" t="str">
            <v>Обертывание поверхности изоляции рулонными материалами насухо с проклейкой швов (фольма-ткань)</v>
          </cell>
          <cell r="H47" t="str">
            <v>100 м2</v>
          </cell>
          <cell r="I47">
            <v>0.02</v>
          </cell>
          <cell r="O47">
            <v>17.440000000000001</v>
          </cell>
          <cell r="Q47">
            <v>0.93</v>
          </cell>
          <cell r="R47">
            <v>0.13</v>
          </cell>
          <cell r="S47">
            <v>6.36</v>
          </cell>
          <cell r="U47">
            <v>0.73554000000000008</v>
          </cell>
          <cell r="V47">
            <v>1.081E-2</v>
          </cell>
          <cell r="X47">
            <v>6.49</v>
          </cell>
          <cell r="Y47">
            <v>3.89</v>
          </cell>
          <cell r="AB47">
            <v>871.98</v>
          </cell>
          <cell r="AD47">
            <v>46.58</v>
          </cell>
          <cell r="AE47">
            <v>6.27</v>
          </cell>
          <cell r="AF47">
            <v>317.76</v>
          </cell>
          <cell r="AH47">
            <v>36.777000000000001</v>
          </cell>
          <cell r="AI47">
            <v>0.54049999999999998</v>
          </cell>
          <cell r="AT47">
            <v>100</v>
          </cell>
          <cell r="AU47">
            <v>60</v>
          </cell>
        </row>
        <row r="48">
          <cell r="E48" t="str">
            <v>23</v>
          </cell>
          <cell r="G48" t="str">
            <v>Стеклофольма-ткань СФ(160-20)</v>
          </cell>
          <cell r="H48" t="str">
            <v>м2</v>
          </cell>
          <cell r="I48">
            <v>2.2999999999999998</v>
          </cell>
          <cell r="O48">
            <v>34.869999999999997</v>
          </cell>
          <cell r="Q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B48">
            <v>15.16</v>
          </cell>
          <cell r="AD48">
            <v>0</v>
          </cell>
          <cell r="AE48">
            <v>0</v>
          </cell>
          <cell r="AF48">
            <v>0</v>
          </cell>
          <cell r="AH48">
            <v>0</v>
          </cell>
          <cell r="AI48">
            <v>0</v>
          </cell>
        </row>
        <row r="82">
          <cell r="F82">
            <v>3522.94</v>
          </cell>
          <cell r="H82" t="str">
            <v>Прямые затраты</v>
          </cell>
        </row>
        <row r="83">
          <cell r="F83">
            <v>1551.92</v>
          </cell>
          <cell r="H83" t="str">
            <v>Стоимость материальных ресурсов (всего)</v>
          </cell>
        </row>
        <row r="85">
          <cell r="F85">
            <v>1551.92</v>
          </cell>
          <cell r="H85" t="str">
            <v>Стоимость материалов и оборудования подрядчика</v>
          </cell>
        </row>
        <row r="86">
          <cell r="F86">
            <v>1551.92</v>
          </cell>
          <cell r="H86" t="str">
            <v>Стоимость материалов (всего)</v>
          </cell>
        </row>
        <row r="88">
          <cell r="F88">
            <v>1551.92</v>
          </cell>
          <cell r="H88" t="str">
            <v>Стоимость материалов подрядчика</v>
          </cell>
        </row>
        <row r="92">
          <cell r="F92">
            <v>626.65</v>
          </cell>
          <cell r="H92" t="str">
            <v>Эксплуатация машин</v>
          </cell>
        </row>
        <row r="94">
          <cell r="F94">
            <v>13.48</v>
          </cell>
          <cell r="H94" t="str">
            <v>ЗП машинистов</v>
          </cell>
        </row>
        <row r="95">
          <cell r="F95">
            <v>1344.37</v>
          </cell>
          <cell r="H95" t="str">
            <v>Основная ЗП рабочих</v>
          </cell>
        </row>
        <row r="102">
          <cell r="F102">
            <v>132.11000000000001</v>
          </cell>
          <cell r="H102" t="str">
            <v>Трудозатраты строителей</v>
          </cell>
        </row>
        <row r="103">
          <cell r="F103">
            <v>1.1599999999999999</v>
          </cell>
          <cell r="H103" t="str">
            <v>Трудозатраты машинистов</v>
          </cell>
        </row>
        <row r="106">
          <cell r="F106">
            <v>1345.04</v>
          </cell>
          <cell r="H106" t="str">
            <v>Накладные расходы</v>
          </cell>
        </row>
        <row r="107">
          <cell r="F107">
            <v>809.76</v>
          </cell>
          <cell r="H107" t="str">
            <v>Сметная прибыль</v>
          </cell>
        </row>
        <row r="108">
          <cell r="F108">
            <v>5677.74</v>
          </cell>
          <cell r="H108" t="str">
            <v>Всего с НР и СП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0"/>
  <dimension ref="A1:D52"/>
  <sheetViews>
    <sheetView tabSelected="1" workbookViewId="0">
      <selection activeCell="B3" sqref="B3"/>
    </sheetView>
  </sheetViews>
  <sheetFormatPr defaultRowHeight="15" x14ac:dyDescent="0.25"/>
  <cols>
    <col min="1" max="1" width="19.42578125" customWidth="1"/>
    <col min="2" max="2" width="10.28515625" bestFit="1" customWidth="1"/>
  </cols>
  <sheetData>
    <row r="1" spans="1:4" x14ac:dyDescent="0.25">
      <c r="A1" t="s">
        <v>51</v>
      </c>
      <c r="B1">
        <f>'СА п тр 4422460'!N43</f>
        <v>283.67</v>
      </c>
      <c r="C1">
        <f>'СА п тр 4422460'!O43</f>
        <v>126.42</v>
      </c>
      <c r="D1">
        <f>'СА п тр 4422460'!P43</f>
        <v>29.96</v>
      </c>
    </row>
    <row r="2" spans="1:4" x14ac:dyDescent="0.25">
      <c r="A2" t="s">
        <v>50</v>
      </c>
      <c r="B2">
        <f>'СА п тр 4422461'!N43</f>
        <v>249.43</v>
      </c>
      <c r="C2">
        <f>'СА п тр 4422461'!O43</f>
        <v>111.2</v>
      </c>
      <c r="D2">
        <f>'СА п тр 4422461'!P43</f>
        <v>26.369999999999997</v>
      </c>
    </row>
    <row r="3" spans="1:4" x14ac:dyDescent="0.25">
      <c r="A3" t="s">
        <v>49</v>
      </c>
      <c r="B3" s="171"/>
      <c r="C3" s="171"/>
      <c r="D3" s="171"/>
    </row>
    <row r="4" spans="1:4" x14ac:dyDescent="0.25">
      <c r="A4" t="s">
        <v>48</v>
      </c>
    </row>
    <row r="5" spans="1:4" x14ac:dyDescent="0.25">
      <c r="A5" t="s">
        <v>47</v>
      </c>
    </row>
    <row r="6" spans="1:4" x14ac:dyDescent="0.25">
      <c r="A6" t="s">
        <v>46</v>
      </c>
    </row>
    <row r="7" spans="1:4" x14ac:dyDescent="0.25">
      <c r="A7" t="s">
        <v>45</v>
      </c>
    </row>
    <row r="8" spans="1:4" x14ac:dyDescent="0.25">
      <c r="A8" t="s">
        <v>44</v>
      </c>
    </row>
    <row r="9" spans="1:4" x14ac:dyDescent="0.25">
      <c r="A9" t="s">
        <v>43</v>
      </c>
    </row>
    <row r="10" spans="1:4" x14ac:dyDescent="0.25">
      <c r="A10" t="s">
        <v>42</v>
      </c>
    </row>
    <row r="11" spans="1:4" x14ac:dyDescent="0.25">
      <c r="A11" t="s">
        <v>41</v>
      </c>
    </row>
    <row r="12" spans="1:4" x14ac:dyDescent="0.25">
      <c r="A12" t="s">
        <v>40</v>
      </c>
    </row>
    <row r="13" spans="1:4" x14ac:dyDescent="0.25">
      <c r="A13" t="s">
        <v>39</v>
      </c>
    </row>
    <row r="14" spans="1:4" x14ac:dyDescent="0.25">
      <c r="A14" t="s">
        <v>38</v>
      </c>
    </row>
    <row r="15" spans="1:4" x14ac:dyDescent="0.25">
      <c r="A15" t="s">
        <v>37</v>
      </c>
    </row>
    <row r="16" spans="1:4" x14ac:dyDescent="0.25">
      <c r="A16" t="s">
        <v>36</v>
      </c>
    </row>
    <row r="17" spans="1:1" x14ac:dyDescent="0.25">
      <c r="A17" t="s">
        <v>35</v>
      </c>
    </row>
    <row r="18" spans="1:1" x14ac:dyDescent="0.25">
      <c r="A18" t="s">
        <v>34</v>
      </c>
    </row>
    <row r="19" spans="1:1" x14ac:dyDescent="0.25">
      <c r="A19" t="s">
        <v>33</v>
      </c>
    </row>
    <row r="20" spans="1:1" x14ac:dyDescent="0.25">
      <c r="A20" t="s">
        <v>32</v>
      </c>
    </row>
    <row r="21" spans="1:1" x14ac:dyDescent="0.25">
      <c r="A21" t="s">
        <v>31</v>
      </c>
    </row>
    <row r="22" spans="1:1" x14ac:dyDescent="0.25">
      <c r="A22" t="s">
        <v>30</v>
      </c>
    </row>
    <row r="23" spans="1:1" x14ac:dyDescent="0.25">
      <c r="A23" t="s">
        <v>29</v>
      </c>
    </row>
    <row r="24" spans="1:1" x14ac:dyDescent="0.25">
      <c r="A24" t="s">
        <v>28</v>
      </c>
    </row>
    <row r="25" spans="1:1" x14ac:dyDescent="0.25">
      <c r="A25" t="s">
        <v>27</v>
      </c>
    </row>
    <row r="26" spans="1:1" x14ac:dyDescent="0.25">
      <c r="A26" t="s">
        <v>26</v>
      </c>
    </row>
    <row r="27" spans="1:1" x14ac:dyDescent="0.25">
      <c r="A27" t="s">
        <v>25</v>
      </c>
    </row>
    <row r="28" spans="1:1" x14ac:dyDescent="0.25">
      <c r="A28" t="s">
        <v>24</v>
      </c>
    </row>
    <row r="29" spans="1:1" x14ac:dyDescent="0.25">
      <c r="A29" t="s">
        <v>23</v>
      </c>
    </row>
    <row r="30" spans="1:1" x14ac:dyDescent="0.25">
      <c r="A30" t="s">
        <v>22</v>
      </c>
    </row>
    <row r="31" spans="1:1" x14ac:dyDescent="0.25">
      <c r="A31" t="s">
        <v>21</v>
      </c>
    </row>
    <row r="32" spans="1:1" x14ac:dyDescent="0.25">
      <c r="A32" t="s">
        <v>20</v>
      </c>
    </row>
    <row r="33" spans="1:1" x14ac:dyDescent="0.25">
      <c r="A33" t="s">
        <v>19</v>
      </c>
    </row>
    <row r="34" spans="1:1" x14ac:dyDescent="0.25">
      <c r="A34" t="s">
        <v>18</v>
      </c>
    </row>
    <row r="35" spans="1:1" x14ac:dyDescent="0.25">
      <c r="A35" t="s">
        <v>17</v>
      </c>
    </row>
    <row r="36" spans="1:1" x14ac:dyDescent="0.25">
      <c r="A36" t="s">
        <v>16</v>
      </c>
    </row>
    <row r="37" spans="1:1" x14ac:dyDescent="0.25">
      <c r="A37" t="s">
        <v>15</v>
      </c>
    </row>
    <row r="38" spans="1:1" x14ac:dyDescent="0.25">
      <c r="A38" t="s">
        <v>14</v>
      </c>
    </row>
    <row r="39" spans="1:1" x14ac:dyDescent="0.25">
      <c r="A39" t="s">
        <v>13</v>
      </c>
    </row>
    <row r="40" spans="1:1" x14ac:dyDescent="0.25">
      <c r="A40" t="s">
        <v>12</v>
      </c>
    </row>
    <row r="41" spans="1:1" x14ac:dyDescent="0.25">
      <c r="A41" t="s">
        <v>11</v>
      </c>
    </row>
    <row r="42" spans="1:1" x14ac:dyDescent="0.25">
      <c r="A42" t="s">
        <v>10</v>
      </c>
    </row>
    <row r="43" spans="1:1" x14ac:dyDescent="0.25">
      <c r="A43" t="s">
        <v>9</v>
      </c>
    </row>
    <row r="44" spans="1:1" x14ac:dyDescent="0.25">
      <c r="A44" t="s">
        <v>8</v>
      </c>
    </row>
    <row r="45" spans="1:1" x14ac:dyDescent="0.25">
      <c r="A45" t="s">
        <v>7</v>
      </c>
    </row>
    <row r="46" spans="1:1" x14ac:dyDescent="0.25">
      <c r="A46" t="s">
        <v>6</v>
      </c>
    </row>
    <row r="47" spans="1:1" x14ac:dyDescent="0.25">
      <c r="A47" t="s">
        <v>5</v>
      </c>
    </row>
    <row r="48" spans="1:1" x14ac:dyDescent="0.25">
      <c r="A48" t="s">
        <v>4</v>
      </c>
    </row>
    <row r="49" spans="1:1" x14ac:dyDescent="0.25">
      <c r="A49" t="s">
        <v>3</v>
      </c>
    </row>
    <row r="50" spans="1:1" x14ac:dyDescent="0.25">
      <c r="A50" t="s">
        <v>2</v>
      </c>
    </row>
    <row r="51" spans="1:1" x14ac:dyDescent="0.25">
      <c r="A51" t="s">
        <v>1</v>
      </c>
    </row>
    <row r="52" spans="1:1" x14ac:dyDescent="0.25">
      <c r="A52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66FF99"/>
    <pageSetUpPr fitToPage="1"/>
  </sheetPr>
  <dimension ref="A1:Z192"/>
  <sheetViews>
    <sheetView showGridLines="0" zoomScaleNormal="100" workbookViewId="0">
      <selection activeCell="J30" sqref="J30"/>
    </sheetView>
  </sheetViews>
  <sheetFormatPr defaultRowHeight="12.75" x14ac:dyDescent="0.2"/>
  <cols>
    <col min="1" max="1" width="6.28515625" style="2" customWidth="1"/>
    <col min="2" max="2" width="6.7109375" style="2" customWidth="1"/>
    <col min="3" max="3" width="15.7109375" style="2" customWidth="1"/>
    <col min="4" max="4" width="40.7109375" style="2" customWidth="1"/>
    <col min="5" max="12" width="12.7109375" style="2" customWidth="1"/>
    <col min="13" max="19" width="9.140625" style="2"/>
    <col min="20" max="36" width="0" style="2" hidden="1" customWidth="1"/>
    <col min="37" max="16384" width="9.140625" style="2"/>
  </cols>
  <sheetData>
    <row r="1" spans="1:12" x14ac:dyDescent="0.2">
      <c r="A1" s="1" t="s">
        <v>52</v>
      </c>
    </row>
    <row r="2" spans="1:12" s="4" customFormat="1" ht="12" customHeight="1" x14ac:dyDescent="0.2">
      <c r="A2" s="3" t="s">
        <v>53</v>
      </c>
      <c r="J2" s="4" t="s">
        <v>54</v>
      </c>
    </row>
    <row r="3" spans="1:12" s="4" customFormat="1" ht="12" x14ac:dyDescent="0.2">
      <c r="A3" s="3"/>
      <c r="B3" s="5"/>
      <c r="C3" s="5"/>
      <c r="D3" s="5"/>
      <c r="J3" s="4" t="s">
        <v>55</v>
      </c>
    </row>
    <row r="4" spans="1:12" s="4" customFormat="1" ht="9.75" x14ac:dyDescent="0.2">
      <c r="J4" s="4" t="s">
        <v>56</v>
      </c>
    </row>
    <row r="5" spans="1:12" s="4" customFormat="1" ht="9.75" x14ac:dyDescent="0.2">
      <c r="J5" s="6"/>
      <c r="K5" s="7" t="s">
        <v>57</v>
      </c>
      <c r="L5" s="8"/>
    </row>
    <row r="6" spans="1:12" s="4" customFormat="1" ht="11.25" x14ac:dyDescent="0.2">
      <c r="D6" s="9"/>
      <c r="E6" s="10"/>
      <c r="I6" s="4" t="s">
        <v>58</v>
      </c>
      <c r="J6" s="11" t="s">
        <v>59</v>
      </c>
      <c r="K6" s="12"/>
      <c r="L6" s="13"/>
    </row>
    <row r="7" spans="1:12" s="4" customFormat="1" ht="10.5" customHeight="1" x14ac:dyDescent="0.2">
      <c r="C7" s="14" t="s">
        <v>60</v>
      </c>
      <c r="D7" s="15"/>
      <c r="E7" s="16"/>
      <c r="F7" s="16"/>
      <c r="G7" s="16"/>
      <c r="J7" s="17">
        <v>44905015</v>
      </c>
      <c r="K7" s="18"/>
      <c r="L7" s="19"/>
    </row>
    <row r="8" spans="1:12" s="4" customFormat="1" ht="11.25" customHeight="1" x14ac:dyDescent="0.2">
      <c r="A8" s="14" t="s">
        <v>61</v>
      </c>
      <c r="B8" s="10"/>
      <c r="C8" s="20" t="s">
        <v>62</v>
      </c>
      <c r="D8" s="21"/>
      <c r="E8" s="21"/>
      <c r="F8" s="22"/>
      <c r="G8" s="23"/>
      <c r="H8" s="22"/>
      <c r="I8" s="24" t="s">
        <v>63</v>
      </c>
      <c r="J8" s="25"/>
      <c r="K8" s="26"/>
      <c r="L8" s="27"/>
    </row>
    <row r="9" spans="1:12" s="4" customFormat="1" ht="5.25" customHeight="1" x14ac:dyDescent="0.2">
      <c r="A9" s="10"/>
      <c r="B9" s="10"/>
      <c r="C9" s="28" t="s">
        <v>64</v>
      </c>
      <c r="D9" s="9"/>
      <c r="E9" s="9"/>
      <c r="F9" s="24"/>
      <c r="H9" s="24"/>
      <c r="I9" s="24"/>
      <c r="J9" s="29"/>
      <c r="K9" s="30"/>
      <c r="L9" s="31"/>
    </row>
    <row r="10" spans="1:12" s="4" customFormat="1" ht="10.5" customHeight="1" x14ac:dyDescent="0.2">
      <c r="C10" s="14"/>
      <c r="D10" s="15"/>
      <c r="E10" s="16"/>
      <c r="F10" s="16"/>
      <c r="G10" s="16"/>
      <c r="J10" s="32"/>
      <c r="K10" s="33"/>
      <c r="L10" s="34"/>
    </row>
    <row r="11" spans="1:12" s="4" customFormat="1" x14ac:dyDescent="0.2">
      <c r="A11" s="14" t="s">
        <v>65</v>
      </c>
      <c r="B11" s="10"/>
      <c r="C11" s="20"/>
      <c r="D11" s="21"/>
      <c r="E11" s="21"/>
      <c r="F11" s="22"/>
      <c r="G11" s="23"/>
      <c r="H11" s="22"/>
      <c r="I11" s="24"/>
      <c r="J11" s="35"/>
      <c r="K11" s="33"/>
      <c r="L11" s="34"/>
    </row>
    <row r="12" spans="1:12" s="40" customFormat="1" ht="6.75" customHeight="1" x14ac:dyDescent="0.2">
      <c r="A12" s="36"/>
      <c r="B12" s="36"/>
      <c r="C12" s="37"/>
      <c r="D12" s="38"/>
      <c r="E12" s="38"/>
      <c r="F12" s="39"/>
      <c r="H12" s="39"/>
      <c r="I12" s="39"/>
      <c r="J12" s="41"/>
      <c r="K12" s="42"/>
      <c r="L12" s="43"/>
    </row>
    <row r="13" spans="1:12" s="40" customFormat="1" ht="11.25" customHeight="1" x14ac:dyDescent="0.2">
      <c r="A13" s="36"/>
      <c r="B13" s="36"/>
      <c r="C13" s="44"/>
      <c r="D13" s="38"/>
      <c r="E13" s="38"/>
      <c r="F13" s="39"/>
      <c r="H13" s="39"/>
      <c r="I13" s="39"/>
      <c r="J13" s="45"/>
      <c r="K13" s="42"/>
      <c r="L13" s="43"/>
    </row>
    <row r="14" spans="1:12" s="40" customFormat="1" ht="11.25" customHeight="1" x14ac:dyDescent="0.2">
      <c r="A14" s="44" t="s">
        <v>66</v>
      </c>
      <c r="B14" s="36"/>
      <c r="C14" s="46"/>
      <c r="D14" s="47"/>
      <c r="E14" s="47"/>
      <c r="F14" s="48"/>
      <c r="G14" s="49"/>
      <c r="H14" s="48"/>
      <c r="I14" s="39"/>
      <c r="J14" s="45"/>
      <c r="K14" s="42"/>
      <c r="L14" s="43"/>
    </row>
    <row r="15" spans="1:12" s="54" customFormat="1" ht="6" customHeight="1" x14ac:dyDescent="0.2">
      <c r="A15" s="50"/>
      <c r="B15" s="50"/>
      <c r="C15" s="51"/>
      <c r="D15" s="52"/>
      <c r="E15" s="52"/>
      <c r="F15" s="53"/>
      <c r="H15" s="53"/>
      <c r="I15" s="53"/>
      <c r="J15" s="55"/>
      <c r="K15" s="56"/>
      <c r="L15" s="57"/>
    </row>
    <row r="16" spans="1:12" s="54" customFormat="1" ht="11.25" customHeight="1" x14ac:dyDescent="0.2">
      <c r="A16" s="50"/>
      <c r="B16" s="50"/>
      <c r="C16" s="58"/>
      <c r="D16" s="52"/>
      <c r="E16" s="52"/>
      <c r="F16" s="53"/>
      <c r="H16" s="53"/>
      <c r="I16" s="53"/>
      <c r="J16" s="59"/>
      <c r="K16" s="60"/>
      <c r="L16" s="61"/>
    </row>
    <row r="17" spans="1:14" s="54" customFormat="1" x14ac:dyDescent="0.2">
      <c r="A17" s="62" t="s">
        <v>67</v>
      </c>
      <c r="B17" s="50"/>
      <c r="C17" s="63"/>
      <c r="D17" s="64"/>
      <c r="E17" s="64"/>
      <c r="F17" s="65"/>
      <c r="G17" s="65"/>
      <c r="H17" s="65"/>
      <c r="I17" s="53"/>
      <c r="J17" s="66"/>
      <c r="K17" s="67"/>
      <c r="L17" s="68"/>
    </row>
    <row r="18" spans="1:14" s="4" customFormat="1" ht="6.75" customHeight="1" x14ac:dyDescent="0.2">
      <c r="A18" s="10"/>
      <c r="B18" s="10"/>
      <c r="C18" s="28"/>
      <c r="D18" s="9"/>
      <c r="E18" s="9"/>
      <c r="F18" s="24"/>
      <c r="G18" s="24"/>
      <c r="H18" s="24"/>
      <c r="I18" s="24"/>
      <c r="J18" s="32"/>
      <c r="K18" s="33"/>
      <c r="L18" s="34"/>
    </row>
    <row r="19" spans="1:14" s="4" customFormat="1" ht="12.75" customHeight="1" x14ac:dyDescent="0.2">
      <c r="A19" s="10"/>
      <c r="B19" s="10"/>
      <c r="C19" s="14"/>
      <c r="D19" s="15"/>
      <c r="E19" s="16"/>
      <c r="F19" s="16"/>
      <c r="G19" s="16"/>
      <c r="H19" s="24"/>
      <c r="I19" s="24"/>
      <c r="J19" s="35"/>
      <c r="K19" s="33"/>
      <c r="L19" s="34"/>
    </row>
    <row r="20" spans="1:14" s="4" customFormat="1" ht="11.25" customHeight="1" x14ac:dyDescent="0.2">
      <c r="A20" s="14" t="s">
        <v>68</v>
      </c>
      <c r="B20" s="69"/>
      <c r="C20" s="20"/>
      <c r="D20" s="21"/>
      <c r="E20" s="21"/>
      <c r="F20" s="22"/>
      <c r="G20" s="23"/>
      <c r="H20" s="22"/>
      <c r="I20" s="70"/>
      <c r="J20" s="35"/>
      <c r="K20" s="33"/>
      <c r="L20" s="34"/>
    </row>
    <row r="21" spans="1:14" s="4" customFormat="1" ht="6.75" customHeight="1" x14ac:dyDescent="0.2">
      <c r="A21" s="10"/>
      <c r="B21" s="10"/>
      <c r="C21" s="28"/>
      <c r="D21" s="9"/>
      <c r="E21" s="9"/>
      <c r="F21" s="24"/>
      <c r="H21" s="24"/>
      <c r="I21" s="24"/>
      <c r="J21" s="71"/>
      <c r="K21" s="72"/>
      <c r="L21" s="73"/>
    </row>
    <row r="22" spans="1:14" s="4" customFormat="1" ht="12.75" customHeight="1" x14ac:dyDescent="0.2">
      <c r="A22" s="14" t="s">
        <v>69</v>
      </c>
      <c r="B22" s="74" t="s">
        <v>70</v>
      </c>
      <c r="C22" s="49"/>
      <c r="D22" s="48"/>
      <c r="E22" s="75"/>
      <c r="F22" s="23"/>
      <c r="G22" s="23"/>
      <c r="H22" s="23"/>
      <c r="I22" s="76"/>
      <c r="J22" s="77"/>
      <c r="K22" s="78"/>
      <c r="L22" s="79"/>
    </row>
    <row r="23" spans="1:14" s="4" customFormat="1" ht="12" customHeight="1" x14ac:dyDescent="0.2">
      <c r="A23" s="9"/>
      <c r="C23" s="24"/>
      <c r="E23" s="80"/>
      <c r="J23" s="6"/>
      <c r="K23" s="7"/>
      <c r="L23" s="8"/>
    </row>
    <row r="24" spans="1:14" s="4" customFormat="1" ht="12.75" customHeight="1" x14ac:dyDescent="0.2">
      <c r="A24" s="81"/>
      <c r="B24" s="82"/>
      <c r="C24" s="44"/>
      <c r="E24" s="80"/>
      <c r="I24" s="83"/>
      <c r="J24" s="84"/>
      <c r="K24" s="85"/>
      <c r="L24" s="86"/>
    </row>
    <row r="25" spans="1:14" s="4" customFormat="1" ht="10.5" customHeight="1" x14ac:dyDescent="0.2">
      <c r="A25" s="87"/>
      <c r="B25" s="87"/>
      <c r="C25" s="44"/>
      <c r="E25" s="80"/>
      <c r="I25" s="88"/>
      <c r="J25" s="89"/>
      <c r="K25" s="89"/>
      <c r="L25" s="90"/>
    </row>
    <row r="26" spans="1:14" s="24" customFormat="1" ht="9.75" customHeight="1" x14ac:dyDescent="0.2">
      <c r="A26" s="87"/>
      <c r="B26" s="87"/>
      <c r="C26" s="91"/>
      <c r="D26" s="92"/>
      <c r="E26" s="80"/>
      <c r="F26" s="4"/>
      <c r="G26" s="4"/>
      <c r="H26" s="4"/>
      <c r="I26" s="93"/>
      <c r="J26" s="94"/>
      <c r="K26" s="95"/>
      <c r="L26" s="96"/>
    </row>
    <row r="27" spans="1:14" s="24" customFormat="1" ht="8.25" customHeight="1" x14ac:dyDescent="0.2">
      <c r="A27" s="87"/>
      <c r="B27" s="87"/>
      <c r="C27" s="87"/>
      <c r="E27" s="80"/>
      <c r="F27" s="4"/>
      <c r="G27" s="4"/>
      <c r="H27" s="80"/>
      <c r="I27" s="4"/>
      <c r="J27" s="93"/>
      <c r="K27" s="4"/>
      <c r="L27" s="4"/>
      <c r="M27" s="4"/>
      <c r="N27" s="4"/>
    </row>
    <row r="28" spans="1:14" s="24" customFormat="1" ht="11.25" x14ac:dyDescent="0.2">
      <c r="A28" s="87"/>
      <c r="B28" s="87"/>
      <c r="C28" s="87"/>
      <c r="D28" s="4"/>
      <c r="E28" s="97"/>
      <c r="F28" s="97"/>
      <c r="G28" s="4"/>
      <c r="H28" s="98"/>
      <c r="I28" s="99"/>
      <c r="L28" s="4"/>
      <c r="M28" s="4"/>
      <c r="N28" s="4"/>
    </row>
    <row r="29" spans="1:14" s="24" customFormat="1" ht="11.25" x14ac:dyDescent="0.2">
      <c r="A29" s="87"/>
      <c r="B29" s="87"/>
      <c r="C29" s="87"/>
      <c r="D29" s="4"/>
      <c r="E29" s="100"/>
      <c r="F29" s="100"/>
      <c r="G29" s="4"/>
      <c r="H29" s="101"/>
      <c r="I29" s="101"/>
      <c r="L29" s="4"/>
      <c r="M29" s="4"/>
      <c r="N29" s="4"/>
    </row>
    <row r="30" spans="1:14" s="4" customFormat="1" ht="14.25" customHeight="1" x14ac:dyDescent="0.2">
      <c r="A30" s="87"/>
      <c r="B30" s="87"/>
      <c r="C30" s="81"/>
      <c r="D30" s="102"/>
      <c r="E30" s="103"/>
      <c r="F30" s="104"/>
      <c r="G30" s="105"/>
      <c r="H30" s="104"/>
      <c r="I30" s="104"/>
    </row>
    <row r="31" spans="1:14" s="4" customFormat="1" ht="11.25" x14ac:dyDescent="0.2">
      <c r="A31" s="87"/>
      <c r="B31" s="87"/>
      <c r="C31" s="15" t="s">
        <v>71</v>
      </c>
      <c r="D31" s="9"/>
      <c r="E31" s="9"/>
      <c r="F31" s="9"/>
      <c r="G31" s="9"/>
    </row>
    <row r="32" spans="1:14" s="4" customFormat="1" ht="12.75" customHeight="1" x14ac:dyDescent="0.2">
      <c r="A32" s="24" t="s">
        <v>72</v>
      </c>
    </row>
    <row r="33" spans="1:26" s="4" customFormat="1" ht="17.25" customHeight="1" x14ac:dyDescent="0.2">
      <c r="A33" s="4" t="s">
        <v>73</v>
      </c>
      <c r="B33" s="9"/>
      <c r="C33" s="9"/>
      <c r="D33" s="9"/>
      <c r="E33" s="9"/>
      <c r="H33" s="106">
        <f>H185</f>
        <v>101398.5096</v>
      </c>
      <c r="J33" s="107"/>
      <c r="K33" s="107"/>
    </row>
    <row r="34" spans="1:26" ht="15" x14ac:dyDescent="0.2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26" ht="15" x14ac:dyDescent="0.2">
      <c r="A35" s="109" t="s">
        <v>74</v>
      </c>
      <c r="B35" s="109" t="s">
        <v>75</v>
      </c>
      <c r="C35" s="109" t="s">
        <v>76</v>
      </c>
      <c r="D35" s="109" t="s">
        <v>77</v>
      </c>
      <c r="E35" s="109" t="s">
        <v>78</v>
      </c>
      <c r="F35" s="110" t="s">
        <v>79</v>
      </c>
      <c r="G35" s="111"/>
      <c r="H35" s="110" t="s">
        <v>80</v>
      </c>
      <c r="I35" s="112"/>
      <c r="J35" s="111"/>
      <c r="K35" s="110" t="s">
        <v>81</v>
      </c>
      <c r="L35" s="111"/>
    </row>
    <row r="36" spans="1:26" ht="15" x14ac:dyDescent="0.2">
      <c r="A36" s="113"/>
      <c r="B36" s="113"/>
      <c r="C36" s="113"/>
      <c r="D36" s="113"/>
      <c r="E36" s="113"/>
      <c r="F36" s="109" t="s">
        <v>82</v>
      </c>
      <c r="G36" s="109" t="s">
        <v>83</v>
      </c>
      <c r="H36" s="109" t="s">
        <v>82</v>
      </c>
      <c r="I36" s="109" t="s">
        <v>84</v>
      </c>
      <c r="J36" s="109" t="s">
        <v>83</v>
      </c>
      <c r="K36" s="110" t="s">
        <v>85</v>
      </c>
      <c r="L36" s="111"/>
    </row>
    <row r="37" spans="1:26" ht="15" x14ac:dyDescent="0.2">
      <c r="A37" s="113"/>
      <c r="B37" s="113"/>
      <c r="C37" s="113"/>
      <c r="D37" s="113"/>
      <c r="E37" s="113"/>
      <c r="F37" s="114"/>
      <c r="G37" s="114"/>
      <c r="H37" s="113"/>
      <c r="I37" s="113"/>
      <c r="J37" s="114"/>
      <c r="K37" s="110" t="s">
        <v>86</v>
      </c>
      <c r="L37" s="111"/>
    </row>
    <row r="38" spans="1:26" ht="30" x14ac:dyDescent="0.2">
      <c r="A38" s="114"/>
      <c r="B38" s="114"/>
      <c r="C38" s="114"/>
      <c r="D38" s="114"/>
      <c r="E38" s="114"/>
      <c r="F38" s="115" t="s">
        <v>84</v>
      </c>
      <c r="G38" s="115" t="s">
        <v>87</v>
      </c>
      <c r="H38" s="114"/>
      <c r="I38" s="114"/>
      <c r="J38" s="115" t="s">
        <v>87</v>
      </c>
      <c r="K38" s="115" t="s">
        <v>88</v>
      </c>
      <c r="L38" s="115" t="s">
        <v>89</v>
      </c>
    </row>
    <row r="39" spans="1:26" ht="15" x14ac:dyDescent="0.2">
      <c r="A39" s="115">
        <v>1</v>
      </c>
      <c r="B39" s="115" t="s">
        <v>90</v>
      </c>
      <c r="C39" s="115">
        <v>2</v>
      </c>
      <c r="D39" s="115">
        <v>3</v>
      </c>
      <c r="E39" s="115">
        <v>4</v>
      </c>
      <c r="F39" s="115">
        <v>5</v>
      </c>
      <c r="G39" s="115">
        <v>6</v>
      </c>
      <c r="H39" s="115">
        <v>7</v>
      </c>
      <c r="I39" s="115">
        <v>8</v>
      </c>
      <c r="J39" s="115">
        <v>9</v>
      </c>
      <c r="K39" s="115">
        <v>10</v>
      </c>
      <c r="L39" s="115">
        <v>11</v>
      </c>
    </row>
    <row r="40" spans="1:26" ht="28.5" hidden="1" customHeight="1" x14ac:dyDescent="0.2"/>
    <row r="41" spans="1:26" ht="32.25" hidden="1" customHeight="1" x14ac:dyDescent="0.2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26" s="118" customFormat="1" ht="27" hidden="1" customHeight="1" x14ac:dyDescent="0.25">
      <c r="A42" s="117" t="str">
        <f>[3]Source!G24</f>
        <v>Раздел 20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26" ht="52.5" x14ac:dyDescent="0.25">
      <c r="A43" s="119" t="str">
        <f>IF([3]Source!E25&lt;&gt;"", [3]Source!E25, "")</f>
        <v>1</v>
      </c>
      <c r="B43" s="119">
        <v>1</v>
      </c>
      <c r="C43" s="119" t="s">
        <v>91</v>
      </c>
      <c r="D43" s="119" t="str">
        <f>IF([3]Source!G25&lt;&gt;"", [3]Source!G25, "")</f>
        <v>Разборка тепловой изоляции из ваты минеральной</v>
      </c>
      <c r="E43" s="120">
        <f>[3]Source!I25</f>
        <v>0.24490000000000001</v>
      </c>
      <c r="F43" s="121">
        <f>IF([3]Source!AB25=0, " ", [3]Source!AB25)</f>
        <v>182.53</v>
      </c>
      <c r="G43" s="121" t="str">
        <f>IF([3]Source!AD25=0, " ", [3]Source!AD25)</f>
        <v xml:space="preserve"> </v>
      </c>
      <c r="H43" s="122">
        <f>IF([3]Source!O25=0, " ", [3]Source!O25)</f>
        <v>44.7</v>
      </c>
      <c r="I43" s="122">
        <f>IF([3]Source!S25=0, " ", [3]Source!S25)</f>
        <v>44.7</v>
      </c>
      <c r="J43" s="121" t="str">
        <f>IF([3]Source!Q25=0, " ", [3]Source!Q25)</f>
        <v xml:space="preserve"> </v>
      </c>
      <c r="K43" s="121">
        <f>IF([3]Source!AH25=0, " ", ROUND([3]Source!AH25,2))</f>
        <v>21.97</v>
      </c>
      <c r="L43" s="121">
        <f>IF([3]Source!U25=0, " ", ROUND([3]Source!U25,2))</f>
        <v>5.38</v>
      </c>
      <c r="N43">
        <f>SUMPRODUCT(I43:I1000,--ISNUMBER(SEARCH("Разборка",D43:D1000,1)))+SUMPRODUCT(I43:I1000,--ISNUMBER(SEARCH("Демонтаж",D43:D1000,1)))</f>
        <v>283.67</v>
      </c>
      <c r="O43">
        <f>SUMPRODUCT(J43:J1000,--ISNUMBER(SEARCH("Разборка",D43:D1000,1)))+SUMPRODUCT(J43:J1000,--ISNUMBER(SEARCH("Демонтаж",D43:D1000,1)))</f>
        <v>126.42</v>
      </c>
      <c r="P43">
        <f>SUMPRODUCT(L43:L1000,--ISNUMBER(SEARCH("Разборка",D43:D1000,1)))+SUMPRODUCT(L43:L1000,--ISNUMBER(SEARCH("Демонтаж",D43:D1000,1)))</f>
        <v>29.96</v>
      </c>
      <c r="T43" s="2">
        <f>[3]Source!O25+[3]Source!X25+[3]Source!Y25</f>
        <v>100.13</v>
      </c>
      <c r="V43" s="2">
        <f>IF([3]Source!S25=0, " ", [3]Source!S25)</f>
        <v>44.7</v>
      </c>
      <c r="W43" s="2" t="str">
        <f>IF([3]Source!Q25=0, " ", [3]Source!Q25)</f>
        <v xml:space="preserve"> </v>
      </c>
      <c r="X43" s="2" t="str">
        <f>IF([3]Source!R25=0, " ", [3]Source!R25)</f>
        <v xml:space="preserve"> </v>
      </c>
      <c r="Y43" s="2">
        <f>IF([3]Source!U25=0, " ", ROUND([3]Source!U25,2))</f>
        <v>5.38</v>
      </c>
      <c r="Z43" s="2" t="str">
        <f>IF([3]Source!V25=0, " ", ROUND([3]Source!V25,2))</f>
        <v xml:space="preserve"> </v>
      </c>
    </row>
    <row r="44" spans="1:26" ht="14.25" x14ac:dyDescent="0.2">
      <c r="A44" s="119"/>
      <c r="B44" s="119"/>
      <c r="C44" s="119"/>
      <c r="D44" s="123" t="str">
        <f>IF([3]Source!H25&lt;&gt;"", [3]Source!H25, "")</f>
        <v>100 м2</v>
      </c>
      <c r="E44" s="120"/>
      <c r="F44" s="122">
        <f>IF([3]Source!AF25=0, " ", [3]Source!AF25)</f>
        <v>182.53</v>
      </c>
      <c r="G44" s="122" t="str">
        <f>IF([3]Source!AE25=0, " ", [3]Source!AE25)</f>
        <v xml:space="preserve"> </v>
      </c>
      <c r="H44" s="120"/>
      <c r="I44" s="120"/>
      <c r="J44" s="122" t="str">
        <f>IF([3]Source!R25=0, " ", [3]Source!R25)</f>
        <v xml:space="preserve"> </v>
      </c>
      <c r="K44" s="122" t="str">
        <f>IF([3]Source!AI25=0, " ", ROUND([3]Source!AI25,2))</f>
        <v xml:space="preserve"> </v>
      </c>
      <c r="L44" s="122" t="str">
        <f>IF([3]Source!V25=0, " ", ROUND([3]Source!V25,2))</f>
        <v xml:space="preserve"> </v>
      </c>
    </row>
    <row r="45" spans="1:26" ht="14.25" x14ac:dyDescent="0.2">
      <c r="D45" s="124" t="s">
        <v>92</v>
      </c>
      <c r="E45" s="125" t="str">
        <f>CONCATENATE([3]Source!AT25," %")</f>
        <v>74 %</v>
      </c>
      <c r="F45" s="125"/>
      <c r="G45" s="125"/>
      <c r="H45" s="126">
        <f>[3]Source!X25</f>
        <v>33.08</v>
      </c>
    </row>
    <row r="46" spans="1:26" ht="14.25" x14ac:dyDescent="0.2">
      <c r="D46" s="124" t="s">
        <v>93</v>
      </c>
      <c r="E46" s="125" t="str">
        <f>CONCATENATE([3]Source!AU25," %")</f>
        <v>50 %</v>
      </c>
      <c r="F46" s="125"/>
      <c r="G46" s="125"/>
      <c r="H46" s="126">
        <f>[3]Source!Y25</f>
        <v>22.35</v>
      </c>
    </row>
    <row r="47" spans="1:26" ht="8.25" customHeight="1" x14ac:dyDescent="0.2">
      <c r="D47" s="127"/>
      <c r="E47" s="128"/>
      <c r="F47" s="128"/>
      <c r="G47" s="128"/>
      <c r="H47" s="129"/>
    </row>
    <row r="48" spans="1:26" ht="57" x14ac:dyDescent="0.2">
      <c r="A48" s="119" t="str">
        <f>IF([3]Source!E26&lt;&gt;"", [3]Source!E26, "")</f>
        <v>2</v>
      </c>
      <c r="B48" s="119">
        <v>2</v>
      </c>
      <c r="C48" s="119" t="s">
        <v>94</v>
      </c>
      <c r="D48" s="119" t="str">
        <f>IF([3]Source!G26&lt;&gt;"", [3]Source!G26, "")</f>
        <v>Демонтаж.Покрытие поверхности изоляции трубопроводов листами алюминиевых сплавов Т=0,5мм                                                                                                                         (11,69м2*0,001288тн=0,015тн) в лом</v>
      </c>
      <c r="E48" s="120">
        <f>[3]Source!I26</f>
        <v>0.1169</v>
      </c>
      <c r="F48" s="121">
        <f>IF([3]Source!AB26=0, " ", [3]Source!AB26)</f>
        <v>1611.73</v>
      </c>
      <c r="G48" s="121">
        <f>IF([3]Source!AD26=0, " ", [3]Source!AD26)</f>
        <v>611.53</v>
      </c>
      <c r="H48" s="122">
        <f>IF([3]Source!O26=0, " ", [3]Source!O26)</f>
        <v>188.41</v>
      </c>
      <c r="I48" s="122">
        <f>IF([3]Source!S26=0, " ", [3]Source!S26)</f>
        <v>116.92</v>
      </c>
      <c r="J48" s="121">
        <f>IF([3]Source!Q26=0, " ", [3]Source!Q26)</f>
        <v>71.489999999999995</v>
      </c>
      <c r="K48" s="121">
        <f>IF([3]Source!AH26=0, " ", ROUND([3]Source!AH26,2))</f>
        <v>102.48</v>
      </c>
      <c r="L48" s="121">
        <f>IF([3]Source!U26=0, " ", ROUND([3]Source!U26,2))</f>
        <v>11.98</v>
      </c>
      <c r="T48" s="2">
        <f>[3]Source!O26+[3]Source!X26+[3]Source!Y26</f>
        <v>376.11</v>
      </c>
      <c r="V48" s="2">
        <f>IF([3]Source!S26=0, " ", [3]Source!S26)</f>
        <v>116.92</v>
      </c>
      <c r="W48" s="2">
        <f>IF([3]Source!Q26=0, " ", [3]Source!Q26)</f>
        <v>71.489999999999995</v>
      </c>
      <c r="X48" s="2">
        <f>IF([3]Source!R26=0, " ", [3]Source!R26)</f>
        <v>0.39</v>
      </c>
      <c r="Y48" s="2">
        <f>IF([3]Source!U26=0, " ", ROUND([3]Source!U26,2))</f>
        <v>11.98</v>
      </c>
      <c r="Z48" s="2">
        <f>IF([3]Source!V26=0, " ", ROUND([3]Source!V26,2))</f>
        <v>0.03</v>
      </c>
    </row>
    <row r="49" spans="1:26" ht="14.25" x14ac:dyDescent="0.2">
      <c r="A49" s="119"/>
      <c r="B49" s="119"/>
      <c r="C49" s="119"/>
      <c r="D49" s="123" t="str">
        <f>IF([3]Source!H26&lt;&gt;"", [3]Source!H26, "")</f>
        <v>100 м2</v>
      </c>
      <c r="E49" s="120"/>
      <c r="F49" s="122">
        <f>IF([3]Source!AF26=0, " ", [3]Source!AF26)</f>
        <v>1000.2</v>
      </c>
      <c r="G49" s="122">
        <f>IF([3]Source!AE26=0, " ", [3]Source!AE26)</f>
        <v>3.36</v>
      </c>
      <c r="H49" s="120"/>
      <c r="I49" s="120"/>
      <c r="J49" s="122">
        <f>IF([3]Source!R26=0, " ", [3]Source!R26)</f>
        <v>0.39</v>
      </c>
      <c r="K49" s="122">
        <f>IF([3]Source!AI26=0, " ", ROUND([3]Source!AI26,2))</f>
        <v>0.28999999999999998</v>
      </c>
      <c r="L49" s="122">
        <f>IF([3]Source!V26=0, " ", ROUND([3]Source!V26,2))</f>
        <v>0.03</v>
      </c>
    </row>
    <row r="50" spans="1:26" ht="14.25" x14ac:dyDescent="0.2">
      <c r="D50" s="124" t="s">
        <v>92</v>
      </c>
      <c r="E50" s="125" t="str">
        <f>CONCATENATE([3]Source!AT26," %")</f>
        <v>100 %</v>
      </c>
      <c r="F50" s="125"/>
      <c r="G50" s="125"/>
      <c r="H50" s="126">
        <f>[3]Source!X26</f>
        <v>117.31</v>
      </c>
    </row>
    <row r="51" spans="1:26" ht="14.25" x14ac:dyDescent="0.2">
      <c r="D51" s="124" t="s">
        <v>93</v>
      </c>
      <c r="E51" s="125" t="str">
        <f>CONCATENATE([3]Source!AU26," %")</f>
        <v>60 %</v>
      </c>
      <c r="F51" s="125"/>
      <c r="G51" s="125"/>
      <c r="H51" s="126">
        <f>[3]Source!Y26</f>
        <v>70.39</v>
      </c>
    </row>
    <row r="52" spans="1:26" ht="15" x14ac:dyDescent="0.2">
      <c r="D52" s="127"/>
      <c r="E52" s="128"/>
      <c r="F52" s="128"/>
      <c r="G52" s="128"/>
      <c r="H52" s="129"/>
    </row>
    <row r="53" spans="1:26" ht="52.5" x14ac:dyDescent="0.2">
      <c r="A53" s="119" t="str">
        <f>IF([3]Source!E27&lt;&gt;"", [3]Source!E27, "")</f>
        <v>3</v>
      </c>
      <c r="B53" s="119">
        <v>3</v>
      </c>
      <c r="C53" s="119" t="s">
        <v>95</v>
      </c>
      <c r="D53" s="119" t="str">
        <f>IF([3]Source!G27&lt;&gt;"", [3]Source!G27, "")</f>
        <v>Демонтаж.Обертывание поверхности изоляции рулонными материалами насухо с проклейкой швов</v>
      </c>
      <c r="E53" s="120">
        <f>[3]Source!I27</f>
        <v>2.4E-2</v>
      </c>
      <c r="F53" s="121">
        <f>IF([3]Source!AB27=0, " ", [3]Source!AB27)</f>
        <v>218.59</v>
      </c>
      <c r="G53" s="121">
        <f>IF([3]Source!AD27=0, " ", [3]Source!AD27)</f>
        <v>27.94</v>
      </c>
      <c r="H53" s="122">
        <f>IF([3]Source!O27=0, " ", [3]Source!O27)</f>
        <v>5.25</v>
      </c>
      <c r="I53" s="122">
        <f>IF([3]Source!S27=0, " ", [3]Source!S27)</f>
        <v>4.58</v>
      </c>
      <c r="J53" s="121">
        <f>IF([3]Source!Q27=0, " ", [3]Source!Q27)</f>
        <v>0.67</v>
      </c>
      <c r="K53" s="121">
        <f>IF([3]Source!AH27=0, " ", ROUND([3]Source!AH27,2))</f>
        <v>22.07</v>
      </c>
      <c r="L53" s="121">
        <f>IF([3]Source!U27=0, " ", ROUND([3]Source!U27,2))</f>
        <v>0.53</v>
      </c>
      <c r="T53" s="2">
        <f>[3]Source!O27+[3]Source!X27+[3]Source!Y27</f>
        <v>12.719999999999999</v>
      </c>
      <c r="V53" s="2">
        <f>IF([3]Source!S27=0, " ", [3]Source!S27)</f>
        <v>4.58</v>
      </c>
      <c r="W53" s="2">
        <f>IF([3]Source!Q27=0, " ", [3]Source!Q27)</f>
        <v>0.67</v>
      </c>
      <c r="X53" s="2">
        <f>IF([3]Source!R27=0, " ", [3]Source!R27)</f>
        <v>0.09</v>
      </c>
      <c r="Y53" s="2">
        <f>IF([3]Source!U27=0, " ", ROUND([3]Source!U27,2))</f>
        <v>0.53</v>
      </c>
      <c r="Z53" s="2">
        <f>IF([3]Source!V27=0, " ", ROUND([3]Source!V27,2))</f>
        <v>0.01</v>
      </c>
    </row>
    <row r="54" spans="1:26" ht="14.25" x14ac:dyDescent="0.2">
      <c r="A54" s="119"/>
      <c r="B54" s="119"/>
      <c r="C54" s="119"/>
      <c r="D54" s="123" t="str">
        <f>IF([3]Source!H27&lt;&gt;"", [3]Source!H27, "")</f>
        <v>100 м2</v>
      </c>
      <c r="E54" s="120"/>
      <c r="F54" s="122">
        <f>IF([3]Source!AF27=0, " ", [3]Source!AF27)</f>
        <v>190.65</v>
      </c>
      <c r="G54" s="122">
        <f>IF([3]Source!AE27=0, " ", [3]Source!AE27)</f>
        <v>3.76</v>
      </c>
      <c r="H54" s="120"/>
      <c r="I54" s="120"/>
      <c r="J54" s="122">
        <f>IF([3]Source!R27=0, " ", [3]Source!R27)</f>
        <v>0.09</v>
      </c>
      <c r="K54" s="122">
        <f>IF([3]Source!AI27=0, " ", ROUND([3]Source!AI27,2))</f>
        <v>0.32</v>
      </c>
      <c r="L54" s="122">
        <f>IF([3]Source!V27=0, " ", ROUND([3]Source!V27,2))</f>
        <v>0.01</v>
      </c>
    </row>
    <row r="55" spans="1:26" ht="14.25" x14ac:dyDescent="0.2">
      <c r="D55" s="124" t="s">
        <v>92</v>
      </c>
      <c r="E55" s="125" t="str">
        <f>CONCATENATE([3]Source!AT27," %")</f>
        <v>100 %</v>
      </c>
      <c r="F55" s="125"/>
      <c r="G55" s="125"/>
      <c r="H55" s="126">
        <f>[3]Source!X27</f>
        <v>4.67</v>
      </c>
    </row>
    <row r="56" spans="1:26" ht="14.25" x14ac:dyDescent="0.2">
      <c r="D56" s="124" t="s">
        <v>93</v>
      </c>
      <c r="E56" s="125" t="str">
        <f>CONCATENATE([3]Source!AU27," %")</f>
        <v>60 %</v>
      </c>
      <c r="F56" s="125"/>
      <c r="G56" s="125"/>
      <c r="H56" s="126">
        <f>[3]Source!Y27</f>
        <v>2.8</v>
      </c>
    </row>
    <row r="57" spans="1:26" ht="0.75" customHeight="1" x14ac:dyDescent="0.2">
      <c r="D57" s="127"/>
      <c r="E57" s="128"/>
      <c r="F57" s="128"/>
      <c r="G57" s="128"/>
      <c r="H57" s="129"/>
    </row>
    <row r="58" spans="1:26" ht="85.5" x14ac:dyDescent="0.2">
      <c r="A58" s="119" t="str">
        <f>IF([3]Source!E28&lt;&gt;"", [3]Source!E28, "")</f>
        <v>4</v>
      </c>
      <c r="B58" s="119">
        <v>4</v>
      </c>
      <c r="C58" s="119" t="s">
        <v>96</v>
      </c>
      <c r="D58" s="119" t="str">
        <f>IF([3]Source!G28&lt;&gt;"", [3]Source!G28, "")</f>
        <v>Демонтаж.Покрытие поверхности изоляции трубопроводов листами алюминиевых сплавов Т=0,5мм с прим. предохр. поясов (т.ч. прил.26.2, п.2)                              (8,8м2*0,001288тн=0,011тн)  повторное применение</v>
      </c>
      <c r="E58" s="120">
        <f>[3]Source!I28</f>
        <v>8.7999999999999995E-2</v>
      </c>
      <c r="F58" s="121">
        <f>IF([3]Source!AB28=0, " ", [3]Source!AB28)</f>
        <v>1911.79</v>
      </c>
      <c r="G58" s="121">
        <f>IF([3]Source!AD28=0, " ", [3]Source!AD28)</f>
        <v>611.53</v>
      </c>
      <c r="H58" s="122">
        <f>IF([3]Source!O28=0, " ", [3]Source!O28)</f>
        <v>168.23</v>
      </c>
      <c r="I58" s="122">
        <f>IF([3]Source!S28=0, " ", [3]Source!S28)</f>
        <v>114.42</v>
      </c>
      <c r="J58" s="121">
        <f>IF([3]Source!Q28=0, " ", [3]Source!Q28)</f>
        <v>53.81</v>
      </c>
      <c r="K58" s="121">
        <f>IF([3]Source!AH28=0, " ", ROUND([3]Source!AH28,2))</f>
        <v>133.22</v>
      </c>
      <c r="L58" s="121">
        <f>IF([3]Source!U28=0, " ", ROUND([3]Source!U28,2))</f>
        <v>11.72</v>
      </c>
      <c r="T58" s="2">
        <f>[3]Source!O28+[3]Source!X28+[3]Source!Y28</f>
        <v>351.78</v>
      </c>
      <c r="V58" s="2">
        <f>IF([3]Source!S28=0, " ", [3]Source!S28)</f>
        <v>114.42</v>
      </c>
      <c r="W58" s="2">
        <f>IF([3]Source!Q28=0, " ", [3]Source!Q28)</f>
        <v>53.81</v>
      </c>
      <c r="X58" s="2">
        <f>IF([3]Source!R28=0, " ", [3]Source!R28)</f>
        <v>0.3</v>
      </c>
      <c r="Y58" s="2">
        <f>IF([3]Source!U28=0, " ", ROUND([3]Source!U28,2))</f>
        <v>11.72</v>
      </c>
      <c r="Z58" s="2">
        <f>IF([3]Source!V28=0, " ", ROUND([3]Source!V28,2))</f>
        <v>0.03</v>
      </c>
    </row>
    <row r="59" spans="1:26" ht="14.25" x14ac:dyDescent="0.2">
      <c r="A59" s="119"/>
      <c r="B59" s="119"/>
      <c r="C59" s="119"/>
      <c r="D59" s="123" t="str">
        <f>IF([3]Source!H28&lt;&gt;"", [3]Source!H28, "")</f>
        <v>100 м2</v>
      </c>
      <c r="E59" s="120"/>
      <c r="F59" s="122">
        <f>IF([3]Source!AF28=0, " ", [3]Source!AF28)</f>
        <v>1300.26</v>
      </c>
      <c r="G59" s="122">
        <f>IF([3]Source!AE28=0, " ", [3]Source!AE28)</f>
        <v>3.36</v>
      </c>
      <c r="H59" s="120"/>
      <c r="I59" s="120"/>
      <c r="J59" s="122">
        <f>IF([3]Source!R28=0, " ", [3]Source!R28)</f>
        <v>0.3</v>
      </c>
      <c r="K59" s="122">
        <f>IF([3]Source!AI28=0, " ", ROUND([3]Source!AI28,2))</f>
        <v>0.28999999999999998</v>
      </c>
      <c r="L59" s="122">
        <f>IF([3]Source!V28=0, " ", ROUND([3]Source!V28,2))</f>
        <v>0.03</v>
      </c>
    </row>
    <row r="60" spans="1:26" ht="14.25" x14ac:dyDescent="0.2">
      <c r="D60" s="124" t="s">
        <v>92</v>
      </c>
      <c r="E60" s="125" t="str">
        <f>CONCATENATE([3]Source!AT28," %")</f>
        <v>100 %</v>
      </c>
      <c r="F60" s="125"/>
      <c r="G60" s="125"/>
      <c r="H60" s="126">
        <f>[3]Source!X28</f>
        <v>114.72</v>
      </c>
    </row>
    <row r="61" spans="1:26" ht="14.25" x14ac:dyDescent="0.2">
      <c r="D61" s="124" t="s">
        <v>93</v>
      </c>
      <c r="E61" s="125" t="str">
        <f>CONCATENATE([3]Source!AU28," %")</f>
        <v>60 %</v>
      </c>
      <c r="F61" s="125"/>
      <c r="G61" s="125"/>
      <c r="H61" s="126">
        <f>[3]Source!Y28</f>
        <v>68.83</v>
      </c>
    </row>
    <row r="62" spans="1:26" ht="4.5" customHeight="1" x14ac:dyDescent="0.2">
      <c r="D62" s="127"/>
      <c r="E62" s="128"/>
      <c r="F62" s="128"/>
      <c r="G62" s="128"/>
      <c r="H62" s="129"/>
    </row>
    <row r="63" spans="1:26" ht="52.5" x14ac:dyDescent="0.2">
      <c r="A63" s="119" t="str">
        <f>IF([3]Source!E29&lt;&gt;"", [3]Source!E29, "")</f>
        <v>5</v>
      </c>
      <c r="B63" s="119">
        <v>5</v>
      </c>
      <c r="C63" s="119" t="s">
        <v>95</v>
      </c>
      <c r="D63" s="119" t="str">
        <f>IF([3]Source!G29&lt;&gt;"", [3]Source!G29, "")</f>
        <v>Демонтаж.Обертывание поверхности изоляции рулонными материалами насухо с проклейкой швов</v>
      </c>
      <c r="E63" s="120">
        <f>[3]Source!I29</f>
        <v>1.6E-2</v>
      </c>
      <c r="F63" s="121">
        <f>IF([3]Source!AB29=0, " ", [3]Source!AB29)</f>
        <v>218.59</v>
      </c>
      <c r="G63" s="121">
        <f>IF([3]Source!AD29=0, " ", [3]Source!AD29)</f>
        <v>27.94</v>
      </c>
      <c r="H63" s="122">
        <f>IF([3]Source!O29=0, " ", [3]Source!O29)</f>
        <v>3.5</v>
      </c>
      <c r="I63" s="122">
        <f>IF([3]Source!S29=0, " ", [3]Source!S29)</f>
        <v>3.05</v>
      </c>
      <c r="J63" s="121">
        <f>IF([3]Source!Q29=0, " ", [3]Source!Q29)</f>
        <v>0.45</v>
      </c>
      <c r="K63" s="121">
        <f>IF([3]Source!AH29=0, " ", ROUND([3]Source!AH29,2))</f>
        <v>22.07</v>
      </c>
      <c r="L63" s="121">
        <f>IF([3]Source!U29=0, " ", ROUND([3]Source!U29,2))</f>
        <v>0.35</v>
      </c>
      <c r="T63" s="2">
        <f>[3]Source!O29+[3]Source!X29+[3]Source!Y29</f>
        <v>8.48</v>
      </c>
      <c r="V63" s="2">
        <f>IF([3]Source!S29=0, " ", [3]Source!S29)</f>
        <v>3.05</v>
      </c>
      <c r="W63" s="2">
        <f>IF([3]Source!Q29=0, " ", [3]Source!Q29)</f>
        <v>0.45</v>
      </c>
      <c r="X63" s="2">
        <f>IF([3]Source!R29=0, " ", [3]Source!R29)</f>
        <v>0.06</v>
      </c>
      <c r="Y63" s="2">
        <f>IF([3]Source!U29=0, " ", ROUND([3]Source!U29,2))</f>
        <v>0.35</v>
      </c>
      <c r="Z63" s="2">
        <f>IF([3]Source!V29=0, " ", ROUND([3]Source!V29,2))</f>
        <v>0.01</v>
      </c>
    </row>
    <row r="64" spans="1:26" ht="14.25" x14ac:dyDescent="0.2">
      <c r="A64" s="119"/>
      <c r="B64" s="119"/>
      <c r="C64" s="119"/>
      <c r="D64" s="123" t="str">
        <f>IF([3]Source!H29&lt;&gt;"", [3]Source!H29, "")</f>
        <v>100 м2</v>
      </c>
      <c r="E64" s="120"/>
      <c r="F64" s="122">
        <f>IF([3]Source!AF29=0, " ", [3]Source!AF29)</f>
        <v>190.65</v>
      </c>
      <c r="G64" s="122">
        <f>IF([3]Source!AE29=0, " ", [3]Source!AE29)</f>
        <v>3.76</v>
      </c>
      <c r="H64" s="120"/>
      <c r="I64" s="120"/>
      <c r="J64" s="122">
        <f>IF([3]Source!R29=0, " ", [3]Source!R29)</f>
        <v>0.06</v>
      </c>
      <c r="K64" s="122">
        <f>IF([3]Source!AI29=0, " ", ROUND([3]Source!AI29,2))</f>
        <v>0.32</v>
      </c>
      <c r="L64" s="122">
        <f>IF([3]Source!V29=0, " ", ROUND([3]Source!V29,2))</f>
        <v>0.01</v>
      </c>
    </row>
    <row r="65" spans="1:26" ht="14.25" x14ac:dyDescent="0.2">
      <c r="D65" s="124" t="s">
        <v>92</v>
      </c>
      <c r="E65" s="125" t="str">
        <f>CONCATENATE([3]Source!AT29," %")</f>
        <v>100 %</v>
      </c>
      <c r="F65" s="125"/>
      <c r="G65" s="125"/>
      <c r="H65" s="126">
        <f>[3]Source!X29</f>
        <v>3.11</v>
      </c>
    </row>
    <row r="66" spans="1:26" ht="14.25" x14ac:dyDescent="0.2">
      <c r="D66" s="124" t="s">
        <v>93</v>
      </c>
      <c r="E66" s="125" t="str">
        <f>CONCATENATE([3]Source!AU29," %")</f>
        <v>60 %</v>
      </c>
      <c r="F66" s="125"/>
      <c r="G66" s="125"/>
      <c r="H66" s="126">
        <f>[3]Source!Y29</f>
        <v>1.87</v>
      </c>
    </row>
    <row r="67" spans="1:26" ht="15" x14ac:dyDescent="0.2">
      <c r="D67" s="127"/>
      <c r="E67" s="128"/>
      <c r="F67" s="128"/>
      <c r="G67" s="128"/>
      <c r="H67" s="129"/>
    </row>
    <row r="68" spans="1:26" s="131" customFormat="1" ht="15" x14ac:dyDescent="0.25">
      <c r="A68" s="130" t="str">
        <f>[3]Source!G30</f>
        <v>Раздел 60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</row>
    <row r="69" spans="1:26" ht="57" x14ac:dyDescent="0.2">
      <c r="A69" s="119" t="str">
        <f>IF([3]Source!E31&lt;&gt;"", [3]Source!E31, "")</f>
        <v>6</v>
      </c>
      <c r="B69" s="119">
        <v>6</v>
      </c>
      <c r="C69" s="119" t="s">
        <v>97</v>
      </c>
      <c r="D69" s="119" t="str">
        <f>IF([3]Source!G31&lt;&gt;"", [3]Source!G31, "")</f>
        <v>Изоляция трубопроводов матами минераловатными, плитами минераловатными на синтетическом связующем</v>
      </c>
      <c r="E69" s="120">
        <f>[3]Source!I31</f>
        <v>0.252</v>
      </c>
      <c r="F69" s="121">
        <f>IF([3]Source!AB31=0, " ", [3]Source!AB31)</f>
        <v>719.27</v>
      </c>
      <c r="G69" s="121">
        <f>IF([3]Source!AD31=0, " ", [3]Source!AD31)</f>
        <v>49.92</v>
      </c>
      <c r="H69" s="122">
        <f>IF([3]Source!O31=0, " ", [3]Source!O31)</f>
        <v>181.26</v>
      </c>
      <c r="I69" s="122">
        <f>IF([3]Source!S31=0, " ", [3]Source!S31)</f>
        <v>53.32</v>
      </c>
      <c r="J69" s="121">
        <f>IF([3]Source!Q31=0, " ", [3]Source!Q31)</f>
        <v>12.58</v>
      </c>
      <c r="K69" s="121">
        <f>IF([3]Source!AH31=0, " ", ROUND([3]Source!AH31,2))</f>
        <v>21.68</v>
      </c>
      <c r="L69" s="121">
        <f>IF([3]Source!U31=0, " ", ROUND([3]Source!U31,2))</f>
        <v>5.46</v>
      </c>
      <c r="T69" s="2">
        <f>[3]Source!O31+[3]Source!X31+[3]Source!Y31</f>
        <v>270.01</v>
      </c>
      <c r="V69" s="2">
        <f>IF([3]Source!S31=0, " ", [3]Source!S31)</f>
        <v>53.32</v>
      </c>
      <c r="W69" s="2">
        <f>IF([3]Source!Q31=0, " ", [3]Source!Q31)</f>
        <v>12.58</v>
      </c>
      <c r="X69" s="2">
        <f>IF([3]Source!R31=0, " ", [3]Source!R31)</f>
        <v>2.15</v>
      </c>
      <c r="Y69" s="2">
        <f>IF([3]Source!U31=0, " ", ROUND([3]Source!U31,2))</f>
        <v>5.46</v>
      </c>
      <c r="Z69" s="2">
        <f>IF([3]Source!V31=0, " ", ROUND([3]Source!V31,2))</f>
        <v>0.19</v>
      </c>
    </row>
    <row r="70" spans="1:26" ht="14.25" x14ac:dyDescent="0.2">
      <c r="A70" s="119"/>
      <c r="B70" s="119"/>
      <c r="C70" s="119"/>
      <c r="D70" s="123" t="str">
        <f>IF([3]Source!H31&lt;&gt;"", [3]Source!H31, "")</f>
        <v>м3</v>
      </c>
      <c r="E70" s="120"/>
      <c r="F70" s="122">
        <f>IF([3]Source!AF31=0, " ", [3]Source!AF31)</f>
        <v>211.58</v>
      </c>
      <c r="G70" s="122">
        <f>IF([3]Source!AE31=0, " ", [3]Source!AE31)</f>
        <v>8.5299999999999994</v>
      </c>
      <c r="H70" s="120"/>
      <c r="I70" s="120"/>
      <c r="J70" s="122">
        <f>IF([3]Source!R31=0, " ", [3]Source!R31)</f>
        <v>2.15</v>
      </c>
      <c r="K70" s="122">
        <f>IF([3]Source!AI31=0, " ", ROUND([3]Source!AI31,2))</f>
        <v>0.74</v>
      </c>
      <c r="L70" s="122">
        <f>IF([3]Source!V31=0, " ", ROUND([3]Source!V31,2))</f>
        <v>0.19</v>
      </c>
    </row>
    <row r="71" spans="1:26" ht="14.25" x14ac:dyDescent="0.2">
      <c r="D71" s="124" t="s">
        <v>92</v>
      </c>
      <c r="E71" s="125" t="str">
        <f>CONCATENATE([3]Source!AT31," %")</f>
        <v>100 %</v>
      </c>
      <c r="F71" s="125"/>
      <c r="G71" s="125"/>
      <c r="H71" s="126">
        <f>[3]Source!X31</f>
        <v>55.47</v>
      </c>
    </row>
    <row r="72" spans="1:26" ht="14.25" x14ac:dyDescent="0.2">
      <c r="D72" s="124" t="s">
        <v>93</v>
      </c>
      <c r="E72" s="125" t="str">
        <f>CONCATENATE([3]Source!AU31," %")</f>
        <v>60 %</v>
      </c>
      <c r="F72" s="125"/>
      <c r="G72" s="125"/>
      <c r="H72" s="126">
        <f>[3]Source!Y31</f>
        <v>33.28</v>
      </c>
    </row>
    <row r="73" spans="1:26" ht="1.5" customHeight="1" x14ac:dyDescent="0.2">
      <c r="D73" s="127"/>
      <c r="E73" s="128"/>
      <c r="F73" s="128"/>
      <c r="G73" s="128"/>
      <c r="H73" s="129"/>
    </row>
    <row r="74" spans="1:26" ht="42.75" x14ac:dyDescent="0.2">
      <c r="A74" s="119" t="str">
        <f>IF([3]Source!E32&lt;&gt;"", [3]Source!E32, "")</f>
        <v>7</v>
      </c>
      <c r="B74" s="119">
        <v>7</v>
      </c>
      <c r="C74" s="119" t="s">
        <v>98</v>
      </c>
      <c r="D74" s="119" t="str">
        <f>IF([3]Source!G32&lt;&gt;"", [3]Source!G32, "")</f>
        <v>МАТ МП-100-2000.1000.60 ИЗ МИНЕРАЛЬНОЙ ВАТЫ ПРОШИВНОЙ, ТЕПЛОИЗОЛЯЦИОННЫЙ</v>
      </c>
      <c r="E74" s="120">
        <f>[3]Source!I32</f>
        <v>0.31247999999999998</v>
      </c>
      <c r="F74" s="121">
        <f>IF([3]Source!AB32=0, " ", [3]Source!AB32)</f>
        <v>380.05</v>
      </c>
      <c r="G74" s="121" t="str">
        <f>IF([3]Source!AD32=0, " ", [3]Source!AD32)</f>
        <v xml:space="preserve"> </v>
      </c>
      <c r="H74" s="122">
        <f>IF([3]Source!O32=0, " ", [3]Source!O32)</f>
        <v>118.76</v>
      </c>
      <c r="I74" s="122" t="str">
        <f>IF([3]Source!S32=0, " ", [3]Source!S32)</f>
        <v xml:space="preserve"> </v>
      </c>
      <c r="J74" s="121" t="str">
        <f>IF([3]Source!Q32=0, " ", [3]Source!Q32)</f>
        <v xml:space="preserve"> </v>
      </c>
      <c r="K74" s="121" t="str">
        <f>IF([3]Source!AH32=0, " ", ROUND([3]Source!AH32,2))</f>
        <v xml:space="preserve"> </v>
      </c>
      <c r="L74" s="121" t="str">
        <f>IF([3]Source!U32=0, " ", ROUND([3]Source!U32,2))</f>
        <v xml:space="preserve"> </v>
      </c>
      <c r="T74" s="2">
        <f>[3]Source!O32+[3]Source!X32+[3]Source!Y32</f>
        <v>118.76</v>
      </c>
      <c r="V74" s="2" t="str">
        <f>IF([3]Source!S32=0, " ", [3]Source!S32)</f>
        <v xml:space="preserve"> </v>
      </c>
      <c r="W74" s="2" t="str">
        <f>IF([3]Source!Q32=0, " ", [3]Source!Q32)</f>
        <v xml:space="preserve"> </v>
      </c>
      <c r="X74" s="2" t="str">
        <f>IF([3]Source!R32=0, " ", [3]Source!R32)</f>
        <v xml:space="preserve"> </v>
      </c>
      <c r="Y74" s="2" t="str">
        <f>IF([3]Source!U32=0, " ", ROUND([3]Source!U32,2))</f>
        <v xml:space="preserve"> </v>
      </c>
      <c r="Z74" s="2" t="str">
        <f>IF([3]Source!V32=0, " ", ROUND([3]Source!V32,2))</f>
        <v xml:space="preserve"> </v>
      </c>
    </row>
    <row r="75" spans="1:26" ht="14.25" x14ac:dyDescent="0.2">
      <c r="A75" s="119"/>
      <c r="B75" s="119"/>
      <c r="C75" s="119"/>
      <c r="D75" s="123" t="str">
        <f>IF([3]Source!H32&lt;&gt;"", [3]Source!H32, "")</f>
        <v>м3</v>
      </c>
      <c r="E75" s="120"/>
      <c r="F75" s="122" t="str">
        <f>IF([3]Source!AF32=0, " ", [3]Source!AF32)</f>
        <v xml:space="preserve"> </v>
      </c>
      <c r="G75" s="122" t="str">
        <f>IF([3]Source!AE32=0, " ", [3]Source!AE32)</f>
        <v xml:space="preserve"> </v>
      </c>
      <c r="H75" s="120"/>
      <c r="I75" s="120"/>
      <c r="J75" s="122" t="str">
        <f>IF([3]Source!R32=0, " ", [3]Source!R32)</f>
        <v xml:space="preserve"> </v>
      </c>
      <c r="K75" s="122" t="str">
        <f>IF([3]Source!AI32=0, " ", ROUND([3]Source!AI32,2))</f>
        <v xml:space="preserve"> </v>
      </c>
      <c r="L75" s="122" t="str">
        <f>IF([3]Source!V32=0, " ", ROUND([3]Source!V32,2))</f>
        <v xml:space="preserve"> </v>
      </c>
    </row>
    <row r="76" spans="1:26" ht="52.5" x14ac:dyDescent="0.2">
      <c r="A76" s="119" t="str">
        <f>IF([3]Source!E33&lt;&gt;"", [3]Source!E33, "")</f>
        <v>8</v>
      </c>
      <c r="B76" s="119">
        <v>8</v>
      </c>
      <c r="C76" s="119" t="s">
        <v>99</v>
      </c>
      <c r="D76" s="119" t="str">
        <f>IF([3]Source!G33&lt;&gt;"", [3]Source!G33, "")</f>
        <v>Покрытие поверхности изоляции трубопроводов листами алюминиевых сплавов Ду 60 - 1,8м; Ду 89 - 4,6м</v>
      </c>
      <c r="E76" s="120">
        <f>[3]Source!I33</f>
        <v>4.2000000000000003E-2</v>
      </c>
      <c r="F76" s="121">
        <f>IF([3]Source!AB33=0, " ", [3]Source!AB33)</f>
        <v>3947.15</v>
      </c>
      <c r="G76" s="121">
        <f>IF([3]Source!AD33=0, " ", [3]Source!AD33)</f>
        <v>1019.21</v>
      </c>
      <c r="H76" s="122">
        <f>IF([3]Source!O33=0, " ", [3]Source!O33)</f>
        <v>165.78</v>
      </c>
      <c r="I76" s="122">
        <f>IF([3]Source!S33=0, " ", [3]Source!S33)</f>
        <v>70.010000000000005</v>
      </c>
      <c r="J76" s="121">
        <f>IF([3]Source!Q33=0, " ", [3]Source!Q33)</f>
        <v>42.81</v>
      </c>
      <c r="K76" s="121">
        <f>IF([3]Source!AH33=0, " ", ROUND([3]Source!AH33,2))</f>
        <v>170.8</v>
      </c>
      <c r="L76" s="121">
        <f>IF([3]Source!U33=0, " ", ROUND([3]Source!U33,2))</f>
        <v>7.17</v>
      </c>
      <c r="T76" s="2">
        <f>[3]Source!O33+[3]Source!X33+[3]Source!Y33</f>
        <v>278.18</v>
      </c>
      <c r="V76" s="2">
        <f>IF([3]Source!S33=0, " ", [3]Source!S33)</f>
        <v>70.010000000000005</v>
      </c>
      <c r="W76" s="2">
        <f>IF([3]Source!Q33=0, " ", [3]Source!Q33)</f>
        <v>42.81</v>
      </c>
      <c r="X76" s="2">
        <f>IF([3]Source!R33=0, " ", [3]Source!R33)</f>
        <v>0.24</v>
      </c>
      <c r="Y76" s="2">
        <f>IF([3]Source!U33=0, " ", ROUND([3]Source!U33,2))</f>
        <v>7.17</v>
      </c>
      <c r="Z76" s="2">
        <f>IF([3]Source!V33=0, " ", ROUND([3]Source!V33,2))</f>
        <v>0.02</v>
      </c>
    </row>
    <row r="77" spans="1:26" ht="14.25" x14ac:dyDescent="0.2">
      <c r="A77" s="119"/>
      <c r="B77" s="119"/>
      <c r="C77" s="119"/>
      <c r="D77" s="123" t="str">
        <f>IF([3]Source!H33&lt;&gt;"", [3]Source!H33, "")</f>
        <v>100 м2</v>
      </c>
      <c r="E77" s="120"/>
      <c r="F77" s="122">
        <f>IF([3]Source!AF33=0, " ", [3]Source!AF33)</f>
        <v>1666.99</v>
      </c>
      <c r="G77" s="122">
        <f>IF([3]Source!AE33=0, " ", [3]Source!AE33)</f>
        <v>5.6</v>
      </c>
      <c r="H77" s="120"/>
      <c r="I77" s="120"/>
      <c r="J77" s="122">
        <f>IF([3]Source!R33=0, " ", [3]Source!R33)</f>
        <v>0.24</v>
      </c>
      <c r="K77" s="122">
        <f>IF([3]Source!AI33=0, " ", ROUND([3]Source!AI33,2))</f>
        <v>0.48</v>
      </c>
      <c r="L77" s="122">
        <f>IF([3]Source!V33=0, " ", ROUND([3]Source!V33,2))</f>
        <v>0.02</v>
      </c>
    </row>
    <row r="78" spans="1:26" ht="14.25" x14ac:dyDescent="0.2">
      <c r="D78" s="124" t="s">
        <v>92</v>
      </c>
      <c r="E78" s="125" t="str">
        <f>CONCATENATE([3]Source!AT33," %")</f>
        <v>100 %</v>
      </c>
      <c r="F78" s="125"/>
      <c r="G78" s="125"/>
      <c r="H78" s="126">
        <f>[3]Source!X33</f>
        <v>70.25</v>
      </c>
    </row>
    <row r="79" spans="1:26" ht="14.25" x14ac:dyDescent="0.2">
      <c r="D79" s="124" t="s">
        <v>93</v>
      </c>
      <c r="E79" s="125" t="str">
        <f>CONCATENATE([3]Source!AU33," %")</f>
        <v>60 %</v>
      </c>
      <c r="F79" s="125"/>
      <c r="G79" s="125"/>
      <c r="H79" s="126">
        <f>[3]Source!Y33</f>
        <v>42.15</v>
      </c>
    </row>
    <row r="80" spans="1:26" ht="15" x14ac:dyDescent="0.2">
      <c r="D80" s="127"/>
      <c r="E80" s="128"/>
      <c r="F80" s="128"/>
      <c r="G80" s="128"/>
      <c r="H80" s="129"/>
    </row>
    <row r="81" spans="1:26" ht="28.5" x14ac:dyDescent="0.2">
      <c r="A81" s="119" t="str">
        <f>IF([3]Source!E34&lt;&gt;"", [3]Source!E34, "")</f>
        <v>9</v>
      </c>
      <c r="B81" s="119">
        <v>9</v>
      </c>
      <c r="C81" s="119" t="s">
        <v>100</v>
      </c>
      <c r="D81" s="119" t="str">
        <f>IF([3]Source!G34&lt;&gt;"", [3]Source!G34, "")</f>
        <v>Лента из алюминия АД1Н 0,5х1200 РЛ                               (4,2м2*1,288кг*1,22)</v>
      </c>
      <c r="E81" s="120">
        <f>[3]Source!I34</f>
        <v>6.6</v>
      </c>
      <c r="F81" s="121">
        <f>IF([3]Source!AB34=0, " ", [3]Source!AB34)</f>
        <v>17.97</v>
      </c>
      <c r="G81" s="121" t="str">
        <f>IF([3]Source!AD34=0, " ", [3]Source!AD34)</f>
        <v xml:space="preserve"> </v>
      </c>
      <c r="H81" s="122">
        <f>IF([3]Source!O34=0, " ", [3]Source!O34)</f>
        <v>118.6</v>
      </c>
      <c r="I81" s="122" t="str">
        <f>IF([3]Source!S34=0, " ", [3]Source!S34)</f>
        <v xml:space="preserve"> </v>
      </c>
      <c r="J81" s="121" t="str">
        <f>IF([3]Source!Q34=0, " ", [3]Source!Q34)</f>
        <v xml:space="preserve"> </v>
      </c>
      <c r="K81" s="121" t="str">
        <f>IF([3]Source!AH34=0, " ", ROUND([3]Source!AH34,2))</f>
        <v xml:space="preserve"> </v>
      </c>
      <c r="L81" s="121" t="str">
        <f>IF([3]Source!U34=0, " ", ROUND([3]Source!U34,2))</f>
        <v xml:space="preserve"> </v>
      </c>
      <c r="T81" s="2">
        <f>[3]Source!O34+[3]Source!X34+[3]Source!Y34</f>
        <v>118.6</v>
      </c>
      <c r="V81" s="2" t="str">
        <f>IF([3]Source!S34=0, " ", [3]Source!S34)</f>
        <v xml:space="preserve"> </v>
      </c>
      <c r="W81" s="2" t="str">
        <f>IF([3]Source!Q34=0, " ", [3]Source!Q34)</f>
        <v xml:space="preserve"> </v>
      </c>
      <c r="X81" s="2" t="str">
        <f>IF([3]Source!R34=0, " ", [3]Source!R34)</f>
        <v xml:space="preserve"> </v>
      </c>
      <c r="Y81" s="2" t="str">
        <f>IF([3]Source!U34=0, " ", ROUND([3]Source!U34,2))</f>
        <v xml:space="preserve"> </v>
      </c>
      <c r="Z81" s="2" t="str">
        <f>IF([3]Source!V34=0, " ", ROUND([3]Source!V34,2))</f>
        <v xml:space="preserve"> </v>
      </c>
    </row>
    <row r="82" spans="1:26" ht="14.25" x14ac:dyDescent="0.2">
      <c r="A82" s="119"/>
      <c r="B82" s="119"/>
      <c r="C82" s="119"/>
      <c r="D82" s="123" t="str">
        <f>IF([3]Source!H34&lt;&gt;"", [3]Source!H34, "")</f>
        <v>кг</v>
      </c>
      <c r="E82" s="120"/>
      <c r="F82" s="122" t="str">
        <f>IF([3]Source!AF34=0, " ", [3]Source!AF34)</f>
        <v xml:space="preserve"> </v>
      </c>
      <c r="G82" s="122" t="str">
        <f>IF([3]Source!AE34=0, " ", [3]Source!AE34)</f>
        <v xml:space="preserve"> </v>
      </c>
      <c r="H82" s="120"/>
      <c r="I82" s="120"/>
      <c r="J82" s="122" t="str">
        <f>IF([3]Source!R34=0, " ", [3]Source!R34)</f>
        <v xml:space="preserve"> </v>
      </c>
      <c r="K82" s="122" t="str">
        <f>IF([3]Source!AI34=0, " ", ROUND([3]Source!AI34,2))</f>
        <v xml:space="preserve"> </v>
      </c>
      <c r="L82" s="122" t="str">
        <f>IF([3]Source!V34=0, " ", ROUND([3]Source!V34,2))</f>
        <v xml:space="preserve"> </v>
      </c>
    </row>
    <row r="83" spans="1:26" ht="85.5" x14ac:dyDescent="0.2">
      <c r="A83" s="119" t="str">
        <f>IF([3]Source!E35&lt;&gt;"", [3]Source!E35, "")</f>
        <v>10</v>
      </c>
      <c r="B83" s="119">
        <v>10</v>
      </c>
      <c r="C83" s="119" t="s">
        <v>101</v>
      </c>
      <c r="D83" s="119" t="str">
        <f>IF([3]Source!G35&lt;&gt;"", [3]Source!G35, "")</f>
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</v>
      </c>
      <c r="E83" s="120">
        <f>[3]Source!I35</f>
        <v>0.54</v>
      </c>
      <c r="F83" s="121">
        <f>IF([3]Source!AB35=0, " ", [3]Source!AB35)</f>
        <v>425.61</v>
      </c>
      <c r="G83" s="121">
        <f>IF([3]Source!AD35=0, " ", [3]Source!AD35)</f>
        <v>39.03</v>
      </c>
      <c r="H83" s="122">
        <f>IF([3]Source!O35=0, " ", [3]Source!O35)</f>
        <v>229.83</v>
      </c>
      <c r="I83" s="122">
        <f>IF([3]Source!S35=0, " ", [3]Source!S35)</f>
        <v>112.61</v>
      </c>
      <c r="J83" s="121">
        <f>IF([3]Source!Q35=0, " ", [3]Source!Q35)</f>
        <v>21.08</v>
      </c>
      <c r="K83" s="121">
        <f>IF([3]Source!AH35=0, " ", ROUND([3]Source!AH35,2))</f>
        <v>21.68</v>
      </c>
      <c r="L83" s="121">
        <f>IF([3]Source!U35=0, " ", ROUND([3]Source!U35,2))</f>
        <v>11.71</v>
      </c>
      <c r="T83" s="2">
        <f>[3]Source!O35+[3]Source!X35+[3]Source!Y35</f>
        <v>415.89</v>
      </c>
      <c r="V83" s="2">
        <f>IF([3]Source!S35=0, " ", [3]Source!S35)</f>
        <v>112.61</v>
      </c>
      <c r="W83" s="2">
        <f>IF([3]Source!Q35=0, " ", [3]Source!Q35)</f>
        <v>21.08</v>
      </c>
      <c r="X83" s="2">
        <f>IF([3]Source!R35=0, " ", [3]Source!R35)</f>
        <v>3.68</v>
      </c>
      <c r="Y83" s="2">
        <f>IF([3]Source!U35=0, " ", ROUND([3]Source!U35,2))</f>
        <v>11.71</v>
      </c>
      <c r="Z83" s="2">
        <f>IF([3]Source!V35=0, " ", ROUND([3]Source!V35,2))</f>
        <v>0.32</v>
      </c>
    </row>
    <row r="84" spans="1:26" ht="14.25" x14ac:dyDescent="0.2">
      <c r="A84" s="119"/>
      <c r="B84" s="119"/>
      <c r="C84" s="119"/>
      <c r="D84" s="123" t="str">
        <f>IF([3]Source!H35&lt;&gt;"", [3]Source!H35, "")</f>
        <v>м3</v>
      </c>
      <c r="E84" s="120"/>
      <c r="F84" s="122">
        <f>IF([3]Source!AF35=0, " ", [3]Source!AF35)</f>
        <v>208.54</v>
      </c>
      <c r="G84" s="122">
        <f>IF([3]Source!AE35=0, " ", [3]Source!AE35)</f>
        <v>6.81</v>
      </c>
      <c r="H84" s="120"/>
      <c r="I84" s="120"/>
      <c r="J84" s="122">
        <f>IF([3]Source!R35=0, " ", [3]Source!R35)</f>
        <v>3.68</v>
      </c>
      <c r="K84" s="122">
        <f>IF([3]Source!AI35=0, " ", ROUND([3]Source!AI35,2))</f>
        <v>0.59</v>
      </c>
      <c r="L84" s="122">
        <f>IF([3]Source!V35=0, " ", ROUND([3]Source!V35,2))</f>
        <v>0.32</v>
      </c>
    </row>
    <row r="85" spans="1:26" ht="14.25" x14ac:dyDescent="0.2">
      <c r="D85" s="124" t="s">
        <v>92</v>
      </c>
      <c r="E85" s="125" t="str">
        <f>CONCATENATE([3]Source!AT35," %")</f>
        <v>100 %</v>
      </c>
      <c r="F85" s="125"/>
      <c r="G85" s="125"/>
      <c r="H85" s="126">
        <f>[3]Source!X35</f>
        <v>116.29</v>
      </c>
    </row>
    <row r="86" spans="1:26" ht="14.25" x14ac:dyDescent="0.2">
      <c r="D86" s="124" t="s">
        <v>93</v>
      </c>
      <c r="E86" s="125" t="str">
        <f>CONCATENATE([3]Source!AU35," %")</f>
        <v>60 %</v>
      </c>
      <c r="F86" s="125"/>
      <c r="G86" s="125"/>
      <c r="H86" s="126">
        <f>[3]Source!Y35</f>
        <v>69.77</v>
      </c>
    </row>
    <row r="87" spans="1:26" ht="15" x14ac:dyDescent="0.2">
      <c r="D87" s="127"/>
      <c r="E87" s="128"/>
      <c r="F87" s="128"/>
      <c r="G87" s="128"/>
      <c r="H87" s="129"/>
    </row>
    <row r="88" spans="1:26" ht="42.75" x14ac:dyDescent="0.2">
      <c r="A88" s="119" t="str">
        <f>IF([3]Source!E36&lt;&gt;"", [3]Source!E36, "")</f>
        <v>11</v>
      </c>
      <c r="B88" s="119">
        <v>11</v>
      </c>
      <c r="C88" s="119" t="s">
        <v>98</v>
      </c>
      <c r="D88" s="119" t="str">
        <f>IF([3]Source!G36&lt;&gt;"", [3]Source!G36, "")</f>
        <v>МАТ МП-100-2000.1000.60 ИЗ МИНЕРАЛЬНОЙ ВАТЫ ПРОШИВНОЙ, ТЕПЛОИЗОЛЯЦИОННЫЙ</v>
      </c>
      <c r="E88" s="120">
        <f>[3]Source!I36</f>
        <v>0.66959999999999997</v>
      </c>
      <c r="F88" s="121">
        <f>IF([3]Source!AB36=0, " ", [3]Source!AB36)</f>
        <v>380.05</v>
      </c>
      <c r="G88" s="121" t="str">
        <f>IF([3]Source!AD36=0, " ", [3]Source!AD36)</f>
        <v xml:space="preserve"> </v>
      </c>
      <c r="H88" s="122">
        <f>IF([3]Source!O36=0, " ", [3]Source!O36)</f>
        <v>254.48</v>
      </c>
      <c r="I88" s="122" t="str">
        <f>IF([3]Source!S36=0, " ", [3]Source!S36)</f>
        <v xml:space="preserve"> </v>
      </c>
      <c r="J88" s="121" t="str">
        <f>IF([3]Source!Q36=0, " ", [3]Source!Q36)</f>
        <v xml:space="preserve"> </v>
      </c>
      <c r="K88" s="121" t="str">
        <f>IF([3]Source!AH36=0, " ", ROUND([3]Source!AH36,2))</f>
        <v xml:space="preserve"> </v>
      </c>
      <c r="L88" s="121" t="str">
        <f>IF([3]Source!U36=0, " ", ROUND([3]Source!U36,2))</f>
        <v xml:space="preserve"> </v>
      </c>
      <c r="T88" s="2">
        <f>[3]Source!O36+[3]Source!X36+[3]Source!Y36</f>
        <v>254.48</v>
      </c>
      <c r="V88" s="2" t="str">
        <f>IF([3]Source!S36=0, " ", [3]Source!S36)</f>
        <v xml:space="preserve"> </v>
      </c>
      <c r="W88" s="2" t="str">
        <f>IF([3]Source!Q36=0, " ", [3]Source!Q36)</f>
        <v xml:space="preserve"> </v>
      </c>
      <c r="X88" s="2" t="str">
        <f>IF([3]Source!R36=0, " ", [3]Source!R36)</f>
        <v xml:space="preserve"> </v>
      </c>
      <c r="Y88" s="2" t="str">
        <f>IF([3]Source!U36=0, " ", ROUND([3]Source!U36,2))</f>
        <v xml:space="preserve"> </v>
      </c>
      <c r="Z88" s="2" t="str">
        <f>IF([3]Source!V36=0, " ", ROUND([3]Source!V36,2))</f>
        <v xml:space="preserve"> </v>
      </c>
    </row>
    <row r="89" spans="1:26" ht="14.25" x14ac:dyDescent="0.2">
      <c r="A89" s="119"/>
      <c r="B89" s="119"/>
      <c r="C89" s="119"/>
      <c r="D89" s="123" t="str">
        <f>IF([3]Source!H36&lt;&gt;"", [3]Source!H36, "")</f>
        <v>м3</v>
      </c>
      <c r="E89" s="120"/>
      <c r="F89" s="122" t="str">
        <f>IF([3]Source!AF36=0, " ", [3]Source!AF36)</f>
        <v xml:space="preserve"> </v>
      </c>
      <c r="G89" s="122" t="str">
        <f>IF([3]Source!AE36=0, " ", [3]Source!AE36)</f>
        <v xml:space="preserve"> </v>
      </c>
      <c r="H89" s="120"/>
      <c r="I89" s="120"/>
      <c r="J89" s="122" t="str">
        <f>IF([3]Source!R36=0, " ", [3]Source!R36)</f>
        <v xml:space="preserve"> </v>
      </c>
      <c r="K89" s="122" t="str">
        <f>IF([3]Source!AI36=0, " ", ROUND([3]Source!AI36,2))</f>
        <v xml:space="preserve"> </v>
      </c>
      <c r="L89" s="122" t="str">
        <f>IF([3]Source!V36=0, " ", ROUND([3]Source!V36,2))</f>
        <v xml:space="preserve"> </v>
      </c>
    </row>
    <row r="90" spans="1:26" ht="71.25" x14ac:dyDescent="0.2">
      <c r="A90" s="119" t="str">
        <f>IF([3]Source!E37&lt;&gt;"", [3]Source!E37, "")</f>
        <v>12</v>
      </c>
      <c r="B90" s="119">
        <v>12</v>
      </c>
      <c r="C90" s="119" t="s">
        <v>102</v>
      </c>
      <c r="D90" s="119" t="str">
        <f>IF([3]Source!G37&lt;&gt;"", [3]Source!G37, "")</f>
        <v>Покрытие изоляции фасонных поверхностей листовым металлом с заготовкой покрытия  Ду60-6отв, 2,8м уч.съемн.изол; Ду89-9отв, 6,4м уч.съемн.изол</v>
      </c>
      <c r="E90" s="120">
        <f>[3]Source!I37</f>
        <v>7.4899999999999994E-2</v>
      </c>
      <c r="F90" s="121">
        <f>IF([3]Source!AB37=0, " ", [3]Source!AB37)</f>
        <v>5900.82</v>
      </c>
      <c r="G90" s="121">
        <f>IF([3]Source!AD37=0, " ", [3]Source!AD37)</f>
        <v>2406.27</v>
      </c>
      <c r="H90" s="122">
        <f>IF([3]Source!O37=0, " ", [3]Source!O37)</f>
        <v>441.97</v>
      </c>
      <c r="I90" s="122">
        <f>IF([3]Source!S37=0, " ", [3]Source!S37)</f>
        <v>259.82</v>
      </c>
      <c r="J90" s="121">
        <f>IF([3]Source!Q37=0, " ", [3]Source!Q37)</f>
        <v>180.23</v>
      </c>
      <c r="K90" s="121">
        <f>IF([3]Source!AH37=0, " ", ROUND([3]Source!AH37,2))</f>
        <v>312.8</v>
      </c>
      <c r="L90" s="121">
        <f>IF([3]Source!U37=0, " ", ROUND([3]Source!U37,2))</f>
        <v>23.43</v>
      </c>
      <c r="T90" s="2">
        <f>[3]Source!O37+[3]Source!X37+[3]Source!Y37</f>
        <v>859.38</v>
      </c>
      <c r="V90" s="2">
        <f>IF([3]Source!S37=0, " ", [3]Source!S37)</f>
        <v>259.82</v>
      </c>
      <c r="W90" s="2">
        <f>IF([3]Source!Q37=0, " ", [3]Source!Q37)</f>
        <v>180.23</v>
      </c>
      <c r="X90" s="2">
        <f>IF([3]Source!R37=0, " ", [3]Source!R37)</f>
        <v>1.06</v>
      </c>
      <c r="Y90" s="2">
        <f>IF([3]Source!U37=0, " ", ROUND([3]Source!U37,2))</f>
        <v>23.43</v>
      </c>
      <c r="Z90" s="2">
        <f>IF([3]Source!V37=0, " ", ROUND([3]Source!V37,2))</f>
        <v>0.09</v>
      </c>
    </row>
    <row r="91" spans="1:26" ht="14.25" x14ac:dyDescent="0.2">
      <c r="A91" s="119"/>
      <c r="B91" s="119"/>
      <c r="C91" s="119"/>
      <c r="D91" s="123" t="str">
        <f>IF([3]Source!H37&lt;&gt;"", [3]Source!H37, "")</f>
        <v>100 м2</v>
      </c>
      <c r="E91" s="120"/>
      <c r="F91" s="122">
        <f>IF([3]Source!AF37=0, " ", [3]Source!AF37)</f>
        <v>3468.95</v>
      </c>
      <c r="G91" s="122">
        <f>IF([3]Source!AE37=0, " ", [3]Source!AE37)</f>
        <v>14.15</v>
      </c>
      <c r="H91" s="120"/>
      <c r="I91" s="120"/>
      <c r="J91" s="122">
        <f>IF([3]Source!R37=0, " ", [3]Source!R37)</f>
        <v>1.06</v>
      </c>
      <c r="K91" s="122">
        <f>IF([3]Source!AI37=0, " ", ROUND([3]Source!AI37,2))</f>
        <v>1.22</v>
      </c>
      <c r="L91" s="122">
        <f>IF([3]Source!V37=0, " ", ROUND([3]Source!V37,2))</f>
        <v>0.09</v>
      </c>
    </row>
    <row r="92" spans="1:26" ht="14.25" x14ac:dyDescent="0.2">
      <c r="D92" s="124" t="s">
        <v>92</v>
      </c>
      <c r="E92" s="125" t="str">
        <f>CONCATENATE([3]Source!AT37," %")</f>
        <v>100 %</v>
      </c>
      <c r="F92" s="125"/>
      <c r="G92" s="125"/>
      <c r="H92" s="126">
        <f>[3]Source!X37</f>
        <v>260.88</v>
      </c>
    </row>
    <row r="93" spans="1:26" ht="14.25" x14ac:dyDescent="0.2">
      <c r="D93" s="124" t="s">
        <v>93</v>
      </c>
      <c r="E93" s="125" t="str">
        <f>CONCATENATE([3]Source!AU37," %")</f>
        <v>60 %</v>
      </c>
      <c r="F93" s="125"/>
      <c r="G93" s="125"/>
      <c r="H93" s="126">
        <f>[3]Source!Y37</f>
        <v>156.53</v>
      </c>
    </row>
    <row r="94" spans="1:26" ht="15" x14ac:dyDescent="0.2">
      <c r="D94" s="127"/>
      <c r="E94" s="128"/>
      <c r="F94" s="128"/>
      <c r="G94" s="128"/>
      <c r="H94" s="129"/>
    </row>
    <row r="95" spans="1:26" ht="28.5" x14ac:dyDescent="0.2">
      <c r="A95" s="119" t="str">
        <f>IF([3]Source!E38&lt;&gt;"", [3]Source!E38, "")</f>
        <v>13</v>
      </c>
      <c r="B95" s="119">
        <v>13</v>
      </c>
      <c r="C95" s="119" t="s">
        <v>100</v>
      </c>
      <c r="D95" s="119" t="str">
        <f>IF([3]Source!G38&lt;&gt;"", [3]Source!G38, "")</f>
        <v>Лента из алюминия АД1Н 0,5х1200 РЛ                               (7,49м2*1,288кг*1,22)</v>
      </c>
      <c r="E95" s="120">
        <f>[3]Source!I38</f>
        <v>11.77</v>
      </c>
      <c r="F95" s="121">
        <f>IF([3]Source!AB38=0, " ", [3]Source!AB38)</f>
        <v>17.97</v>
      </c>
      <c r="G95" s="121" t="str">
        <f>IF([3]Source!AD38=0, " ", [3]Source!AD38)</f>
        <v xml:space="preserve"> </v>
      </c>
      <c r="H95" s="122">
        <f>IF([3]Source!O38=0, " ", [3]Source!O38)</f>
        <v>211.51</v>
      </c>
      <c r="I95" s="122" t="str">
        <f>IF([3]Source!S38=0, " ", [3]Source!S38)</f>
        <v xml:space="preserve"> </v>
      </c>
      <c r="J95" s="121" t="str">
        <f>IF([3]Source!Q38=0, " ", [3]Source!Q38)</f>
        <v xml:space="preserve"> </v>
      </c>
      <c r="K95" s="121" t="str">
        <f>IF([3]Source!AH38=0, " ", ROUND([3]Source!AH38,2))</f>
        <v xml:space="preserve"> </v>
      </c>
      <c r="L95" s="121" t="str">
        <f>IF([3]Source!U38=0, " ", ROUND([3]Source!U38,2))</f>
        <v xml:space="preserve"> </v>
      </c>
      <c r="T95" s="2">
        <f>[3]Source!O38+[3]Source!X38+[3]Source!Y38</f>
        <v>211.51</v>
      </c>
      <c r="V95" s="2" t="str">
        <f>IF([3]Source!S38=0, " ", [3]Source!S38)</f>
        <v xml:space="preserve"> </v>
      </c>
      <c r="W95" s="2" t="str">
        <f>IF([3]Source!Q38=0, " ", [3]Source!Q38)</f>
        <v xml:space="preserve"> </v>
      </c>
      <c r="X95" s="2" t="str">
        <f>IF([3]Source!R38=0, " ", [3]Source!R38)</f>
        <v xml:space="preserve"> </v>
      </c>
      <c r="Y95" s="2" t="str">
        <f>IF([3]Source!U38=0, " ", ROUND([3]Source!U38,2))</f>
        <v xml:space="preserve"> </v>
      </c>
      <c r="Z95" s="2" t="str">
        <f>IF([3]Source!V38=0, " ", ROUND([3]Source!V38,2))</f>
        <v xml:space="preserve"> </v>
      </c>
    </row>
    <row r="96" spans="1:26" ht="14.25" x14ac:dyDescent="0.2">
      <c r="A96" s="119"/>
      <c r="B96" s="119"/>
      <c r="C96" s="119"/>
      <c r="D96" s="123" t="str">
        <f>IF([3]Source!H38&lt;&gt;"", [3]Source!H38, "")</f>
        <v>кг</v>
      </c>
      <c r="E96" s="120"/>
      <c r="F96" s="122" t="str">
        <f>IF([3]Source!AF38=0, " ", [3]Source!AF38)</f>
        <v xml:space="preserve"> </v>
      </c>
      <c r="G96" s="122" t="str">
        <f>IF([3]Source!AE38=0, " ", [3]Source!AE38)</f>
        <v xml:space="preserve"> </v>
      </c>
      <c r="H96" s="120"/>
      <c r="I96" s="120"/>
      <c r="J96" s="122" t="str">
        <f>IF([3]Source!R38=0, " ", [3]Source!R38)</f>
        <v xml:space="preserve"> </v>
      </c>
      <c r="K96" s="122" t="str">
        <f>IF([3]Source!AI38=0, " ", ROUND([3]Source!AI38,2))</f>
        <v xml:space="preserve"> </v>
      </c>
      <c r="L96" s="122" t="str">
        <f>IF([3]Source!V38=0, " ", ROUND([3]Source!V38,2))</f>
        <v xml:space="preserve"> </v>
      </c>
    </row>
    <row r="97" spans="1:26" ht="57" x14ac:dyDescent="0.2">
      <c r="A97" s="119" t="str">
        <f>IF([3]Source!E39&lt;&gt;"", [3]Source!E39, "")</f>
        <v>14</v>
      </c>
      <c r="B97" s="119">
        <v>14</v>
      </c>
      <c r="C97" s="119" t="s">
        <v>103</v>
      </c>
      <c r="D97" s="119" t="str">
        <f>IF([3]Source!G39&lt;&gt;"", [3]Source!G39, "")</f>
        <v>Обертывание поверхности изоляции рулонными материалами насухо с проклейкой швов (фольма-ткань) Ду89-4шт зап.арм., Ду60-1шт зап.арм.</v>
      </c>
      <c r="E97" s="120">
        <f>[3]Source!I39</f>
        <v>2.4E-2</v>
      </c>
      <c r="F97" s="121">
        <f>IF([3]Source!AB39=0, " ", [3]Source!AB39)</f>
        <v>871.98</v>
      </c>
      <c r="G97" s="121">
        <f>IF([3]Source!AD39=0, " ", [3]Source!AD39)</f>
        <v>46.58</v>
      </c>
      <c r="H97" s="122">
        <f>IF([3]Source!O39=0, " ", [3]Source!O39)</f>
        <v>20.93</v>
      </c>
      <c r="I97" s="122">
        <f>IF([3]Source!S39=0, " ", [3]Source!S39)</f>
        <v>7.63</v>
      </c>
      <c r="J97" s="121">
        <f>IF([3]Source!Q39=0, " ", [3]Source!Q39)</f>
        <v>1.1200000000000001</v>
      </c>
      <c r="K97" s="121">
        <f>IF([3]Source!AH39=0, " ", ROUND([3]Source!AH39,2))</f>
        <v>36.78</v>
      </c>
      <c r="L97" s="121">
        <f>IF([3]Source!U39=0, " ", ROUND([3]Source!U39,2))</f>
        <v>0.88</v>
      </c>
      <c r="T97" s="2">
        <f>[3]Source!O39+[3]Source!X39+[3]Source!Y39</f>
        <v>33.380000000000003</v>
      </c>
      <c r="V97" s="2">
        <f>IF([3]Source!S39=0, " ", [3]Source!S39)</f>
        <v>7.63</v>
      </c>
      <c r="W97" s="2">
        <f>IF([3]Source!Q39=0, " ", [3]Source!Q39)</f>
        <v>1.1200000000000001</v>
      </c>
      <c r="X97" s="2">
        <f>IF([3]Source!R39=0, " ", [3]Source!R39)</f>
        <v>0.15</v>
      </c>
      <c r="Y97" s="2">
        <f>IF([3]Source!U39=0, " ", ROUND([3]Source!U39,2))</f>
        <v>0.88</v>
      </c>
      <c r="Z97" s="2">
        <f>IF([3]Source!V39=0, " ", ROUND([3]Source!V39,2))</f>
        <v>0.01</v>
      </c>
    </row>
    <row r="98" spans="1:26" ht="14.25" x14ac:dyDescent="0.2">
      <c r="A98" s="119"/>
      <c r="B98" s="119"/>
      <c r="C98" s="119"/>
      <c r="D98" s="123" t="str">
        <f>IF([3]Source!H39&lt;&gt;"", [3]Source!H39, "")</f>
        <v>100 м2</v>
      </c>
      <c r="E98" s="120"/>
      <c r="F98" s="122">
        <f>IF([3]Source!AF39=0, " ", [3]Source!AF39)</f>
        <v>317.76</v>
      </c>
      <c r="G98" s="122">
        <f>IF([3]Source!AE39=0, " ", [3]Source!AE39)</f>
        <v>6.27</v>
      </c>
      <c r="H98" s="120"/>
      <c r="I98" s="120"/>
      <c r="J98" s="122">
        <f>IF([3]Source!R39=0, " ", [3]Source!R39)</f>
        <v>0.15</v>
      </c>
      <c r="K98" s="122">
        <f>IF([3]Source!AI39=0, " ", ROUND([3]Source!AI39,2))</f>
        <v>0.54</v>
      </c>
      <c r="L98" s="122">
        <f>IF([3]Source!V39=0, " ", ROUND([3]Source!V39,2))</f>
        <v>0.01</v>
      </c>
    </row>
    <row r="99" spans="1:26" ht="14.25" x14ac:dyDescent="0.2">
      <c r="D99" s="124" t="s">
        <v>92</v>
      </c>
      <c r="E99" s="125" t="str">
        <f>CONCATENATE([3]Source!AT39," %")</f>
        <v>100 %</v>
      </c>
      <c r="F99" s="125"/>
      <c r="G99" s="125"/>
      <c r="H99" s="126">
        <f>[3]Source!X39</f>
        <v>7.78</v>
      </c>
    </row>
    <row r="100" spans="1:26" ht="14.25" x14ac:dyDescent="0.2">
      <c r="D100" s="124" t="s">
        <v>93</v>
      </c>
      <c r="E100" s="125" t="str">
        <f>CONCATENATE([3]Source!AU39," %")</f>
        <v>60 %</v>
      </c>
      <c r="F100" s="125"/>
      <c r="G100" s="125"/>
      <c r="H100" s="126">
        <f>[3]Source!Y39</f>
        <v>4.67</v>
      </c>
    </row>
    <row r="101" spans="1:26" ht="15" x14ac:dyDescent="0.2">
      <c r="D101" s="127"/>
      <c r="E101" s="128"/>
      <c r="F101" s="128"/>
      <c r="G101" s="128"/>
      <c r="H101" s="129"/>
    </row>
    <row r="102" spans="1:26" ht="27" x14ac:dyDescent="0.2">
      <c r="A102" s="119" t="str">
        <f>IF([3]Source!E40&lt;&gt;"", [3]Source!E40, "")</f>
        <v>15</v>
      </c>
      <c r="B102" s="119">
        <v>15</v>
      </c>
      <c r="C102" s="119" t="s">
        <v>104</v>
      </c>
      <c r="D102" s="119" t="str">
        <f>IF([3]Source!G40&lt;&gt;"", [3]Source!G40, "")</f>
        <v>Стеклофольма-ткань СФ(160-20)</v>
      </c>
      <c r="E102" s="120">
        <f>[3]Source!I40</f>
        <v>2.76</v>
      </c>
      <c r="F102" s="121">
        <f>IF([3]Source!AB40=0, " ", [3]Source!AB40)</f>
        <v>15.16</v>
      </c>
      <c r="G102" s="121" t="str">
        <f>IF([3]Source!AD40=0, " ", [3]Source!AD40)</f>
        <v xml:space="preserve"> </v>
      </c>
      <c r="H102" s="122">
        <f>IF([3]Source!O40=0, " ", [3]Source!O40)</f>
        <v>41.84</v>
      </c>
      <c r="I102" s="122" t="str">
        <f>IF([3]Source!S40=0, " ", [3]Source!S40)</f>
        <v xml:space="preserve"> </v>
      </c>
      <c r="J102" s="121" t="str">
        <f>IF([3]Source!Q40=0, " ", [3]Source!Q40)</f>
        <v xml:space="preserve"> </v>
      </c>
      <c r="K102" s="121" t="str">
        <f>IF([3]Source!AH40=0, " ", ROUND([3]Source!AH40,2))</f>
        <v xml:space="preserve"> </v>
      </c>
      <c r="L102" s="121" t="str">
        <f>IF([3]Source!U40=0, " ", ROUND([3]Source!U40,2))</f>
        <v xml:space="preserve"> </v>
      </c>
      <c r="T102" s="2">
        <f>[3]Source!O40+[3]Source!X40+[3]Source!Y40</f>
        <v>41.84</v>
      </c>
      <c r="V102" s="2" t="str">
        <f>IF([3]Source!S40=0, " ", [3]Source!S40)</f>
        <v xml:space="preserve"> </v>
      </c>
      <c r="W102" s="2" t="str">
        <f>IF([3]Source!Q40=0, " ", [3]Source!Q40)</f>
        <v xml:space="preserve"> </v>
      </c>
      <c r="X102" s="2" t="str">
        <f>IF([3]Source!R40=0, " ", [3]Source!R40)</f>
        <v xml:space="preserve"> </v>
      </c>
      <c r="Y102" s="2" t="str">
        <f>IF([3]Source!U40=0, " ", ROUND([3]Source!U40,2))</f>
        <v xml:space="preserve"> </v>
      </c>
      <c r="Z102" s="2" t="str">
        <f>IF([3]Source!V40=0, " ", ROUND([3]Source!V40,2))</f>
        <v xml:space="preserve"> </v>
      </c>
    </row>
    <row r="103" spans="1:26" ht="14.25" x14ac:dyDescent="0.2">
      <c r="A103" s="119"/>
      <c r="B103" s="119"/>
      <c r="C103" s="119"/>
      <c r="D103" s="123" t="str">
        <f>IF([3]Source!H40&lt;&gt;"", [3]Source!H40, "")</f>
        <v>м2</v>
      </c>
      <c r="E103" s="120"/>
      <c r="F103" s="122" t="str">
        <f>IF([3]Source!AF40=0, " ", [3]Source!AF40)</f>
        <v xml:space="preserve"> </v>
      </c>
      <c r="G103" s="122" t="str">
        <f>IF([3]Source!AE40=0, " ", [3]Source!AE40)</f>
        <v xml:space="preserve"> </v>
      </c>
      <c r="H103" s="120"/>
      <c r="I103" s="120"/>
      <c r="J103" s="122" t="str">
        <f>IF([3]Source!R40=0, " ", [3]Source!R40)</f>
        <v xml:space="preserve"> </v>
      </c>
      <c r="K103" s="122" t="str">
        <f>IF([3]Source!AI40=0, " ", ROUND([3]Source!AI40,2))</f>
        <v xml:space="preserve"> </v>
      </c>
      <c r="L103" s="122" t="str">
        <f>IF([3]Source!V40=0, " ", ROUND([3]Source!V40,2))</f>
        <v xml:space="preserve"> </v>
      </c>
    </row>
    <row r="104" spans="1:26" ht="71.25" x14ac:dyDescent="0.2">
      <c r="A104" s="119" t="str">
        <f>IF([3]Source!E41&lt;&gt;"", [3]Source!E41, "")</f>
        <v>16</v>
      </c>
      <c r="B104" s="119">
        <v>16</v>
      </c>
      <c r="C104" s="119" t="s">
        <v>105</v>
      </c>
      <c r="D104" s="119" t="str">
        <f>IF([3]Source!G41&lt;&gt;"", [3]Source!G41, "")</f>
        <v>Изоляция трубопроводов матами минераловатными, плитами минераловатными на синтетическом связующем с прим. предохр. поясов (т.ч. прил.26.2, п.2)</v>
      </c>
      <c r="E104" s="120">
        <f>[3]Source!I41</f>
        <v>0.16800000000000001</v>
      </c>
      <c r="F104" s="121">
        <f>IF([3]Source!AB41=0, " ", [3]Source!AB41)</f>
        <v>782.74</v>
      </c>
      <c r="G104" s="121">
        <f>IF([3]Source!AD41=0, " ", [3]Source!AD41)</f>
        <v>49.92</v>
      </c>
      <c r="H104" s="122">
        <f>IF([3]Source!O41=0, " ", [3]Source!O41)</f>
        <v>131.51</v>
      </c>
      <c r="I104" s="122">
        <f>IF([3]Source!S41=0, " ", [3]Source!S41)</f>
        <v>46.21</v>
      </c>
      <c r="J104" s="121">
        <f>IF([3]Source!Q41=0, " ", [3]Source!Q41)</f>
        <v>8.39</v>
      </c>
      <c r="K104" s="121">
        <f>IF([3]Source!AH41=0, " ", ROUND([3]Source!AH41,2))</f>
        <v>28.18</v>
      </c>
      <c r="L104" s="121">
        <f>IF([3]Source!U41=0, " ", ROUND([3]Source!U41,2))</f>
        <v>4.7300000000000004</v>
      </c>
      <c r="T104" s="2">
        <f>[3]Source!O41+[3]Source!X41+[3]Source!Y41</f>
        <v>207.72999999999996</v>
      </c>
      <c r="V104" s="2">
        <f>IF([3]Source!S41=0, " ", [3]Source!S41)</f>
        <v>46.21</v>
      </c>
      <c r="W104" s="2">
        <f>IF([3]Source!Q41=0, " ", [3]Source!Q41)</f>
        <v>8.39</v>
      </c>
      <c r="X104" s="2">
        <f>IF([3]Source!R41=0, " ", [3]Source!R41)</f>
        <v>1.43</v>
      </c>
      <c r="Y104" s="2">
        <f>IF([3]Source!U41=0, " ", ROUND([3]Source!U41,2))</f>
        <v>4.7300000000000004</v>
      </c>
      <c r="Z104" s="2">
        <f>IF([3]Source!V41=0, " ", ROUND([3]Source!V41,2))</f>
        <v>0.12</v>
      </c>
    </row>
    <row r="105" spans="1:26" ht="14.25" x14ac:dyDescent="0.2">
      <c r="A105" s="119"/>
      <c r="B105" s="119"/>
      <c r="C105" s="119"/>
      <c r="D105" s="123" t="str">
        <f>IF([3]Source!H41&lt;&gt;"", [3]Source!H41, "")</f>
        <v>м3</v>
      </c>
      <c r="E105" s="120"/>
      <c r="F105" s="122">
        <f>IF([3]Source!AF41=0, " ", [3]Source!AF41)</f>
        <v>275.05</v>
      </c>
      <c r="G105" s="122">
        <f>IF([3]Source!AE41=0, " ", [3]Source!AE41)</f>
        <v>8.5299999999999994</v>
      </c>
      <c r="H105" s="120"/>
      <c r="I105" s="120"/>
      <c r="J105" s="122">
        <f>IF([3]Source!R41=0, " ", [3]Source!R41)</f>
        <v>1.43</v>
      </c>
      <c r="K105" s="122">
        <f>IF([3]Source!AI41=0, " ", ROUND([3]Source!AI41,2))</f>
        <v>0.74</v>
      </c>
      <c r="L105" s="122">
        <f>IF([3]Source!V41=0, " ", ROUND([3]Source!V41,2))</f>
        <v>0.12</v>
      </c>
    </row>
    <row r="106" spans="1:26" ht="14.25" x14ac:dyDescent="0.2">
      <c r="D106" s="124" t="s">
        <v>92</v>
      </c>
      <c r="E106" s="125" t="str">
        <f>CONCATENATE([3]Source!AT41," %")</f>
        <v>100 %</v>
      </c>
      <c r="F106" s="125"/>
      <c r="G106" s="125"/>
      <c r="H106" s="126">
        <f>[3]Source!X41</f>
        <v>47.64</v>
      </c>
    </row>
    <row r="107" spans="1:26" ht="14.25" x14ac:dyDescent="0.2">
      <c r="D107" s="124" t="s">
        <v>93</v>
      </c>
      <c r="E107" s="125" t="str">
        <f>CONCATENATE([3]Source!AU41," %")</f>
        <v>60 %</v>
      </c>
      <c r="F107" s="125"/>
      <c r="G107" s="125"/>
      <c r="H107" s="126">
        <f>[3]Source!Y41</f>
        <v>28.58</v>
      </c>
    </row>
    <row r="108" spans="1:26" ht="1.5" customHeight="1" x14ac:dyDescent="0.2">
      <c r="D108" s="127"/>
      <c r="E108" s="128"/>
      <c r="F108" s="128"/>
      <c r="G108" s="128"/>
      <c r="H108" s="129"/>
    </row>
    <row r="109" spans="1:26" ht="42.75" x14ac:dyDescent="0.2">
      <c r="A109" s="119" t="str">
        <f>IF([3]Source!E42&lt;&gt;"", [3]Source!E42, "")</f>
        <v>17</v>
      </c>
      <c r="B109" s="119">
        <v>17</v>
      </c>
      <c r="C109" s="119" t="s">
        <v>98</v>
      </c>
      <c r="D109" s="119" t="str">
        <f>IF([3]Source!G42&lt;&gt;"", [3]Source!G42, "")</f>
        <v>МАТ МП-100-2000.1000.60 ИЗ МИНЕРАЛЬНОЙ ВАТЫ ПРОШИВНОЙ, ТЕПЛОИЗОЛЯЦИОННЫЙ</v>
      </c>
      <c r="E109" s="120">
        <f>[3]Source!I42</f>
        <v>0.20832000000000001</v>
      </c>
      <c r="F109" s="121">
        <f>IF([3]Source!AB42=0, " ", [3]Source!AB42)</f>
        <v>380.05</v>
      </c>
      <c r="G109" s="121" t="str">
        <f>IF([3]Source!AD42=0, " ", [3]Source!AD42)</f>
        <v xml:space="preserve"> </v>
      </c>
      <c r="H109" s="122">
        <f>IF([3]Source!O42=0, " ", [3]Source!O42)</f>
        <v>79.17</v>
      </c>
      <c r="I109" s="122" t="str">
        <f>IF([3]Source!S42=0, " ", [3]Source!S42)</f>
        <v xml:space="preserve"> </v>
      </c>
      <c r="J109" s="121" t="str">
        <f>IF([3]Source!Q42=0, " ", [3]Source!Q42)</f>
        <v xml:space="preserve"> </v>
      </c>
      <c r="K109" s="121" t="str">
        <f>IF([3]Source!AH42=0, " ", ROUND([3]Source!AH42,2))</f>
        <v xml:space="preserve"> </v>
      </c>
      <c r="L109" s="121" t="str">
        <f>IF([3]Source!U42=0, " ", ROUND([3]Source!U42,2))</f>
        <v xml:space="preserve"> </v>
      </c>
      <c r="T109" s="2">
        <f>[3]Source!O42+[3]Source!X42+[3]Source!Y42</f>
        <v>79.17</v>
      </c>
      <c r="V109" s="2" t="str">
        <f>IF([3]Source!S42=0, " ", [3]Source!S42)</f>
        <v xml:space="preserve"> </v>
      </c>
      <c r="W109" s="2" t="str">
        <f>IF([3]Source!Q42=0, " ", [3]Source!Q42)</f>
        <v xml:space="preserve"> </v>
      </c>
      <c r="X109" s="2" t="str">
        <f>IF([3]Source!R42=0, " ", [3]Source!R42)</f>
        <v xml:space="preserve"> </v>
      </c>
      <c r="Y109" s="2" t="str">
        <f>IF([3]Source!U42=0, " ", ROUND([3]Source!U42,2))</f>
        <v xml:space="preserve"> </v>
      </c>
      <c r="Z109" s="2" t="str">
        <f>IF([3]Source!V42=0, " ", ROUND([3]Source!V42,2))</f>
        <v xml:space="preserve"> </v>
      </c>
    </row>
    <row r="110" spans="1:26" ht="22.5" customHeight="1" x14ac:dyDescent="0.2">
      <c r="A110" s="119"/>
      <c r="B110" s="119"/>
      <c r="C110" s="119"/>
      <c r="D110" s="123" t="str">
        <f>IF([3]Source!H42&lt;&gt;"", [3]Source!H42, "")</f>
        <v>м3</v>
      </c>
      <c r="E110" s="120"/>
      <c r="F110" s="122" t="str">
        <f>IF([3]Source!AF42=0, " ", [3]Source!AF42)</f>
        <v xml:space="preserve"> </v>
      </c>
      <c r="G110" s="122" t="str">
        <f>IF([3]Source!AE42=0, " ", [3]Source!AE42)</f>
        <v xml:space="preserve"> </v>
      </c>
      <c r="H110" s="120"/>
      <c r="I110" s="120"/>
      <c r="J110" s="122" t="str">
        <f>IF([3]Source!R42=0, " ", [3]Source!R42)</f>
        <v xml:space="preserve"> </v>
      </c>
      <c r="K110" s="122" t="str">
        <f>IF([3]Source!AI42=0, " ", ROUND([3]Source!AI42,2))</f>
        <v xml:space="preserve"> </v>
      </c>
      <c r="L110" s="122" t="str">
        <f>IF([3]Source!V42=0, " ", ROUND([3]Source!V42,2))</f>
        <v xml:space="preserve"> </v>
      </c>
    </row>
    <row r="111" spans="1:26" ht="85.5" x14ac:dyDescent="0.2">
      <c r="A111" s="119" t="str">
        <f>IF([3]Source!E43&lt;&gt;"", [3]Source!E43, "")</f>
        <v>18</v>
      </c>
      <c r="B111" s="119">
        <v>18</v>
      </c>
      <c r="C111" s="119" t="s">
        <v>106</v>
      </c>
      <c r="D111" s="119" t="str">
        <f>IF([3]Source!G43&lt;&gt;"", [3]Source!G43, "")</f>
        <v>Покрытие поверхности изоляции трубопроводов листами алюминиевых сплавов с прим. предохр. поясов (т.ч. прил.26.2, п..2) (2,8м2 - повторное применение алюминия) Ду 60 -2м; Ду 89 -2,6м</v>
      </c>
      <c r="E111" s="120">
        <f>[3]Source!I43</f>
        <v>2.8000000000000001E-2</v>
      </c>
      <c r="F111" s="121">
        <f>IF([3]Source!AB43=0, " ", [3]Source!AB43)</f>
        <v>4447.25</v>
      </c>
      <c r="G111" s="121">
        <f>IF([3]Source!AD43=0, " ", [3]Source!AD43)</f>
        <v>1019.21</v>
      </c>
      <c r="H111" s="122">
        <f>IF([3]Source!O43=0, " ", [3]Source!O43)</f>
        <v>124.53</v>
      </c>
      <c r="I111" s="122">
        <f>IF([3]Source!S43=0, " ", [3]Source!S43)</f>
        <v>60.68</v>
      </c>
      <c r="J111" s="121">
        <f>IF([3]Source!Q43=0, " ", [3]Source!Q43)</f>
        <v>28.54</v>
      </c>
      <c r="K111" s="121">
        <f>IF([3]Source!AH43=0, " ", ROUND([3]Source!AH43,2))</f>
        <v>222.04</v>
      </c>
      <c r="L111" s="121">
        <f>IF([3]Source!U43=0, " ", ROUND([3]Source!U43,2))</f>
        <v>6.22</v>
      </c>
      <c r="T111" s="2">
        <f>[3]Source!O43+[3]Source!X43+[3]Source!Y43</f>
        <v>221.87</v>
      </c>
      <c r="V111" s="2">
        <f>IF([3]Source!S43=0, " ", [3]Source!S43)</f>
        <v>60.68</v>
      </c>
      <c r="W111" s="2">
        <f>IF([3]Source!Q43=0, " ", [3]Source!Q43)</f>
        <v>28.54</v>
      </c>
      <c r="X111" s="2">
        <f>IF([3]Source!R43=0, " ", [3]Source!R43)</f>
        <v>0.16</v>
      </c>
      <c r="Y111" s="2">
        <f>IF([3]Source!U43=0, " ", ROUND([3]Source!U43,2))</f>
        <v>6.22</v>
      </c>
      <c r="Z111" s="2">
        <f>IF([3]Source!V43=0, " ", ROUND([3]Source!V43,2))</f>
        <v>0.01</v>
      </c>
    </row>
    <row r="112" spans="1:26" ht="14.25" x14ac:dyDescent="0.2">
      <c r="A112" s="119"/>
      <c r="B112" s="119"/>
      <c r="C112" s="119"/>
      <c r="D112" s="123" t="str">
        <f>IF([3]Source!H43&lt;&gt;"", [3]Source!H43, "")</f>
        <v>100 м2</v>
      </c>
      <c r="E112" s="120"/>
      <c r="F112" s="122">
        <f>IF([3]Source!AF43=0, " ", [3]Source!AF43)</f>
        <v>2167.09</v>
      </c>
      <c r="G112" s="122">
        <f>IF([3]Source!AE43=0, " ", [3]Source!AE43)</f>
        <v>5.6</v>
      </c>
      <c r="H112" s="120"/>
      <c r="I112" s="120"/>
      <c r="J112" s="122">
        <f>IF([3]Source!R43=0, " ", [3]Source!R43)</f>
        <v>0.16</v>
      </c>
      <c r="K112" s="122">
        <f>IF([3]Source!AI43=0, " ", ROUND([3]Source!AI43,2))</f>
        <v>0.48</v>
      </c>
      <c r="L112" s="122">
        <f>IF([3]Source!V43=0, " ", ROUND([3]Source!V43,2))</f>
        <v>0.01</v>
      </c>
    </row>
    <row r="113" spans="1:26" ht="14.25" x14ac:dyDescent="0.2">
      <c r="D113" s="124" t="s">
        <v>92</v>
      </c>
      <c r="E113" s="125" t="str">
        <f>CONCATENATE([3]Source!AT43," %")</f>
        <v>100 %</v>
      </c>
      <c r="F113" s="125"/>
      <c r="G113" s="125"/>
      <c r="H113" s="126">
        <f>[3]Source!X43</f>
        <v>60.84</v>
      </c>
    </row>
    <row r="114" spans="1:26" ht="14.25" x14ac:dyDescent="0.2">
      <c r="D114" s="124" t="s">
        <v>93</v>
      </c>
      <c r="E114" s="125" t="str">
        <f>CONCATENATE([3]Source!AU43," %")</f>
        <v>60 %</v>
      </c>
      <c r="F114" s="125"/>
      <c r="G114" s="125"/>
      <c r="H114" s="126">
        <f>[3]Source!Y43</f>
        <v>36.5</v>
      </c>
    </row>
    <row r="115" spans="1:26" ht="15" x14ac:dyDescent="0.2">
      <c r="D115" s="127"/>
      <c r="E115" s="128"/>
      <c r="F115" s="128"/>
      <c r="G115" s="128"/>
      <c r="H115" s="129"/>
    </row>
    <row r="116" spans="1:26" ht="114" x14ac:dyDescent="0.2">
      <c r="A116" s="119" t="str">
        <f>IF([3]Source!E44&lt;&gt;"", [3]Source!E44, "")</f>
        <v>19</v>
      </c>
      <c r="B116" s="119">
        <v>19</v>
      </c>
      <c r="C116" s="119" t="s">
        <v>107</v>
      </c>
      <c r="D116" s="119" t="str">
        <f>IF([3]Source!G44&lt;&gt;"", [3]Source!G44, "")</f>
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 с прим. предохр. поясов (т.ч. прил.26.2, п.8, п.2)</v>
      </c>
      <c r="E116" s="120">
        <f>[3]Source!I44</f>
        <v>0.36</v>
      </c>
      <c r="F116" s="121">
        <f>IF([3]Source!AB44=0, " ", [3]Source!AB44)</f>
        <v>488.17</v>
      </c>
      <c r="G116" s="121">
        <f>IF([3]Source!AD44=0, " ", [3]Source!AD44)</f>
        <v>39.03</v>
      </c>
      <c r="H116" s="122">
        <f>IF([3]Source!O44=0, " ", [3]Source!O44)</f>
        <v>175.74</v>
      </c>
      <c r="I116" s="122">
        <f>IF([3]Source!S44=0, " ", [3]Source!S44)</f>
        <v>97.6</v>
      </c>
      <c r="J116" s="121">
        <f>IF([3]Source!Q44=0, " ", [3]Source!Q44)</f>
        <v>14.05</v>
      </c>
      <c r="K116" s="121">
        <f>IF([3]Source!AH44=0, " ", ROUND([3]Source!AH44,2))</f>
        <v>28.18</v>
      </c>
      <c r="L116" s="121">
        <f>IF([3]Source!U44=0, " ", ROUND([3]Source!U44,2))</f>
        <v>10.15</v>
      </c>
      <c r="T116" s="2">
        <f>[3]Source!O44+[3]Source!X44+[3]Source!Y44</f>
        <v>335.82000000000005</v>
      </c>
      <c r="V116" s="2">
        <f>IF([3]Source!S44=0, " ", [3]Source!S44)</f>
        <v>97.6</v>
      </c>
      <c r="W116" s="2">
        <f>IF([3]Source!Q44=0, " ", [3]Source!Q44)</f>
        <v>14.05</v>
      </c>
      <c r="X116" s="2">
        <f>IF([3]Source!R44=0, " ", [3]Source!R44)</f>
        <v>2.4500000000000002</v>
      </c>
      <c r="Y116" s="2">
        <f>IF([3]Source!U44=0, " ", ROUND([3]Source!U44,2))</f>
        <v>10.15</v>
      </c>
      <c r="Z116" s="2">
        <f>IF([3]Source!V44=0, " ", ROUND([3]Source!V44,2))</f>
        <v>0.21</v>
      </c>
    </row>
    <row r="117" spans="1:26" ht="14.25" x14ac:dyDescent="0.2">
      <c r="A117" s="119"/>
      <c r="B117" s="119"/>
      <c r="C117" s="119"/>
      <c r="D117" s="123" t="str">
        <f>IF([3]Source!H44&lt;&gt;"", [3]Source!H44, "")</f>
        <v>м3</v>
      </c>
      <c r="E117" s="120"/>
      <c r="F117" s="122">
        <f>IF([3]Source!AF44=0, " ", [3]Source!AF44)</f>
        <v>271.10000000000002</v>
      </c>
      <c r="G117" s="122">
        <f>IF([3]Source!AE44=0, " ", [3]Source!AE44)</f>
        <v>6.81</v>
      </c>
      <c r="H117" s="120"/>
      <c r="I117" s="120"/>
      <c r="J117" s="122">
        <f>IF([3]Source!R44=0, " ", [3]Source!R44)</f>
        <v>2.4500000000000002</v>
      </c>
      <c r="K117" s="122">
        <f>IF([3]Source!AI44=0, " ", ROUND([3]Source!AI44,2))</f>
        <v>0.59</v>
      </c>
      <c r="L117" s="122">
        <f>IF([3]Source!V44=0, " ", ROUND([3]Source!V44,2))</f>
        <v>0.21</v>
      </c>
    </row>
    <row r="118" spans="1:26" ht="14.25" x14ac:dyDescent="0.2">
      <c r="D118" s="124" t="s">
        <v>92</v>
      </c>
      <c r="E118" s="125" t="str">
        <f>CONCATENATE([3]Source!AT44," %")</f>
        <v>100 %</v>
      </c>
      <c r="F118" s="125"/>
      <c r="G118" s="125"/>
      <c r="H118" s="126">
        <f>[3]Source!X44</f>
        <v>100.05</v>
      </c>
    </row>
    <row r="119" spans="1:26" ht="14.25" x14ac:dyDescent="0.2">
      <c r="D119" s="124" t="s">
        <v>93</v>
      </c>
      <c r="E119" s="125" t="str">
        <f>CONCATENATE([3]Source!AU44," %")</f>
        <v>60 %</v>
      </c>
      <c r="F119" s="125"/>
      <c r="G119" s="125"/>
      <c r="H119" s="126">
        <f>[3]Source!Y44</f>
        <v>60.03</v>
      </c>
    </row>
    <row r="120" spans="1:26" ht="15" x14ac:dyDescent="0.2">
      <c r="D120" s="127"/>
      <c r="E120" s="128"/>
      <c r="F120" s="128"/>
      <c r="G120" s="128"/>
      <c r="H120" s="129"/>
    </row>
    <row r="121" spans="1:26" ht="42.75" x14ac:dyDescent="0.2">
      <c r="A121" s="119" t="str">
        <f>IF([3]Source!E45&lt;&gt;"", [3]Source!E45, "")</f>
        <v>20</v>
      </c>
      <c r="B121" s="119">
        <v>20</v>
      </c>
      <c r="C121" s="119" t="s">
        <v>98</v>
      </c>
      <c r="D121" s="119" t="str">
        <f>IF([3]Source!G45&lt;&gt;"", [3]Source!G45, "")</f>
        <v>МАТ МП-100-2000.1000.60 ИЗ МИНЕРАЛЬНОЙ ВАТЫ ПРОШИВНОЙ, ТЕПЛОИЗОЛЯЦИОННЫЙ</v>
      </c>
      <c r="E121" s="120">
        <f>[3]Source!I45</f>
        <v>0.44640000000000002</v>
      </c>
      <c r="F121" s="121">
        <f>IF([3]Source!AB45=0, " ", [3]Source!AB45)</f>
        <v>380.05</v>
      </c>
      <c r="G121" s="121" t="str">
        <f>IF([3]Source!AD45=0, " ", [3]Source!AD45)</f>
        <v xml:space="preserve"> </v>
      </c>
      <c r="H121" s="122">
        <f>IF([3]Source!O45=0, " ", [3]Source!O45)</f>
        <v>169.65</v>
      </c>
      <c r="I121" s="122" t="str">
        <f>IF([3]Source!S45=0, " ", [3]Source!S45)</f>
        <v xml:space="preserve"> </v>
      </c>
      <c r="J121" s="121" t="str">
        <f>IF([3]Source!Q45=0, " ", [3]Source!Q45)</f>
        <v xml:space="preserve"> </v>
      </c>
      <c r="K121" s="121" t="str">
        <f>IF([3]Source!AH45=0, " ", ROUND([3]Source!AH45,2))</f>
        <v xml:space="preserve"> </v>
      </c>
      <c r="L121" s="121" t="str">
        <f>IF([3]Source!U45=0, " ", ROUND([3]Source!U45,2))</f>
        <v xml:space="preserve"> </v>
      </c>
      <c r="T121" s="2">
        <f>[3]Source!O45+[3]Source!X45+[3]Source!Y45</f>
        <v>169.65</v>
      </c>
      <c r="V121" s="2" t="str">
        <f>IF([3]Source!S45=0, " ", [3]Source!S45)</f>
        <v xml:space="preserve"> </v>
      </c>
      <c r="W121" s="2" t="str">
        <f>IF([3]Source!Q45=0, " ", [3]Source!Q45)</f>
        <v xml:space="preserve"> </v>
      </c>
      <c r="X121" s="2" t="str">
        <f>IF([3]Source!R45=0, " ", [3]Source!R45)</f>
        <v xml:space="preserve"> </v>
      </c>
      <c r="Y121" s="2" t="str">
        <f>IF([3]Source!U45=0, " ", ROUND([3]Source!U45,2))</f>
        <v xml:space="preserve"> </v>
      </c>
      <c r="Z121" s="2" t="str">
        <f>IF([3]Source!V45=0, " ", ROUND([3]Source!V45,2))</f>
        <v xml:space="preserve"> </v>
      </c>
    </row>
    <row r="122" spans="1:26" ht="26.25" customHeight="1" x14ac:dyDescent="0.2">
      <c r="A122" s="119"/>
      <c r="B122" s="119"/>
      <c r="C122" s="119"/>
      <c r="D122" s="123" t="str">
        <f>IF([3]Source!H45&lt;&gt;"", [3]Source!H45, "")</f>
        <v>м3</v>
      </c>
      <c r="E122" s="120"/>
      <c r="F122" s="122" t="str">
        <f>IF([3]Source!AF45=0, " ", [3]Source!AF45)</f>
        <v xml:space="preserve"> </v>
      </c>
      <c r="G122" s="122" t="str">
        <f>IF([3]Source!AE45=0, " ", [3]Source!AE45)</f>
        <v xml:space="preserve"> </v>
      </c>
      <c r="H122" s="120"/>
      <c r="I122" s="120"/>
      <c r="J122" s="122" t="str">
        <f>IF([3]Source!R45=0, " ", [3]Source!R45)</f>
        <v xml:space="preserve"> </v>
      </c>
      <c r="K122" s="122" t="str">
        <f>IF([3]Source!AI45=0, " ", ROUND([3]Source!AI45,2))</f>
        <v xml:space="preserve"> </v>
      </c>
      <c r="L122" s="122" t="str">
        <f>IF([3]Source!V45=0, " ", ROUND([3]Source!V45,2))</f>
        <v xml:space="preserve"> </v>
      </c>
    </row>
    <row r="123" spans="1:26" ht="99.75" x14ac:dyDescent="0.2">
      <c r="A123" s="119" t="str">
        <f>IF([3]Source!E46&lt;&gt;"", [3]Source!E46, "")</f>
        <v>21</v>
      </c>
      <c r="B123" s="119">
        <v>21</v>
      </c>
      <c r="C123" s="119" t="s">
        <v>108</v>
      </c>
      <c r="D123" s="119" t="str">
        <f>IF([3]Source!G46&lt;&gt;"", [3]Source!G46, "")</f>
        <v>Покрытие изоляции фасонных поверхностей листовым металлом с заготовкой покрытия  с прим. предохр. поясов (т.ч. прил.26.2, п.2) (6,0м2 - повторное применение алюминия)  Ду60-8отв, 3м уч.съемн.изол; Ду89-6отв., 4,3м уч.съемн.изол</v>
      </c>
      <c r="E123" s="120">
        <f>[3]Source!I46</f>
        <v>0.06</v>
      </c>
      <c r="F123" s="121">
        <f>IF([3]Source!AB46=0, " ", [3]Source!AB46)</f>
        <v>6941.51</v>
      </c>
      <c r="G123" s="121">
        <f>IF([3]Source!AD46=0, " ", [3]Source!AD46)</f>
        <v>2406.27</v>
      </c>
      <c r="H123" s="122">
        <f>IF([3]Source!O46=0, " ", [3]Source!O46)</f>
        <v>416.5</v>
      </c>
      <c r="I123" s="122">
        <f>IF([3]Source!S46=0, " ", [3]Source!S46)</f>
        <v>270.58</v>
      </c>
      <c r="J123" s="121">
        <f>IF([3]Source!Q46=0, " ", [3]Source!Q46)</f>
        <v>144.38</v>
      </c>
      <c r="K123" s="121">
        <f>IF([3]Source!AH46=0, " ", ROUND([3]Source!AH46,2))</f>
        <v>406.64</v>
      </c>
      <c r="L123" s="121">
        <f>IF([3]Source!U46=0, " ", ROUND([3]Source!U46,2))</f>
        <v>24.4</v>
      </c>
      <c r="T123" s="2">
        <f>[3]Source!O46+[3]Source!X46+[3]Source!Y46</f>
        <v>850.79000000000008</v>
      </c>
      <c r="V123" s="2">
        <f>IF([3]Source!S46=0, " ", [3]Source!S46)</f>
        <v>270.58</v>
      </c>
      <c r="W123" s="2">
        <f>IF([3]Source!Q46=0, " ", [3]Source!Q46)</f>
        <v>144.38</v>
      </c>
      <c r="X123" s="2">
        <f>IF([3]Source!R46=0, " ", [3]Source!R46)</f>
        <v>0.85</v>
      </c>
      <c r="Y123" s="2">
        <f>IF([3]Source!U46=0, " ", ROUND([3]Source!U46,2))</f>
        <v>24.4</v>
      </c>
      <c r="Z123" s="2">
        <f>IF([3]Source!V46=0, " ", ROUND([3]Source!V46,2))</f>
        <v>7.0000000000000007E-2</v>
      </c>
    </row>
    <row r="124" spans="1:26" ht="14.25" x14ac:dyDescent="0.2">
      <c r="A124" s="119"/>
      <c r="B124" s="119"/>
      <c r="C124" s="119"/>
      <c r="D124" s="123" t="str">
        <f>IF([3]Source!H46&lt;&gt;"", [3]Source!H46, "")</f>
        <v>100 м2</v>
      </c>
      <c r="E124" s="120"/>
      <c r="F124" s="122">
        <f>IF([3]Source!AF46=0, " ", [3]Source!AF46)</f>
        <v>4509.6400000000003</v>
      </c>
      <c r="G124" s="122">
        <f>IF([3]Source!AE46=0, " ", [3]Source!AE46)</f>
        <v>14.15</v>
      </c>
      <c r="H124" s="120"/>
      <c r="I124" s="120"/>
      <c r="J124" s="122">
        <f>IF([3]Source!R46=0, " ", [3]Source!R46)</f>
        <v>0.85</v>
      </c>
      <c r="K124" s="122">
        <f>IF([3]Source!AI46=0, " ", ROUND([3]Source!AI46,2))</f>
        <v>1.22</v>
      </c>
      <c r="L124" s="122">
        <f>IF([3]Source!V46=0, " ", ROUND([3]Source!V46,2))</f>
        <v>7.0000000000000007E-2</v>
      </c>
    </row>
    <row r="125" spans="1:26" ht="14.25" x14ac:dyDescent="0.2">
      <c r="D125" s="124" t="s">
        <v>92</v>
      </c>
      <c r="E125" s="125" t="str">
        <f>CONCATENATE([3]Source!AT46," %")</f>
        <v>100 %</v>
      </c>
      <c r="F125" s="125"/>
      <c r="G125" s="125"/>
      <c r="H125" s="126">
        <f>[3]Source!X46</f>
        <v>271.43</v>
      </c>
    </row>
    <row r="126" spans="1:26" ht="14.25" x14ac:dyDescent="0.2">
      <c r="D126" s="124" t="s">
        <v>93</v>
      </c>
      <c r="E126" s="125" t="str">
        <f>CONCATENATE([3]Source!AU46," %")</f>
        <v>60 %</v>
      </c>
      <c r="F126" s="125"/>
      <c r="G126" s="125"/>
      <c r="H126" s="126">
        <f>[3]Source!Y46</f>
        <v>162.86000000000001</v>
      </c>
    </row>
    <row r="127" spans="1:26" ht="28.5" customHeight="1" x14ac:dyDescent="0.2">
      <c r="D127" s="127"/>
      <c r="E127" s="128"/>
      <c r="F127" s="128"/>
      <c r="G127" s="128"/>
      <c r="H127" s="129"/>
    </row>
    <row r="128" spans="1:26" ht="52.5" x14ac:dyDescent="0.2">
      <c r="A128" s="119" t="str">
        <f>IF([3]Source!E47&lt;&gt;"", [3]Source!E47, "")</f>
        <v>22</v>
      </c>
      <c r="B128" s="119">
        <v>22</v>
      </c>
      <c r="C128" s="119" t="s">
        <v>103</v>
      </c>
      <c r="D128" s="119" t="str">
        <f>IF([3]Source!G47&lt;&gt;"", [3]Source!G47, "")</f>
        <v>Обертывание поверхности изоляции рулонными материалами насухо с проклейкой швов (фольма-ткань)</v>
      </c>
      <c r="E128" s="120">
        <f>[3]Source!I47</f>
        <v>1.6E-2</v>
      </c>
      <c r="F128" s="121">
        <f>IF([3]Source!AB47=0, " ", [3]Source!AB47)</f>
        <v>871.98</v>
      </c>
      <c r="G128" s="121">
        <f>IF([3]Source!AD47=0, " ", [3]Source!AD47)</f>
        <v>46.58</v>
      </c>
      <c r="H128" s="122">
        <f>IF([3]Source!O47=0, " ", [3]Source!O47)</f>
        <v>13.95</v>
      </c>
      <c r="I128" s="122">
        <f>IF([3]Source!S47=0, " ", [3]Source!S47)</f>
        <v>5.08</v>
      </c>
      <c r="J128" s="121">
        <f>IF([3]Source!Q47=0, " ", [3]Source!Q47)</f>
        <v>0.75</v>
      </c>
      <c r="K128" s="121">
        <f>IF([3]Source!AH47=0, " ", ROUND([3]Source!AH47,2))</f>
        <v>36.78</v>
      </c>
      <c r="L128" s="121">
        <f>IF([3]Source!U47=0, " ", ROUND([3]Source!U47,2))</f>
        <v>0.59</v>
      </c>
      <c r="T128" s="2">
        <f>[3]Source!O47+[3]Source!X47+[3]Source!Y47</f>
        <v>22.24</v>
      </c>
      <c r="V128" s="2">
        <f>IF([3]Source!S47=0, " ", [3]Source!S47)</f>
        <v>5.08</v>
      </c>
      <c r="W128" s="2">
        <f>IF([3]Source!Q47=0, " ", [3]Source!Q47)</f>
        <v>0.75</v>
      </c>
      <c r="X128" s="2">
        <f>IF([3]Source!R47=0, " ", [3]Source!R47)</f>
        <v>0.1</v>
      </c>
      <c r="Y128" s="2">
        <f>IF([3]Source!U47=0, " ", ROUND([3]Source!U47,2))</f>
        <v>0.59</v>
      </c>
      <c r="Z128" s="2">
        <f>IF([3]Source!V47=0, " ", ROUND([3]Source!V47,2))</f>
        <v>0.01</v>
      </c>
    </row>
    <row r="129" spans="1:26" ht="14.25" x14ac:dyDescent="0.2">
      <c r="A129" s="119"/>
      <c r="B129" s="119"/>
      <c r="C129" s="119"/>
      <c r="D129" s="123" t="str">
        <f>IF([3]Source!H47&lt;&gt;"", [3]Source!H47, "")</f>
        <v>100 м2</v>
      </c>
      <c r="E129" s="120"/>
      <c r="F129" s="122">
        <f>IF([3]Source!AF47=0, " ", [3]Source!AF47)</f>
        <v>317.76</v>
      </c>
      <c r="G129" s="122">
        <f>IF([3]Source!AE47=0, " ", [3]Source!AE47)</f>
        <v>6.27</v>
      </c>
      <c r="H129" s="120"/>
      <c r="I129" s="120"/>
      <c r="J129" s="122">
        <f>IF([3]Source!R47=0, " ", [3]Source!R47)</f>
        <v>0.1</v>
      </c>
      <c r="K129" s="122">
        <f>IF([3]Source!AI47=0, " ", ROUND([3]Source!AI47,2))</f>
        <v>0.54</v>
      </c>
      <c r="L129" s="122">
        <f>IF([3]Source!V47=0, " ", ROUND([3]Source!V47,2))</f>
        <v>0.01</v>
      </c>
    </row>
    <row r="130" spans="1:26" ht="14.25" x14ac:dyDescent="0.2">
      <c r="D130" s="124" t="s">
        <v>92</v>
      </c>
      <c r="E130" s="125" t="str">
        <f>CONCATENATE([3]Source!AT47," %")</f>
        <v>100 %</v>
      </c>
      <c r="F130" s="125"/>
      <c r="G130" s="125"/>
      <c r="H130" s="126">
        <f>[3]Source!X47</f>
        <v>5.18</v>
      </c>
    </row>
    <row r="131" spans="1:26" ht="14.25" x14ac:dyDescent="0.2">
      <c r="D131" s="124" t="s">
        <v>93</v>
      </c>
      <c r="E131" s="125" t="str">
        <f>CONCATENATE([3]Source!AU47," %")</f>
        <v>60 %</v>
      </c>
      <c r="F131" s="125"/>
      <c r="G131" s="125"/>
      <c r="H131" s="126">
        <f>[3]Source!Y47</f>
        <v>3.11</v>
      </c>
    </row>
    <row r="132" spans="1:26" ht="15" x14ac:dyDescent="0.2">
      <c r="D132" s="127"/>
      <c r="E132" s="128"/>
      <c r="F132" s="128"/>
      <c r="G132" s="128"/>
      <c r="H132" s="129"/>
    </row>
    <row r="133" spans="1:26" ht="27" x14ac:dyDescent="0.2">
      <c r="A133" s="119" t="str">
        <f>IF([3]Source!E48&lt;&gt;"", [3]Source!E48, "")</f>
        <v>23</v>
      </c>
      <c r="B133" s="119">
        <v>23</v>
      </c>
      <c r="C133" s="119" t="s">
        <v>104</v>
      </c>
      <c r="D133" s="119" t="str">
        <f>IF([3]Source!G48&lt;&gt;"", [3]Source!G48, "")</f>
        <v>Стеклофольма-ткань СФ(160-20)</v>
      </c>
      <c r="E133" s="120">
        <f>[3]Source!I48</f>
        <v>1.84</v>
      </c>
      <c r="F133" s="121">
        <f>IF([3]Source!AB48=0, " ", [3]Source!AB48)</f>
        <v>15.16</v>
      </c>
      <c r="G133" s="121" t="str">
        <f>IF([3]Source!AD48=0, " ", [3]Source!AD48)</f>
        <v xml:space="preserve"> </v>
      </c>
      <c r="H133" s="122">
        <f>IF([3]Source!O48=0, " ", [3]Source!O48)</f>
        <v>27.89</v>
      </c>
      <c r="I133" s="122" t="str">
        <f>IF([3]Source!S48=0, " ", [3]Source!S48)</f>
        <v xml:space="preserve"> </v>
      </c>
      <c r="J133" s="121" t="str">
        <f>IF([3]Source!Q48=0, " ", [3]Source!Q48)</f>
        <v xml:space="preserve"> </v>
      </c>
      <c r="K133" s="121" t="str">
        <f>IF([3]Source!AH48=0, " ", ROUND([3]Source!AH48,2))</f>
        <v xml:space="preserve"> </v>
      </c>
      <c r="L133" s="121" t="str">
        <f>IF([3]Source!U48=0, " ", ROUND([3]Source!U48,2))</f>
        <v xml:space="preserve"> </v>
      </c>
      <c r="T133" s="2">
        <f>[3]Source!O48+[3]Source!X48+[3]Source!Y48</f>
        <v>27.89</v>
      </c>
      <c r="V133" s="2" t="str">
        <f>IF([3]Source!S48=0, " ", [3]Source!S48)</f>
        <v xml:space="preserve"> </v>
      </c>
      <c r="W133" s="2" t="str">
        <f>IF([3]Source!Q48=0, " ", [3]Source!Q48)</f>
        <v xml:space="preserve"> </v>
      </c>
      <c r="X133" s="2" t="str">
        <f>IF([3]Source!R48=0, " ", [3]Source!R48)</f>
        <v xml:space="preserve"> </v>
      </c>
      <c r="Y133" s="2" t="str">
        <f>IF([3]Source!U48=0, " ", ROUND([3]Source!U48,2))</f>
        <v xml:space="preserve"> </v>
      </c>
      <c r="Z133" s="2" t="str">
        <f>IF([3]Source!V48=0, " ", ROUND([3]Source!V48,2))</f>
        <v xml:space="preserve"> </v>
      </c>
    </row>
    <row r="134" spans="1:26" ht="14.25" x14ac:dyDescent="0.2">
      <c r="A134" s="119"/>
      <c r="B134" s="119"/>
      <c r="C134" s="119"/>
      <c r="D134" s="123" t="str">
        <f>IF([3]Source!H48&lt;&gt;"", [3]Source!H48, "")</f>
        <v>м2</v>
      </c>
      <c r="E134" s="120"/>
      <c r="F134" s="122" t="str">
        <f>IF([3]Source!AF48=0, " ", [3]Source!AF48)</f>
        <v xml:space="preserve"> </v>
      </c>
      <c r="G134" s="122" t="str">
        <f>IF([3]Source!AE48=0, " ", [3]Source!AE48)</f>
        <v xml:space="preserve"> </v>
      </c>
      <c r="H134" s="120"/>
      <c r="I134" s="120"/>
      <c r="J134" s="122" t="str">
        <f>IF([3]Source!R48=0, " ", [3]Source!R48)</f>
        <v xml:space="preserve"> </v>
      </c>
      <c r="K134" s="122" t="str">
        <f>IF([3]Source!AI48=0, " ", ROUND([3]Source!AI48,2))</f>
        <v xml:space="preserve"> </v>
      </c>
      <c r="L134" s="122" t="str">
        <f>IF([3]Source!V48=0, " ", ROUND([3]Source!V48,2))</f>
        <v xml:space="preserve"> </v>
      </c>
    </row>
    <row r="136" spans="1:26" ht="15" x14ac:dyDescent="0.25">
      <c r="A136" s="132" t="s">
        <v>109</v>
      </c>
      <c r="B136" s="132"/>
      <c r="C136" s="132"/>
      <c r="D136" s="132"/>
      <c r="E136" s="132"/>
      <c r="F136" s="132"/>
      <c r="G136" s="132"/>
      <c r="H136" s="133">
        <f>IF(SUM(T41:T135)=0, " ", SUM(T41:T135))</f>
        <v>5366.41</v>
      </c>
      <c r="I136" s="133">
        <f>IF(SUM(V41:V135)=0, " ", SUM(V41:V135))</f>
        <v>1267.21</v>
      </c>
      <c r="J136" s="134">
        <f>IF(SUM(W41:W135)=0, " ", SUM(W41:W135))</f>
        <v>580.35</v>
      </c>
      <c r="K136" s="135"/>
      <c r="L136" s="134">
        <f>IF(SUM(Y41:Y135)=0, " ", SUM(Y41:Y135))</f>
        <v>124.70000000000002</v>
      </c>
    </row>
    <row r="137" spans="1:26" ht="15" x14ac:dyDescent="0.25">
      <c r="A137" s="132"/>
      <c r="B137" s="132"/>
      <c r="C137" s="132"/>
      <c r="D137" s="132"/>
      <c r="E137" s="132"/>
      <c r="F137" s="132"/>
      <c r="G137" s="132"/>
      <c r="H137" s="135"/>
      <c r="I137" s="135"/>
      <c r="J137" s="133">
        <f>IF(SUM(X41:X135)=0, " ", SUM(X41:X135))</f>
        <v>13.11</v>
      </c>
      <c r="K137" s="135"/>
      <c r="L137" s="133">
        <f>IF(SUM(Z41:Z135)=0, " ", SUM(Z41:Z135))</f>
        <v>1.1300000000000001</v>
      </c>
    </row>
    <row r="139" spans="1:26" ht="15" x14ac:dyDescent="0.25">
      <c r="A139" s="136" t="s">
        <v>110</v>
      </c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3">
        <v>1268.7</v>
      </c>
    </row>
    <row r="140" spans="1:26" ht="14.25" x14ac:dyDescent="0.2">
      <c r="A140" s="137" t="s">
        <v>111</v>
      </c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22"/>
    </row>
    <row r="141" spans="1:26" ht="14.25" x14ac:dyDescent="0.2">
      <c r="A141" s="137" t="s">
        <v>112</v>
      </c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22"/>
    </row>
    <row r="142" spans="1:26" ht="14.25" x14ac:dyDescent="0.2">
      <c r="A142" s="137" t="s">
        <v>113</v>
      </c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22">
        <v>1235.6200000000001</v>
      </c>
    </row>
    <row r="143" spans="1:26" ht="14.25" x14ac:dyDescent="0.2">
      <c r="A143" s="137" t="s">
        <v>114</v>
      </c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22"/>
    </row>
    <row r="144" spans="1:26" ht="14.25" x14ac:dyDescent="0.2">
      <c r="A144" s="137" t="s">
        <v>115</v>
      </c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22">
        <v>33.08</v>
      </c>
    </row>
    <row r="145" spans="1:12" ht="15" x14ac:dyDescent="0.25">
      <c r="A145" s="136" t="s">
        <v>116</v>
      </c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3">
        <v>763.72</v>
      </c>
    </row>
    <row r="146" spans="1:12" ht="14.25" x14ac:dyDescent="0.2">
      <c r="A146" s="137" t="s">
        <v>111</v>
      </c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22"/>
    </row>
    <row r="147" spans="1:12" ht="14.25" x14ac:dyDescent="0.2">
      <c r="A147" s="137" t="s">
        <v>112</v>
      </c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22"/>
    </row>
    <row r="148" spans="1:12" ht="14.25" x14ac:dyDescent="0.2">
      <c r="A148" s="137" t="s">
        <v>117</v>
      </c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22">
        <v>741.37</v>
      </c>
    </row>
    <row r="149" spans="1:12" ht="14.25" x14ac:dyDescent="0.2">
      <c r="A149" s="137" t="s">
        <v>114</v>
      </c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22"/>
    </row>
    <row r="150" spans="1:12" ht="14.25" x14ac:dyDescent="0.2">
      <c r="A150" s="137" t="s">
        <v>118</v>
      </c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22">
        <v>22.35</v>
      </c>
    </row>
    <row r="151" spans="1:12" ht="15" x14ac:dyDescent="0.25">
      <c r="A151" s="136" t="s">
        <v>119</v>
      </c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3">
        <f>H136</f>
        <v>5366.41</v>
      </c>
    </row>
    <row r="152" spans="1:12" ht="16.5" x14ac:dyDescent="0.25">
      <c r="A152" s="138" t="s">
        <v>109</v>
      </c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</row>
    <row r="153" spans="1:12" ht="14.25" x14ac:dyDescent="0.2">
      <c r="A153" s="137" t="str">
        <f>IF([3]Source!H82&lt;&gt; "", [3]Source!H82, "" )</f>
        <v>Прямые затраты</v>
      </c>
      <c r="B153" s="137"/>
      <c r="C153" s="137"/>
      <c r="D153" s="137"/>
      <c r="E153" s="137"/>
      <c r="F153" s="137"/>
      <c r="G153" s="137"/>
      <c r="H153" s="122">
        <f>[3]Source!F82</f>
        <v>3333.99</v>
      </c>
    </row>
    <row r="154" spans="1:12" ht="14.25" x14ac:dyDescent="0.2">
      <c r="A154" s="137" t="str">
        <f>IF([3]Source!H83&lt;&gt; "", [3]Source!H83, "" )</f>
        <v>Стоимость материальных ресурсов (всего)</v>
      </c>
      <c r="B154" s="137"/>
      <c r="C154" s="137"/>
      <c r="D154" s="137"/>
      <c r="E154" s="137"/>
      <c r="F154" s="137"/>
      <c r="G154" s="137"/>
      <c r="H154" s="122">
        <f>[3]Source!F83</f>
        <v>1486.43</v>
      </c>
    </row>
    <row r="155" spans="1:12" ht="14.25" x14ac:dyDescent="0.2">
      <c r="A155" s="137" t="str">
        <f>IF([3]Source!H85&lt;&gt; "", [3]Source!H85, "" )</f>
        <v>Стоимость материалов и оборудования подрядчика</v>
      </c>
      <c r="B155" s="137"/>
      <c r="C155" s="137"/>
      <c r="D155" s="137"/>
      <c r="E155" s="137"/>
      <c r="F155" s="137"/>
      <c r="G155" s="137"/>
      <c r="H155" s="122">
        <f>[3]Source!F85</f>
        <v>1486.43</v>
      </c>
    </row>
    <row r="156" spans="1:12" ht="14.25" x14ac:dyDescent="0.2">
      <c r="A156" s="137" t="str">
        <f>IF([3]Source!H86&lt;&gt; "", [3]Source!H86, "" )</f>
        <v>Стоимость материалов (всего)</v>
      </c>
      <c r="B156" s="137"/>
      <c r="C156" s="137"/>
      <c r="D156" s="137"/>
      <c r="E156" s="137"/>
      <c r="F156" s="137"/>
      <c r="G156" s="137"/>
      <c r="H156" s="122">
        <f>[3]Source!F86</f>
        <v>1486.43</v>
      </c>
    </row>
    <row r="157" spans="1:12" ht="14.25" x14ac:dyDescent="0.2">
      <c r="A157" s="137" t="str">
        <f>IF([3]Source!H88&lt;&gt; "", [3]Source!H88, "" )</f>
        <v>Стоимость материалов подрядчика</v>
      </c>
      <c r="B157" s="137"/>
      <c r="C157" s="137"/>
      <c r="D157" s="137"/>
      <c r="E157" s="137"/>
      <c r="F157" s="137"/>
      <c r="G157" s="137"/>
      <c r="H157" s="122">
        <f>[3]Source!F88</f>
        <v>1486.43</v>
      </c>
    </row>
    <row r="158" spans="1:12" ht="14.25" x14ac:dyDescent="0.2">
      <c r="A158" s="137" t="str">
        <f>IF([3]Source!H92&lt;&gt; "", [3]Source!H92, "" )</f>
        <v>Эксплуатация машин</v>
      </c>
      <c r="B158" s="137"/>
      <c r="C158" s="137"/>
      <c r="D158" s="137"/>
      <c r="E158" s="137"/>
      <c r="F158" s="137"/>
      <c r="G158" s="137"/>
      <c r="H158" s="122">
        <f>[3]Source!F92</f>
        <v>580.35</v>
      </c>
    </row>
    <row r="159" spans="1:12" ht="14.25" x14ac:dyDescent="0.2">
      <c r="A159" s="137" t="str">
        <f>IF([3]Source!H94&lt;&gt; "", [3]Source!H94, "" )</f>
        <v>ЗП машинистов</v>
      </c>
      <c r="B159" s="137"/>
      <c r="C159" s="137"/>
      <c r="D159" s="137"/>
      <c r="E159" s="137"/>
      <c r="F159" s="137"/>
      <c r="G159" s="137"/>
      <c r="H159" s="122">
        <f>[3]Source!F94</f>
        <v>13.11</v>
      </c>
    </row>
    <row r="160" spans="1:12" ht="14.25" x14ac:dyDescent="0.2">
      <c r="A160" s="137" t="str">
        <f>IF([3]Source!H95&lt;&gt; "", [3]Source!H95, "" )</f>
        <v>Основная ЗП рабочих</v>
      </c>
      <c r="B160" s="137"/>
      <c r="C160" s="137"/>
      <c r="D160" s="137"/>
      <c r="E160" s="137"/>
      <c r="F160" s="137"/>
      <c r="G160" s="137"/>
      <c r="H160" s="122">
        <f>[3]Source!F95</f>
        <v>1267.21</v>
      </c>
    </row>
    <row r="161" spans="1:8" ht="14.25" x14ac:dyDescent="0.2">
      <c r="A161" s="137" t="str">
        <f>IF([3]Source!H102&lt;&gt; "", [3]Source!H102, "" )</f>
        <v>Трудозатраты строителей</v>
      </c>
      <c r="B161" s="137"/>
      <c r="C161" s="137"/>
      <c r="D161" s="137"/>
      <c r="E161" s="137"/>
      <c r="F161" s="137"/>
      <c r="G161" s="137"/>
      <c r="H161" s="122">
        <f>[3]Source!F102</f>
        <v>124.7</v>
      </c>
    </row>
    <row r="162" spans="1:8" ht="14.25" x14ac:dyDescent="0.2">
      <c r="A162" s="137" t="str">
        <f>IF([3]Source!H103&lt;&gt; "", [3]Source!H103, "" )</f>
        <v>Трудозатраты машинистов</v>
      </c>
      <c r="B162" s="137"/>
      <c r="C162" s="137"/>
      <c r="D162" s="137"/>
      <c r="E162" s="137"/>
      <c r="F162" s="137"/>
      <c r="G162" s="137"/>
      <c r="H162" s="122">
        <f>[3]Source!F103</f>
        <v>1.1299999999999999</v>
      </c>
    </row>
    <row r="163" spans="1:8" ht="14.25" x14ac:dyDescent="0.2">
      <c r="A163" s="137" t="str">
        <f>IF([3]Source!H106&lt;&gt; "", [3]Source!H106, "" )</f>
        <v>Накладные расходы</v>
      </c>
      <c r="B163" s="137"/>
      <c r="C163" s="137"/>
      <c r="D163" s="137"/>
      <c r="E163" s="137"/>
      <c r="F163" s="137"/>
      <c r="G163" s="137"/>
      <c r="H163" s="122">
        <f>[3]Source!F106</f>
        <v>1268.7</v>
      </c>
    </row>
    <row r="164" spans="1:8" ht="14.25" x14ac:dyDescent="0.2">
      <c r="A164" s="137" t="str">
        <f>IF([3]Source!H107&lt;&gt; "", [3]Source!H107, "" )</f>
        <v>Сметная прибыль</v>
      </c>
      <c r="B164" s="137"/>
      <c r="C164" s="137"/>
      <c r="D164" s="137"/>
      <c r="E164" s="137"/>
      <c r="F164" s="137"/>
      <c r="G164" s="137"/>
      <c r="H164" s="122">
        <f>[3]Source!F107</f>
        <v>763.72</v>
      </c>
    </row>
    <row r="165" spans="1:8" ht="14.25" x14ac:dyDescent="0.2">
      <c r="A165" s="137" t="str">
        <f>IF([3]Source!H108&lt;&gt; "", [3]Source!H108, "" )</f>
        <v>Всего с НР и СП</v>
      </c>
      <c r="B165" s="137"/>
      <c r="C165" s="137"/>
      <c r="D165" s="137"/>
      <c r="E165" s="137"/>
      <c r="F165" s="137"/>
      <c r="G165" s="137"/>
      <c r="H165" s="122">
        <f>[3]Source!F108</f>
        <v>5366.41</v>
      </c>
    </row>
    <row r="166" spans="1:8" s="141" customFormat="1" ht="15" customHeight="1" x14ac:dyDescent="0.2">
      <c r="A166" s="139" t="s">
        <v>120</v>
      </c>
      <c r="B166" s="139"/>
      <c r="C166" s="139"/>
      <c r="D166" s="139"/>
      <c r="E166" s="139"/>
      <c r="F166" s="139"/>
      <c r="G166" s="139"/>
      <c r="H166" s="140">
        <v>9</v>
      </c>
    </row>
    <row r="167" spans="1:8" s="141" customFormat="1" ht="15" customHeight="1" x14ac:dyDescent="0.2">
      <c r="A167" s="139" t="s">
        <v>121</v>
      </c>
      <c r="B167" s="139"/>
      <c r="C167" s="139"/>
      <c r="D167" s="139"/>
      <c r="E167" s="139"/>
      <c r="F167" s="139"/>
      <c r="G167" s="139"/>
      <c r="H167" s="140">
        <v>27</v>
      </c>
    </row>
    <row r="168" spans="1:8" s="141" customFormat="1" ht="15" customHeight="1" x14ac:dyDescent="0.2">
      <c r="A168" s="139" t="s">
        <v>122</v>
      </c>
      <c r="B168" s="139"/>
      <c r="C168" s="139"/>
      <c r="D168" s="139"/>
      <c r="E168" s="139"/>
      <c r="F168" s="139"/>
      <c r="G168" s="139"/>
      <c r="H168" s="140">
        <v>1</v>
      </c>
    </row>
    <row r="169" spans="1:8" s="141" customFormat="1" ht="15" customHeight="1" x14ac:dyDescent="0.2">
      <c r="A169" s="139" t="s">
        <v>123</v>
      </c>
      <c r="B169" s="139"/>
      <c r="C169" s="139"/>
      <c r="D169" s="139"/>
      <c r="E169" s="139"/>
      <c r="F169" s="139"/>
      <c r="G169" s="139"/>
      <c r="H169" s="140">
        <v>9</v>
      </c>
    </row>
    <row r="170" spans="1:8" s="141" customFormat="1" ht="15" customHeight="1" x14ac:dyDescent="0.2">
      <c r="A170" s="139" t="s">
        <v>124</v>
      </c>
      <c r="B170" s="139"/>
      <c r="C170" s="139"/>
      <c r="D170" s="139"/>
      <c r="E170" s="142"/>
      <c r="F170" s="142"/>
      <c r="G170" s="142"/>
      <c r="H170" s="140">
        <f>'[1]СА м тр 4422460'!F25</f>
        <v>9041.1</v>
      </c>
    </row>
    <row r="171" spans="1:8" s="141" customFormat="1" ht="15" customHeight="1" x14ac:dyDescent="0.2">
      <c r="A171" s="139" t="s">
        <v>125</v>
      </c>
      <c r="B171" s="139"/>
      <c r="C171" s="139"/>
      <c r="D171" s="139"/>
      <c r="E171" s="139"/>
      <c r="F171" s="139"/>
      <c r="G171" s="139"/>
      <c r="H171" s="140">
        <f>'[1]СА м тр 4422460 (дав)'!H23</f>
        <v>363.77</v>
      </c>
    </row>
    <row r="172" spans="1:8" s="141" customFormat="1" ht="15" customHeight="1" x14ac:dyDescent="0.2">
      <c r="A172" s="139" t="s">
        <v>126</v>
      </c>
      <c r="B172" s="139"/>
      <c r="C172" s="139"/>
      <c r="D172" s="139"/>
      <c r="E172" s="139"/>
      <c r="F172" s="139"/>
      <c r="G172" s="139"/>
      <c r="H172" s="143">
        <f>'[1]СА м тр 4422460 (дав)'!H22</f>
        <v>7.13</v>
      </c>
    </row>
    <row r="173" spans="1:8" s="141" customFormat="1" ht="15" customHeight="1" x14ac:dyDescent="0.2">
      <c r="A173" s="139" t="s">
        <v>127</v>
      </c>
      <c r="B173" s="139"/>
      <c r="C173" s="139"/>
      <c r="D173" s="139"/>
      <c r="E173" s="139"/>
      <c r="F173" s="139"/>
      <c r="G173" s="139"/>
      <c r="H173" s="144">
        <f>H158*H166</f>
        <v>5223.1500000000005</v>
      </c>
    </row>
    <row r="174" spans="1:8" s="141" customFormat="1" ht="15" customHeight="1" x14ac:dyDescent="0.2">
      <c r="A174" s="139" t="s">
        <v>128</v>
      </c>
      <c r="B174" s="139"/>
      <c r="C174" s="139"/>
      <c r="D174" s="139"/>
      <c r="E174" s="139"/>
      <c r="F174" s="139"/>
      <c r="G174" s="139"/>
      <c r="H174" s="144">
        <f>H160*H167</f>
        <v>34214.67</v>
      </c>
    </row>
    <row r="175" spans="1:8" s="141" customFormat="1" ht="15" customHeight="1" x14ac:dyDescent="0.2">
      <c r="A175" s="139" t="s">
        <v>129</v>
      </c>
      <c r="B175" s="139"/>
      <c r="C175" s="139"/>
      <c r="D175" s="145">
        <f>(H163/(H159+H160))*1</f>
        <v>0.99092414396400907</v>
      </c>
      <c r="E175" s="142"/>
      <c r="F175" s="142"/>
      <c r="G175" s="142"/>
      <c r="H175" s="144">
        <f>(H174+(H159*H167))*D175</f>
        <v>34254.9</v>
      </c>
    </row>
    <row r="176" spans="1:8" s="141" customFormat="1" ht="15" customHeight="1" x14ac:dyDescent="0.2">
      <c r="A176" s="139" t="s">
        <v>130</v>
      </c>
      <c r="B176" s="139"/>
      <c r="C176" s="139"/>
      <c r="D176" s="145">
        <f>(H164/(H159+H160))*1</f>
        <v>0.5965071232191953</v>
      </c>
      <c r="E176" s="142"/>
      <c r="F176" s="142"/>
      <c r="G176" s="142"/>
      <c r="H176" s="144">
        <f>(H174+(H159*H167))*D176</f>
        <v>20620.440000000002</v>
      </c>
    </row>
    <row r="177" spans="1:14" s="141" customFormat="1" ht="15" customHeight="1" x14ac:dyDescent="0.2">
      <c r="A177" s="139" t="s">
        <v>131</v>
      </c>
      <c r="B177" s="139"/>
      <c r="C177" s="139"/>
      <c r="D177" s="139"/>
      <c r="E177" s="139"/>
      <c r="F177" s="139"/>
      <c r="G177" s="139"/>
      <c r="H177" s="144">
        <f>H170+H171+H173+H174+H175+H176</f>
        <v>103718.03</v>
      </c>
    </row>
    <row r="178" spans="1:14" s="141" customFormat="1" ht="13.5" customHeight="1" x14ac:dyDescent="0.2">
      <c r="A178" s="139" t="s">
        <v>132</v>
      </c>
      <c r="B178" s="139"/>
      <c r="C178" s="139"/>
      <c r="D178" s="139"/>
      <c r="E178" s="139"/>
      <c r="F178" s="139"/>
      <c r="G178" s="139"/>
      <c r="H178" s="144">
        <f>H177</f>
        <v>103718.03</v>
      </c>
    </row>
    <row r="179" spans="1:14" s="148" customFormat="1" ht="27.75" hidden="1" customHeight="1" x14ac:dyDescent="0.2">
      <c r="A179" s="146" t="s">
        <v>133</v>
      </c>
      <c r="B179" s="146"/>
      <c r="C179" s="146"/>
      <c r="D179" s="146"/>
      <c r="E179" s="146"/>
      <c r="F179" s="146"/>
      <c r="G179" s="146"/>
      <c r="H179" s="147">
        <v>0</v>
      </c>
    </row>
    <row r="180" spans="1:14" s="148" customFormat="1" ht="27" hidden="1" customHeight="1" x14ac:dyDescent="0.2">
      <c r="A180" s="146" t="s">
        <v>134</v>
      </c>
      <c r="B180" s="146"/>
      <c r="C180" s="146"/>
      <c r="D180" s="146"/>
      <c r="E180" s="146"/>
      <c r="F180" s="146"/>
      <c r="G180" s="146"/>
      <c r="H180" s="149">
        <f>(H178*H179)</f>
        <v>0</v>
      </c>
    </row>
    <row r="181" spans="1:14" s="148" customFormat="1" ht="32.25" hidden="1" customHeight="1" x14ac:dyDescent="0.2">
      <c r="A181" s="146" t="s">
        <v>132</v>
      </c>
      <c r="B181" s="146"/>
      <c r="C181" s="146"/>
      <c r="D181" s="146"/>
      <c r="E181" s="146"/>
      <c r="F181" s="146"/>
      <c r="G181" s="146"/>
      <c r="H181" s="149">
        <f>H178+H180</f>
        <v>103718.03</v>
      </c>
    </row>
    <row r="182" spans="1:14" s="148" customFormat="1" ht="14.25" customHeight="1" x14ac:dyDescent="0.2">
      <c r="A182" s="146" t="s">
        <v>135</v>
      </c>
      <c r="B182" s="146"/>
      <c r="C182" s="146"/>
      <c r="D182" s="146"/>
      <c r="E182" s="146"/>
      <c r="F182" s="146"/>
      <c r="G182" s="146"/>
      <c r="H182" s="149">
        <f>(H181-H171)+H172</f>
        <v>103361.39</v>
      </c>
    </row>
    <row r="183" spans="1:14" s="153" customFormat="1" ht="14.25" customHeight="1" x14ac:dyDescent="0.2">
      <c r="A183" s="150" t="s">
        <v>136</v>
      </c>
      <c r="B183" s="150"/>
      <c r="C183" s="150"/>
      <c r="D183" s="151"/>
      <c r="E183" s="151"/>
      <c r="F183" s="151"/>
      <c r="G183" s="151"/>
      <c r="H183" s="152">
        <f>(H182-H170-H172)*0.8+H170+H172</f>
        <v>84498.758000000002</v>
      </c>
    </row>
    <row r="184" spans="1:14" s="154" customFormat="1" ht="14.25" customHeight="1" x14ac:dyDescent="0.2">
      <c r="A184" s="150" t="s">
        <v>137</v>
      </c>
      <c r="B184" s="150"/>
      <c r="C184" s="150"/>
      <c r="D184" s="150"/>
      <c r="E184" s="150"/>
      <c r="F184" s="150"/>
      <c r="G184" s="150"/>
      <c r="H184" s="152">
        <f>H183*20%</f>
        <v>16899.7516</v>
      </c>
    </row>
    <row r="185" spans="1:14" s="154" customFormat="1" ht="14.25" customHeight="1" x14ac:dyDescent="0.2">
      <c r="A185" s="150" t="s">
        <v>82</v>
      </c>
      <c r="B185" s="150"/>
      <c r="C185" s="150"/>
      <c r="D185" s="150"/>
      <c r="E185" s="150"/>
      <c r="F185" s="150"/>
      <c r="G185" s="150"/>
      <c r="H185" s="152">
        <f>H183+H184</f>
        <v>101398.5096</v>
      </c>
    </row>
    <row r="186" spans="1:14" s="153" customFormat="1" x14ac:dyDescent="0.2"/>
    <row r="187" spans="1:14" s="153" customFormat="1" x14ac:dyDescent="0.2"/>
    <row r="188" spans="1:14" s="40" customFormat="1" ht="15" customHeight="1" x14ac:dyDescent="0.2">
      <c r="A188" s="155" t="s">
        <v>138</v>
      </c>
      <c r="B188" s="156"/>
      <c r="D188" s="157"/>
      <c r="E188" s="158"/>
      <c r="F188" s="158"/>
      <c r="G188" s="158"/>
      <c r="H188" s="159" t="s">
        <v>139</v>
      </c>
      <c r="I188" s="160"/>
      <c r="J188" s="161"/>
      <c r="K188" s="158"/>
      <c r="L188" s="158"/>
      <c r="M188" s="158"/>
      <c r="N188" s="162"/>
    </row>
    <row r="189" spans="1:14" s="40" customFormat="1" ht="15" customHeight="1" x14ac:dyDescent="0.2">
      <c r="A189" s="155"/>
      <c r="B189" s="156"/>
      <c r="D189" s="157"/>
      <c r="E189" s="158"/>
      <c r="F189" s="158"/>
      <c r="G189" s="158"/>
      <c r="H189" s="159"/>
      <c r="I189" s="160"/>
      <c r="J189" s="161"/>
      <c r="K189" s="158"/>
      <c r="L189" s="158"/>
      <c r="M189" s="158"/>
      <c r="N189" s="162"/>
    </row>
    <row r="190" spans="1:14" s="40" customFormat="1" ht="15" x14ac:dyDescent="0.25">
      <c r="A190" s="163" t="s">
        <v>140</v>
      </c>
      <c r="B190" s="163"/>
      <c r="D190" s="163"/>
      <c r="E190" s="163"/>
      <c r="F190" s="163"/>
      <c r="G190" s="164"/>
      <c r="H190" s="165"/>
      <c r="I190" s="165"/>
      <c r="J190" s="166"/>
      <c r="K190" s="166"/>
      <c r="L190" s="166"/>
      <c r="M190" s="166"/>
    </row>
    <row r="191" spans="1:14" s="40" customFormat="1" ht="20.25" customHeight="1" x14ac:dyDescent="0.2">
      <c r="A191" s="163" t="s">
        <v>141</v>
      </c>
      <c r="B191" s="163"/>
      <c r="D191" s="167" t="s">
        <v>142</v>
      </c>
      <c r="E191" s="163"/>
      <c r="F191" s="166"/>
      <c r="H191" s="163"/>
      <c r="I191" s="163"/>
      <c r="J191" s="166"/>
      <c r="K191" s="167" t="s">
        <v>143</v>
      </c>
      <c r="L191" s="166"/>
      <c r="M191" s="166"/>
    </row>
    <row r="192" spans="1:14" s="168" customFormat="1" x14ac:dyDescent="0.2">
      <c r="C192" s="169"/>
      <c r="D192" s="169"/>
      <c r="H192" s="170"/>
      <c r="I192" s="170"/>
      <c r="J192" s="170"/>
    </row>
  </sheetData>
  <mergeCells count="79">
    <mergeCell ref="A183:C183"/>
    <mergeCell ref="A184:G184"/>
    <mergeCell ref="A185:G185"/>
    <mergeCell ref="C192:D192"/>
    <mergeCell ref="H192:J192"/>
    <mergeCell ref="A177:G177"/>
    <mergeCell ref="A178:G178"/>
    <mergeCell ref="A179:G179"/>
    <mergeCell ref="A180:G180"/>
    <mergeCell ref="A181:G181"/>
    <mergeCell ref="A182:G182"/>
    <mergeCell ref="A171:G171"/>
    <mergeCell ref="A172:G172"/>
    <mergeCell ref="A173:G173"/>
    <mergeCell ref="A174:G174"/>
    <mergeCell ref="A175:C175"/>
    <mergeCell ref="A176:C176"/>
    <mergeCell ref="A165:G165"/>
    <mergeCell ref="A166:G166"/>
    <mergeCell ref="A167:G167"/>
    <mergeCell ref="A168:G168"/>
    <mergeCell ref="A169:G169"/>
    <mergeCell ref="A170:D170"/>
    <mergeCell ref="A159:G159"/>
    <mergeCell ref="A160:G160"/>
    <mergeCell ref="A161:G161"/>
    <mergeCell ref="A162:G162"/>
    <mergeCell ref="A163:G163"/>
    <mergeCell ref="A164:G164"/>
    <mergeCell ref="A153:G153"/>
    <mergeCell ref="A154:G154"/>
    <mergeCell ref="A155:G155"/>
    <mergeCell ref="A156:G156"/>
    <mergeCell ref="A157:G157"/>
    <mergeCell ref="A158:G158"/>
    <mergeCell ref="A147:K147"/>
    <mergeCell ref="A148:K148"/>
    <mergeCell ref="A149:K149"/>
    <mergeCell ref="A150:K150"/>
    <mergeCell ref="A151:K151"/>
    <mergeCell ref="A152:L152"/>
    <mergeCell ref="A141:K141"/>
    <mergeCell ref="A142:K142"/>
    <mergeCell ref="A143:K143"/>
    <mergeCell ref="A144:K144"/>
    <mergeCell ref="A145:K145"/>
    <mergeCell ref="A146:K146"/>
    <mergeCell ref="A41:L41"/>
    <mergeCell ref="A42:L42"/>
    <mergeCell ref="A68:L68"/>
    <mergeCell ref="A136:G137"/>
    <mergeCell ref="A139:K139"/>
    <mergeCell ref="A140:K140"/>
    <mergeCell ref="F35:G35"/>
    <mergeCell ref="H35:J35"/>
    <mergeCell ref="K35:L35"/>
    <mergeCell ref="F36:F37"/>
    <mergeCell ref="G36:G37"/>
    <mergeCell ref="H36:H38"/>
    <mergeCell ref="I36:I38"/>
    <mergeCell ref="J36:J37"/>
    <mergeCell ref="K36:L36"/>
    <mergeCell ref="K37:L37"/>
    <mergeCell ref="J21:J22"/>
    <mergeCell ref="K21:K22"/>
    <mergeCell ref="L21:L22"/>
    <mergeCell ref="J24:L24"/>
    <mergeCell ref="J33:K33"/>
    <mergeCell ref="A35:A38"/>
    <mergeCell ref="B35:B38"/>
    <mergeCell ref="C35:C38"/>
    <mergeCell ref="D35:D38"/>
    <mergeCell ref="E35:E38"/>
    <mergeCell ref="J6:L6"/>
    <mergeCell ref="J7:L9"/>
    <mergeCell ref="J10:L11"/>
    <mergeCell ref="J12:L14"/>
    <mergeCell ref="J15:L17"/>
    <mergeCell ref="J18:L20"/>
  </mergeCells>
  <pageMargins left="0.4" right="0.2" top="0.2" bottom="0.4" header="0.2" footer="0.2"/>
  <pageSetup paperSize="9" scale="82" fitToHeight="0" orientation="landscape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66FF99"/>
    <pageSetUpPr fitToPage="1"/>
  </sheetPr>
  <dimension ref="A1:Z194"/>
  <sheetViews>
    <sheetView showGridLines="0" zoomScaleNormal="100" workbookViewId="0">
      <selection activeCell="C6" sqref="C6:N31"/>
    </sheetView>
  </sheetViews>
  <sheetFormatPr defaultRowHeight="12.75" x14ac:dyDescent="0.2"/>
  <cols>
    <col min="1" max="1" width="6.28515625" style="2" customWidth="1"/>
    <col min="2" max="2" width="6.7109375" style="2" customWidth="1"/>
    <col min="3" max="3" width="15.7109375" style="2" customWidth="1"/>
    <col min="4" max="4" width="40.7109375" style="2" customWidth="1"/>
    <col min="5" max="12" width="12.7109375" style="2" customWidth="1"/>
    <col min="13" max="19" width="9.140625" style="2"/>
    <col min="20" max="36" width="0" style="2" hidden="1" customWidth="1"/>
    <col min="37" max="16384" width="9.140625" style="2"/>
  </cols>
  <sheetData>
    <row r="1" spans="1:12" x14ac:dyDescent="0.2">
      <c r="A1" s="1" t="s">
        <v>52</v>
      </c>
    </row>
    <row r="2" spans="1:12" s="4" customFormat="1" ht="12" customHeight="1" x14ac:dyDescent="0.2">
      <c r="A2" s="3" t="s">
        <v>144</v>
      </c>
      <c r="J2" s="4" t="s">
        <v>54</v>
      </c>
    </row>
    <row r="3" spans="1:12" s="4" customFormat="1" ht="12" x14ac:dyDescent="0.2">
      <c r="A3" s="3"/>
      <c r="B3" s="5"/>
      <c r="C3" s="5"/>
      <c r="D3" s="5"/>
      <c r="J3" s="4" t="s">
        <v>55</v>
      </c>
    </row>
    <row r="4" spans="1:12" s="4" customFormat="1" ht="9.75" x14ac:dyDescent="0.2">
      <c r="J4" s="4" t="s">
        <v>56</v>
      </c>
    </row>
    <row r="5" spans="1:12" s="4" customFormat="1" ht="9.75" x14ac:dyDescent="0.2">
      <c r="J5" s="6"/>
      <c r="K5" s="7" t="s">
        <v>57</v>
      </c>
      <c r="L5" s="8"/>
    </row>
    <row r="6" spans="1:12" s="4" customFormat="1" ht="11.25" x14ac:dyDescent="0.2">
      <c r="D6" s="9"/>
      <c r="E6" s="10"/>
      <c r="J6" s="11"/>
      <c r="K6" s="12"/>
      <c r="L6" s="13"/>
    </row>
    <row r="7" spans="1:12" s="4" customFormat="1" ht="10.5" customHeight="1" x14ac:dyDescent="0.2">
      <c r="C7" s="14"/>
      <c r="D7" s="15"/>
      <c r="E7" s="16"/>
      <c r="F7" s="16"/>
      <c r="G7" s="16"/>
      <c r="J7" s="17"/>
      <c r="K7" s="18"/>
      <c r="L7" s="19"/>
    </row>
    <row r="8" spans="1:12" s="4" customFormat="1" ht="11.25" customHeight="1" x14ac:dyDescent="0.2">
      <c r="A8" s="14" t="s">
        <v>61</v>
      </c>
      <c r="B8" s="10"/>
      <c r="C8" s="20"/>
      <c r="D8" s="21"/>
      <c r="E8" s="21"/>
      <c r="F8" s="22"/>
      <c r="G8" s="23"/>
      <c r="H8" s="22"/>
      <c r="I8" s="24"/>
      <c r="J8" s="25"/>
      <c r="K8" s="26"/>
      <c r="L8" s="27"/>
    </row>
    <row r="9" spans="1:12" s="4" customFormat="1" ht="5.25" customHeight="1" x14ac:dyDescent="0.2">
      <c r="A9" s="10"/>
      <c r="B9" s="10"/>
      <c r="C9" s="28"/>
      <c r="D9" s="9"/>
      <c r="E9" s="9"/>
      <c r="F9" s="24"/>
      <c r="H9" s="24"/>
      <c r="I9" s="24"/>
      <c r="J9" s="29"/>
      <c r="K9" s="30"/>
      <c r="L9" s="31"/>
    </row>
    <row r="10" spans="1:12" s="4" customFormat="1" ht="10.5" customHeight="1" x14ac:dyDescent="0.2">
      <c r="C10" s="14"/>
      <c r="D10" s="15"/>
      <c r="E10" s="16"/>
      <c r="F10" s="16"/>
      <c r="G10" s="16"/>
      <c r="J10" s="32"/>
      <c r="K10" s="33"/>
      <c r="L10" s="34"/>
    </row>
    <row r="11" spans="1:12" s="4" customFormat="1" x14ac:dyDescent="0.2">
      <c r="A11" s="14" t="s">
        <v>65</v>
      </c>
      <c r="B11" s="10"/>
      <c r="C11" s="20"/>
      <c r="D11" s="21"/>
      <c r="E11" s="21"/>
      <c r="F11" s="22"/>
      <c r="G11" s="23"/>
      <c r="H11" s="22"/>
      <c r="I11" s="24"/>
      <c r="J11" s="35"/>
      <c r="K11" s="33"/>
      <c r="L11" s="34"/>
    </row>
    <row r="12" spans="1:12" s="40" customFormat="1" ht="6.75" customHeight="1" x14ac:dyDescent="0.2">
      <c r="A12" s="36"/>
      <c r="B12" s="36"/>
      <c r="C12" s="37"/>
      <c r="D12" s="38"/>
      <c r="E12" s="38"/>
      <c r="F12" s="39"/>
      <c r="H12" s="39"/>
      <c r="I12" s="39"/>
      <c r="J12" s="41"/>
      <c r="K12" s="42"/>
      <c r="L12" s="43"/>
    </row>
    <row r="13" spans="1:12" s="40" customFormat="1" ht="11.25" customHeight="1" x14ac:dyDescent="0.2">
      <c r="A13" s="36"/>
      <c r="B13" s="36"/>
      <c r="C13" s="44"/>
      <c r="D13" s="38"/>
      <c r="E13" s="38"/>
      <c r="F13" s="39"/>
      <c r="H13" s="39"/>
      <c r="I13" s="39"/>
      <c r="J13" s="45"/>
      <c r="K13" s="42"/>
      <c r="L13" s="43"/>
    </row>
    <row r="14" spans="1:12" s="40" customFormat="1" ht="11.25" customHeight="1" x14ac:dyDescent="0.2">
      <c r="A14" s="44" t="s">
        <v>66</v>
      </c>
      <c r="B14" s="36"/>
      <c r="C14" s="46"/>
      <c r="D14" s="47"/>
      <c r="E14" s="47"/>
      <c r="F14" s="48"/>
      <c r="G14" s="49"/>
      <c r="H14" s="48"/>
      <c r="I14" s="39"/>
      <c r="J14" s="45"/>
      <c r="K14" s="42"/>
      <c r="L14" s="43"/>
    </row>
    <row r="15" spans="1:12" s="54" customFormat="1" ht="6" customHeight="1" x14ac:dyDescent="0.2">
      <c r="A15" s="50"/>
      <c r="B15" s="50"/>
      <c r="C15" s="51"/>
      <c r="D15" s="52"/>
      <c r="E15" s="52"/>
      <c r="F15" s="53"/>
      <c r="H15" s="53"/>
      <c r="I15" s="53"/>
      <c r="J15" s="55"/>
      <c r="K15" s="56"/>
      <c r="L15" s="57"/>
    </row>
    <row r="16" spans="1:12" s="54" customFormat="1" ht="11.25" customHeight="1" x14ac:dyDescent="0.2">
      <c r="A16" s="50"/>
      <c r="B16" s="50"/>
      <c r="C16" s="58"/>
      <c r="D16" s="52"/>
      <c r="E16" s="52"/>
      <c r="F16" s="53"/>
      <c r="H16" s="53"/>
      <c r="I16" s="53"/>
      <c r="J16" s="59"/>
      <c r="K16" s="60"/>
      <c r="L16" s="61"/>
    </row>
    <row r="17" spans="1:14" s="54" customFormat="1" x14ac:dyDescent="0.2">
      <c r="A17" s="62" t="s">
        <v>67</v>
      </c>
      <c r="B17" s="50"/>
      <c r="C17" s="63"/>
      <c r="D17" s="64"/>
      <c r="E17" s="64"/>
      <c r="F17" s="65"/>
      <c r="G17" s="65"/>
      <c r="H17" s="65"/>
      <c r="I17" s="53"/>
      <c r="J17" s="66"/>
      <c r="K17" s="67"/>
      <c r="L17" s="68"/>
    </row>
    <row r="18" spans="1:14" s="4" customFormat="1" ht="6.75" customHeight="1" x14ac:dyDescent="0.2">
      <c r="A18" s="10"/>
      <c r="B18" s="10"/>
      <c r="C18" s="28"/>
      <c r="D18" s="9"/>
      <c r="E18" s="9"/>
      <c r="F18" s="24"/>
      <c r="G18" s="24"/>
      <c r="H18" s="24"/>
      <c r="I18" s="24"/>
      <c r="J18" s="32"/>
      <c r="K18" s="33"/>
      <c r="L18" s="34"/>
    </row>
    <row r="19" spans="1:14" s="4" customFormat="1" ht="12.75" customHeight="1" x14ac:dyDescent="0.2">
      <c r="A19" s="10"/>
      <c r="B19" s="10"/>
      <c r="C19" s="14"/>
      <c r="D19" s="15"/>
      <c r="E19" s="16"/>
      <c r="F19" s="16"/>
      <c r="G19" s="16"/>
      <c r="H19" s="24"/>
      <c r="I19" s="24"/>
      <c r="J19" s="35"/>
      <c r="K19" s="33"/>
      <c r="L19" s="34"/>
    </row>
    <row r="20" spans="1:14" s="4" customFormat="1" ht="11.25" customHeight="1" x14ac:dyDescent="0.2">
      <c r="A20" s="14" t="s">
        <v>68</v>
      </c>
      <c r="B20" s="69"/>
      <c r="C20" s="20"/>
      <c r="D20" s="21"/>
      <c r="E20" s="21"/>
      <c r="F20" s="22"/>
      <c r="G20" s="23"/>
      <c r="H20" s="22"/>
      <c r="I20" s="70"/>
      <c r="J20" s="35"/>
      <c r="K20" s="33"/>
      <c r="L20" s="34"/>
    </row>
    <row r="21" spans="1:14" s="4" customFormat="1" ht="6.75" customHeight="1" x14ac:dyDescent="0.2">
      <c r="A21" s="10"/>
      <c r="B21" s="10"/>
      <c r="C21" s="28"/>
      <c r="D21" s="9"/>
      <c r="E21" s="9"/>
      <c r="F21" s="24"/>
      <c r="H21" s="24"/>
      <c r="I21" s="24"/>
      <c r="J21" s="71"/>
      <c r="K21" s="72"/>
      <c r="L21" s="73"/>
    </row>
    <row r="22" spans="1:14" s="4" customFormat="1" ht="12.75" customHeight="1" x14ac:dyDescent="0.2">
      <c r="A22" s="14" t="s">
        <v>69</v>
      </c>
      <c r="B22" s="74" t="s">
        <v>70</v>
      </c>
      <c r="C22" s="49"/>
      <c r="D22" s="48"/>
      <c r="E22" s="75"/>
      <c r="F22" s="23"/>
      <c r="G22" s="23"/>
      <c r="H22" s="23"/>
      <c r="I22" s="76"/>
      <c r="J22" s="77"/>
      <c r="K22" s="78"/>
      <c r="L22" s="79"/>
    </row>
    <row r="23" spans="1:14" s="4" customFormat="1" ht="12" customHeight="1" x14ac:dyDescent="0.2">
      <c r="A23" s="9"/>
      <c r="C23" s="24"/>
      <c r="E23" s="80"/>
      <c r="J23" s="6"/>
      <c r="K23" s="7"/>
      <c r="L23" s="8"/>
    </row>
    <row r="24" spans="1:14" s="4" customFormat="1" ht="12.75" customHeight="1" x14ac:dyDescent="0.2">
      <c r="A24" s="81"/>
      <c r="B24" s="82"/>
      <c r="C24" s="44"/>
      <c r="E24" s="80"/>
      <c r="I24" s="83"/>
      <c r="J24" s="84"/>
      <c r="K24" s="85"/>
      <c r="L24" s="86"/>
    </row>
    <row r="25" spans="1:14" s="4" customFormat="1" ht="10.5" customHeight="1" x14ac:dyDescent="0.2">
      <c r="A25" s="87"/>
      <c r="B25" s="87"/>
      <c r="C25" s="44"/>
      <c r="E25" s="80"/>
      <c r="I25" s="88"/>
      <c r="J25" s="89"/>
      <c r="K25" s="89"/>
      <c r="L25" s="90"/>
    </row>
    <row r="26" spans="1:14" s="24" customFormat="1" ht="9.75" customHeight="1" x14ac:dyDescent="0.2">
      <c r="A26" s="87"/>
      <c r="B26" s="87"/>
      <c r="C26" s="91"/>
      <c r="D26" s="92"/>
      <c r="E26" s="80"/>
      <c r="F26" s="4"/>
      <c r="G26" s="4"/>
      <c r="H26" s="4"/>
      <c r="I26" s="93"/>
      <c r="J26" s="94"/>
      <c r="K26" s="95"/>
      <c r="L26" s="96"/>
    </row>
    <row r="27" spans="1:14" s="24" customFormat="1" ht="8.25" customHeight="1" x14ac:dyDescent="0.2">
      <c r="A27" s="87"/>
      <c r="B27" s="87"/>
      <c r="C27" s="87"/>
      <c r="E27" s="80"/>
      <c r="F27" s="4"/>
      <c r="G27" s="4"/>
      <c r="H27" s="80"/>
      <c r="I27" s="4"/>
      <c r="J27" s="93"/>
      <c r="K27" s="4"/>
      <c r="L27" s="4"/>
      <c r="M27" s="4"/>
      <c r="N27" s="4"/>
    </row>
    <row r="28" spans="1:14" s="24" customFormat="1" ht="11.25" x14ac:dyDescent="0.2">
      <c r="A28" s="87"/>
      <c r="B28" s="87"/>
      <c r="C28" s="87"/>
      <c r="D28" s="4"/>
      <c r="E28" s="97"/>
      <c r="F28" s="97"/>
      <c r="G28" s="4"/>
      <c r="H28" s="98"/>
      <c r="I28" s="99"/>
      <c r="L28" s="4"/>
      <c r="M28" s="4"/>
      <c r="N28" s="4"/>
    </row>
    <row r="29" spans="1:14" s="24" customFormat="1" ht="11.25" x14ac:dyDescent="0.2">
      <c r="A29" s="87"/>
      <c r="B29" s="87"/>
      <c r="C29" s="87"/>
      <c r="D29" s="4"/>
      <c r="E29" s="100"/>
      <c r="F29" s="100"/>
      <c r="G29" s="4"/>
      <c r="H29" s="101"/>
      <c r="I29" s="101"/>
      <c r="L29" s="4"/>
      <c r="M29" s="4"/>
      <c r="N29" s="4"/>
    </row>
    <row r="30" spans="1:14" s="4" customFormat="1" ht="14.25" customHeight="1" x14ac:dyDescent="0.2">
      <c r="A30" s="87"/>
      <c r="B30" s="87"/>
      <c r="C30" s="81"/>
      <c r="D30" s="102"/>
      <c r="E30" s="103"/>
      <c r="F30" s="104"/>
      <c r="G30" s="105"/>
      <c r="H30" s="104"/>
      <c r="I30" s="104"/>
    </row>
    <row r="31" spans="1:14" s="4" customFormat="1" ht="11.25" x14ac:dyDescent="0.2">
      <c r="A31" s="87"/>
      <c r="B31" s="87"/>
      <c r="C31" s="15"/>
      <c r="D31" s="9"/>
      <c r="E31" s="9"/>
      <c r="F31" s="9"/>
      <c r="G31" s="9"/>
    </row>
    <row r="32" spans="1:14" s="4" customFormat="1" ht="12.75" customHeight="1" x14ac:dyDescent="0.2">
      <c r="A32" s="24" t="s">
        <v>145</v>
      </c>
    </row>
    <row r="33" spans="1:26" s="4" customFormat="1" ht="17.25" customHeight="1" x14ac:dyDescent="0.2">
      <c r="A33" s="4" t="s">
        <v>73</v>
      </c>
      <c r="B33" s="9"/>
      <c r="C33" s="9"/>
      <c r="D33" s="9"/>
      <c r="E33" s="9"/>
      <c r="H33" s="106">
        <f>H187</f>
        <v>88112.287200000006</v>
      </c>
      <c r="J33" s="107"/>
      <c r="K33" s="107"/>
    </row>
    <row r="34" spans="1:26" ht="15" x14ac:dyDescent="0.2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26" ht="15" x14ac:dyDescent="0.2">
      <c r="A35" s="109" t="s">
        <v>74</v>
      </c>
      <c r="B35" s="109" t="s">
        <v>75</v>
      </c>
      <c r="C35" s="109" t="s">
        <v>76</v>
      </c>
      <c r="D35" s="109" t="s">
        <v>77</v>
      </c>
      <c r="E35" s="109" t="s">
        <v>78</v>
      </c>
      <c r="F35" s="110" t="s">
        <v>79</v>
      </c>
      <c r="G35" s="111"/>
      <c r="H35" s="110" t="s">
        <v>80</v>
      </c>
      <c r="I35" s="112"/>
      <c r="J35" s="111"/>
      <c r="K35" s="110" t="s">
        <v>81</v>
      </c>
      <c r="L35" s="111"/>
    </row>
    <row r="36" spans="1:26" ht="15" x14ac:dyDescent="0.2">
      <c r="A36" s="113"/>
      <c r="B36" s="113"/>
      <c r="C36" s="113"/>
      <c r="D36" s="113"/>
      <c r="E36" s="113"/>
      <c r="F36" s="109" t="s">
        <v>82</v>
      </c>
      <c r="G36" s="109" t="s">
        <v>83</v>
      </c>
      <c r="H36" s="109" t="s">
        <v>82</v>
      </c>
      <c r="I36" s="109" t="s">
        <v>84</v>
      </c>
      <c r="J36" s="109" t="s">
        <v>83</v>
      </c>
      <c r="K36" s="110" t="s">
        <v>85</v>
      </c>
      <c r="L36" s="111"/>
    </row>
    <row r="37" spans="1:26" ht="15" x14ac:dyDescent="0.2">
      <c r="A37" s="113"/>
      <c r="B37" s="113"/>
      <c r="C37" s="113"/>
      <c r="D37" s="113"/>
      <c r="E37" s="113"/>
      <c r="F37" s="114"/>
      <c r="G37" s="114"/>
      <c r="H37" s="113"/>
      <c r="I37" s="113"/>
      <c r="J37" s="114"/>
      <c r="K37" s="110" t="s">
        <v>86</v>
      </c>
      <c r="L37" s="111"/>
    </row>
    <row r="38" spans="1:26" ht="30" x14ac:dyDescent="0.2">
      <c r="A38" s="114"/>
      <c r="B38" s="114"/>
      <c r="C38" s="114"/>
      <c r="D38" s="114"/>
      <c r="E38" s="114"/>
      <c r="F38" s="115" t="s">
        <v>84</v>
      </c>
      <c r="G38" s="115" t="s">
        <v>87</v>
      </c>
      <c r="H38" s="114"/>
      <c r="I38" s="114"/>
      <c r="J38" s="115" t="s">
        <v>87</v>
      </c>
      <c r="K38" s="115" t="s">
        <v>88</v>
      </c>
      <c r="L38" s="115" t="s">
        <v>89</v>
      </c>
    </row>
    <row r="39" spans="1:26" ht="15" x14ac:dyDescent="0.2">
      <c r="A39" s="115">
        <v>1</v>
      </c>
      <c r="B39" s="115" t="s">
        <v>90</v>
      </c>
      <c r="C39" s="115">
        <v>2</v>
      </c>
      <c r="D39" s="115">
        <v>3</v>
      </c>
      <c r="E39" s="115">
        <v>4</v>
      </c>
      <c r="F39" s="115">
        <v>5</v>
      </c>
      <c r="G39" s="115">
        <v>6</v>
      </c>
      <c r="H39" s="115">
        <v>7</v>
      </c>
      <c r="I39" s="115">
        <v>8</v>
      </c>
      <c r="J39" s="115">
        <v>9</v>
      </c>
      <c r="K39" s="115">
        <v>10</v>
      </c>
      <c r="L39" s="115">
        <v>11</v>
      </c>
    </row>
    <row r="40" spans="1:26" ht="0.75" customHeight="1" x14ac:dyDescent="0.2"/>
    <row r="41" spans="1:26" ht="26.25" hidden="1" customHeight="1" x14ac:dyDescent="0.2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26" s="131" customFormat="1" ht="15" x14ac:dyDescent="0.25">
      <c r="A42" s="130" t="str">
        <f>[4]Source!G24</f>
        <v>Раздел 20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</row>
    <row r="43" spans="1:26" ht="61.5" customHeight="1" x14ac:dyDescent="0.25">
      <c r="A43" s="119" t="str">
        <f>IF([4]Source!E25&lt;&gt;"", [4]Source!E25, "")</f>
        <v>1</v>
      </c>
      <c r="B43" s="119">
        <v>1</v>
      </c>
      <c r="C43" s="119" t="s">
        <v>91</v>
      </c>
      <c r="D43" s="119" t="str">
        <f>IF([4]Source!G25&lt;&gt;"", [4]Source!G25, "")</f>
        <v>Разборка тепловой изоляции из ваты минеральной</v>
      </c>
      <c r="E43" s="120">
        <f>[4]Source!I25</f>
        <v>0.22</v>
      </c>
      <c r="F43" s="121">
        <f>IF([4]Source!AB25=0, " ", [4]Source!AB25)</f>
        <v>182.53</v>
      </c>
      <c r="G43" s="121" t="str">
        <f>IF([4]Source!AD25=0, " ", [4]Source!AD25)</f>
        <v xml:space="preserve"> </v>
      </c>
      <c r="H43" s="122">
        <f>IF([4]Source!O25=0, " ", [4]Source!O25)</f>
        <v>40.159999999999997</v>
      </c>
      <c r="I43" s="122">
        <f>IF([4]Source!S25=0, " ", [4]Source!S25)</f>
        <v>40.159999999999997</v>
      </c>
      <c r="J43" s="121" t="str">
        <f>IF([4]Source!Q25=0, " ", [4]Source!Q25)</f>
        <v xml:space="preserve"> </v>
      </c>
      <c r="K43" s="121">
        <f>IF([4]Source!AH25=0, " ", ROUND([4]Source!AH25,2))</f>
        <v>21.97</v>
      </c>
      <c r="L43" s="121">
        <f>IF([4]Source!U25=0, " ", ROUND([4]Source!U25,2))</f>
        <v>4.83</v>
      </c>
      <c r="N43">
        <f>SUMPRODUCT(I43:I1000,--ISNUMBER(SEARCH("Разборка",D43:D1000,1)))+SUMPRODUCT(I43:I1000,--ISNUMBER(SEARCH("Демонтаж",D43:D1000,1)))</f>
        <v>249.43</v>
      </c>
      <c r="O43">
        <f>SUMPRODUCT(J43:J1000,--ISNUMBER(SEARCH("Разборка",D43:D1000,1)))+SUMPRODUCT(J43:J1000,--ISNUMBER(SEARCH("Демонтаж",D43:D1000,1)))</f>
        <v>111.2</v>
      </c>
      <c r="P43">
        <f>SUMPRODUCT(L43:L1000,--ISNUMBER(SEARCH("Разборка",D43:D1000,1)))+SUMPRODUCT(L43:L1000,--ISNUMBER(SEARCH("Демонтаж",D43:D1000,1)))</f>
        <v>26.369999999999997</v>
      </c>
      <c r="T43" s="2">
        <f>[4]Source!O25+[4]Source!X25+[4]Source!Y25</f>
        <v>89.96</v>
      </c>
      <c r="V43" s="2">
        <f>IF([4]Source!S25=0, " ", [4]Source!S25)</f>
        <v>40.159999999999997</v>
      </c>
      <c r="W43" s="2" t="str">
        <f>IF([4]Source!Q25=0, " ", [4]Source!Q25)</f>
        <v xml:space="preserve"> </v>
      </c>
      <c r="X43" s="2" t="str">
        <f>IF([4]Source!R25=0, " ", [4]Source!R25)</f>
        <v xml:space="preserve"> </v>
      </c>
      <c r="Y43" s="2">
        <f>IF([4]Source!U25=0, " ", ROUND([4]Source!U25,2))</f>
        <v>4.83</v>
      </c>
      <c r="Z43" s="2" t="str">
        <f>IF([4]Source!V25=0, " ", ROUND([4]Source!V25,2))</f>
        <v xml:space="preserve"> </v>
      </c>
    </row>
    <row r="44" spans="1:26" ht="14.25" x14ac:dyDescent="0.2">
      <c r="A44" s="119"/>
      <c r="B44" s="119"/>
      <c r="C44" s="119"/>
      <c r="D44" s="123" t="str">
        <f>IF([4]Source!H25&lt;&gt;"", [4]Source!H25, "")</f>
        <v>100 м2</v>
      </c>
      <c r="E44" s="120"/>
      <c r="F44" s="122">
        <f>IF([4]Source!AF25=0, " ", [4]Source!AF25)</f>
        <v>182.53</v>
      </c>
      <c r="G44" s="122" t="str">
        <f>IF([4]Source!AE25=0, " ", [4]Source!AE25)</f>
        <v xml:space="preserve"> </v>
      </c>
      <c r="H44" s="120"/>
      <c r="I44" s="120"/>
      <c r="J44" s="122" t="str">
        <f>IF([4]Source!R25=0, " ", [4]Source!R25)</f>
        <v xml:space="preserve"> </v>
      </c>
      <c r="K44" s="122" t="str">
        <f>IF([4]Source!AI25=0, " ", ROUND([4]Source!AI25,2))</f>
        <v xml:space="preserve"> </v>
      </c>
      <c r="L44" s="122" t="str">
        <f>IF([4]Source!V25=0, " ", ROUND([4]Source!V25,2))</f>
        <v xml:space="preserve"> </v>
      </c>
    </row>
    <row r="45" spans="1:26" ht="14.25" x14ac:dyDescent="0.2">
      <c r="D45" s="124" t="s">
        <v>92</v>
      </c>
      <c r="E45" s="125" t="str">
        <f>CONCATENATE([4]Source!AT25," %")</f>
        <v>74 %</v>
      </c>
      <c r="F45" s="125"/>
      <c r="G45" s="125"/>
      <c r="H45" s="126">
        <f>[4]Source!X25</f>
        <v>29.72</v>
      </c>
    </row>
    <row r="46" spans="1:26" ht="14.25" x14ac:dyDescent="0.2">
      <c r="D46" s="124" t="s">
        <v>93</v>
      </c>
      <c r="E46" s="125" t="str">
        <f>CONCATENATE([4]Source!AU25," %")</f>
        <v>50 %</v>
      </c>
      <c r="F46" s="125"/>
      <c r="G46" s="125"/>
      <c r="H46" s="126">
        <f>[4]Source!Y25</f>
        <v>20.079999999999998</v>
      </c>
    </row>
    <row r="47" spans="1:26" ht="0.75" customHeight="1" x14ac:dyDescent="0.2">
      <c r="D47" s="127"/>
      <c r="E47" s="128"/>
      <c r="F47" s="128"/>
      <c r="G47" s="128"/>
      <c r="H47" s="129"/>
    </row>
    <row r="48" spans="1:26" ht="57" x14ac:dyDescent="0.2">
      <c r="A48" s="119" t="str">
        <f>IF([4]Source!E26&lt;&gt;"", [4]Source!E26, "")</f>
        <v>2</v>
      </c>
      <c r="B48" s="119">
        <v>2</v>
      </c>
      <c r="C48" s="119" t="s">
        <v>94</v>
      </c>
      <c r="D48" s="119" t="str">
        <f>IF([4]Source!G26&lt;&gt;"", [4]Source!G26, "")</f>
        <v>Демонтаж.Покрытие поверхности изоляции трубопроводов листами алюминиевых сплавов Т=0,5мм                                                                                                                         (10,8м2*0,001288тн=0,014тн) в лом</v>
      </c>
      <c r="E48" s="120">
        <f>[4]Source!I26</f>
        <v>0.108</v>
      </c>
      <c r="F48" s="121">
        <f>IF([4]Source!AB26=0, " ", [4]Source!AB26)</f>
        <v>1611.73</v>
      </c>
      <c r="G48" s="121">
        <f>IF([4]Source!AD26=0, " ", [4]Source!AD26)</f>
        <v>611.53</v>
      </c>
      <c r="H48" s="122">
        <f>IF([4]Source!O26=0, " ", [4]Source!O26)</f>
        <v>174.07</v>
      </c>
      <c r="I48" s="122">
        <f>IF([4]Source!S26=0, " ", [4]Source!S26)</f>
        <v>108.02</v>
      </c>
      <c r="J48" s="121">
        <f>IF([4]Source!Q26=0, " ", [4]Source!Q26)</f>
        <v>66.05</v>
      </c>
      <c r="K48" s="121">
        <f>IF([4]Source!AH26=0, " ", ROUND([4]Source!AH26,2))</f>
        <v>102.48</v>
      </c>
      <c r="L48" s="121">
        <f>IF([4]Source!U26=0, " ", ROUND([4]Source!U26,2))</f>
        <v>11.07</v>
      </c>
      <c r="T48" s="2">
        <f>[4]Source!O26+[4]Source!X26+[4]Source!Y26</f>
        <v>347.48</v>
      </c>
      <c r="V48" s="2">
        <f>IF([4]Source!S26=0, " ", [4]Source!S26)</f>
        <v>108.02</v>
      </c>
      <c r="W48" s="2">
        <f>IF([4]Source!Q26=0, " ", [4]Source!Q26)</f>
        <v>66.05</v>
      </c>
      <c r="X48" s="2">
        <f>IF([4]Source!R26=0, " ", [4]Source!R26)</f>
        <v>0.36</v>
      </c>
      <c r="Y48" s="2">
        <f>IF([4]Source!U26=0, " ", ROUND([4]Source!U26,2))</f>
        <v>11.07</v>
      </c>
      <c r="Z48" s="2">
        <f>IF([4]Source!V26=0, " ", ROUND([4]Source!V26,2))</f>
        <v>0.03</v>
      </c>
    </row>
    <row r="49" spans="1:26" ht="14.25" x14ac:dyDescent="0.2">
      <c r="A49" s="119"/>
      <c r="B49" s="119"/>
      <c r="C49" s="119"/>
      <c r="D49" s="123" t="str">
        <f>IF([4]Source!H26&lt;&gt;"", [4]Source!H26, "")</f>
        <v>100 м2</v>
      </c>
      <c r="E49" s="120"/>
      <c r="F49" s="122">
        <f>IF([4]Source!AF26=0, " ", [4]Source!AF26)</f>
        <v>1000.2</v>
      </c>
      <c r="G49" s="122">
        <f>IF([4]Source!AE26=0, " ", [4]Source!AE26)</f>
        <v>3.36</v>
      </c>
      <c r="H49" s="120"/>
      <c r="I49" s="120"/>
      <c r="J49" s="122">
        <f>IF([4]Source!R26=0, " ", [4]Source!R26)</f>
        <v>0.36</v>
      </c>
      <c r="K49" s="122">
        <f>IF([4]Source!AI26=0, " ", ROUND([4]Source!AI26,2))</f>
        <v>0.28999999999999998</v>
      </c>
      <c r="L49" s="122">
        <f>IF([4]Source!V26=0, " ", ROUND([4]Source!V26,2))</f>
        <v>0.03</v>
      </c>
    </row>
    <row r="50" spans="1:26" ht="14.25" x14ac:dyDescent="0.2">
      <c r="D50" s="124" t="s">
        <v>92</v>
      </c>
      <c r="E50" s="125" t="str">
        <f>CONCATENATE([4]Source!AT26," %")</f>
        <v>100 %</v>
      </c>
      <c r="F50" s="125"/>
      <c r="G50" s="125"/>
      <c r="H50" s="126">
        <f>[4]Source!X26</f>
        <v>108.38</v>
      </c>
    </row>
    <row r="51" spans="1:26" ht="14.25" x14ac:dyDescent="0.2">
      <c r="D51" s="124" t="s">
        <v>93</v>
      </c>
      <c r="E51" s="125" t="str">
        <f>CONCATENATE([4]Source!AU26," %")</f>
        <v>60 %</v>
      </c>
      <c r="F51" s="125"/>
      <c r="G51" s="125"/>
      <c r="H51" s="126">
        <f>[4]Source!Y26</f>
        <v>65.03</v>
      </c>
    </row>
    <row r="52" spans="1:26" ht="15" x14ac:dyDescent="0.2">
      <c r="D52" s="127"/>
      <c r="E52" s="128"/>
      <c r="F52" s="128"/>
      <c r="G52" s="128"/>
      <c r="H52" s="129"/>
    </row>
    <row r="53" spans="1:26" ht="52.5" x14ac:dyDescent="0.2">
      <c r="A53" s="119" t="str">
        <f>IF([4]Source!E27&lt;&gt;"", [4]Source!E27, "")</f>
        <v>3</v>
      </c>
      <c r="B53" s="119">
        <v>3</v>
      </c>
      <c r="C53" s="119" t="s">
        <v>95</v>
      </c>
      <c r="D53" s="119" t="str">
        <f>IF([4]Source!G27&lt;&gt;"", [4]Source!G27, "")</f>
        <v>Демонтаж.Обертывание поверхности изоляции рулонными материалами насухо с проклейкой швов</v>
      </c>
      <c r="E53" s="120">
        <f>[4]Source!I27</f>
        <v>2.4E-2</v>
      </c>
      <c r="F53" s="121">
        <f>IF([4]Source!AB27=0, " ", [4]Source!AB27)</f>
        <v>218.59</v>
      </c>
      <c r="G53" s="121">
        <f>IF([4]Source!AD27=0, " ", [4]Source!AD27)</f>
        <v>27.94</v>
      </c>
      <c r="H53" s="122">
        <f>IF([4]Source!O27=0, " ", [4]Source!O27)</f>
        <v>5.25</v>
      </c>
      <c r="I53" s="122">
        <f>IF([4]Source!S27=0, " ", [4]Source!S27)</f>
        <v>4.58</v>
      </c>
      <c r="J53" s="121">
        <f>IF([4]Source!Q27=0, " ", [4]Source!Q27)</f>
        <v>0.67</v>
      </c>
      <c r="K53" s="121">
        <f>IF([4]Source!AH27=0, " ", ROUND([4]Source!AH27,2))</f>
        <v>22.07</v>
      </c>
      <c r="L53" s="121">
        <f>IF([4]Source!U27=0, " ", ROUND([4]Source!U27,2))</f>
        <v>0.53</v>
      </c>
      <c r="T53" s="2">
        <f>[4]Source!O27+[4]Source!X27+[4]Source!Y27</f>
        <v>12.719999999999999</v>
      </c>
      <c r="V53" s="2">
        <f>IF([4]Source!S27=0, " ", [4]Source!S27)</f>
        <v>4.58</v>
      </c>
      <c r="W53" s="2">
        <f>IF([4]Source!Q27=0, " ", [4]Source!Q27)</f>
        <v>0.67</v>
      </c>
      <c r="X53" s="2">
        <f>IF([4]Source!R27=0, " ", [4]Source!R27)</f>
        <v>0.09</v>
      </c>
      <c r="Y53" s="2">
        <f>IF([4]Source!U27=0, " ", ROUND([4]Source!U27,2))</f>
        <v>0.53</v>
      </c>
      <c r="Z53" s="2">
        <f>IF([4]Source!V27=0, " ", ROUND([4]Source!V27,2))</f>
        <v>0.01</v>
      </c>
    </row>
    <row r="54" spans="1:26" ht="14.25" x14ac:dyDescent="0.2">
      <c r="A54" s="119"/>
      <c r="B54" s="119"/>
      <c r="C54" s="119"/>
      <c r="D54" s="123" t="str">
        <f>IF([4]Source!H27&lt;&gt;"", [4]Source!H27, "")</f>
        <v>100 м2</v>
      </c>
      <c r="E54" s="120"/>
      <c r="F54" s="122">
        <f>IF([4]Source!AF27=0, " ", [4]Source!AF27)</f>
        <v>190.65</v>
      </c>
      <c r="G54" s="122">
        <f>IF([4]Source!AE27=0, " ", [4]Source!AE27)</f>
        <v>3.76</v>
      </c>
      <c r="H54" s="120"/>
      <c r="I54" s="120"/>
      <c r="J54" s="122">
        <f>IF([4]Source!R27=0, " ", [4]Source!R27)</f>
        <v>0.09</v>
      </c>
      <c r="K54" s="122">
        <f>IF([4]Source!AI27=0, " ", ROUND([4]Source!AI27,2))</f>
        <v>0.32</v>
      </c>
      <c r="L54" s="122">
        <f>IF([4]Source!V27=0, " ", ROUND([4]Source!V27,2))</f>
        <v>0.01</v>
      </c>
    </row>
    <row r="55" spans="1:26" ht="14.25" x14ac:dyDescent="0.2">
      <c r="D55" s="124" t="s">
        <v>92</v>
      </c>
      <c r="E55" s="125" t="str">
        <f>CONCATENATE([4]Source!AT27," %")</f>
        <v>100 %</v>
      </c>
      <c r="F55" s="125"/>
      <c r="G55" s="125"/>
      <c r="H55" s="126">
        <f>[4]Source!X27</f>
        <v>4.67</v>
      </c>
    </row>
    <row r="56" spans="1:26" ht="14.25" x14ac:dyDescent="0.2">
      <c r="D56" s="124" t="s">
        <v>93</v>
      </c>
      <c r="E56" s="125" t="str">
        <f>CONCATENATE([4]Source!AU27," %")</f>
        <v>60 %</v>
      </c>
      <c r="F56" s="125"/>
      <c r="G56" s="125"/>
      <c r="H56" s="126">
        <f>[4]Source!Y27</f>
        <v>2.8</v>
      </c>
    </row>
    <row r="57" spans="1:26" ht="15" hidden="1" x14ac:dyDescent="0.2">
      <c r="D57" s="127"/>
      <c r="E57" s="128"/>
      <c r="F57" s="128"/>
      <c r="G57" s="128"/>
      <c r="H57" s="129"/>
    </row>
    <row r="58" spans="1:26" ht="99.75" x14ac:dyDescent="0.2">
      <c r="A58" s="119" t="str">
        <f>IF([4]Source!E28&lt;&gt;"", [4]Source!E28, "")</f>
        <v>4</v>
      </c>
      <c r="B58" s="119">
        <v>4</v>
      </c>
      <c r="C58" s="119" t="s">
        <v>96</v>
      </c>
      <c r="D58" s="119" t="str">
        <f>IF([4]Source!G28&lt;&gt;"", [4]Source!G28, "")</f>
        <v>Демонтаж.Покрытие поверхности изоляции трубопроводов листами алюминиевых сплавов Т=0,5мм с прим. предохр. поясов (т.ч. прил.26.2, п.2)                               (1,0м2*0,001288тн=0,001тн) в лом                                           (6,2м2*0,001288тн=0,008тн)  повторное применение</v>
      </c>
      <c r="E58" s="120">
        <f>[4]Source!I28</f>
        <v>7.1999999999999995E-2</v>
      </c>
      <c r="F58" s="121">
        <f>IF([4]Source!AB28=0, " ", [4]Source!AB28)</f>
        <v>1911.79</v>
      </c>
      <c r="G58" s="121">
        <f>IF([4]Source!AD28=0, " ", [4]Source!AD28)</f>
        <v>611.53</v>
      </c>
      <c r="H58" s="122">
        <f>IF([4]Source!O28=0, " ", [4]Source!O28)</f>
        <v>137.65</v>
      </c>
      <c r="I58" s="122">
        <f>IF([4]Source!S28=0, " ", [4]Source!S28)</f>
        <v>93.62</v>
      </c>
      <c r="J58" s="121">
        <f>IF([4]Source!Q28=0, " ", [4]Source!Q28)</f>
        <v>44.03</v>
      </c>
      <c r="K58" s="121">
        <f>IF([4]Source!AH28=0, " ", ROUND([4]Source!AH28,2))</f>
        <v>133.22</v>
      </c>
      <c r="L58" s="121">
        <f>IF([4]Source!U28=0, " ", ROUND([4]Source!U28,2))</f>
        <v>9.59</v>
      </c>
      <c r="T58" s="2">
        <f>[4]Source!O28+[4]Source!X28+[4]Source!Y28</f>
        <v>287.83</v>
      </c>
      <c r="V58" s="2">
        <f>IF([4]Source!S28=0, " ", [4]Source!S28)</f>
        <v>93.62</v>
      </c>
      <c r="W58" s="2">
        <f>IF([4]Source!Q28=0, " ", [4]Source!Q28)</f>
        <v>44.03</v>
      </c>
      <c r="X58" s="2">
        <f>IF([4]Source!R28=0, " ", [4]Source!R28)</f>
        <v>0.24</v>
      </c>
      <c r="Y58" s="2">
        <f>IF([4]Source!U28=0, " ", ROUND([4]Source!U28,2))</f>
        <v>9.59</v>
      </c>
      <c r="Z58" s="2">
        <f>IF([4]Source!V28=0, " ", ROUND([4]Source!V28,2))</f>
        <v>0.02</v>
      </c>
    </row>
    <row r="59" spans="1:26" ht="14.25" x14ac:dyDescent="0.2">
      <c r="A59" s="119"/>
      <c r="B59" s="119"/>
      <c r="C59" s="119"/>
      <c r="D59" s="123" t="str">
        <f>IF([4]Source!H28&lt;&gt;"", [4]Source!H28, "")</f>
        <v>100 м2</v>
      </c>
      <c r="E59" s="120"/>
      <c r="F59" s="122">
        <f>IF([4]Source!AF28=0, " ", [4]Source!AF28)</f>
        <v>1300.26</v>
      </c>
      <c r="G59" s="122">
        <f>IF([4]Source!AE28=0, " ", [4]Source!AE28)</f>
        <v>3.36</v>
      </c>
      <c r="H59" s="120"/>
      <c r="I59" s="120"/>
      <c r="J59" s="122">
        <f>IF([4]Source!R28=0, " ", [4]Source!R28)</f>
        <v>0.24</v>
      </c>
      <c r="K59" s="122">
        <f>IF([4]Source!AI28=0, " ", ROUND([4]Source!AI28,2))</f>
        <v>0.28999999999999998</v>
      </c>
      <c r="L59" s="122">
        <f>IF([4]Source!V28=0, " ", ROUND([4]Source!V28,2))</f>
        <v>0.02</v>
      </c>
    </row>
    <row r="60" spans="1:26" ht="14.25" x14ac:dyDescent="0.2">
      <c r="D60" s="124" t="s">
        <v>92</v>
      </c>
      <c r="E60" s="125" t="str">
        <f>CONCATENATE([4]Source!AT28," %")</f>
        <v>100 %</v>
      </c>
      <c r="F60" s="125"/>
      <c r="G60" s="125"/>
      <c r="H60" s="126">
        <f>[4]Source!X28</f>
        <v>93.86</v>
      </c>
    </row>
    <row r="61" spans="1:26" ht="14.25" x14ac:dyDescent="0.2">
      <c r="D61" s="124" t="s">
        <v>93</v>
      </c>
      <c r="E61" s="125" t="str">
        <f>CONCATENATE([4]Source!AU28," %")</f>
        <v>60 %</v>
      </c>
      <c r="F61" s="125"/>
      <c r="G61" s="125"/>
      <c r="H61" s="126">
        <f>[4]Source!Y28</f>
        <v>56.32</v>
      </c>
    </row>
    <row r="62" spans="1:26" ht="15" hidden="1" x14ac:dyDescent="0.2">
      <c r="D62" s="127"/>
      <c r="E62" s="128"/>
      <c r="F62" s="128"/>
      <c r="G62" s="128"/>
      <c r="H62" s="129"/>
    </row>
    <row r="63" spans="1:26" ht="52.5" x14ac:dyDescent="0.2">
      <c r="A63" s="119" t="str">
        <f>IF([4]Source!E29&lt;&gt;"", [4]Source!E29, "")</f>
        <v>5</v>
      </c>
      <c r="B63" s="119">
        <v>5</v>
      </c>
      <c r="C63" s="119" t="s">
        <v>95</v>
      </c>
      <c r="D63" s="119" t="str">
        <f>IF([4]Source!G29&lt;&gt;"", [4]Source!G29, "")</f>
        <v>Демонтаж.Обертывание поверхности изоляции рулонными материалами насухо с проклейкой швов</v>
      </c>
      <c r="E63" s="120">
        <f>[4]Source!I29</f>
        <v>1.6E-2</v>
      </c>
      <c r="F63" s="121">
        <f>IF([4]Source!AB29=0, " ", [4]Source!AB29)</f>
        <v>218.59</v>
      </c>
      <c r="G63" s="121">
        <f>IF([4]Source!AD29=0, " ", [4]Source!AD29)</f>
        <v>27.94</v>
      </c>
      <c r="H63" s="122">
        <f>IF([4]Source!O29=0, " ", [4]Source!O29)</f>
        <v>3.5</v>
      </c>
      <c r="I63" s="122">
        <f>IF([4]Source!S29=0, " ", [4]Source!S29)</f>
        <v>3.05</v>
      </c>
      <c r="J63" s="121">
        <f>IF([4]Source!Q29=0, " ", [4]Source!Q29)</f>
        <v>0.45</v>
      </c>
      <c r="K63" s="121">
        <f>IF([4]Source!AH29=0, " ", ROUND([4]Source!AH29,2))</f>
        <v>22.07</v>
      </c>
      <c r="L63" s="121">
        <f>IF([4]Source!U29=0, " ", ROUND([4]Source!U29,2))</f>
        <v>0.35</v>
      </c>
      <c r="T63" s="2">
        <f>[4]Source!O29+[4]Source!X29+[4]Source!Y29</f>
        <v>8.48</v>
      </c>
      <c r="V63" s="2">
        <f>IF([4]Source!S29=0, " ", [4]Source!S29)</f>
        <v>3.05</v>
      </c>
      <c r="W63" s="2">
        <f>IF([4]Source!Q29=0, " ", [4]Source!Q29)</f>
        <v>0.45</v>
      </c>
      <c r="X63" s="2">
        <f>IF([4]Source!R29=0, " ", [4]Source!R29)</f>
        <v>0.06</v>
      </c>
      <c r="Y63" s="2">
        <f>IF([4]Source!U29=0, " ", ROUND([4]Source!U29,2))</f>
        <v>0.35</v>
      </c>
      <c r="Z63" s="2">
        <f>IF([4]Source!V29=0, " ", ROUND([4]Source!V29,2))</f>
        <v>0.01</v>
      </c>
    </row>
    <row r="64" spans="1:26" ht="14.25" x14ac:dyDescent="0.2">
      <c r="A64" s="119"/>
      <c r="B64" s="119"/>
      <c r="C64" s="119"/>
      <c r="D64" s="123" t="str">
        <f>IF([4]Source!H29&lt;&gt;"", [4]Source!H29, "")</f>
        <v>100 м2</v>
      </c>
      <c r="E64" s="120"/>
      <c r="F64" s="122">
        <f>IF([4]Source!AF29=0, " ", [4]Source!AF29)</f>
        <v>190.65</v>
      </c>
      <c r="G64" s="122">
        <f>IF([4]Source!AE29=0, " ", [4]Source!AE29)</f>
        <v>3.76</v>
      </c>
      <c r="H64" s="120"/>
      <c r="I64" s="120"/>
      <c r="J64" s="122">
        <f>IF([4]Source!R29=0, " ", [4]Source!R29)</f>
        <v>0.06</v>
      </c>
      <c r="K64" s="122">
        <f>IF([4]Source!AI29=0, " ", ROUND([4]Source!AI29,2))</f>
        <v>0.32</v>
      </c>
      <c r="L64" s="122">
        <f>IF([4]Source!V29=0, " ", ROUND([4]Source!V29,2))</f>
        <v>0.01</v>
      </c>
    </row>
    <row r="65" spans="1:26" ht="14.25" x14ac:dyDescent="0.2">
      <c r="D65" s="124" t="s">
        <v>92</v>
      </c>
      <c r="E65" s="125" t="str">
        <f>CONCATENATE([4]Source!AT29," %")</f>
        <v>100 %</v>
      </c>
      <c r="F65" s="125"/>
      <c r="G65" s="125"/>
      <c r="H65" s="126">
        <f>[4]Source!X29</f>
        <v>3.11</v>
      </c>
    </row>
    <row r="66" spans="1:26" ht="14.25" x14ac:dyDescent="0.2">
      <c r="D66" s="124" t="s">
        <v>93</v>
      </c>
      <c r="E66" s="125" t="str">
        <f>CONCATENATE([4]Source!AU29," %")</f>
        <v>60 %</v>
      </c>
      <c r="F66" s="125"/>
      <c r="G66" s="125"/>
      <c r="H66" s="126">
        <f>[4]Source!Y29</f>
        <v>1.87</v>
      </c>
    </row>
    <row r="67" spans="1:26" ht="15" x14ac:dyDescent="0.2">
      <c r="D67" s="127"/>
      <c r="E67" s="128"/>
      <c r="F67" s="128"/>
      <c r="G67" s="128"/>
      <c r="H67" s="129"/>
    </row>
    <row r="68" spans="1:26" s="131" customFormat="1" ht="15" x14ac:dyDescent="0.25">
      <c r="A68" s="130" t="str">
        <f>[4]Source!G30</f>
        <v>Раздел 60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</row>
    <row r="69" spans="1:26" ht="57" x14ac:dyDescent="0.2">
      <c r="A69" s="119" t="str">
        <f>IF([4]Source!E31&lt;&gt;"", [4]Source!E31, "")</f>
        <v>6</v>
      </c>
      <c r="B69" s="119">
        <v>6</v>
      </c>
      <c r="C69" s="119" t="s">
        <v>97</v>
      </c>
      <c r="D69" s="119" t="str">
        <f>IF([4]Source!G31&lt;&gt;"", [4]Source!G31, "")</f>
        <v>Изоляция трубопроводов матами минераловатными, плитами минераловатными на синтетическом связующем</v>
      </c>
      <c r="E69" s="120">
        <f>[4]Source!I31</f>
        <v>0.216</v>
      </c>
      <c r="F69" s="121">
        <f>IF([4]Source!AB31=0, " ", [4]Source!AB31)</f>
        <v>719.27</v>
      </c>
      <c r="G69" s="121">
        <f>IF([4]Source!AD31=0, " ", [4]Source!AD31)</f>
        <v>49.92</v>
      </c>
      <c r="H69" s="122">
        <f>IF([4]Source!O31=0, " ", [4]Source!O31)</f>
        <v>155.36000000000001</v>
      </c>
      <c r="I69" s="122">
        <f>IF([4]Source!S31=0, " ", [4]Source!S31)</f>
        <v>45.7</v>
      </c>
      <c r="J69" s="121">
        <f>IF([4]Source!Q31=0, " ", [4]Source!Q31)</f>
        <v>10.78</v>
      </c>
      <c r="K69" s="121">
        <f>IF([4]Source!AH31=0, " ", ROUND([4]Source!AH31,2))</f>
        <v>21.68</v>
      </c>
      <c r="L69" s="121">
        <f>IF([4]Source!U31=0, " ", ROUND([4]Source!U31,2))</f>
        <v>4.68</v>
      </c>
      <c r="T69" s="2">
        <f>[4]Source!O31+[4]Source!X31+[4]Source!Y31</f>
        <v>231.42000000000002</v>
      </c>
      <c r="V69" s="2">
        <f>IF([4]Source!S31=0, " ", [4]Source!S31)</f>
        <v>45.7</v>
      </c>
      <c r="W69" s="2">
        <f>IF([4]Source!Q31=0, " ", [4]Source!Q31)</f>
        <v>10.78</v>
      </c>
      <c r="X69" s="2">
        <f>IF([4]Source!R31=0, " ", [4]Source!R31)</f>
        <v>1.84</v>
      </c>
      <c r="Y69" s="2">
        <f>IF([4]Source!U31=0, " ", ROUND([4]Source!U31,2))</f>
        <v>4.68</v>
      </c>
      <c r="Z69" s="2">
        <f>IF([4]Source!V31=0, " ", ROUND([4]Source!V31,2))</f>
        <v>0.16</v>
      </c>
    </row>
    <row r="70" spans="1:26" ht="14.25" x14ac:dyDescent="0.2">
      <c r="A70" s="119"/>
      <c r="B70" s="119"/>
      <c r="C70" s="119"/>
      <c r="D70" s="123" t="str">
        <f>IF([4]Source!H31&lt;&gt;"", [4]Source!H31, "")</f>
        <v>м3</v>
      </c>
      <c r="E70" s="120"/>
      <c r="F70" s="122">
        <f>IF([4]Source!AF31=0, " ", [4]Source!AF31)</f>
        <v>211.58</v>
      </c>
      <c r="G70" s="122">
        <f>IF([4]Source!AE31=0, " ", [4]Source!AE31)</f>
        <v>8.5299999999999994</v>
      </c>
      <c r="H70" s="120"/>
      <c r="I70" s="120"/>
      <c r="J70" s="122">
        <f>IF([4]Source!R31=0, " ", [4]Source!R31)</f>
        <v>1.84</v>
      </c>
      <c r="K70" s="122">
        <f>IF([4]Source!AI31=0, " ", ROUND([4]Source!AI31,2))</f>
        <v>0.74</v>
      </c>
      <c r="L70" s="122">
        <f>IF([4]Source!V31=0, " ", ROUND([4]Source!V31,2))</f>
        <v>0.16</v>
      </c>
    </row>
    <row r="71" spans="1:26" ht="14.25" x14ac:dyDescent="0.2">
      <c r="D71" s="124" t="s">
        <v>92</v>
      </c>
      <c r="E71" s="125" t="str">
        <f>CONCATENATE([4]Source!AT31," %")</f>
        <v>100 %</v>
      </c>
      <c r="F71" s="125"/>
      <c r="G71" s="125"/>
      <c r="H71" s="126">
        <f>[4]Source!X31</f>
        <v>47.54</v>
      </c>
    </row>
    <row r="72" spans="1:26" ht="14.25" x14ac:dyDescent="0.2">
      <c r="D72" s="124" t="s">
        <v>93</v>
      </c>
      <c r="E72" s="125" t="str">
        <f>CONCATENATE([4]Source!AU31," %")</f>
        <v>60 %</v>
      </c>
      <c r="F72" s="125"/>
      <c r="G72" s="125"/>
      <c r="H72" s="126">
        <f>[4]Source!Y31</f>
        <v>28.52</v>
      </c>
    </row>
    <row r="73" spans="1:26" ht="0.75" customHeight="1" x14ac:dyDescent="0.2">
      <c r="D73" s="127"/>
      <c r="E73" s="128"/>
      <c r="F73" s="128"/>
      <c r="G73" s="128"/>
      <c r="H73" s="129"/>
    </row>
    <row r="74" spans="1:26" ht="42.75" x14ac:dyDescent="0.2">
      <c r="A74" s="119" t="str">
        <f>IF([4]Source!E32&lt;&gt;"", [4]Source!E32, "")</f>
        <v>7</v>
      </c>
      <c r="B74" s="119">
        <v>7</v>
      </c>
      <c r="C74" s="119" t="s">
        <v>98</v>
      </c>
      <c r="D74" s="119" t="str">
        <f>IF([4]Source!G32&lt;&gt;"", [4]Source!G32, "")</f>
        <v>МАТ МП-100-2000.1000.60 ИЗ МИНЕРАЛЬНОЙ ВАТЫ ПРОШИВНОЙ, ТЕПЛОИЗОЛЯЦИОННЫЙ</v>
      </c>
      <c r="E74" s="120">
        <f>[4]Source!I32</f>
        <v>0.26784000000000002</v>
      </c>
      <c r="F74" s="121">
        <f>IF([4]Source!AB32=0, " ", [4]Source!AB32)</f>
        <v>380.05</v>
      </c>
      <c r="G74" s="121" t="str">
        <f>IF([4]Source!AD32=0, " ", [4]Source!AD32)</f>
        <v xml:space="preserve"> </v>
      </c>
      <c r="H74" s="122">
        <f>IF([4]Source!O32=0, " ", [4]Source!O32)</f>
        <v>101.79</v>
      </c>
      <c r="I74" s="122" t="str">
        <f>IF([4]Source!S32=0, " ", [4]Source!S32)</f>
        <v xml:space="preserve"> </v>
      </c>
      <c r="J74" s="121" t="str">
        <f>IF([4]Source!Q32=0, " ", [4]Source!Q32)</f>
        <v xml:space="preserve"> </v>
      </c>
      <c r="K74" s="121" t="str">
        <f>IF([4]Source!AH32=0, " ", ROUND([4]Source!AH32,2))</f>
        <v xml:space="preserve"> </v>
      </c>
      <c r="L74" s="121" t="str">
        <f>IF([4]Source!U32=0, " ", ROUND([4]Source!U32,2))</f>
        <v xml:space="preserve"> </v>
      </c>
      <c r="T74" s="2">
        <f>[4]Source!O32+[4]Source!X32+[4]Source!Y32</f>
        <v>101.79</v>
      </c>
      <c r="V74" s="2" t="str">
        <f>IF([4]Source!S32=0, " ", [4]Source!S32)</f>
        <v xml:space="preserve"> </v>
      </c>
      <c r="W74" s="2" t="str">
        <f>IF([4]Source!Q32=0, " ", [4]Source!Q32)</f>
        <v xml:space="preserve"> </v>
      </c>
      <c r="X74" s="2" t="str">
        <f>IF([4]Source!R32=0, " ", [4]Source!R32)</f>
        <v xml:space="preserve"> </v>
      </c>
      <c r="Y74" s="2" t="str">
        <f>IF([4]Source!U32=0, " ", ROUND([4]Source!U32,2))</f>
        <v xml:space="preserve"> </v>
      </c>
      <c r="Z74" s="2" t="str">
        <f>IF([4]Source!V32=0, " ", ROUND([4]Source!V32,2))</f>
        <v xml:space="preserve"> </v>
      </c>
    </row>
    <row r="75" spans="1:26" ht="14.25" x14ac:dyDescent="0.2">
      <c r="A75" s="119"/>
      <c r="B75" s="119"/>
      <c r="C75" s="119"/>
      <c r="D75" s="123" t="str">
        <f>IF([4]Source!H32&lt;&gt;"", [4]Source!H32, "")</f>
        <v>м3</v>
      </c>
      <c r="E75" s="120"/>
      <c r="F75" s="122" t="str">
        <f>IF([4]Source!AF32=0, " ", [4]Source!AF32)</f>
        <v xml:space="preserve"> </v>
      </c>
      <c r="G75" s="122" t="str">
        <f>IF([4]Source!AE32=0, " ", [4]Source!AE32)</f>
        <v xml:space="preserve"> </v>
      </c>
      <c r="H75" s="120"/>
      <c r="I75" s="120"/>
      <c r="J75" s="122" t="str">
        <f>IF([4]Source!R32=0, " ", [4]Source!R32)</f>
        <v xml:space="preserve"> </v>
      </c>
      <c r="K75" s="122" t="str">
        <f>IF([4]Source!AI32=0, " ", ROUND([4]Source!AI32,2))</f>
        <v xml:space="preserve"> </v>
      </c>
      <c r="L75" s="122" t="str">
        <f>IF([4]Source!V32=0, " ", ROUND([4]Source!V32,2))</f>
        <v xml:space="preserve"> </v>
      </c>
    </row>
    <row r="76" spans="1:26" ht="52.5" x14ac:dyDescent="0.2">
      <c r="A76" s="119" t="str">
        <f>IF([4]Source!E33&lt;&gt;"", [4]Source!E33, "")</f>
        <v>8</v>
      </c>
      <c r="B76" s="119">
        <v>8</v>
      </c>
      <c r="C76" s="119" t="s">
        <v>99</v>
      </c>
      <c r="D76" s="119" t="str">
        <f>IF([4]Source!G33&lt;&gt;"", [4]Source!G33, "")</f>
        <v>Покрытие поверхности изоляции трубопроводов листами алюминиевых сплавов Ду 168 - 5м</v>
      </c>
      <c r="E76" s="120">
        <f>[4]Source!I33</f>
        <v>3.5999999999999997E-2</v>
      </c>
      <c r="F76" s="121">
        <f>IF([4]Source!AB33=0, " ", [4]Source!AB33)</f>
        <v>3947.15</v>
      </c>
      <c r="G76" s="121">
        <f>IF([4]Source!AD33=0, " ", [4]Source!AD33)</f>
        <v>1019.21</v>
      </c>
      <c r="H76" s="122">
        <f>IF([4]Source!O33=0, " ", [4]Source!O33)</f>
        <v>142.09</v>
      </c>
      <c r="I76" s="122">
        <f>IF([4]Source!S33=0, " ", [4]Source!S33)</f>
        <v>60.01</v>
      </c>
      <c r="J76" s="121">
        <f>IF([4]Source!Q33=0, " ", [4]Source!Q33)</f>
        <v>36.69</v>
      </c>
      <c r="K76" s="121">
        <f>IF([4]Source!AH33=0, " ", ROUND([4]Source!AH33,2))</f>
        <v>170.8</v>
      </c>
      <c r="L76" s="121">
        <f>IF([4]Source!U33=0, " ", ROUND([4]Source!U33,2))</f>
        <v>6.15</v>
      </c>
      <c r="T76" s="2">
        <f>[4]Source!O33+[4]Source!X33+[4]Source!Y33</f>
        <v>238.43</v>
      </c>
      <c r="V76" s="2">
        <f>IF([4]Source!S33=0, " ", [4]Source!S33)</f>
        <v>60.01</v>
      </c>
      <c r="W76" s="2">
        <f>IF([4]Source!Q33=0, " ", [4]Source!Q33)</f>
        <v>36.69</v>
      </c>
      <c r="X76" s="2">
        <f>IF([4]Source!R33=0, " ", [4]Source!R33)</f>
        <v>0.2</v>
      </c>
      <c r="Y76" s="2">
        <f>IF([4]Source!U33=0, " ", ROUND([4]Source!U33,2))</f>
        <v>6.15</v>
      </c>
      <c r="Z76" s="2">
        <f>IF([4]Source!V33=0, " ", ROUND([4]Source!V33,2))</f>
        <v>0.02</v>
      </c>
    </row>
    <row r="77" spans="1:26" ht="14.25" x14ac:dyDescent="0.2">
      <c r="A77" s="119"/>
      <c r="B77" s="119"/>
      <c r="C77" s="119"/>
      <c r="D77" s="123" t="str">
        <f>IF([4]Source!H33&lt;&gt;"", [4]Source!H33, "")</f>
        <v>100 м2</v>
      </c>
      <c r="E77" s="120"/>
      <c r="F77" s="122">
        <f>IF([4]Source!AF33=0, " ", [4]Source!AF33)</f>
        <v>1666.99</v>
      </c>
      <c r="G77" s="122">
        <f>IF([4]Source!AE33=0, " ", [4]Source!AE33)</f>
        <v>5.6</v>
      </c>
      <c r="H77" s="120"/>
      <c r="I77" s="120"/>
      <c r="J77" s="122">
        <f>IF([4]Source!R33=0, " ", [4]Source!R33)</f>
        <v>0.2</v>
      </c>
      <c r="K77" s="122">
        <f>IF([4]Source!AI33=0, " ", ROUND([4]Source!AI33,2))</f>
        <v>0.48</v>
      </c>
      <c r="L77" s="122">
        <f>IF([4]Source!V33=0, " ", ROUND([4]Source!V33,2))</f>
        <v>0.02</v>
      </c>
    </row>
    <row r="78" spans="1:26" ht="14.25" x14ac:dyDescent="0.2">
      <c r="D78" s="124" t="s">
        <v>92</v>
      </c>
      <c r="E78" s="125" t="str">
        <f>CONCATENATE([4]Source!AT33," %")</f>
        <v>100 %</v>
      </c>
      <c r="F78" s="125"/>
      <c r="G78" s="125"/>
      <c r="H78" s="126">
        <f>[4]Source!X33</f>
        <v>60.21</v>
      </c>
    </row>
    <row r="79" spans="1:26" ht="14.25" x14ac:dyDescent="0.2">
      <c r="D79" s="124" t="s">
        <v>93</v>
      </c>
      <c r="E79" s="125" t="str">
        <f>CONCATENATE([4]Source!AU33," %")</f>
        <v>60 %</v>
      </c>
      <c r="F79" s="125"/>
      <c r="G79" s="125"/>
      <c r="H79" s="126">
        <f>[4]Source!Y33</f>
        <v>36.130000000000003</v>
      </c>
    </row>
    <row r="80" spans="1:26" ht="3" customHeight="1" x14ac:dyDescent="0.2">
      <c r="D80" s="127"/>
      <c r="E80" s="128"/>
      <c r="F80" s="128"/>
      <c r="G80" s="128"/>
      <c r="H80" s="129"/>
    </row>
    <row r="81" spans="1:26" ht="28.5" x14ac:dyDescent="0.2">
      <c r="A81" s="119" t="str">
        <f>IF([4]Source!E34&lt;&gt;"", [4]Source!E34, "")</f>
        <v>9</v>
      </c>
      <c r="B81" s="119">
        <v>9</v>
      </c>
      <c r="C81" s="119" t="s">
        <v>100</v>
      </c>
      <c r="D81" s="119" t="str">
        <f>IF([4]Source!G34&lt;&gt;"", [4]Source!G34, "")</f>
        <v>Лента из алюминия АД1Н 0,5х1200 РЛ                               (3,6м2*1,288кг*1,22)</v>
      </c>
      <c r="E81" s="120">
        <f>[4]Source!I34</f>
        <v>5.66</v>
      </c>
      <c r="F81" s="121">
        <f>IF([4]Source!AB34=0, " ", [4]Source!AB34)</f>
        <v>17.97</v>
      </c>
      <c r="G81" s="121" t="str">
        <f>IF([4]Source!AD34=0, " ", [4]Source!AD34)</f>
        <v xml:space="preserve"> </v>
      </c>
      <c r="H81" s="122">
        <f>IF([4]Source!O34=0, " ", [4]Source!O34)</f>
        <v>101.71</v>
      </c>
      <c r="I81" s="122" t="str">
        <f>IF([4]Source!S34=0, " ", [4]Source!S34)</f>
        <v xml:space="preserve"> </v>
      </c>
      <c r="J81" s="121" t="str">
        <f>IF([4]Source!Q34=0, " ", [4]Source!Q34)</f>
        <v xml:space="preserve"> </v>
      </c>
      <c r="K81" s="121" t="str">
        <f>IF([4]Source!AH34=0, " ", ROUND([4]Source!AH34,2))</f>
        <v xml:space="preserve"> </v>
      </c>
      <c r="L81" s="121" t="str">
        <f>IF([4]Source!U34=0, " ", ROUND([4]Source!U34,2))</f>
        <v xml:space="preserve"> </v>
      </c>
      <c r="T81" s="2">
        <f>[4]Source!O34+[4]Source!X34+[4]Source!Y34</f>
        <v>101.71</v>
      </c>
      <c r="V81" s="2" t="str">
        <f>IF([4]Source!S34=0, " ", [4]Source!S34)</f>
        <v xml:space="preserve"> </v>
      </c>
      <c r="W81" s="2" t="str">
        <f>IF([4]Source!Q34=0, " ", [4]Source!Q34)</f>
        <v xml:space="preserve"> </v>
      </c>
      <c r="X81" s="2" t="str">
        <f>IF([4]Source!R34=0, " ", [4]Source!R34)</f>
        <v xml:space="preserve"> </v>
      </c>
      <c r="Y81" s="2" t="str">
        <f>IF([4]Source!U34=0, " ", ROUND([4]Source!U34,2))</f>
        <v xml:space="preserve"> </v>
      </c>
      <c r="Z81" s="2" t="str">
        <f>IF([4]Source!V34=0, " ", ROUND([4]Source!V34,2))</f>
        <v xml:space="preserve"> </v>
      </c>
    </row>
    <row r="82" spans="1:26" ht="14.25" x14ac:dyDescent="0.2">
      <c r="A82" s="119"/>
      <c r="B82" s="119"/>
      <c r="C82" s="119"/>
      <c r="D82" s="123" t="str">
        <f>IF([4]Source!H34&lt;&gt;"", [4]Source!H34, "")</f>
        <v>кг</v>
      </c>
      <c r="E82" s="120"/>
      <c r="F82" s="122" t="str">
        <f>IF([4]Source!AF34=0, " ", [4]Source!AF34)</f>
        <v xml:space="preserve"> </v>
      </c>
      <c r="G82" s="122" t="str">
        <f>IF([4]Source!AE34=0, " ", [4]Source!AE34)</f>
        <v xml:space="preserve"> </v>
      </c>
      <c r="H82" s="120"/>
      <c r="I82" s="120"/>
      <c r="J82" s="122" t="str">
        <f>IF([4]Source!R34=0, " ", [4]Source!R34)</f>
        <v xml:space="preserve"> </v>
      </c>
      <c r="K82" s="122" t="str">
        <f>IF([4]Source!AI34=0, " ", ROUND([4]Source!AI34,2))</f>
        <v xml:space="preserve"> </v>
      </c>
      <c r="L82" s="122" t="str">
        <f>IF([4]Source!V34=0, " ", ROUND([4]Source!V34,2))</f>
        <v xml:space="preserve"> </v>
      </c>
    </row>
    <row r="83" spans="1:26" ht="85.5" x14ac:dyDescent="0.2">
      <c r="A83" s="119" t="str">
        <f>IF([4]Source!E35&lt;&gt;"", [4]Source!E35, "")</f>
        <v>10</v>
      </c>
      <c r="B83" s="119">
        <v>10</v>
      </c>
      <c r="C83" s="119" t="s">
        <v>101</v>
      </c>
      <c r="D83" s="119" t="str">
        <f>IF([4]Source!G35&lt;&gt;"", [4]Source!G35, "")</f>
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</v>
      </c>
      <c r="E83" s="120">
        <f>[4]Source!I35</f>
        <v>0.432</v>
      </c>
      <c r="F83" s="121">
        <f>IF([4]Source!AB35=0, " ", [4]Source!AB35)</f>
        <v>425.61</v>
      </c>
      <c r="G83" s="121">
        <f>IF([4]Source!AD35=0, " ", [4]Source!AD35)</f>
        <v>39.03</v>
      </c>
      <c r="H83" s="122">
        <f>IF([4]Source!O35=0, " ", [4]Source!O35)</f>
        <v>183.86</v>
      </c>
      <c r="I83" s="122">
        <f>IF([4]Source!S35=0, " ", [4]Source!S35)</f>
        <v>90.09</v>
      </c>
      <c r="J83" s="121">
        <f>IF([4]Source!Q35=0, " ", [4]Source!Q35)</f>
        <v>16.86</v>
      </c>
      <c r="K83" s="121">
        <f>IF([4]Source!AH35=0, " ", ROUND([4]Source!AH35,2))</f>
        <v>21.68</v>
      </c>
      <c r="L83" s="121">
        <f>IF([4]Source!U35=0, " ", ROUND([4]Source!U35,2))</f>
        <v>9.36</v>
      </c>
      <c r="T83" s="2">
        <f>[4]Source!O35+[4]Source!X35+[4]Source!Y35</f>
        <v>332.71</v>
      </c>
      <c r="V83" s="2">
        <f>IF([4]Source!S35=0, " ", [4]Source!S35)</f>
        <v>90.09</v>
      </c>
      <c r="W83" s="2">
        <f>IF([4]Source!Q35=0, " ", [4]Source!Q35)</f>
        <v>16.86</v>
      </c>
      <c r="X83" s="2">
        <f>IF([4]Source!R35=0, " ", [4]Source!R35)</f>
        <v>2.94</v>
      </c>
      <c r="Y83" s="2">
        <f>IF([4]Source!U35=0, " ", ROUND([4]Source!U35,2))</f>
        <v>9.36</v>
      </c>
      <c r="Z83" s="2">
        <f>IF([4]Source!V35=0, " ", ROUND([4]Source!V35,2))</f>
        <v>0.25</v>
      </c>
    </row>
    <row r="84" spans="1:26" ht="14.25" x14ac:dyDescent="0.2">
      <c r="A84" s="119"/>
      <c r="B84" s="119"/>
      <c r="C84" s="119"/>
      <c r="D84" s="123" t="str">
        <f>IF([4]Source!H35&lt;&gt;"", [4]Source!H35, "")</f>
        <v>м3</v>
      </c>
      <c r="E84" s="120"/>
      <c r="F84" s="122">
        <f>IF([4]Source!AF35=0, " ", [4]Source!AF35)</f>
        <v>208.54</v>
      </c>
      <c r="G84" s="122">
        <f>IF([4]Source!AE35=0, " ", [4]Source!AE35)</f>
        <v>6.81</v>
      </c>
      <c r="H84" s="120"/>
      <c r="I84" s="120"/>
      <c r="J84" s="122">
        <f>IF([4]Source!R35=0, " ", [4]Source!R35)</f>
        <v>2.94</v>
      </c>
      <c r="K84" s="122">
        <f>IF([4]Source!AI35=0, " ", ROUND([4]Source!AI35,2))</f>
        <v>0.59</v>
      </c>
      <c r="L84" s="122">
        <f>IF([4]Source!V35=0, " ", ROUND([4]Source!V35,2))</f>
        <v>0.25</v>
      </c>
    </row>
    <row r="85" spans="1:26" ht="14.25" x14ac:dyDescent="0.2">
      <c r="D85" s="124" t="s">
        <v>92</v>
      </c>
      <c r="E85" s="125" t="str">
        <f>CONCATENATE([4]Source!AT35," %")</f>
        <v>100 %</v>
      </c>
      <c r="F85" s="125"/>
      <c r="G85" s="125"/>
      <c r="H85" s="126">
        <f>[4]Source!X35</f>
        <v>93.03</v>
      </c>
    </row>
    <row r="86" spans="1:26" ht="14.25" x14ac:dyDescent="0.2">
      <c r="D86" s="124" t="s">
        <v>93</v>
      </c>
      <c r="E86" s="125" t="str">
        <f>CONCATENATE([4]Source!AU35," %")</f>
        <v>60 %</v>
      </c>
      <c r="F86" s="125"/>
      <c r="G86" s="125"/>
      <c r="H86" s="126">
        <f>[4]Source!Y35</f>
        <v>55.82</v>
      </c>
    </row>
    <row r="87" spans="1:26" ht="15" x14ac:dyDescent="0.2">
      <c r="D87" s="127"/>
      <c r="E87" s="128"/>
      <c r="F87" s="128"/>
      <c r="G87" s="128"/>
      <c r="H87" s="129"/>
    </row>
    <row r="88" spans="1:26" ht="42.75" x14ac:dyDescent="0.2">
      <c r="A88" s="119" t="str">
        <f>IF([4]Source!E36&lt;&gt;"", [4]Source!E36, "")</f>
        <v>11</v>
      </c>
      <c r="B88" s="119">
        <v>11</v>
      </c>
      <c r="C88" s="119" t="s">
        <v>98</v>
      </c>
      <c r="D88" s="119" t="str">
        <f>IF([4]Source!G36&lt;&gt;"", [4]Source!G36, "")</f>
        <v>МАТ МП-100-2000.1000.60 ИЗ МИНЕРАЛЬНОЙ ВАТЫ ПРОШИВНОЙ, ТЕПЛОИЗОЛЯЦИОННЫЙ</v>
      </c>
      <c r="E88" s="120">
        <f>[4]Source!I36</f>
        <v>0.53568000000000005</v>
      </c>
      <c r="F88" s="121">
        <f>IF([4]Source!AB36=0, " ", [4]Source!AB36)</f>
        <v>380.05</v>
      </c>
      <c r="G88" s="121" t="str">
        <f>IF([4]Source!AD36=0, " ", [4]Source!AD36)</f>
        <v xml:space="preserve"> </v>
      </c>
      <c r="H88" s="122">
        <f>IF([4]Source!O36=0, " ", [4]Source!O36)</f>
        <v>203.59</v>
      </c>
      <c r="I88" s="122" t="str">
        <f>IF([4]Source!S36=0, " ", [4]Source!S36)</f>
        <v xml:space="preserve"> </v>
      </c>
      <c r="J88" s="121" t="str">
        <f>IF([4]Source!Q36=0, " ", [4]Source!Q36)</f>
        <v xml:space="preserve"> </v>
      </c>
      <c r="K88" s="121" t="str">
        <f>IF([4]Source!AH36=0, " ", ROUND([4]Source!AH36,2))</f>
        <v xml:space="preserve"> </v>
      </c>
      <c r="L88" s="121" t="str">
        <f>IF([4]Source!U36=0, " ", ROUND([4]Source!U36,2))</f>
        <v xml:space="preserve"> </v>
      </c>
      <c r="T88" s="2">
        <f>[4]Source!O36+[4]Source!X36+[4]Source!Y36</f>
        <v>203.59</v>
      </c>
      <c r="V88" s="2" t="str">
        <f>IF([4]Source!S36=0, " ", [4]Source!S36)</f>
        <v xml:space="preserve"> </v>
      </c>
      <c r="W88" s="2" t="str">
        <f>IF([4]Source!Q36=0, " ", [4]Source!Q36)</f>
        <v xml:space="preserve"> </v>
      </c>
      <c r="X88" s="2" t="str">
        <f>IF([4]Source!R36=0, " ", [4]Source!R36)</f>
        <v xml:space="preserve"> </v>
      </c>
      <c r="Y88" s="2" t="str">
        <f>IF([4]Source!U36=0, " ", ROUND([4]Source!U36,2))</f>
        <v xml:space="preserve"> </v>
      </c>
      <c r="Z88" s="2" t="str">
        <f>IF([4]Source!V36=0, " ", ROUND([4]Source!V36,2))</f>
        <v xml:space="preserve"> </v>
      </c>
    </row>
    <row r="89" spans="1:26" ht="14.25" x14ac:dyDescent="0.2">
      <c r="A89" s="119"/>
      <c r="B89" s="119"/>
      <c r="C89" s="119"/>
      <c r="D89" s="123" t="str">
        <f>IF([4]Source!H36&lt;&gt;"", [4]Source!H36, "")</f>
        <v>м3</v>
      </c>
      <c r="E89" s="120"/>
      <c r="F89" s="122" t="str">
        <f>IF([4]Source!AF36=0, " ", [4]Source!AF36)</f>
        <v xml:space="preserve"> </v>
      </c>
      <c r="G89" s="122" t="str">
        <f>IF([4]Source!AE36=0, " ", [4]Source!AE36)</f>
        <v xml:space="preserve"> </v>
      </c>
      <c r="H89" s="120"/>
      <c r="I89" s="120"/>
      <c r="J89" s="122" t="str">
        <f>IF([4]Source!R36=0, " ", [4]Source!R36)</f>
        <v xml:space="preserve"> </v>
      </c>
      <c r="K89" s="122" t="str">
        <f>IF([4]Source!AI36=0, " ", ROUND([4]Source!AI36,2))</f>
        <v xml:space="preserve"> </v>
      </c>
      <c r="L89" s="122" t="str">
        <f>IF([4]Source!V36=0, " ", ROUND([4]Source!V36,2))</f>
        <v xml:space="preserve"> </v>
      </c>
    </row>
    <row r="90" spans="1:26" ht="57" x14ac:dyDescent="0.2">
      <c r="A90" s="119" t="str">
        <f>IF([4]Source!E37&lt;&gt;"", [4]Source!E37, "")</f>
        <v>12</v>
      </c>
      <c r="B90" s="119">
        <v>12</v>
      </c>
      <c r="C90" s="119" t="s">
        <v>102</v>
      </c>
      <c r="D90" s="119" t="str">
        <f>IF([4]Source!G37&lt;&gt;"", [4]Source!G37, "")</f>
        <v>Покрытие изоляции фасонных поверхностей листовым металлом с заготовкой покрытия  Ду168-14отв, 2,4м уч.съемн.изол.</v>
      </c>
      <c r="E90" s="120">
        <f>[4]Source!I37</f>
        <v>7.1999999999999995E-2</v>
      </c>
      <c r="F90" s="121">
        <f>IF([4]Source!AB37=0, " ", [4]Source!AB37)</f>
        <v>5900.82</v>
      </c>
      <c r="G90" s="121">
        <f>IF([4]Source!AD37=0, " ", [4]Source!AD37)</f>
        <v>2406.27</v>
      </c>
      <c r="H90" s="122">
        <f>IF([4]Source!O37=0, " ", [4]Source!O37)</f>
        <v>424.85</v>
      </c>
      <c r="I90" s="122">
        <f>IF([4]Source!S37=0, " ", [4]Source!S37)</f>
        <v>249.76</v>
      </c>
      <c r="J90" s="121">
        <f>IF([4]Source!Q37=0, " ", [4]Source!Q37)</f>
        <v>173.25</v>
      </c>
      <c r="K90" s="121">
        <f>IF([4]Source!AH37=0, " ", ROUND([4]Source!AH37,2))</f>
        <v>312.8</v>
      </c>
      <c r="L90" s="121">
        <f>IF([4]Source!U37=0, " ", ROUND([4]Source!U37,2))</f>
        <v>22.52</v>
      </c>
      <c r="T90" s="2">
        <f>[4]Source!O37+[4]Source!X37+[4]Source!Y37</f>
        <v>826.1</v>
      </c>
      <c r="V90" s="2">
        <f>IF([4]Source!S37=0, " ", [4]Source!S37)</f>
        <v>249.76</v>
      </c>
      <c r="W90" s="2">
        <f>IF([4]Source!Q37=0, " ", [4]Source!Q37)</f>
        <v>173.25</v>
      </c>
      <c r="X90" s="2">
        <f>IF([4]Source!R37=0, " ", [4]Source!R37)</f>
        <v>1.02</v>
      </c>
      <c r="Y90" s="2">
        <f>IF([4]Source!U37=0, " ", ROUND([4]Source!U37,2))</f>
        <v>22.52</v>
      </c>
      <c r="Z90" s="2">
        <f>IF([4]Source!V37=0, " ", ROUND([4]Source!V37,2))</f>
        <v>0.09</v>
      </c>
    </row>
    <row r="91" spans="1:26" ht="14.25" x14ac:dyDescent="0.2">
      <c r="A91" s="119"/>
      <c r="B91" s="119"/>
      <c r="C91" s="119"/>
      <c r="D91" s="123" t="str">
        <f>IF([4]Source!H37&lt;&gt;"", [4]Source!H37, "")</f>
        <v>100 м2</v>
      </c>
      <c r="E91" s="120"/>
      <c r="F91" s="122">
        <f>IF([4]Source!AF37=0, " ", [4]Source!AF37)</f>
        <v>3468.95</v>
      </c>
      <c r="G91" s="122">
        <f>IF([4]Source!AE37=0, " ", [4]Source!AE37)</f>
        <v>14.15</v>
      </c>
      <c r="H91" s="120"/>
      <c r="I91" s="120"/>
      <c r="J91" s="122">
        <f>IF([4]Source!R37=0, " ", [4]Source!R37)</f>
        <v>1.02</v>
      </c>
      <c r="K91" s="122">
        <f>IF([4]Source!AI37=0, " ", ROUND([4]Source!AI37,2))</f>
        <v>1.22</v>
      </c>
      <c r="L91" s="122">
        <f>IF([4]Source!V37=0, " ", ROUND([4]Source!V37,2))</f>
        <v>0.09</v>
      </c>
    </row>
    <row r="92" spans="1:26" ht="14.25" x14ac:dyDescent="0.2">
      <c r="D92" s="124" t="s">
        <v>92</v>
      </c>
      <c r="E92" s="125" t="str">
        <f>CONCATENATE([4]Source!AT37," %")</f>
        <v>100 %</v>
      </c>
      <c r="F92" s="125"/>
      <c r="G92" s="125"/>
      <c r="H92" s="126">
        <f>[4]Source!X37</f>
        <v>250.78</v>
      </c>
    </row>
    <row r="93" spans="1:26" ht="14.25" x14ac:dyDescent="0.2">
      <c r="D93" s="124" t="s">
        <v>93</v>
      </c>
      <c r="E93" s="125" t="str">
        <f>CONCATENATE([4]Source!AU37," %")</f>
        <v>60 %</v>
      </c>
      <c r="F93" s="125"/>
      <c r="G93" s="125"/>
      <c r="H93" s="126">
        <f>[4]Source!Y37</f>
        <v>150.47</v>
      </c>
    </row>
    <row r="94" spans="1:26" ht="15" x14ac:dyDescent="0.2">
      <c r="D94" s="127"/>
      <c r="E94" s="128"/>
      <c r="F94" s="128"/>
      <c r="G94" s="128"/>
      <c r="H94" s="129"/>
    </row>
    <row r="95" spans="1:26" ht="28.5" x14ac:dyDescent="0.2">
      <c r="A95" s="119" t="str">
        <f>IF([4]Source!E38&lt;&gt;"", [4]Source!E38, "")</f>
        <v>13</v>
      </c>
      <c r="B95" s="119">
        <v>13</v>
      </c>
      <c r="C95" s="119" t="s">
        <v>100</v>
      </c>
      <c r="D95" s="119" t="str">
        <f>IF([4]Source!G38&lt;&gt;"", [4]Source!G38, "")</f>
        <v>Лента из алюминия АД1Н 0,5х1200 РЛ                               (7,2м2*1,288кг*1,22)</v>
      </c>
      <c r="E95" s="120">
        <f>[4]Source!I38</f>
        <v>11.31</v>
      </c>
      <c r="F95" s="121">
        <f>IF([4]Source!AB38=0, " ", [4]Source!AB38)</f>
        <v>17.97</v>
      </c>
      <c r="G95" s="121" t="str">
        <f>IF([4]Source!AD38=0, " ", [4]Source!AD38)</f>
        <v xml:space="preserve"> </v>
      </c>
      <c r="H95" s="122">
        <f>IF([4]Source!O38=0, " ", [4]Source!O38)</f>
        <v>203.24</v>
      </c>
      <c r="I95" s="122" t="str">
        <f>IF([4]Source!S38=0, " ", [4]Source!S38)</f>
        <v xml:space="preserve"> </v>
      </c>
      <c r="J95" s="121" t="str">
        <f>IF([4]Source!Q38=0, " ", [4]Source!Q38)</f>
        <v xml:space="preserve"> </v>
      </c>
      <c r="K95" s="121" t="str">
        <f>IF([4]Source!AH38=0, " ", ROUND([4]Source!AH38,2))</f>
        <v xml:space="preserve"> </v>
      </c>
      <c r="L95" s="121" t="str">
        <f>IF([4]Source!U38=0, " ", ROUND([4]Source!U38,2))</f>
        <v xml:space="preserve"> </v>
      </c>
      <c r="T95" s="2">
        <f>[4]Source!O38+[4]Source!X38+[4]Source!Y38</f>
        <v>203.24</v>
      </c>
      <c r="V95" s="2" t="str">
        <f>IF([4]Source!S38=0, " ", [4]Source!S38)</f>
        <v xml:space="preserve"> </v>
      </c>
      <c r="W95" s="2" t="str">
        <f>IF([4]Source!Q38=0, " ", [4]Source!Q38)</f>
        <v xml:space="preserve"> </v>
      </c>
      <c r="X95" s="2" t="str">
        <f>IF([4]Source!R38=0, " ", [4]Source!R38)</f>
        <v xml:space="preserve"> </v>
      </c>
      <c r="Y95" s="2" t="str">
        <f>IF([4]Source!U38=0, " ", ROUND([4]Source!U38,2))</f>
        <v xml:space="preserve"> </v>
      </c>
      <c r="Z95" s="2" t="str">
        <f>IF([4]Source!V38=0, " ", ROUND([4]Source!V38,2))</f>
        <v xml:space="preserve"> </v>
      </c>
    </row>
    <row r="96" spans="1:26" ht="14.25" x14ac:dyDescent="0.2">
      <c r="A96" s="119"/>
      <c r="B96" s="119"/>
      <c r="C96" s="119"/>
      <c r="D96" s="123" t="str">
        <f>IF([4]Source!H38&lt;&gt;"", [4]Source!H38, "")</f>
        <v>кг</v>
      </c>
      <c r="E96" s="120"/>
      <c r="F96" s="122" t="str">
        <f>IF([4]Source!AF38=0, " ", [4]Source!AF38)</f>
        <v xml:space="preserve"> </v>
      </c>
      <c r="G96" s="122" t="str">
        <f>IF([4]Source!AE38=0, " ", [4]Source!AE38)</f>
        <v xml:space="preserve"> </v>
      </c>
      <c r="H96" s="120"/>
      <c r="I96" s="120"/>
      <c r="J96" s="122" t="str">
        <f>IF([4]Source!R38=0, " ", [4]Source!R38)</f>
        <v xml:space="preserve"> </v>
      </c>
      <c r="K96" s="122" t="str">
        <f>IF([4]Source!AI38=0, " ", ROUND([4]Source!AI38,2))</f>
        <v xml:space="preserve"> </v>
      </c>
      <c r="L96" s="122" t="str">
        <f>IF([4]Source!V38=0, " ", ROUND([4]Source!V38,2))</f>
        <v xml:space="preserve"> </v>
      </c>
    </row>
    <row r="97" spans="1:26" ht="57" x14ac:dyDescent="0.2">
      <c r="A97" s="119" t="str">
        <f>IF([4]Source!E39&lt;&gt;"", [4]Source!E39, "")</f>
        <v>14</v>
      </c>
      <c r="B97" s="119">
        <v>14</v>
      </c>
      <c r="C97" s="119" t="s">
        <v>103</v>
      </c>
      <c r="D97" s="119" t="str">
        <f>IF([4]Source!G39&lt;&gt;"", [4]Source!G39, "")</f>
        <v>Обертывание поверхности изоляции рулонными материалами насухо с проклейкой швов (фольма-ткань) Ду57-6шт зап.арм., 0,6м, Ду65-3,6м</v>
      </c>
      <c r="E97" s="120">
        <f>[4]Source!I39</f>
        <v>2.4E-2</v>
      </c>
      <c r="F97" s="121">
        <f>IF([4]Source!AB39=0, " ", [4]Source!AB39)</f>
        <v>871.98</v>
      </c>
      <c r="G97" s="121">
        <f>IF([4]Source!AD39=0, " ", [4]Source!AD39)</f>
        <v>46.58</v>
      </c>
      <c r="H97" s="122">
        <f>IF([4]Source!O39=0, " ", [4]Source!O39)</f>
        <v>20.93</v>
      </c>
      <c r="I97" s="122">
        <f>IF([4]Source!S39=0, " ", [4]Source!S39)</f>
        <v>7.63</v>
      </c>
      <c r="J97" s="121">
        <f>IF([4]Source!Q39=0, " ", [4]Source!Q39)</f>
        <v>1.1200000000000001</v>
      </c>
      <c r="K97" s="121">
        <f>IF([4]Source!AH39=0, " ", ROUND([4]Source!AH39,2))</f>
        <v>36.78</v>
      </c>
      <c r="L97" s="121">
        <f>IF([4]Source!U39=0, " ", ROUND([4]Source!U39,2))</f>
        <v>0.88</v>
      </c>
      <c r="T97" s="2">
        <f>[4]Source!O39+[4]Source!X39+[4]Source!Y39</f>
        <v>33.380000000000003</v>
      </c>
      <c r="V97" s="2">
        <f>IF([4]Source!S39=0, " ", [4]Source!S39)</f>
        <v>7.63</v>
      </c>
      <c r="W97" s="2">
        <f>IF([4]Source!Q39=0, " ", [4]Source!Q39)</f>
        <v>1.1200000000000001</v>
      </c>
      <c r="X97" s="2">
        <f>IF([4]Source!R39=0, " ", [4]Source!R39)</f>
        <v>0.15</v>
      </c>
      <c r="Y97" s="2">
        <f>IF([4]Source!U39=0, " ", ROUND([4]Source!U39,2))</f>
        <v>0.88</v>
      </c>
      <c r="Z97" s="2">
        <f>IF([4]Source!V39=0, " ", ROUND([4]Source!V39,2))</f>
        <v>0.01</v>
      </c>
    </row>
    <row r="98" spans="1:26" ht="14.25" x14ac:dyDescent="0.2">
      <c r="A98" s="119"/>
      <c r="B98" s="119"/>
      <c r="C98" s="119"/>
      <c r="D98" s="123" t="str">
        <f>IF([4]Source!H39&lt;&gt;"", [4]Source!H39, "")</f>
        <v>100 м2</v>
      </c>
      <c r="E98" s="120"/>
      <c r="F98" s="122">
        <f>IF([4]Source!AF39=0, " ", [4]Source!AF39)</f>
        <v>317.76</v>
      </c>
      <c r="G98" s="122">
        <f>IF([4]Source!AE39=0, " ", [4]Source!AE39)</f>
        <v>6.27</v>
      </c>
      <c r="H98" s="120"/>
      <c r="I98" s="120"/>
      <c r="J98" s="122">
        <f>IF([4]Source!R39=0, " ", [4]Source!R39)</f>
        <v>0.15</v>
      </c>
      <c r="K98" s="122">
        <f>IF([4]Source!AI39=0, " ", ROUND([4]Source!AI39,2))</f>
        <v>0.54</v>
      </c>
      <c r="L98" s="122">
        <f>IF([4]Source!V39=0, " ", ROUND([4]Source!V39,2))</f>
        <v>0.01</v>
      </c>
    </row>
    <row r="99" spans="1:26" ht="14.25" x14ac:dyDescent="0.2">
      <c r="D99" s="124" t="s">
        <v>92</v>
      </c>
      <c r="E99" s="125" t="str">
        <f>CONCATENATE([4]Source!AT39," %")</f>
        <v>100 %</v>
      </c>
      <c r="F99" s="125"/>
      <c r="G99" s="125"/>
      <c r="H99" s="126">
        <f>[4]Source!X39</f>
        <v>7.78</v>
      </c>
    </row>
    <row r="100" spans="1:26" ht="14.25" x14ac:dyDescent="0.2">
      <c r="D100" s="124" t="s">
        <v>93</v>
      </c>
      <c r="E100" s="125" t="str">
        <f>CONCATENATE([4]Source!AU39," %")</f>
        <v>60 %</v>
      </c>
      <c r="F100" s="125"/>
      <c r="G100" s="125"/>
      <c r="H100" s="126">
        <f>[4]Source!Y39</f>
        <v>4.67</v>
      </c>
    </row>
    <row r="101" spans="1:26" ht="15" x14ac:dyDescent="0.2">
      <c r="D101" s="127"/>
      <c r="E101" s="128"/>
      <c r="F101" s="128"/>
      <c r="G101" s="128"/>
      <c r="H101" s="129"/>
    </row>
    <row r="102" spans="1:26" ht="27" x14ac:dyDescent="0.2">
      <c r="A102" s="119" t="str">
        <f>IF([4]Source!E40&lt;&gt;"", [4]Source!E40, "")</f>
        <v>15</v>
      </c>
      <c r="B102" s="119">
        <v>15</v>
      </c>
      <c r="C102" s="119" t="s">
        <v>104</v>
      </c>
      <c r="D102" s="119" t="str">
        <f>IF([4]Source!G40&lt;&gt;"", [4]Source!G40, "")</f>
        <v>Стеклофольма-ткань СФ(160-20)</v>
      </c>
      <c r="E102" s="120">
        <f>[4]Source!I40</f>
        <v>2.76</v>
      </c>
      <c r="F102" s="121">
        <f>IF([4]Source!AB40=0, " ", [4]Source!AB40)</f>
        <v>15.16</v>
      </c>
      <c r="G102" s="121" t="str">
        <f>IF([4]Source!AD40=0, " ", [4]Source!AD40)</f>
        <v xml:space="preserve"> </v>
      </c>
      <c r="H102" s="122">
        <f>IF([4]Source!O40=0, " ", [4]Source!O40)</f>
        <v>41.84</v>
      </c>
      <c r="I102" s="122" t="str">
        <f>IF([4]Source!S40=0, " ", [4]Source!S40)</f>
        <v xml:space="preserve"> </v>
      </c>
      <c r="J102" s="121" t="str">
        <f>IF([4]Source!Q40=0, " ", [4]Source!Q40)</f>
        <v xml:space="preserve"> </v>
      </c>
      <c r="K102" s="121" t="str">
        <f>IF([4]Source!AH40=0, " ", ROUND([4]Source!AH40,2))</f>
        <v xml:space="preserve"> </v>
      </c>
      <c r="L102" s="121" t="str">
        <f>IF([4]Source!U40=0, " ", ROUND([4]Source!U40,2))</f>
        <v xml:space="preserve"> </v>
      </c>
      <c r="T102" s="2">
        <f>[4]Source!O40+[4]Source!X40+[4]Source!Y40</f>
        <v>41.84</v>
      </c>
      <c r="V102" s="2" t="str">
        <f>IF([4]Source!S40=0, " ", [4]Source!S40)</f>
        <v xml:space="preserve"> </v>
      </c>
      <c r="W102" s="2" t="str">
        <f>IF([4]Source!Q40=0, " ", [4]Source!Q40)</f>
        <v xml:space="preserve"> </v>
      </c>
      <c r="X102" s="2" t="str">
        <f>IF([4]Source!R40=0, " ", [4]Source!R40)</f>
        <v xml:space="preserve"> </v>
      </c>
      <c r="Y102" s="2" t="str">
        <f>IF([4]Source!U40=0, " ", ROUND([4]Source!U40,2))</f>
        <v xml:space="preserve"> </v>
      </c>
      <c r="Z102" s="2" t="str">
        <f>IF([4]Source!V40=0, " ", ROUND([4]Source!V40,2))</f>
        <v xml:space="preserve"> </v>
      </c>
    </row>
    <row r="103" spans="1:26" ht="14.25" x14ac:dyDescent="0.2">
      <c r="A103" s="119"/>
      <c r="B103" s="119"/>
      <c r="C103" s="119"/>
      <c r="D103" s="123" t="str">
        <f>IF([4]Source!H40&lt;&gt;"", [4]Source!H40, "")</f>
        <v>м2</v>
      </c>
      <c r="E103" s="120"/>
      <c r="F103" s="122" t="str">
        <f>IF([4]Source!AF40=0, " ", [4]Source!AF40)</f>
        <v xml:space="preserve"> </v>
      </c>
      <c r="G103" s="122" t="str">
        <f>IF([4]Source!AE40=0, " ", [4]Source!AE40)</f>
        <v xml:space="preserve"> </v>
      </c>
      <c r="H103" s="120"/>
      <c r="I103" s="120"/>
      <c r="J103" s="122" t="str">
        <f>IF([4]Source!R40=0, " ", [4]Source!R40)</f>
        <v xml:space="preserve"> </v>
      </c>
      <c r="K103" s="122" t="str">
        <f>IF([4]Source!AI40=0, " ", ROUND([4]Source!AI40,2))</f>
        <v xml:space="preserve"> </v>
      </c>
      <c r="L103" s="122" t="str">
        <f>IF([4]Source!V40=0, " ", ROUND([4]Source!V40,2))</f>
        <v xml:space="preserve"> </v>
      </c>
    </row>
    <row r="104" spans="1:26" ht="71.25" x14ac:dyDescent="0.2">
      <c r="A104" s="119" t="str">
        <f>IF([4]Source!E41&lt;&gt;"", [4]Source!E41, "")</f>
        <v>16</v>
      </c>
      <c r="B104" s="119">
        <v>16</v>
      </c>
      <c r="C104" s="119" t="s">
        <v>105</v>
      </c>
      <c r="D104" s="119" t="str">
        <f>IF([4]Source!G41&lt;&gt;"", [4]Source!G41, "")</f>
        <v>Изоляция трубопроводов матами минераловатными, плитами минераловатными на синтетическом связующем с прим. предохр. поясов (т.ч. прил.26.2, п.2)</v>
      </c>
      <c r="E104" s="120">
        <f>[4]Source!I41</f>
        <v>0.14399999999999999</v>
      </c>
      <c r="F104" s="121">
        <f>IF([4]Source!AB41=0, " ", [4]Source!AB41)</f>
        <v>782.74</v>
      </c>
      <c r="G104" s="121">
        <f>IF([4]Source!AD41=0, " ", [4]Source!AD41)</f>
        <v>49.92</v>
      </c>
      <c r="H104" s="122">
        <f>IF([4]Source!O41=0, " ", [4]Source!O41)</f>
        <v>112.72</v>
      </c>
      <c r="I104" s="122">
        <f>IF([4]Source!S41=0, " ", [4]Source!S41)</f>
        <v>39.61</v>
      </c>
      <c r="J104" s="121">
        <f>IF([4]Source!Q41=0, " ", [4]Source!Q41)</f>
        <v>7.19</v>
      </c>
      <c r="K104" s="121">
        <f>IF([4]Source!AH41=0, " ", ROUND([4]Source!AH41,2))</f>
        <v>28.18</v>
      </c>
      <c r="L104" s="121">
        <f>IF([4]Source!U41=0, " ", ROUND([4]Source!U41,2))</f>
        <v>4.0599999999999996</v>
      </c>
      <c r="T104" s="2">
        <f>[4]Source!O41+[4]Source!X41+[4]Source!Y41</f>
        <v>178.06</v>
      </c>
      <c r="V104" s="2">
        <f>IF([4]Source!S41=0, " ", [4]Source!S41)</f>
        <v>39.61</v>
      </c>
      <c r="W104" s="2">
        <f>IF([4]Source!Q41=0, " ", [4]Source!Q41)</f>
        <v>7.19</v>
      </c>
      <c r="X104" s="2">
        <f>IF([4]Source!R41=0, " ", [4]Source!R41)</f>
        <v>1.23</v>
      </c>
      <c r="Y104" s="2">
        <f>IF([4]Source!U41=0, " ", ROUND([4]Source!U41,2))</f>
        <v>4.0599999999999996</v>
      </c>
      <c r="Z104" s="2">
        <f>IF([4]Source!V41=0, " ", ROUND([4]Source!V41,2))</f>
        <v>0.11</v>
      </c>
    </row>
    <row r="105" spans="1:26" ht="14.25" x14ac:dyDescent="0.2">
      <c r="A105" s="119"/>
      <c r="B105" s="119"/>
      <c r="C105" s="119"/>
      <c r="D105" s="123" t="str">
        <f>IF([4]Source!H41&lt;&gt;"", [4]Source!H41, "")</f>
        <v>м3</v>
      </c>
      <c r="E105" s="120"/>
      <c r="F105" s="122">
        <f>IF([4]Source!AF41=0, " ", [4]Source!AF41)</f>
        <v>275.05</v>
      </c>
      <c r="G105" s="122">
        <f>IF([4]Source!AE41=0, " ", [4]Source!AE41)</f>
        <v>8.5299999999999994</v>
      </c>
      <c r="H105" s="120"/>
      <c r="I105" s="120"/>
      <c r="J105" s="122">
        <f>IF([4]Source!R41=0, " ", [4]Source!R41)</f>
        <v>1.23</v>
      </c>
      <c r="K105" s="122">
        <f>IF([4]Source!AI41=0, " ", ROUND([4]Source!AI41,2))</f>
        <v>0.74</v>
      </c>
      <c r="L105" s="122">
        <f>IF([4]Source!V41=0, " ", ROUND([4]Source!V41,2))</f>
        <v>0.11</v>
      </c>
    </row>
    <row r="106" spans="1:26" ht="14.25" x14ac:dyDescent="0.2">
      <c r="D106" s="124" t="s">
        <v>92</v>
      </c>
      <c r="E106" s="125" t="str">
        <f>CONCATENATE([4]Source!AT41," %")</f>
        <v>100 %</v>
      </c>
      <c r="F106" s="125"/>
      <c r="G106" s="125"/>
      <c r="H106" s="126">
        <f>[4]Source!X41</f>
        <v>40.840000000000003</v>
      </c>
    </row>
    <row r="107" spans="1:26" ht="12.75" customHeight="1" x14ac:dyDescent="0.2">
      <c r="D107" s="124" t="s">
        <v>93</v>
      </c>
      <c r="E107" s="125" t="str">
        <f>CONCATENATE([4]Source!AU41," %")</f>
        <v>60 %</v>
      </c>
      <c r="F107" s="125"/>
      <c r="G107" s="125"/>
      <c r="H107" s="126">
        <f>[4]Source!Y41</f>
        <v>24.5</v>
      </c>
    </row>
    <row r="108" spans="1:26" ht="0.75" hidden="1" customHeight="1" x14ac:dyDescent="0.2">
      <c r="D108" s="127"/>
      <c r="E108" s="128"/>
      <c r="F108" s="128"/>
      <c r="G108" s="128"/>
      <c r="H108" s="129"/>
    </row>
    <row r="109" spans="1:26" ht="42.75" x14ac:dyDescent="0.2">
      <c r="A109" s="119" t="str">
        <f>IF([4]Source!E42&lt;&gt;"", [4]Source!E42, "")</f>
        <v>17</v>
      </c>
      <c r="B109" s="119">
        <v>17</v>
      </c>
      <c r="C109" s="119" t="s">
        <v>98</v>
      </c>
      <c r="D109" s="119" t="str">
        <f>IF([4]Source!G42&lt;&gt;"", [4]Source!G42, "")</f>
        <v>МАТ МП-100-2000.1000.60 ИЗ МИНЕРАЛЬНОЙ ВАТЫ ПРОШИВНОЙ, ТЕПЛОИЗОЛЯЦИОННЫЙ</v>
      </c>
      <c r="E109" s="120">
        <f>[4]Source!I42</f>
        <v>0.17856</v>
      </c>
      <c r="F109" s="121">
        <f>IF([4]Source!AB42=0, " ", [4]Source!AB42)</f>
        <v>380.05</v>
      </c>
      <c r="G109" s="121" t="str">
        <f>IF([4]Source!AD42=0, " ", [4]Source!AD42)</f>
        <v xml:space="preserve"> </v>
      </c>
      <c r="H109" s="122">
        <f>IF([4]Source!O42=0, " ", [4]Source!O42)</f>
        <v>67.86</v>
      </c>
      <c r="I109" s="122" t="str">
        <f>IF([4]Source!S42=0, " ", [4]Source!S42)</f>
        <v xml:space="preserve"> </v>
      </c>
      <c r="J109" s="121" t="str">
        <f>IF([4]Source!Q42=0, " ", [4]Source!Q42)</f>
        <v xml:space="preserve"> </v>
      </c>
      <c r="K109" s="121" t="str">
        <f>IF([4]Source!AH42=0, " ", ROUND([4]Source!AH42,2))</f>
        <v xml:space="preserve"> </v>
      </c>
      <c r="L109" s="121" t="str">
        <f>IF([4]Source!U42=0, " ", ROUND([4]Source!U42,2))</f>
        <v xml:space="preserve"> </v>
      </c>
      <c r="T109" s="2">
        <f>[4]Source!O42+[4]Source!X42+[4]Source!Y42</f>
        <v>67.86</v>
      </c>
      <c r="V109" s="2" t="str">
        <f>IF([4]Source!S42=0, " ", [4]Source!S42)</f>
        <v xml:space="preserve"> </v>
      </c>
      <c r="W109" s="2" t="str">
        <f>IF([4]Source!Q42=0, " ", [4]Source!Q42)</f>
        <v xml:space="preserve"> </v>
      </c>
      <c r="X109" s="2" t="str">
        <f>IF([4]Source!R42=0, " ", [4]Source!R42)</f>
        <v xml:space="preserve"> </v>
      </c>
      <c r="Y109" s="2" t="str">
        <f>IF([4]Source!U42=0, " ", ROUND([4]Source!U42,2))</f>
        <v xml:space="preserve"> </v>
      </c>
      <c r="Z109" s="2" t="str">
        <f>IF([4]Source!V42=0, " ", ROUND([4]Source!V42,2))</f>
        <v xml:space="preserve"> </v>
      </c>
    </row>
    <row r="110" spans="1:26" ht="13.5" customHeight="1" x14ac:dyDescent="0.2">
      <c r="A110" s="119"/>
      <c r="B110" s="119"/>
      <c r="C110" s="119"/>
      <c r="D110" s="123" t="str">
        <f>IF([4]Source!H42&lt;&gt;"", [4]Source!H42, "")</f>
        <v>м3</v>
      </c>
      <c r="E110" s="120"/>
      <c r="F110" s="122" t="str">
        <f>IF([4]Source!AF42=0, " ", [4]Source!AF42)</f>
        <v xml:space="preserve"> </v>
      </c>
      <c r="G110" s="122" t="str">
        <f>IF([4]Source!AE42=0, " ", [4]Source!AE42)</f>
        <v xml:space="preserve"> </v>
      </c>
      <c r="H110" s="120"/>
      <c r="I110" s="120"/>
      <c r="J110" s="122" t="str">
        <f>IF([4]Source!R42=0, " ", [4]Source!R42)</f>
        <v xml:space="preserve"> </v>
      </c>
      <c r="K110" s="122" t="str">
        <f>IF([4]Source!AI42=0, " ", ROUND([4]Source!AI42,2))</f>
        <v xml:space="preserve"> </v>
      </c>
      <c r="L110" s="122" t="str">
        <f>IF([4]Source!V42=0, " ", ROUND([4]Source!V42,2))</f>
        <v xml:space="preserve"> </v>
      </c>
    </row>
    <row r="111" spans="1:26" ht="71.25" x14ac:dyDescent="0.2">
      <c r="A111" s="119" t="str">
        <f>IF([4]Source!E43&lt;&gt;"", [4]Source!E43, "")</f>
        <v>18</v>
      </c>
      <c r="B111" s="119">
        <v>18</v>
      </c>
      <c r="C111" s="119" t="s">
        <v>106</v>
      </c>
      <c r="D111" s="119" t="str">
        <f>IF([4]Source!G43&lt;&gt;"", [4]Source!G43, "")</f>
        <v>Покрытие поверхности изоляции трубопроводов листами алюминиевых сплавов с прим. предохр. поясов (т.ч. прил.26.2, п..2) (2,4м2 - повторное применение алюминия) Ду 168 -2,7м</v>
      </c>
      <c r="E111" s="120">
        <f>[4]Source!I43</f>
        <v>2.4E-2</v>
      </c>
      <c r="F111" s="121">
        <f>IF([4]Source!AB43=0, " ", [4]Source!AB43)</f>
        <v>4447.25</v>
      </c>
      <c r="G111" s="121">
        <f>IF([4]Source!AD43=0, " ", [4]Source!AD43)</f>
        <v>1019.21</v>
      </c>
      <c r="H111" s="122">
        <f>IF([4]Source!O43=0, " ", [4]Source!O43)</f>
        <v>106.73</v>
      </c>
      <c r="I111" s="122">
        <f>IF([4]Source!S43=0, " ", [4]Source!S43)</f>
        <v>52.01</v>
      </c>
      <c r="J111" s="121">
        <f>IF([4]Source!Q43=0, " ", [4]Source!Q43)</f>
        <v>24.46</v>
      </c>
      <c r="K111" s="121">
        <f>IF([4]Source!AH43=0, " ", ROUND([4]Source!AH43,2))</f>
        <v>222.04</v>
      </c>
      <c r="L111" s="121">
        <f>IF([4]Source!U43=0, " ", ROUND([4]Source!U43,2))</f>
        <v>5.33</v>
      </c>
      <c r="T111" s="2">
        <f>[4]Source!O43+[4]Source!X43+[4]Source!Y43</f>
        <v>190.15</v>
      </c>
      <c r="V111" s="2">
        <f>IF([4]Source!S43=0, " ", [4]Source!S43)</f>
        <v>52.01</v>
      </c>
      <c r="W111" s="2">
        <f>IF([4]Source!Q43=0, " ", [4]Source!Q43)</f>
        <v>24.46</v>
      </c>
      <c r="X111" s="2">
        <f>IF([4]Source!R43=0, " ", [4]Source!R43)</f>
        <v>0.13</v>
      </c>
      <c r="Y111" s="2">
        <f>IF([4]Source!U43=0, " ", ROUND([4]Source!U43,2))</f>
        <v>5.33</v>
      </c>
      <c r="Z111" s="2">
        <f>IF([4]Source!V43=0, " ", ROUND([4]Source!V43,2))</f>
        <v>0.01</v>
      </c>
    </row>
    <row r="112" spans="1:26" ht="14.25" x14ac:dyDescent="0.2">
      <c r="A112" s="119"/>
      <c r="B112" s="119"/>
      <c r="C112" s="119"/>
      <c r="D112" s="123" t="str">
        <f>IF([4]Source!H43&lt;&gt;"", [4]Source!H43, "")</f>
        <v>100 м2</v>
      </c>
      <c r="E112" s="120"/>
      <c r="F112" s="122">
        <f>IF([4]Source!AF43=0, " ", [4]Source!AF43)</f>
        <v>2167.09</v>
      </c>
      <c r="G112" s="122">
        <f>IF([4]Source!AE43=0, " ", [4]Source!AE43)</f>
        <v>5.6</v>
      </c>
      <c r="H112" s="120"/>
      <c r="I112" s="120"/>
      <c r="J112" s="122">
        <f>IF([4]Source!R43=0, " ", [4]Source!R43)</f>
        <v>0.13</v>
      </c>
      <c r="K112" s="122">
        <f>IF([4]Source!AI43=0, " ", ROUND([4]Source!AI43,2))</f>
        <v>0.48</v>
      </c>
      <c r="L112" s="122">
        <f>IF([4]Source!V43=0, " ", ROUND([4]Source!V43,2))</f>
        <v>0.01</v>
      </c>
    </row>
    <row r="113" spans="1:26" ht="14.25" x14ac:dyDescent="0.2">
      <c r="D113" s="124" t="s">
        <v>92</v>
      </c>
      <c r="E113" s="125" t="str">
        <f>CONCATENATE([4]Source!AT43," %")</f>
        <v>100 %</v>
      </c>
      <c r="F113" s="125"/>
      <c r="G113" s="125"/>
      <c r="H113" s="126">
        <f>[4]Source!X43</f>
        <v>52.14</v>
      </c>
    </row>
    <row r="114" spans="1:26" ht="14.25" x14ac:dyDescent="0.2">
      <c r="D114" s="124" t="s">
        <v>93</v>
      </c>
      <c r="E114" s="125" t="str">
        <f>CONCATENATE([4]Source!AU43," %")</f>
        <v>60 %</v>
      </c>
      <c r="F114" s="125"/>
      <c r="G114" s="125"/>
      <c r="H114" s="126">
        <f>[4]Source!Y43</f>
        <v>31.28</v>
      </c>
    </row>
    <row r="115" spans="1:26" ht="22.5" hidden="1" customHeight="1" x14ac:dyDescent="0.2">
      <c r="D115" s="127"/>
      <c r="E115" s="128"/>
      <c r="F115" s="128"/>
      <c r="G115" s="128"/>
      <c r="H115" s="129"/>
    </row>
    <row r="116" spans="1:26" ht="111.75" customHeight="1" x14ac:dyDescent="0.2">
      <c r="A116" s="119" t="str">
        <f>IF([4]Source!E44&lt;&gt;"", [4]Source!E44, "")</f>
        <v>19</v>
      </c>
      <c r="B116" s="119">
        <v>19</v>
      </c>
      <c r="C116" s="119" t="s">
        <v>107</v>
      </c>
      <c r="D116" s="119" t="str">
        <f>IF([4]Source!G44&lt;&gt;"", [4]Source!G44, "")</f>
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 с прим. предохр. поясов (т.ч. прил.26.2, п.8, п.2)</v>
      </c>
      <c r="E116" s="120">
        <f>[4]Source!I44</f>
        <v>0.28799999999999998</v>
      </c>
      <c r="F116" s="121">
        <f>IF([4]Source!AB44=0, " ", [4]Source!AB44)</f>
        <v>488.17</v>
      </c>
      <c r="G116" s="121">
        <f>IF([4]Source!AD44=0, " ", [4]Source!AD44)</f>
        <v>39.03</v>
      </c>
      <c r="H116" s="122">
        <f>IF([4]Source!O44=0, " ", [4]Source!O44)</f>
        <v>140.6</v>
      </c>
      <c r="I116" s="122">
        <f>IF([4]Source!S44=0, " ", [4]Source!S44)</f>
        <v>78.08</v>
      </c>
      <c r="J116" s="121">
        <f>IF([4]Source!Q44=0, " ", [4]Source!Q44)</f>
        <v>11.24</v>
      </c>
      <c r="K116" s="121">
        <f>IF([4]Source!AH44=0, " ", ROUND([4]Source!AH44,2))</f>
        <v>28.18</v>
      </c>
      <c r="L116" s="121">
        <f>IF([4]Source!U44=0, " ", ROUND([4]Source!U44,2))</f>
        <v>8.1199999999999992</v>
      </c>
      <c r="T116" s="2">
        <f>[4]Source!O44+[4]Source!X44+[4]Source!Y44</f>
        <v>268.65999999999997</v>
      </c>
      <c r="V116" s="2">
        <f>IF([4]Source!S44=0, " ", [4]Source!S44)</f>
        <v>78.08</v>
      </c>
      <c r="W116" s="2">
        <f>IF([4]Source!Q44=0, " ", [4]Source!Q44)</f>
        <v>11.24</v>
      </c>
      <c r="X116" s="2">
        <f>IF([4]Source!R44=0, " ", [4]Source!R44)</f>
        <v>1.96</v>
      </c>
      <c r="Y116" s="2">
        <f>IF([4]Source!U44=0, " ", ROUND([4]Source!U44,2))</f>
        <v>8.1199999999999992</v>
      </c>
      <c r="Z116" s="2">
        <f>IF([4]Source!V44=0, " ", ROUND([4]Source!V44,2))</f>
        <v>0.17</v>
      </c>
    </row>
    <row r="117" spans="1:26" ht="14.25" x14ac:dyDescent="0.2">
      <c r="A117" s="119"/>
      <c r="B117" s="119"/>
      <c r="C117" s="119"/>
      <c r="D117" s="123" t="str">
        <f>IF([4]Source!H44&lt;&gt;"", [4]Source!H44, "")</f>
        <v>м3</v>
      </c>
      <c r="E117" s="120"/>
      <c r="F117" s="122">
        <f>IF([4]Source!AF44=0, " ", [4]Source!AF44)</f>
        <v>271.10000000000002</v>
      </c>
      <c r="G117" s="122">
        <f>IF([4]Source!AE44=0, " ", [4]Source!AE44)</f>
        <v>6.81</v>
      </c>
      <c r="H117" s="120"/>
      <c r="I117" s="120"/>
      <c r="J117" s="122">
        <f>IF([4]Source!R44=0, " ", [4]Source!R44)</f>
        <v>1.96</v>
      </c>
      <c r="K117" s="122">
        <f>IF([4]Source!AI44=0, " ", ROUND([4]Source!AI44,2))</f>
        <v>0.59</v>
      </c>
      <c r="L117" s="122">
        <f>IF([4]Source!V44=0, " ", ROUND([4]Source!V44,2))</f>
        <v>0.17</v>
      </c>
    </row>
    <row r="118" spans="1:26" ht="14.25" x14ac:dyDescent="0.2">
      <c r="D118" s="124" t="s">
        <v>92</v>
      </c>
      <c r="E118" s="125" t="str">
        <f>CONCATENATE([4]Source!AT44," %")</f>
        <v>100 %</v>
      </c>
      <c r="F118" s="125"/>
      <c r="G118" s="125"/>
      <c r="H118" s="126">
        <f>[4]Source!X44</f>
        <v>80.040000000000006</v>
      </c>
    </row>
    <row r="119" spans="1:26" ht="14.25" x14ac:dyDescent="0.2">
      <c r="D119" s="124" t="s">
        <v>93</v>
      </c>
      <c r="E119" s="125" t="str">
        <f>CONCATENATE([4]Source!AU44," %")</f>
        <v>60 %</v>
      </c>
      <c r="F119" s="125"/>
      <c r="G119" s="125"/>
      <c r="H119" s="126">
        <f>[4]Source!Y44</f>
        <v>48.02</v>
      </c>
    </row>
    <row r="120" spans="1:26" ht="0.75" customHeight="1" x14ac:dyDescent="0.2">
      <c r="D120" s="127"/>
      <c r="E120" s="128"/>
      <c r="F120" s="128"/>
      <c r="G120" s="128"/>
      <c r="H120" s="129"/>
    </row>
    <row r="121" spans="1:26" ht="42.75" x14ac:dyDescent="0.2">
      <c r="A121" s="119" t="str">
        <f>IF([4]Source!E45&lt;&gt;"", [4]Source!E45, "")</f>
        <v>20</v>
      </c>
      <c r="B121" s="119">
        <v>20</v>
      </c>
      <c r="C121" s="119" t="s">
        <v>98</v>
      </c>
      <c r="D121" s="119" t="str">
        <f>IF([4]Source!G45&lt;&gt;"", [4]Source!G45, "")</f>
        <v>МАТ МП-100-2000.1000.60 ИЗ МИНЕРАЛЬНОЙ ВАТЫ ПРОШИВНОЙ, ТЕПЛОИЗОЛЯЦИОННЫЙ</v>
      </c>
      <c r="E121" s="120">
        <f>[4]Source!I45</f>
        <v>0.35711999999999999</v>
      </c>
      <c r="F121" s="121">
        <f>IF([4]Source!AB45=0, " ", [4]Source!AB45)</f>
        <v>380.05</v>
      </c>
      <c r="G121" s="121" t="str">
        <f>IF([4]Source!AD45=0, " ", [4]Source!AD45)</f>
        <v xml:space="preserve"> </v>
      </c>
      <c r="H121" s="122">
        <f>IF([4]Source!O45=0, " ", [4]Source!O45)</f>
        <v>135.72</v>
      </c>
      <c r="I121" s="122" t="str">
        <f>IF([4]Source!S45=0, " ", [4]Source!S45)</f>
        <v xml:space="preserve"> </v>
      </c>
      <c r="J121" s="121" t="str">
        <f>IF([4]Source!Q45=0, " ", [4]Source!Q45)</f>
        <v xml:space="preserve"> </v>
      </c>
      <c r="K121" s="121" t="str">
        <f>IF([4]Source!AH45=0, " ", ROUND([4]Source!AH45,2))</f>
        <v xml:space="preserve"> </v>
      </c>
      <c r="L121" s="121" t="str">
        <f>IF([4]Source!U45=0, " ", ROUND([4]Source!U45,2))</f>
        <v xml:space="preserve"> </v>
      </c>
      <c r="T121" s="2">
        <f>[4]Source!O45+[4]Source!X45+[4]Source!Y45</f>
        <v>135.72</v>
      </c>
      <c r="V121" s="2" t="str">
        <f>IF([4]Source!S45=0, " ", [4]Source!S45)</f>
        <v xml:space="preserve"> </v>
      </c>
      <c r="W121" s="2" t="str">
        <f>IF([4]Source!Q45=0, " ", [4]Source!Q45)</f>
        <v xml:space="preserve"> </v>
      </c>
      <c r="X121" s="2" t="str">
        <f>IF([4]Source!R45=0, " ", [4]Source!R45)</f>
        <v xml:space="preserve"> </v>
      </c>
      <c r="Y121" s="2" t="str">
        <f>IF([4]Source!U45=0, " ", ROUND([4]Source!U45,2))</f>
        <v xml:space="preserve"> </v>
      </c>
      <c r="Z121" s="2" t="str">
        <f>IF([4]Source!V45=0, " ", ROUND([4]Source!V45,2))</f>
        <v xml:space="preserve"> </v>
      </c>
    </row>
    <row r="122" spans="1:26" ht="13.5" customHeight="1" x14ac:dyDescent="0.2">
      <c r="A122" s="119"/>
      <c r="B122" s="119"/>
      <c r="C122" s="119"/>
      <c r="D122" s="123" t="str">
        <f>IF([4]Source!H45&lt;&gt;"", [4]Source!H45, "")</f>
        <v>м3</v>
      </c>
      <c r="E122" s="120"/>
      <c r="F122" s="122" t="str">
        <f>IF([4]Source!AF45=0, " ", [4]Source!AF45)</f>
        <v xml:space="preserve"> </v>
      </c>
      <c r="G122" s="122" t="str">
        <f>IF([4]Source!AE45=0, " ", [4]Source!AE45)</f>
        <v xml:space="preserve"> </v>
      </c>
      <c r="H122" s="120"/>
      <c r="I122" s="120"/>
      <c r="J122" s="122" t="str">
        <f>IF([4]Source!R45=0, " ", [4]Source!R45)</f>
        <v xml:space="preserve"> </v>
      </c>
      <c r="K122" s="122" t="str">
        <f>IF([4]Source!AI45=0, " ", ROUND([4]Source!AI45,2))</f>
        <v xml:space="preserve"> </v>
      </c>
      <c r="L122" s="122" t="str">
        <f>IF([4]Source!V45=0, " ", ROUND([4]Source!V45,2))</f>
        <v xml:space="preserve"> </v>
      </c>
    </row>
    <row r="123" spans="1:26" ht="84" customHeight="1" x14ac:dyDescent="0.2">
      <c r="A123" s="119" t="str">
        <f>IF([4]Source!E46&lt;&gt;"", [4]Source!E46, "")</f>
        <v>21</v>
      </c>
      <c r="B123" s="119">
        <v>21</v>
      </c>
      <c r="C123" s="119" t="s">
        <v>108</v>
      </c>
      <c r="D123" s="119" t="str">
        <f>IF([4]Source!G46&lt;&gt;"", [4]Source!G46, "")</f>
        <v>Покрытие изоляции фасонных поверхностей листовым металлом с заготовкой покрытия  с прим. предохр. поясов (т.ч. прил.26.2, п.2) (3,8м2 - повторное применение алюминия)  Ду168-6отв, 3м уч.съемн.изол.</v>
      </c>
      <c r="E123" s="120">
        <f>[4]Source!I46</f>
        <v>4.8000000000000001E-2</v>
      </c>
      <c r="F123" s="121">
        <f>IF([4]Source!AB46=0, " ", [4]Source!AB46)</f>
        <v>6941.51</v>
      </c>
      <c r="G123" s="121">
        <f>IF([4]Source!AD46=0, " ", [4]Source!AD46)</f>
        <v>2406.27</v>
      </c>
      <c r="H123" s="122">
        <f>IF([4]Source!O46=0, " ", [4]Source!O46)</f>
        <v>333.19</v>
      </c>
      <c r="I123" s="122">
        <f>IF([4]Source!S46=0, " ", [4]Source!S46)</f>
        <v>216.46</v>
      </c>
      <c r="J123" s="121">
        <f>IF([4]Source!Q46=0, " ", [4]Source!Q46)</f>
        <v>115.5</v>
      </c>
      <c r="K123" s="121">
        <f>IF([4]Source!AH46=0, " ", ROUND([4]Source!AH46,2))</f>
        <v>406.64</v>
      </c>
      <c r="L123" s="121">
        <f>IF([4]Source!U46=0, " ", ROUND([4]Source!U46,2))</f>
        <v>19.52</v>
      </c>
      <c r="T123" s="2">
        <f>[4]Source!O46+[4]Source!X46+[4]Source!Y46</f>
        <v>680.6099999999999</v>
      </c>
      <c r="V123" s="2">
        <f>IF([4]Source!S46=0, " ", [4]Source!S46)</f>
        <v>216.46</v>
      </c>
      <c r="W123" s="2">
        <f>IF([4]Source!Q46=0, " ", [4]Source!Q46)</f>
        <v>115.5</v>
      </c>
      <c r="X123" s="2">
        <f>IF([4]Source!R46=0, " ", [4]Source!R46)</f>
        <v>0.68</v>
      </c>
      <c r="Y123" s="2">
        <f>IF([4]Source!U46=0, " ", ROUND([4]Source!U46,2))</f>
        <v>19.52</v>
      </c>
      <c r="Z123" s="2">
        <f>IF([4]Source!V46=0, " ", ROUND([4]Source!V46,2))</f>
        <v>0.06</v>
      </c>
    </row>
    <row r="124" spans="1:26" ht="13.5" customHeight="1" x14ac:dyDescent="0.2">
      <c r="A124" s="119"/>
      <c r="B124" s="119"/>
      <c r="C124" s="119"/>
      <c r="D124" s="123" t="str">
        <f>IF([4]Source!H46&lt;&gt;"", [4]Source!H46, "")</f>
        <v>100 м2</v>
      </c>
      <c r="E124" s="120"/>
      <c r="F124" s="122">
        <f>IF([4]Source!AF46=0, " ", [4]Source!AF46)</f>
        <v>4509.6400000000003</v>
      </c>
      <c r="G124" s="122">
        <f>IF([4]Source!AE46=0, " ", [4]Source!AE46)</f>
        <v>14.15</v>
      </c>
      <c r="H124" s="120"/>
      <c r="I124" s="120"/>
      <c r="J124" s="122">
        <f>IF([4]Source!R46=0, " ", [4]Source!R46)</f>
        <v>0.68</v>
      </c>
      <c r="K124" s="122">
        <f>IF([4]Source!AI46=0, " ", ROUND([4]Source!AI46,2))</f>
        <v>1.22</v>
      </c>
      <c r="L124" s="122">
        <f>IF([4]Source!V46=0, " ", ROUND([4]Source!V46,2))</f>
        <v>0.06</v>
      </c>
    </row>
    <row r="125" spans="1:26" ht="14.25" x14ac:dyDescent="0.2">
      <c r="D125" s="124" t="s">
        <v>92</v>
      </c>
      <c r="E125" s="125" t="str">
        <f>CONCATENATE([4]Source!AT46," %")</f>
        <v>100 %</v>
      </c>
      <c r="F125" s="125"/>
      <c r="G125" s="125"/>
      <c r="H125" s="126">
        <f>[4]Source!X46</f>
        <v>217.14</v>
      </c>
    </row>
    <row r="126" spans="1:26" ht="14.25" x14ac:dyDescent="0.2">
      <c r="D126" s="124" t="s">
        <v>93</v>
      </c>
      <c r="E126" s="125" t="str">
        <f>CONCATENATE([4]Source!AU46," %")</f>
        <v>60 %</v>
      </c>
      <c r="F126" s="125"/>
      <c r="G126" s="125"/>
      <c r="H126" s="126">
        <f>[4]Source!Y46</f>
        <v>130.28</v>
      </c>
    </row>
    <row r="127" spans="1:26" ht="1.5" customHeight="1" x14ac:dyDescent="0.2">
      <c r="D127" s="127"/>
      <c r="E127" s="128"/>
      <c r="F127" s="128"/>
      <c r="G127" s="128"/>
      <c r="H127" s="129"/>
    </row>
    <row r="128" spans="1:26" ht="28.5" x14ac:dyDescent="0.2">
      <c r="A128" s="119" t="str">
        <f>IF([4]Source!E47&lt;&gt;"", [4]Source!E47, "")</f>
        <v>22</v>
      </c>
      <c r="B128" s="119">
        <v>22</v>
      </c>
      <c r="C128" s="119" t="s">
        <v>100</v>
      </c>
      <c r="D128" s="119" t="str">
        <f>IF([4]Source!G47&lt;&gt;"", [4]Source!G47, "")</f>
        <v>Лента из алюминия АД1Н 0,5х1200 РЛ                               (1,0м2*1,288кг*1,22)</v>
      </c>
      <c r="E128" s="120">
        <f>[4]Source!I47</f>
        <v>1.57</v>
      </c>
      <c r="F128" s="121">
        <f>IF([4]Source!AB47=0, " ", [4]Source!AB47)</f>
        <v>17.97</v>
      </c>
      <c r="G128" s="121" t="str">
        <f>IF([4]Source!AD47=0, " ", [4]Source!AD47)</f>
        <v xml:space="preserve"> </v>
      </c>
      <c r="H128" s="122">
        <f>IF([4]Source!O47=0, " ", [4]Source!O47)</f>
        <v>28.21</v>
      </c>
      <c r="I128" s="122" t="str">
        <f>IF([4]Source!S47=0, " ", [4]Source!S47)</f>
        <v xml:space="preserve"> </v>
      </c>
      <c r="J128" s="121" t="str">
        <f>IF([4]Source!Q47=0, " ", [4]Source!Q47)</f>
        <v xml:space="preserve"> </v>
      </c>
      <c r="K128" s="121" t="str">
        <f>IF([4]Source!AH47=0, " ", ROUND([4]Source!AH47,2))</f>
        <v xml:space="preserve"> </v>
      </c>
      <c r="L128" s="121" t="str">
        <f>IF([4]Source!U47=0, " ", ROUND([4]Source!U47,2))</f>
        <v xml:space="preserve"> </v>
      </c>
      <c r="T128" s="2">
        <f>[4]Source!O47+[4]Source!X47+[4]Source!Y47</f>
        <v>28.21</v>
      </c>
      <c r="V128" s="2" t="str">
        <f>IF([4]Source!S47=0, " ", [4]Source!S47)</f>
        <v xml:space="preserve"> </v>
      </c>
      <c r="W128" s="2" t="str">
        <f>IF([4]Source!Q47=0, " ", [4]Source!Q47)</f>
        <v xml:space="preserve"> </v>
      </c>
      <c r="X128" s="2" t="str">
        <f>IF([4]Source!R47=0, " ", [4]Source!R47)</f>
        <v xml:space="preserve"> </v>
      </c>
      <c r="Y128" s="2" t="str">
        <f>IF([4]Source!U47=0, " ", ROUND([4]Source!U47,2))</f>
        <v xml:space="preserve"> </v>
      </c>
      <c r="Z128" s="2" t="str">
        <f>IF([4]Source!V47=0, " ", ROUND([4]Source!V47,2))</f>
        <v xml:space="preserve"> </v>
      </c>
    </row>
    <row r="129" spans="1:26" ht="14.25" x14ac:dyDescent="0.2">
      <c r="A129" s="119"/>
      <c r="B129" s="119"/>
      <c r="C129" s="119"/>
      <c r="D129" s="123" t="str">
        <f>IF([4]Source!H47&lt;&gt;"", [4]Source!H47, "")</f>
        <v>кг</v>
      </c>
      <c r="E129" s="120"/>
      <c r="F129" s="122" t="str">
        <f>IF([4]Source!AF47=0, " ", [4]Source!AF47)</f>
        <v xml:space="preserve"> </v>
      </c>
      <c r="G129" s="122" t="str">
        <f>IF([4]Source!AE47=0, " ", [4]Source!AE47)</f>
        <v xml:space="preserve"> </v>
      </c>
      <c r="H129" s="120"/>
      <c r="I129" s="120"/>
      <c r="J129" s="122" t="str">
        <f>IF([4]Source!R47=0, " ", [4]Source!R47)</f>
        <v xml:space="preserve"> </v>
      </c>
      <c r="K129" s="122" t="str">
        <f>IF([4]Source!AI47=0, " ", ROUND([4]Source!AI47,2))</f>
        <v xml:space="preserve"> </v>
      </c>
      <c r="L129" s="122" t="str">
        <f>IF([4]Source!V47=0, " ", ROUND([4]Source!V47,2))</f>
        <v xml:space="preserve"> </v>
      </c>
    </row>
    <row r="130" spans="1:26" ht="52.5" x14ac:dyDescent="0.2">
      <c r="A130" s="119" t="str">
        <f>IF([4]Source!E48&lt;&gt;"", [4]Source!E48, "")</f>
        <v>23</v>
      </c>
      <c r="B130" s="119">
        <v>23</v>
      </c>
      <c r="C130" s="119" t="s">
        <v>103</v>
      </c>
      <c r="D130" s="119" t="str">
        <f>IF([4]Source!G48&lt;&gt;"", [4]Source!G48, "")</f>
        <v>Обертывание поверхности изоляции рулонными материалами насухо с проклейкой швов (фольма-ткань)</v>
      </c>
      <c r="E130" s="120">
        <f>[4]Source!I48</f>
        <v>1.6E-2</v>
      </c>
      <c r="F130" s="121">
        <f>IF([4]Source!AB48=0, " ", [4]Source!AB48)</f>
        <v>871.98</v>
      </c>
      <c r="G130" s="121">
        <f>IF([4]Source!AD48=0, " ", [4]Source!AD48)</f>
        <v>46.58</v>
      </c>
      <c r="H130" s="122">
        <f>IF([4]Source!O48=0, " ", [4]Source!O48)</f>
        <v>13.95</v>
      </c>
      <c r="I130" s="122">
        <f>IF([4]Source!S48=0, " ", [4]Source!S48)</f>
        <v>5.08</v>
      </c>
      <c r="J130" s="121">
        <f>IF([4]Source!Q48=0, " ", [4]Source!Q48)</f>
        <v>0.75</v>
      </c>
      <c r="K130" s="121">
        <f>IF([4]Source!AH48=0, " ", ROUND([4]Source!AH48,2))</f>
        <v>36.78</v>
      </c>
      <c r="L130" s="121">
        <f>IF([4]Source!U48=0, " ", ROUND([4]Source!U48,2))</f>
        <v>0.59</v>
      </c>
      <c r="T130" s="2">
        <f>[4]Source!O48+[4]Source!X48+[4]Source!Y48</f>
        <v>22.24</v>
      </c>
      <c r="V130" s="2">
        <f>IF([4]Source!S48=0, " ", [4]Source!S48)</f>
        <v>5.08</v>
      </c>
      <c r="W130" s="2">
        <f>IF([4]Source!Q48=0, " ", [4]Source!Q48)</f>
        <v>0.75</v>
      </c>
      <c r="X130" s="2">
        <f>IF([4]Source!R48=0, " ", [4]Source!R48)</f>
        <v>0.1</v>
      </c>
      <c r="Y130" s="2">
        <f>IF([4]Source!U48=0, " ", ROUND([4]Source!U48,2))</f>
        <v>0.59</v>
      </c>
      <c r="Z130" s="2">
        <f>IF([4]Source!V48=0, " ", ROUND([4]Source!V48,2))</f>
        <v>0.01</v>
      </c>
    </row>
    <row r="131" spans="1:26" ht="14.25" x14ac:dyDescent="0.2">
      <c r="A131" s="119"/>
      <c r="B131" s="119"/>
      <c r="C131" s="119"/>
      <c r="D131" s="123" t="str">
        <f>IF([4]Source!H48&lt;&gt;"", [4]Source!H48, "")</f>
        <v>100 м2</v>
      </c>
      <c r="E131" s="120"/>
      <c r="F131" s="122">
        <f>IF([4]Source!AF48=0, " ", [4]Source!AF48)</f>
        <v>317.76</v>
      </c>
      <c r="G131" s="122">
        <f>IF([4]Source!AE48=0, " ", [4]Source!AE48)</f>
        <v>6.27</v>
      </c>
      <c r="H131" s="120"/>
      <c r="I131" s="120"/>
      <c r="J131" s="122">
        <f>IF([4]Source!R48=0, " ", [4]Source!R48)</f>
        <v>0.1</v>
      </c>
      <c r="K131" s="122">
        <f>IF([4]Source!AI48=0, " ", ROUND([4]Source!AI48,2))</f>
        <v>0.54</v>
      </c>
      <c r="L131" s="122">
        <f>IF([4]Source!V48=0, " ", ROUND([4]Source!V48,2))</f>
        <v>0.01</v>
      </c>
    </row>
    <row r="132" spans="1:26" ht="14.25" x14ac:dyDescent="0.2">
      <c r="D132" s="124" t="s">
        <v>92</v>
      </c>
      <c r="E132" s="125" t="str">
        <f>CONCATENATE([4]Source!AT48," %")</f>
        <v>100 %</v>
      </c>
      <c r="F132" s="125"/>
      <c r="G132" s="125"/>
      <c r="H132" s="126">
        <f>[4]Source!X48</f>
        <v>5.18</v>
      </c>
    </row>
    <row r="133" spans="1:26" ht="14.25" x14ac:dyDescent="0.2">
      <c r="D133" s="124" t="s">
        <v>93</v>
      </c>
      <c r="E133" s="125" t="str">
        <f>CONCATENATE([4]Source!AU48," %")</f>
        <v>60 %</v>
      </c>
      <c r="F133" s="125"/>
      <c r="G133" s="125"/>
      <c r="H133" s="126">
        <f>[4]Source!Y48</f>
        <v>3.11</v>
      </c>
    </row>
    <row r="134" spans="1:26" ht="3.75" customHeight="1" x14ac:dyDescent="0.2">
      <c r="D134" s="127"/>
      <c r="E134" s="128"/>
      <c r="F134" s="128"/>
      <c r="G134" s="128"/>
      <c r="H134" s="129"/>
    </row>
    <row r="135" spans="1:26" ht="27" x14ac:dyDescent="0.2">
      <c r="A135" s="119" t="str">
        <f>IF([4]Source!E49&lt;&gt;"", [4]Source!E49, "")</f>
        <v>24</v>
      </c>
      <c r="B135" s="119">
        <v>24</v>
      </c>
      <c r="C135" s="119" t="s">
        <v>104</v>
      </c>
      <c r="D135" s="119" t="str">
        <f>IF([4]Source!G49&lt;&gt;"", [4]Source!G49, "")</f>
        <v>Стеклофольма-ткань СФ(160-20)</v>
      </c>
      <c r="E135" s="120">
        <f>[4]Source!I49</f>
        <v>1.84</v>
      </c>
      <c r="F135" s="121">
        <f>IF([4]Source!AB49=0, " ", [4]Source!AB49)</f>
        <v>15.16</v>
      </c>
      <c r="G135" s="121" t="str">
        <f>IF([4]Source!AD49=0, " ", [4]Source!AD49)</f>
        <v xml:space="preserve"> </v>
      </c>
      <c r="H135" s="122">
        <f>IF([4]Source!O49=0, " ", [4]Source!O49)</f>
        <v>27.89</v>
      </c>
      <c r="I135" s="122" t="str">
        <f>IF([4]Source!S49=0, " ", [4]Source!S49)</f>
        <v xml:space="preserve"> </v>
      </c>
      <c r="J135" s="121" t="str">
        <f>IF([4]Source!Q49=0, " ", [4]Source!Q49)</f>
        <v xml:space="preserve"> </v>
      </c>
      <c r="K135" s="121" t="str">
        <f>IF([4]Source!AH49=0, " ", ROUND([4]Source!AH49,2))</f>
        <v xml:space="preserve"> </v>
      </c>
      <c r="L135" s="121" t="str">
        <f>IF([4]Source!U49=0, " ", ROUND([4]Source!U49,2))</f>
        <v xml:space="preserve"> </v>
      </c>
      <c r="T135" s="2">
        <f>[4]Source!O49+[4]Source!X49+[4]Source!Y49</f>
        <v>27.89</v>
      </c>
      <c r="V135" s="2" t="str">
        <f>IF([4]Source!S49=0, " ", [4]Source!S49)</f>
        <v xml:space="preserve"> </v>
      </c>
      <c r="W135" s="2" t="str">
        <f>IF([4]Source!Q49=0, " ", [4]Source!Q49)</f>
        <v xml:space="preserve"> </v>
      </c>
      <c r="X135" s="2" t="str">
        <f>IF([4]Source!R49=0, " ", [4]Source!R49)</f>
        <v xml:space="preserve"> </v>
      </c>
      <c r="Y135" s="2" t="str">
        <f>IF([4]Source!U49=0, " ", ROUND([4]Source!U49,2))</f>
        <v xml:space="preserve"> </v>
      </c>
      <c r="Z135" s="2" t="str">
        <f>IF([4]Source!V49=0, " ", ROUND([4]Source!V49,2))</f>
        <v xml:space="preserve"> </v>
      </c>
    </row>
    <row r="136" spans="1:26" ht="14.25" x14ac:dyDescent="0.2">
      <c r="A136" s="119"/>
      <c r="B136" s="119"/>
      <c r="C136" s="119"/>
      <c r="D136" s="123" t="str">
        <f>IF([4]Source!H49&lt;&gt;"", [4]Source!H49, "")</f>
        <v>м2</v>
      </c>
      <c r="E136" s="120"/>
      <c r="F136" s="122" t="str">
        <f>IF([4]Source!AF49=0, " ", [4]Source!AF49)</f>
        <v xml:space="preserve"> </v>
      </c>
      <c r="G136" s="122" t="str">
        <f>IF([4]Source!AE49=0, " ", [4]Source!AE49)</f>
        <v xml:space="preserve"> </v>
      </c>
      <c r="H136" s="120"/>
      <c r="I136" s="120"/>
      <c r="J136" s="122" t="str">
        <f>IF([4]Source!R49=0, " ", [4]Source!R49)</f>
        <v xml:space="preserve"> </v>
      </c>
      <c r="K136" s="122" t="str">
        <f>IF([4]Source!AI49=0, " ", ROUND([4]Source!AI49,2))</f>
        <v xml:space="preserve"> </v>
      </c>
      <c r="L136" s="122" t="str">
        <f>IF([4]Source!V49=0, " ", ROUND([4]Source!V49,2))</f>
        <v xml:space="preserve"> </v>
      </c>
    </row>
    <row r="138" spans="1:26" ht="15" x14ac:dyDescent="0.25">
      <c r="A138" s="132" t="s">
        <v>109</v>
      </c>
      <c r="B138" s="132"/>
      <c r="C138" s="132"/>
      <c r="D138" s="132"/>
      <c r="E138" s="132"/>
      <c r="F138" s="132"/>
      <c r="G138" s="132"/>
      <c r="H138" s="133">
        <f>IF(SUM(T41:T137)=0, " ", SUM(T41:T137))</f>
        <v>4660.08</v>
      </c>
      <c r="I138" s="133">
        <f>IF(SUM(V41:V137)=0, " ", SUM(V41:V137))</f>
        <v>1093.8599999999999</v>
      </c>
      <c r="J138" s="134">
        <f>IF(SUM(W41:W137)=0, " ", SUM(W41:W137))</f>
        <v>509.04</v>
      </c>
      <c r="K138" s="135"/>
      <c r="L138" s="134">
        <f>IF(SUM(Y41:Y137)=0, " ", SUM(Y41:Y137))</f>
        <v>107.58</v>
      </c>
    </row>
    <row r="139" spans="1:26" ht="15" x14ac:dyDescent="0.25">
      <c r="A139" s="132"/>
      <c r="B139" s="132"/>
      <c r="C139" s="132"/>
      <c r="D139" s="132"/>
      <c r="E139" s="132"/>
      <c r="F139" s="132"/>
      <c r="G139" s="132"/>
      <c r="H139" s="135"/>
      <c r="I139" s="135"/>
      <c r="J139" s="133">
        <f>IF(SUM(X41:X137)=0, " ", SUM(X41:X137))</f>
        <v>11.000000000000002</v>
      </c>
      <c r="K139" s="135"/>
      <c r="L139" s="133">
        <f>IF(SUM(Z41:Z137)=0, " ", SUM(Z41:Z137))</f>
        <v>0.96</v>
      </c>
    </row>
    <row r="141" spans="1:26" ht="15" x14ac:dyDescent="0.25">
      <c r="A141" s="136" t="s">
        <v>110</v>
      </c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3">
        <v>1094.42</v>
      </c>
    </row>
    <row r="142" spans="1:26" ht="14.25" x14ac:dyDescent="0.2">
      <c r="A142" s="137" t="s">
        <v>111</v>
      </c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22"/>
    </row>
    <row r="143" spans="1:26" ht="14.25" x14ac:dyDescent="0.2">
      <c r="A143" s="137" t="s">
        <v>112</v>
      </c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22"/>
    </row>
    <row r="144" spans="1:26" ht="14.25" x14ac:dyDescent="0.2">
      <c r="A144" s="137" t="s">
        <v>146</v>
      </c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22">
        <v>1064.7</v>
      </c>
    </row>
    <row r="145" spans="1:12" ht="14.25" x14ac:dyDescent="0.2">
      <c r="A145" s="137" t="s">
        <v>114</v>
      </c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22"/>
    </row>
    <row r="146" spans="1:12" ht="14.25" x14ac:dyDescent="0.2">
      <c r="A146" s="137" t="s">
        <v>115</v>
      </c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22">
        <v>29.72</v>
      </c>
    </row>
    <row r="147" spans="1:12" ht="15" x14ac:dyDescent="0.25">
      <c r="A147" s="136" t="s">
        <v>116</v>
      </c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3">
        <v>658.90000000000009</v>
      </c>
    </row>
    <row r="148" spans="1:12" ht="14.25" x14ac:dyDescent="0.2">
      <c r="A148" s="137" t="s">
        <v>111</v>
      </c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22"/>
    </row>
    <row r="149" spans="1:12" ht="14.25" x14ac:dyDescent="0.2">
      <c r="A149" s="137" t="s">
        <v>112</v>
      </c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22"/>
    </row>
    <row r="150" spans="1:12" ht="14.25" x14ac:dyDescent="0.2">
      <c r="A150" s="137" t="s">
        <v>147</v>
      </c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22">
        <v>638.82000000000005</v>
      </c>
    </row>
    <row r="151" spans="1:12" ht="14.25" x14ac:dyDescent="0.2">
      <c r="A151" s="137" t="s">
        <v>114</v>
      </c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22"/>
    </row>
    <row r="152" spans="1:12" ht="14.25" x14ac:dyDescent="0.2">
      <c r="A152" s="137" t="s">
        <v>118</v>
      </c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22">
        <v>20.079999999999998</v>
      </c>
    </row>
    <row r="153" spans="1:12" ht="15" x14ac:dyDescent="0.25">
      <c r="A153" s="136" t="s">
        <v>119</v>
      </c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3">
        <f>H138</f>
        <v>4660.08</v>
      </c>
    </row>
    <row r="154" spans="1:12" ht="16.5" x14ac:dyDescent="0.25">
      <c r="A154" s="138" t="s">
        <v>109</v>
      </c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</row>
    <row r="155" spans="1:12" ht="14.25" x14ac:dyDescent="0.2">
      <c r="A155" s="137" t="str">
        <f>IF([4]Source!H83&lt;&gt; "", [4]Source!H83, "" )</f>
        <v>Прямые затраты</v>
      </c>
      <c r="B155" s="137"/>
      <c r="C155" s="137"/>
      <c r="D155" s="137"/>
      <c r="E155" s="137"/>
      <c r="F155" s="137"/>
      <c r="G155" s="137"/>
      <c r="H155" s="122">
        <f>[4]Source!F83</f>
        <v>2906.76</v>
      </c>
    </row>
    <row r="156" spans="1:12" ht="14.25" x14ac:dyDescent="0.2">
      <c r="A156" s="137" t="str">
        <f>IF([4]Source!H84&lt;&gt; "", [4]Source!H84, "" )</f>
        <v>Стоимость материальных ресурсов (всего)</v>
      </c>
      <c r="B156" s="137"/>
      <c r="C156" s="137"/>
      <c r="D156" s="137"/>
      <c r="E156" s="137"/>
      <c r="F156" s="137"/>
      <c r="G156" s="137"/>
      <c r="H156" s="122">
        <f>[4]Source!F84</f>
        <v>1303.8599999999999</v>
      </c>
    </row>
    <row r="157" spans="1:12" ht="14.25" x14ac:dyDescent="0.2">
      <c r="A157" s="137" t="str">
        <f>IF([4]Source!H86&lt;&gt; "", [4]Source!H86, "" )</f>
        <v>Стоимость материалов и оборудования подрядчика</v>
      </c>
      <c r="B157" s="137"/>
      <c r="C157" s="137"/>
      <c r="D157" s="137"/>
      <c r="E157" s="137"/>
      <c r="F157" s="137"/>
      <c r="G157" s="137"/>
      <c r="H157" s="122">
        <f>[4]Source!F86</f>
        <v>1303.8599999999999</v>
      </c>
    </row>
    <row r="158" spans="1:12" ht="14.25" x14ac:dyDescent="0.2">
      <c r="A158" s="137" t="str">
        <f>IF([4]Source!H87&lt;&gt; "", [4]Source!H87, "" )</f>
        <v>Стоимость материалов (всего)</v>
      </c>
      <c r="B158" s="137"/>
      <c r="C158" s="137"/>
      <c r="D158" s="137"/>
      <c r="E158" s="137"/>
      <c r="F158" s="137"/>
      <c r="G158" s="137"/>
      <c r="H158" s="122">
        <f>[4]Source!F87</f>
        <v>1303.8599999999999</v>
      </c>
    </row>
    <row r="159" spans="1:12" ht="14.25" x14ac:dyDescent="0.2">
      <c r="A159" s="137" t="str">
        <f>IF([4]Source!H89&lt;&gt; "", [4]Source!H89, "" )</f>
        <v>Стоимость материалов подрядчика</v>
      </c>
      <c r="B159" s="137"/>
      <c r="C159" s="137"/>
      <c r="D159" s="137"/>
      <c r="E159" s="137"/>
      <c r="F159" s="137"/>
      <c r="G159" s="137"/>
      <c r="H159" s="122">
        <f>[4]Source!F89</f>
        <v>1303.8599999999999</v>
      </c>
    </row>
    <row r="160" spans="1:12" ht="14.25" x14ac:dyDescent="0.2">
      <c r="A160" s="137" t="str">
        <f>IF([4]Source!H93&lt;&gt; "", [4]Source!H93, "" )</f>
        <v>Эксплуатация машин</v>
      </c>
      <c r="B160" s="137"/>
      <c r="C160" s="137"/>
      <c r="D160" s="137"/>
      <c r="E160" s="137"/>
      <c r="F160" s="137"/>
      <c r="G160" s="137"/>
      <c r="H160" s="122">
        <f>[4]Source!F93</f>
        <v>509.04</v>
      </c>
    </row>
    <row r="161" spans="1:8" ht="14.25" x14ac:dyDescent="0.2">
      <c r="A161" s="137" t="str">
        <f>IF([4]Source!H95&lt;&gt; "", [4]Source!H95, "" )</f>
        <v>ЗП машинистов</v>
      </c>
      <c r="B161" s="137"/>
      <c r="C161" s="137"/>
      <c r="D161" s="137"/>
      <c r="E161" s="137"/>
      <c r="F161" s="137"/>
      <c r="G161" s="137"/>
      <c r="H161" s="122">
        <f>[4]Source!F95</f>
        <v>11</v>
      </c>
    </row>
    <row r="162" spans="1:8" ht="14.25" x14ac:dyDescent="0.2">
      <c r="A162" s="137" t="str">
        <f>IF([4]Source!H96&lt;&gt; "", [4]Source!H96, "" )</f>
        <v>Основная ЗП рабочих</v>
      </c>
      <c r="B162" s="137"/>
      <c r="C162" s="137"/>
      <c r="D162" s="137"/>
      <c r="E162" s="137"/>
      <c r="F162" s="137"/>
      <c r="G162" s="137"/>
      <c r="H162" s="122">
        <f>[4]Source!F96</f>
        <v>1093.8599999999999</v>
      </c>
    </row>
    <row r="163" spans="1:8" ht="14.25" x14ac:dyDescent="0.2">
      <c r="A163" s="137" t="str">
        <f>IF([4]Source!H103&lt;&gt; "", [4]Source!H103, "" )</f>
        <v>Трудозатраты строителей</v>
      </c>
      <c r="B163" s="137"/>
      <c r="C163" s="137"/>
      <c r="D163" s="137"/>
      <c r="E163" s="137"/>
      <c r="F163" s="137"/>
      <c r="G163" s="137"/>
      <c r="H163" s="122">
        <f>[4]Source!F103</f>
        <v>107.58</v>
      </c>
    </row>
    <row r="164" spans="1:8" ht="14.25" x14ac:dyDescent="0.2">
      <c r="A164" s="137" t="str">
        <f>IF([4]Source!H104&lt;&gt; "", [4]Source!H104, "" )</f>
        <v>Трудозатраты машинистов</v>
      </c>
      <c r="B164" s="137"/>
      <c r="C164" s="137"/>
      <c r="D164" s="137"/>
      <c r="E164" s="137"/>
      <c r="F164" s="137"/>
      <c r="G164" s="137"/>
      <c r="H164" s="122">
        <f>[4]Source!F104</f>
        <v>0.95</v>
      </c>
    </row>
    <row r="165" spans="1:8" ht="14.25" x14ac:dyDescent="0.2">
      <c r="A165" s="137" t="str">
        <f>IF([4]Source!H107&lt;&gt; "", [4]Source!H107, "" )</f>
        <v>Накладные расходы</v>
      </c>
      <c r="B165" s="137"/>
      <c r="C165" s="137"/>
      <c r="D165" s="137"/>
      <c r="E165" s="137"/>
      <c r="F165" s="137"/>
      <c r="G165" s="137"/>
      <c r="H165" s="122">
        <f>[4]Source!F107</f>
        <v>1094.42</v>
      </c>
    </row>
    <row r="166" spans="1:8" ht="14.25" x14ac:dyDescent="0.2">
      <c r="A166" s="137" t="str">
        <f>IF([4]Source!H108&lt;&gt; "", [4]Source!H108, "" )</f>
        <v>Сметная прибыль</v>
      </c>
      <c r="B166" s="137"/>
      <c r="C166" s="137"/>
      <c r="D166" s="137"/>
      <c r="E166" s="137"/>
      <c r="F166" s="137"/>
      <c r="G166" s="137"/>
      <c r="H166" s="122">
        <f>[4]Source!F108</f>
        <v>658.9</v>
      </c>
    </row>
    <row r="167" spans="1:8" ht="14.25" x14ac:dyDescent="0.2">
      <c r="A167" s="137" t="str">
        <f>IF([4]Source!H109&lt;&gt; "", [4]Source!H109, "" )</f>
        <v>Всего с НР и СП</v>
      </c>
      <c r="B167" s="137"/>
      <c r="C167" s="137"/>
      <c r="D167" s="137"/>
      <c r="E167" s="137"/>
      <c r="F167" s="137"/>
      <c r="G167" s="137"/>
      <c r="H167" s="122">
        <f>[4]Source!F109</f>
        <v>4660.08</v>
      </c>
    </row>
    <row r="168" spans="1:8" s="141" customFormat="1" ht="15" customHeight="1" x14ac:dyDescent="0.2">
      <c r="A168" s="139" t="s">
        <v>120</v>
      </c>
      <c r="B168" s="139"/>
      <c r="C168" s="139"/>
      <c r="D168" s="139"/>
      <c r="E168" s="139"/>
      <c r="F168" s="139"/>
      <c r="G168" s="139"/>
      <c r="H168" s="140">
        <v>9</v>
      </c>
    </row>
    <row r="169" spans="1:8" s="141" customFormat="1" ht="15" customHeight="1" x14ac:dyDescent="0.2">
      <c r="A169" s="139" t="s">
        <v>121</v>
      </c>
      <c r="B169" s="139"/>
      <c r="C169" s="139"/>
      <c r="D169" s="139"/>
      <c r="E169" s="139"/>
      <c r="F169" s="139"/>
      <c r="G169" s="139"/>
      <c r="H169" s="140">
        <v>27</v>
      </c>
    </row>
    <row r="170" spans="1:8" s="141" customFormat="1" ht="15" customHeight="1" x14ac:dyDescent="0.2">
      <c r="A170" s="139" t="s">
        <v>122</v>
      </c>
      <c r="B170" s="139"/>
      <c r="C170" s="139"/>
      <c r="D170" s="139"/>
      <c r="E170" s="139"/>
      <c r="F170" s="139"/>
      <c r="G170" s="139"/>
      <c r="H170" s="140">
        <v>1</v>
      </c>
    </row>
    <row r="171" spans="1:8" s="141" customFormat="1" ht="15" customHeight="1" x14ac:dyDescent="0.2">
      <c r="A171" s="139" t="s">
        <v>123</v>
      </c>
      <c r="B171" s="139"/>
      <c r="C171" s="139"/>
      <c r="D171" s="139"/>
      <c r="E171" s="139"/>
      <c r="F171" s="139"/>
      <c r="G171" s="139"/>
      <c r="H171" s="140">
        <v>9</v>
      </c>
    </row>
    <row r="172" spans="1:8" s="141" customFormat="1" ht="15" customHeight="1" x14ac:dyDescent="0.2">
      <c r="A172" s="139" t="s">
        <v>124</v>
      </c>
      <c r="B172" s="139"/>
      <c r="C172" s="139"/>
      <c r="D172" s="139"/>
      <c r="E172" s="142"/>
      <c r="F172" s="142"/>
      <c r="G172" s="142"/>
      <c r="H172" s="140">
        <f>'[1]СА м тр 4422461'!F25</f>
        <v>8255.6</v>
      </c>
    </row>
    <row r="173" spans="1:8" s="141" customFormat="1" ht="15" customHeight="1" x14ac:dyDescent="0.2">
      <c r="A173" s="139" t="s">
        <v>125</v>
      </c>
      <c r="B173" s="139"/>
      <c r="C173" s="139"/>
      <c r="D173" s="139"/>
      <c r="E173" s="139"/>
      <c r="F173" s="139"/>
      <c r="G173" s="139"/>
      <c r="H173" s="140">
        <f>'[1]СА м тр 4422461 (дав)'!H23</f>
        <v>363.77</v>
      </c>
    </row>
    <row r="174" spans="1:8" s="141" customFormat="1" ht="15" customHeight="1" x14ac:dyDescent="0.2">
      <c r="A174" s="139" t="s">
        <v>126</v>
      </c>
      <c r="B174" s="139"/>
      <c r="C174" s="139"/>
      <c r="D174" s="139"/>
      <c r="E174" s="139"/>
      <c r="F174" s="139"/>
      <c r="G174" s="139"/>
      <c r="H174" s="143">
        <f>'[1]СА м тр 4422461 (дав)'!H22</f>
        <v>7.13</v>
      </c>
    </row>
    <row r="175" spans="1:8" s="141" customFormat="1" ht="15" customHeight="1" x14ac:dyDescent="0.2">
      <c r="A175" s="139" t="s">
        <v>127</v>
      </c>
      <c r="B175" s="139"/>
      <c r="C175" s="139"/>
      <c r="D175" s="139"/>
      <c r="E175" s="139"/>
      <c r="F175" s="139"/>
      <c r="G175" s="139"/>
      <c r="H175" s="144">
        <f>H160*H168</f>
        <v>4581.3600000000006</v>
      </c>
    </row>
    <row r="176" spans="1:8" s="141" customFormat="1" ht="15" customHeight="1" x14ac:dyDescent="0.2">
      <c r="A176" s="139" t="s">
        <v>128</v>
      </c>
      <c r="B176" s="139"/>
      <c r="C176" s="139"/>
      <c r="D176" s="139"/>
      <c r="E176" s="139"/>
      <c r="F176" s="139"/>
      <c r="G176" s="139"/>
      <c r="H176" s="144">
        <f>H162*H169</f>
        <v>29534.219999999998</v>
      </c>
    </row>
    <row r="177" spans="1:14" s="141" customFormat="1" ht="15" customHeight="1" x14ac:dyDescent="0.2">
      <c r="A177" s="139" t="s">
        <v>129</v>
      </c>
      <c r="B177" s="139"/>
      <c r="C177" s="139"/>
      <c r="D177" s="145">
        <f>(H165/(H161+H162))*1</f>
        <v>0.99055083902032848</v>
      </c>
      <c r="E177" s="142"/>
      <c r="F177" s="142"/>
      <c r="G177" s="142"/>
      <c r="H177" s="144">
        <f>(H176+(H161*H169))*D177</f>
        <v>29549.34</v>
      </c>
    </row>
    <row r="178" spans="1:14" s="141" customFormat="1" ht="15" customHeight="1" x14ac:dyDescent="0.2">
      <c r="A178" s="139" t="s">
        <v>130</v>
      </c>
      <c r="B178" s="139"/>
      <c r="C178" s="139"/>
      <c r="D178" s="145">
        <f>(H166/(H161+H162))*1</f>
        <v>0.59636515033578918</v>
      </c>
      <c r="E178" s="142"/>
      <c r="F178" s="142"/>
      <c r="G178" s="142"/>
      <c r="H178" s="144">
        <f>(H176+(H161*H169))*D178</f>
        <v>17790.3</v>
      </c>
    </row>
    <row r="179" spans="1:14" s="141" customFormat="1" ht="15" customHeight="1" x14ac:dyDescent="0.2">
      <c r="A179" s="139" t="s">
        <v>131</v>
      </c>
      <c r="B179" s="139"/>
      <c r="C179" s="139"/>
      <c r="D179" s="139"/>
      <c r="E179" s="139"/>
      <c r="F179" s="139"/>
      <c r="G179" s="139"/>
      <c r="H179" s="144">
        <f>H172+H173+H175+H176+H177+H178</f>
        <v>90074.59</v>
      </c>
    </row>
    <row r="180" spans="1:14" s="141" customFormat="1" ht="13.5" customHeight="1" x14ac:dyDescent="0.2">
      <c r="A180" s="139" t="s">
        <v>132</v>
      </c>
      <c r="B180" s="139"/>
      <c r="C180" s="139"/>
      <c r="D180" s="139"/>
      <c r="E180" s="139"/>
      <c r="F180" s="139"/>
      <c r="G180" s="139"/>
      <c r="H180" s="144">
        <f>H179</f>
        <v>90074.59</v>
      </c>
    </row>
    <row r="181" spans="1:14" s="148" customFormat="1" ht="27.75" hidden="1" customHeight="1" x14ac:dyDescent="0.2">
      <c r="A181" s="146" t="s">
        <v>133</v>
      </c>
      <c r="B181" s="146"/>
      <c r="C181" s="146"/>
      <c r="D181" s="146"/>
      <c r="E181" s="146"/>
      <c r="F181" s="146"/>
      <c r="G181" s="146"/>
      <c r="H181" s="147">
        <v>0</v>
      </c>
    </row>
    <row r="182" spans="1:14" s="148" customFormat="1" ht="27" hidden="1" customHeight="1" x14ac:dyDescent="0.2">
      <c r="A182" s="146" t="s">
        <v>134</v>
      </c>
      <c r="B182" s="146"/>
      <c r="C182" s="146"/>
      <c r="D182" s="146"/>
      <c r="E182" s="146"/>
      <c r="F182" s="146"/>
      <c r="G182" s="146"/>
      <c r="H182" s="149">
        <f>(H180*H181)</f>
        <v>0</v>
      </c>
    </row>
    <row r="183" spans="1:14" s="148" customFormat="1" ht="32.25" hidden="1" customHeight="1" x14ac:dyDescent="0.2">
      <c r="A183" s="146" t="s">
        <v>132</v>
      </c>
      <c r="B183" s="146"/>
      <c r="C183" s="146"/>
      <c r="D183" s="146"/>
      <c r="E183" s="146"/>
      <c r="F183" s="146"/>
      <c r="G183" s="146"/>
      <c r="H183" s="149">
        <f>H180+H182</f>
        <v>90074.59</v>
      </c>
    </row>
    <row r="184" spans="1:14" s="148" customFormat="1" ht="14.25" customHeight="1" x14ac:dyDescent="0.2">
      <c r="A184" s="146" t="s">
        <v>135</v>
      </c>
      <c r="B184" s="146"/>
      <c r="C184" s="146"/>
      <c r="D184" s="146"/>
      <c r="E184" s="146"/>
      <c r="F184" s="146"/>
      <c r="G184" s="146"/>
      <c r="H184" s="149">
        <f>(H183-H173)+H174</f>
        <v>89717.95</v>
      </c>
    </row>
    <row r="185" spans="1:14" s="153" customFormat="1" ht="14.25" customHeight="1" x14ac:dyDescent="0.2">
      <c r="A185" s="150" t="s">
        <v>136</v>
      </c>
      <c r="B185" s="150"/>
      <c r="C185" s="150"/>
      <c r="D185" s="151"/>
      <c r="E185" s="151"/>
      <c r="F185" s="151"/>
      <c r="G185" s="151"/>
      <c r="H185" s="152">
        <f>(H184-H172-H174)*0.8+H172+H174</f>
        <v>73426.906000000003</v>
      </c>
    </row>
    <row r="186" spans="1:14" s="154" customFormat="1" ht="14.25" customHeight="1" x14ac:dyDescent="0.2">
      <c r="A186" s="150" t="s">
        <v>137</v>
      </c>
      <c r="B186" s="150"/>
      <c r="C186" s="150"/>
      <c r="D186" s="150"/>
      <c r="E186" s="150"/>
      <c r="F186" s="150"/>
      <c r="G186" s="150"/>
      <c r="H186" s="152">
        <f>H185*20%</f>
        <v>14685.381200000002</v>
      </c>
    </row>
    <row r="187" spans="1:14" s="154" customFormat="1" ht="14.25" customHeight="1" x14ac:dyDescent="0.2">
      <c r="A187" s="150" t="s">
        <v>82</v>
      </c>
      <c r="B187" s="150"/>
      <c r="C187" s="150"/>
      <c r="D187" s="150"/>
      <c r="E187" s="150"/>
      <c r="F187" s="150"/>
      <c r="G187" s="150"/>
      <c r="H187" s="152">
        <f>H185+H186</f>
        <v>88112.287200000006</v>
      </c>
    </row>
    <row r="188" spans="1:14" s="153" customFormat="1" x14ac:dyDescent="0.2"/>
    <row r="189" spans="1:14" s="153" customFormat="1" x14ac:dyDescent="0.2"/>
    <row r="190" spans="1:14" s="40" customFormat="1" ht="15" customHeight="1" x14ac:dyDescent="0.2">
      <c r="A190" s="155" t="s">
        <v>138</v>
      </c>
      <c r="B190" s="156"/>
      <c r="D190" s="157"/>
      <c r="E190" s="158"/>
      <c r="F190" s="158"/>
      <c r="G190" s="158"/>
      <c r="H190" s="159" t="s">
        <v>139</v>
      </c>
      <c r="I190" s="160"/>
      <c r="J190" s="161"/>
      <c r="K190" s="158"/>
      <c r="L190" s="158"/>
      <c r="M190" s="158"/>
      <c r="N190" s="162"/>
    </row>
    <row r="191" spans="1:14" s="40" customFormat="1" ht="15" customHeight="1" x14ac:dyDescent="0.2">
      <c r="A191" s="155"/>
      <c r="B191" s="156"/>
      <c r="D191" s="157"/>
      <c r="E191" s="158"/>
      <c r="F191" s="158"/>
      <c r="G191" s="158"/>
      <c r="H191" s="159"/>
      <c r="I191" s="160"/>
      <c r="J191" s="161"/>
      <c r="K191" s="158"/>
      <c r="L191" s="158"/>
      <c r="M191" s="158"/>
      <c r="N191" s="162"/>
    </row>
    <row r="192" spans="1:14" s="40" customFormat="1" ht="15" x14ac:dyDescent="0.25">
      <c r="A192" s="163" t="s">
        <v>140</v>
      </c>
      <c r="B192" s="163"/>
      <c r="D192" s="163"/>
      <c r="E192" s="163"/>
      <c r="F192" s="163"/>
      <c r="G192" s="164"/>
      <c r="H192" s="165"/>
      <c r="I192" s="165"/>
      <c r="J192" s="166"/>
      <c r="K192" s="166"/>
      <c r="L192" s="166"/>
      <c r="M192" s="166"/>
    </row>
    <row r="193" spans="1:13" s="40" customFormat="1" ht="20.25" customHeight="1" x14ac:dyDescent="0.2">
      <c r="A193" s="163" t="s">
        <v>141</v>
      </c>
      <c r="B193" s="163"/>
      <c r="D193" s="167" t="s">
        <v>142</v>
      </c>
      <c r="E193" s="163"/>
      <c r="F193" s="166"/>
      <c r="H193" s="163"/>
      <c r="I193" s="163"/>
      <c r="J193" s="166"/>
      <c r="K193" s="167" t="s">
        <v>143</v>
      </c>
      <c r="L193" s="166"/>
      <c r="M193" s="166"/>
    </row>
    <row r="194" spans="1:13" s="168" customFormat="1" x14ac:dyDescent="0.2">
      <c r="C194" s="169"/>
      <c r="D194" s="169"/>
      <c r="H194" s="170"/>
      <c r="I194" s="170"/>
      <c r="J194" s="170"/>
    </row>
  </sheetData>
  <mergeCells count="79">
    <mergeCell ref="A185:C185"/>
    <mergeCell ref="A186:G186"/>
    <mergeCell ref="A187:G187"/>
    <mergeCell ref="C194:D194"/>
    <mergeCell ref="H194:J194"/>
    <mergeCell ref="A179:G179"/>
    <mergeCell ref="A180:G180"/>
    <mergeCell ref="A181:G181"/>
    <mergeCell ref="A182:G182"/>
    <mergeCell ref="A183:G183"/>
    <mergeCell ref="A184:G184"/>
    <mergeCell ref="A173:G173"/>
    <mergeCell ref="A174:G174"/>
    <mergeCell ref="A175:G175"/>
    <mergeCell ref="A176:G176"/>
    <mergeCell ref="A177:C177"/>
    <mergeCell ref="A178:C178"/>
    <mergeCell ref="A167:G167"/>
    <mergeCell ref="A168:G168"/>
    <mergeCell ref="A169:G169"/>
    <mergeCell ref="A170:G170"/>
    <mergeCell ref="A171:G171"/>
    <mergeCell ref="A172:D172"/>
    <mergeCell ref="A161:G161"/>
    <mergeCell ref="A162:G162"/>
    <mergeCell ref="A163:G163"/>
    <mergeCell ref="A164:G164"/>
    <mergeCell ref="A165:G165"/>
    <mergeCell ref="A166:G166"/>
    <mergeCell ref="A155:G155"/>
    <mergeCell ref="A156:G156"/>
    <mergeCell ref="A157:G157"/>
    <mergeCell ref="A158:G158"/>
    <mergeCell ref="A159:G159"/>
    <mergeCell ref="A160:G160"/>
    <mergeCell ref="A149:K149"/>
    <mergeCell ref="A150:K150"/>
    <mergeCell ref="A151:K151"/>
    <mergeCell ref="A152:K152"/>
    <mergeCell ref="A153:K153"/>
    <mergeCell ref="A154:L154"/>
    <mergeCell ref="A143:K143"/>
    <mergeCell ref="A144:K144"/>
    <mergeCell ref="A145:K145"/>
    <mergeCell ref="A146:K146"/>
    <mergeCell ref="A147:K147"/>
    <mergeCell ref="A148:K148"/>
    <mergeCell ref="A41:L41"/>
    <mergeCell ref="A42:L42"/>
    <mergeCell ref="A68:L68"/>
    <mergeCell ref="A138:G139"/>
    <mergeCell ref="A141:K141"/>
    <mergeCell ref="A142:K142"/>
    <mergeCell ref="F35:G35"/>
    <mergeCell ref="H35:J35"/>
    <mergeCell ref="K35:L35"/>
    <mergeCell ref="F36:F37"/>
    <mergeCell ref="G36:G37"/>
    <mergeCell ref="H36:H38"/>
    <mergeCell ref="I36:I38"/>
    <mergeCell ref="J36:J37"/>
    <mergeCell ref="K36:L36"/>
    <mergeCell ref="K37:L37"/>
    <mergeCell ref="J21:J22"/>
    <mergeCell ref="K21:K22"/>
    <mergeCell ref="L21:L22"/>
    <mergeCell ref="J24:L24"/>
    <mergeCell ref="J33:K33"/>
    <mergeCell ref="A35:A38"/>
    <mergeCell ref="B35:B38"/>
    <mergeCell ref="C35:C38"/>
    <mergeCell ref="D35:D38"/>
    <mergeCell ref="E35:E38"/>
    <mergeCell ref="J6:L6"/>
    <mergeCell ref="J7:L9"/>
    <mergeCell ref="J10:L11"/>
    <mergeCell ref="J12:L14"/>
    <mergeCell ref="J15:L17"/>
    <mergeCell ref="J18:L20"/>
  </mergeCells>
  <pageMargins left="0.4" right="0.2" top="0.2" bottom="0.4" header="0.2" footer="0.2"/>
  <pageSetup paperSize="9" scale="82" fitToHeight="0" orientation="landscape" r:id="rId1"/>
  <headerFooter>
    <oddHeader>&amp;L&amp;8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66FF99"/>
    <pageSetUpPr fitToPage="1"/>
  </sheetPr>
  <dimension ref="A1:Z192"/>
  <sheetViews>
    <sheetView showGridLines="0" zoomScaleNormal="100" workbookViewId="0">
      <selection activeCell="P43" sqref="P43"/>
    </sheetView>
  </sheetViews>
  <sheetFormatPr defaultRowHeight="12.75" x14ac:dyDescent="0.2"/>
  <cols>
    <col min="1" max="1" width="6.28515625" style="2" customWidth="1"/>
    <col min="2" max="2" width="6.7109375" style="2" customWidth="1"/>
    <col min="3" max="3" width="15.7109375" style="2" customWidth="1"/>
    <col min="4" max="4" width="40.7109375" style="2" customWidth="1"/>
    <col min="5" max="12" width="12.7109375" style="2" customWidth="1"/>
    <col min="13" max="19" width="9.140625" style="2"/>
    <col min="20" max="36" width="0" style="2" hidden="1" customWidth="1"/>
    <col min="37" max="16384" width="9.140625" style="2"/>
  </cols>
  <sheetData>
    <row r="1" spans="1:12" x14ac:dyDescent="0.2">
      <c r="A1" s="1" t="s">
        <v>52</v>
      </c>
    </row>
    <row r="2" spans="1:12" s="4" customFormat="1" ht="12" customHeight="1" x14ac:dyDescent="0.2">
      <c r="A2" s="3" t="s">
        <v>148</v>
      </c>
    </row>
    <row r="3" spans="1:12" s="4" customFormat="1" ht="12" x14ac:dyDescent="0.2">
      <c r="A3" s="3"/>
      <c r="B3" s="5"/>
      <c r="C3" s="5"/>
      <c r="D3" s="5"/>
    </row>
    <row r="4" spans="1:12" s="4" customFormat="1" ht="9.75" x14ac:dyDescent="0.2"/>
    <row r="5" spans="1:12" s="4" customFormat="1" ht="9.75" x14ac:dyDescent="0.2">
      <c r="J5" s="6"/>
      <c r="K5" s="7"/>
      <c r="L5" s="8"/>
    </row>
    <row r="6" spans="1:12" s="4" customFormat="1" ht="11.25" x14ac:dyDescent="0.2">
      <c r="D6" s="9"/>
      <c r="E6" s="10"/>
      <c r="J6" s="11"/>
      <c r="K6" s="12"/>
      <c r="L6" s="13"/>
    </row>
    <row r="7" spans="1:12" s="4" customFormat="1" ht="10.5" customHeight="1" x14ac:dyDescent="0.2">
      <c r="C7" s="14"/>
      <c r="D7" s="15"/>
      <c r="E7" s="16"/>
      <c r="F7" s="16"/>
      <c r="G7" s="16"/>
      <c r="J7" s="17"/>
      <c r="K7" s="18"/>
      <c r="L7" s="19"/>
    </row>
    <row r="8" spans="1:12" s="4" customFormat="1" ht="11.25" customHeight="1" x14ac:dyDescent="0.2">
      <c r="A8" s="14" t="s">
        <v>61</v>
      </c>
      <c r="B8" s="10"/>
      <c r="C8" s="20"/>
      <c r="D8" s="21"/>
      <c r="E8" s="21"/>
      <c r="F8" s="22"/>
      <c r="G8" s="23"/>
      <c r="H8" s="22"/>
      <c r="I8" s="24"/>
      <c r="J8" s="25"/>
      <c r="K8" s="26"/>
      <c r="L8" s="27"/>
    </row>
    <row r="9" spans="1:12" s="4" customFormat="1" ht="5.25" customHeight="1" x14ac:dyDescent="0.2">
      <c r="A9" s="10"/>
      <c r="B9" s="10"/>
      <c r="C9" s="28"/>
      <c r="D9" s="9"/>
      <c r="E9" s="9"/>
      <c r="F9" s="24"/>
      <c r="H9" s="24"/>
      <c r="I9" s="24"/>
      <c r="J9" s="29"/>
      <c r="K9" s="30"/>
      <c r="L9" s="31"/>
    </row>
    <row r="10" spans="1:12" s="4" customFormat="1" ht="10.5" customHeight="1" x14ac:dyDescent="0.2">
      <c r="C10" s="14"/>
      <c r="D10" s="15"/>
      <c r="E10" s="16"/>
      <c r="F10" s="16"/>
      <c r="G10" s="16"/>
      <c r="J10" s="32"/>
      <c r="K10" s="33"/>
      <c r="L10" s="34"/>
    </row>
    <row r="11" spans="1:12" s="4" customFormat="1" x14ac:dyDescent="0.2">
      <c r="A11" s="14" t="s">
        <v>65</v>
      </c>
      <c r="B11" s="10"/>
      <c r="C11" s="20"/>
      <c r="D11" s="21"/>
      <c r="E11" s="21"/>
      <c r="F11" s="22"/>
      <c r="G11" s="23"/>
      <c r="H11" s="22"/>
      <c r="I11" s="24"/>
      <c r="J11" s="35"/>
      <c r="K11" s="33"/>
      <c r="L11" s="34"/>
    </row>
    <row r="12" spans="1:12" s="40" customFormat="1" ht="6.75" customHeight="1" x14ac:dyDescent="0.2">
      <c r="A12" s="36"/>
      <c r="B12" s="36"/>
      <c r="C12" s="37"/>
      <c r="D12" s="38"/>
      <c r="E12" s="38"/>
      <c r="F12" s="39"/>
      <c r="H12" s="39"/>
      <c r="I12" s="39"/>
      <c r="J12" s="41"/>
      <c r="K12" s="42"/>
      <c r="L12" s="43"/>
    </row>
    <row r="13" spans="1:12" s="40" customFormat="1" ht="11.25" customHeight="1" x14ac:dyDescent="0.2">
      <c r="A13" s="36"/>
      <c r="B13" s="36"/>
      <c r="C13" s="44"/>
      <c r="D13" s="38"/>
      <c r="E13" s="38"/>
      <c r="F13" s="39"/>
      <c r="H13" s="39"/>
      <c r="I13" s="39"/>
      <c r="J13" s="45"/>
      <c r="K13" s="42"/>
      <c r="L13" s="43"/>
    </row>
    <row r="14" spans="1:12" s="40" customFormat="1" ht="11.25" customHeight="1" x14ac:dyDescent="0.2">
      <c r="A14" s="44" t="s">
        <v>66</v>
      </c>
      <c r="B14" s="36"/>
      <c r="C14" s="46"/>
      <c r="D14" s="47"/>
      <c r="E14" s="47"/>
      <c r="F14" s="48"/>
      <c r="G14" s="49"/>
      <c r="H14" s="48"/>
      <c r="I14" s="39"/>
      <c r="J14" s="45"/>
      <c r="K14" s="42"/>
      <c r="L14" s="43"/>
    </row>
    <row r="15" spans="1:12" s="54" customFormat="1" ht="6" customHeight="1" x14ac:dyDescent="0.2">
      <c r="A15" s="50"/>
      <c r="B15" s="50"/>
      <c r="C15" s="51"/>
      <c r="D15" s="52"/>
      <c r="E15" s="52"/>
      <c r="F15" s="53"/>
      <c r="H15" s="53"/>
      <c r="I15" s="53"/>
      <c r="J15" s="55"/>
      <c r="K15" s="56"/>
      <c r="L15" s="57"/>
    </row>
    <row r="16" spans="1:12" s="54" customFormat="1" ht="11.25" customHeight="1" x14ac:dyDescent="0.2">
      <c r="A16" s="50"/>
      <c r="B16" s="50"/>
      <c r="C16" s="58"/>
      <c r="D16" s="52"/>
      <c r="E16" s="52"/>
      <c r="F16" s="53"/>
      <c r="H16" s="53"/>
      <c r="I16" s="53"/>
      <c r="J16" s="59"/>
      <c r="K16" s="60"/>
      <c r="L16" s="61"/>
    </row>
    <row r="17" spans="1:14" s="54" customFormat="1" x14ac:dyDescent="0.2">
      <c r="A17" s="62" t="s">
        <v>67</v>
      </c>
      <c r="B17" s="50"/>
      <c r="C17" s="63"/>
      <c r="D17" s="64"/>
      <c r="E17" s="64"/>
      <c r="F17" s="65"/>
      <c r="G17" s="65"/>
      <c r="H17" s="65"/>
      <c r="I17" s="53"/>
      <c r="J17" s="66"/>
      <c r="K17" s="67"/>
      <c r="L17" s="68"/>
    </row>
    <row r="18" spans="1:14" s="4" customFormat="1" ht="6.75" customHeight="1" x14ac:dyDescent="0.2">
      <c r="A18" s="10"/>
      <c r="B18" s="10"/>
      <c r="C18" s="28"/>
      <c r="D18" s="9"/>
      <c r="E18" s="9"/>
      <c r="F18" s="24"/>
      <c r="G18" s="24"/>
      <c r="H18" s="24"/>
      <c r="I18" s="24"/>
      <c r="J18" s="32"/>
      <c r="K18" s="33"/>
      <c r="L18" s="34"/>
    </row>
    <row r="19" spans="1:14" s="4" customFormat="1" ht="12.75" customHeight="1" x14ac:dyDescent="0.2">
      <c r="A19" s="10"/>
      <c r="B19" s="10"/>
      <c r="C19" s="14"/>
      <c r="D19" s="15"/>
      <c r="E19" s="16"/>
      <c r="F19" s="16"/>
      <c r="G19" s="16"/>
      <c r="H19" s="24"/>
      <c r="I19" s="24"/>
      <c r="J19" s="35"/>
      <c r="K19" s="33"/>
      <c r="L19" s="34"/>
    </row>
    <row r="20" spans="1:14" s="4" customFormat="1" ht="11.25" customHeight="1" x14ac:dyDescent="0.2">
      <c r="A20" s="14" t="s">
        <v>68</v>
      </c>
      <c r="B20" s="69"/>
      <c r="C20" s="20"/>
      <c r="D20" s="21"/>
      <c r="E20" s="21"/>
      <c r="F20" s="22"/>
      <c r="G20" s="23"/>
      <c r="H20" s="22"/>
      <c r="I20" s="70"/>
      <c r="J20" s="35"/>
      <c r="K20" s="33"/>
      <c r="L20" s="34"/>
    </row>
    <row r="21" spans="1:14" s="4" customFormat="1" ht="6.75" customHeight="1" x14ac:dyDescent="0.2">
      <c r="A21" s="10"/>
      <c r="B21" s="10"/>
      <c r="C21" s="28"/>
      <c r="D21" s="9"/>
      <c r="E21" s="9"/>
      <c r="F21" s="24"/>
      <c r="H21" s="24"/>
      <c r="I21" s="24"/>
      <c r="J21" s="71"/>
      <c r="K21" s="72"/>
      <c r="L21" s="73"/>
    </row>
    <row r="22" spans="1:14" s="4" customFormat="1" ht="12.75" customHeight="1" x14ac:dyDescent="0.2">
      <c r="A22" s="14" t="s">
        <v>69</v>
      </c>
      <c r="B22" s="74" t="s">
        <v>149</v>
      </c>
      <c r="C22" s="49"/>
      <c r="D22" s="48"/>
      <c r="E22" s="75"/>
      <c r="F22" s="23"/>
      <c r="G22" s="23"/>
      <c r="H22" s="23"/>
      <c r="I22" s="76"/>
      <c r="J22" s="77"/>
      <c r="K22" s="78"/>
      <c r="L22" s="79"/>
    </row>
    <row r="23" spans="1:14" s="4" customFormat="1" ht="12" customHeight="1" x14ac:dyDescent="0.2">
      <c r="A23" s="9"/>
      <c r="C23" s="24"/>
      <c r="E23" s="80"/>
      <c r="J23" s="6"/>
      <c r="K23" s="7"/>
      <c r="L23" s="8"/>
    </row>
    <row r="24" spans="1:14" s="4" customFormat="1" ht="12.75" customHeight="1" x14ac:dyDescent="0.2">
      <c r="A24" s="81"/>
      <c r="B24" s="82"/>
      <c r="C24" s="44"/>
      <c r="E24" s="80"/>
      <c r="I24" s="83"/>
      <c r="J24" s="84"/>
      <c r="K24" s="85"/>
      <c r="L24" s="86"/>
    </row>
    <row r="25" spans="1:14" s="4" customFormat="1" ht="10.5" customHeight="1" x14ac:dyDescent="0.2">
      <c r="A25" s="87"/>
      <c r="B25" s="87"/>
      <c r="C25" s="44"/>
      <c r="E25" s="80"/>
      <c r="I25" s="88"/>
      <c r="J25" s="89"/>
      <c r="K25" s="89"/>
      <c r="L25" s="90"/>
    </row>
    <row r="26" spans="1:14" s="24" customFormat="1" ht="9.75" customHeight="1" x14ac:dyDescent="0.2">
      <c r="A26" s="87"/>
      <c r="B26" s="87"/>
      <c r="C26" s="91"/>
      <c r="D26" s="92"/>
      <c r="E26" s="80"/>
      <c r="F26" s="4"/>
      <c r="G26" s="4"/>
      <c r="H26" s="4"/>
      <c r="I26" s="93"/>
      <c r="J26" s="94"/>
      <c r="K26" s="95"/>
      <c r="L26" s="96"/>
    </row>
    <row r="27" spans="1:14" s="24" customFormat="1" ht="8.25" customHeight="1" x14ac:dyDescent="0.2">
      <c r="A27" s="87"/>
      <c r="B27" s="87"/>
      <c r="C27" s="87"/>
      <c r="E27" s="80"/>
      <c r="F27" s="4"/>
      <c r="G27" s="4"/>
      <c r="H27" s="80"/>
      <c r="I27" s="4"/>
      <c r="J27" s="93"/>
      <c r="K27" s="4"/>
      <c r="L27" s="4"/>
      <c r="M27" s="4"/>
      <c r="N27" s="4"/>
    </row>
    <row r="28" spans="1:14" s="24" customFormat="1" ht="11.25" x14ac:dyDescent="0.2">
      <c r="A28" s="87"/>
      <c r="B28" s="87"/>
      <c r="C28" s="87"/>
      <c r="D28" s="4"/>
      <c r="E28" s="97"/>
      <c r="F28" s="97"/>
      <c r="G28" s="4"/>
      <c r="H28" s="98"/>
      <c r="I28" s="99"/>
      <c r="L28" s="4"/>
      <c r="M28" s="4"/>
      <c r="N28" s="4"/>
    </row>
    <row r="29" spans="1:14" s="24" customFormat="1" ht="11.25" x14ac:dyDescent="0.2">
      <c r="A29" s="87"/>
      <c r="B29" s="87"/>
      <c r="C29" s="87"/>
      <c r="D29" s="4"/>
      <c r="E29" s="100"/>
      <c r="F29" s="100"/>
      <c r="G29" s="4"/>
      <c r="H29" s="101"/>
      <c r="I29" s="101"/>
      <c r="L29" s="4"/>
      <c r="M29" s="4"/>
      <c r="N29" s="4"/>
    </row>
    <row r="30" spans="1:14" s="4" customFormat="1" ht="14.25" customHeight="1" x14ac:dyDescent="0.2">
      <c r="A30" s="87"/>
      <c r="B30" s="87"/>
      <c r="C30" s="81"/>
      <c r="D30" s="102"/>
      <c r="E30" s="103"/>
      <c r="F30" s="104"/>
      <c r="G30" s="105"/>
      <c r="H30" s="104"/>
      <c r="I30" s="104"/>
    </row>
    <row r="31" spans="1:14" s="4" customFormat="1" ht="11.25" x14ac:dyDescent="0.2">
      <c r="A31" s="87"/>
      <c r="B31" s="87"/>
      <c r="C31" s="15" t="s">
        <v>71</v>
      </c>
      <c r="D31" s="9"/>
      <c r="E31" s="9"/>
      <c r="F31" s="9"/>
      <c r="G31" s="9"/>
    </row>
    <row r="32" spans="1:14" s="4" customFormat="1" ht="12.75" customHeight="1" x14ac:dyDescent="0.2">
      <c r="A32" s="24" t="s">
        <v>150</v>
      </c>
    </row>
    <row r="33" spans="1:26" s="4" customFormat="1" ht="17.25" customHeight="1" x14ac:dyDescent="0.2">
      <c r="A33" s="4" t="s">
        <v>73</v>
      </c>
      <c r="B33" s="9"/>
      <c r="C33" s="9"/>
      <c r="D33" s="9"/>
      <c r="E33" s="9"/>
      <c r="H33" s="106"/>
      <c r="J33" s="107"/>
      <c r="K33" s="107"/>
    </row>
    <row r="34" spans="1:26" ht="15" x14ac:dyDescent="0.2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26" ht="15" x14ac:dyDescent="0.2">
      <c r="A35" s="109" t="s">
        <v>74</v>
      </c>
      <c r="B35" s="109" t="s">
        <v>75</v>
      </c>
      <c r="C35" s="109" t="s">
        <v>76</v>
      </c>
      <c r="D35" s="109" t="s">
        <v>77</v>
      </c>
      <c r="E35" s="109" t="s">
        <v>78</v>
      </c>
      <c r="F35" s="110" t="s">
        <v>79</v>
      </c>
      <c r="G35" s="111"/>
      <c r="H35" s="110" t="s">
        <v>80</v>
      </c>
      <c r="I35" s="112"/>
      <c r="J35" s="111"/>
      <c r="K35" s="110" t="s">
        <v>81</v>
      </c>
      <c r="L35" s="111"/>
    </row>
    <row r="36" spans="1:26" ht="15" x14ac:dyDescent="0.2">
      <c r="A36" s="113"/>
      <c r="B36" s="113"/>
      <c r="C36" s="113"/>
      <c r="D36" s="113"/>
      <c r="E36" s="113"/>
      <c r="F36" s="109" t="s">
        <v>82</v>
      </c>
      <c r="G36" s="109" t="s">
        <v>83</v>
      </c>
      <c r="H36" s="109" t="s">
        <v>82</v>
      </c>
      <c r="I36" s="109" t="s">
        <v>84</v>
      </c>
      <c r="J36" s="109" t="s">
        <v>83</v>
      </c>
      <c r="K36" s="110" t="s">
        <v>85</v>
      </c>
      <c r="L36" s="111"/>
    </row>
    <row r="37" spans="1:26" ht="15" x14ac:dyDescent="0.2">
      <c r="A37" s="113"/>
      <c r="B37" s="113"/>
      <c r="C37" s="113"/>
      <c r="D37" s="113"/>
      <c r="E37" s="113"/>
      <c r="F37" s="114"/>
      <c r="G37" s="114"/>
      <c r="H37" s="113"/>
      <c r="I37" s="113"/>
      <c r="J37" s="114"/>
      <c r="K37" s="110" t="s">
        <v>86</v>
      </c>
      <c r="L37" s="111"/>
    </row>
    <row r="38" spans="1:26" ht="30" x14ac:dyDescent="0.2">
      <c r="A38" s="114"/>
      <c r="B38" s="114"/>
      <c r="C38" s="114"/>
      <c r="D38" s="114"/>
      <c r="E38" s="114"/>
      <c r="F38" s="115" t="s">
        <v>84</v>
      </c>
      <c r="G38" s="115" t="s">
        <v>87</v>
      </c>
      <c r="H38" s="114"/>
      <c r="I38" s="114"/>
      <c r="J38" s="115" t="s">
        <v>87</v>
      </c>
      <c r="K38" s="115" t="s">
        <v>88</v>
      </c>
      <c r="L38" s="115" t="s">
        <v>89</v>
      </c>
    </row>
    <row r="39" spans="1:26" ht="15" x14ac:dyDescent="0.2">
      <c r="A39" s="115">
        <v>1</v>
      </c>
      <c r="B39" s="115" t="s">
        <v>90</v>
      </c>
      <c r="C39" s="115">
        <v>2</v>
      </c>
      <c r="D39" s="115">
        <v>3</v>
      </c>
      <c r="E39" s="115">
        <v>4</v>
      </c>
      <c r="F39" s="115">
        <v>5</v>
      </c>
      <c r="G39" s="115">
        <v>6</v>
      </c>
      <c r="H39" s="115">
        <v>7</v>
      </c>
      <c r="I39" s="115">
        <v>8</v>
      </c>
      <c r="J39" s="115">
        <v>9</v>
      </c>
      <c r="K39" s="115">
        <v>10</v>
      </c>
      <c r="L39" s="115">
        <v>11</v>
      </c>
    </row>
    <row r="40" spans="1:26" ht="0.75" customHeight="1" x14ac:dyDescent="0.2"/>
    <row r="41" spans="1:26" ht="39.75" hidden="1" customHeight="1" x14ac:dyDescent="0.25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26" s="131" customFormat="1" ht="15" x14ac:dyDescent="0.25">
      <c r="A42" s="130" t="str">
        <f>[5]Source!G24</f>
        <v>Раздел 20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</row>
    <row r="43" spans="1:26" ht="57" customHeight="1" x14ac:dyDescent="0.25">
      <c r="A43" s="119" t="str">
        <f>IF([5]Source!E25&lt;&gt;"", [5]Source!E25, "")</f>
        <v>1</v>
      </c>
      <c r="B43" s="119">
        <v>1</v>
      </c>
      <c r="C43" s="119" t="s">
        <v>91</v>
      </c>
      <c r="D43" s="119" t="str">
        <f>IF([5]Source!G25&lt;&gt;"", [5]Source!G25, "")</f>
        <v>Разборка тепловой изоляции из ваты минеральной</v>
      </c>
      <c r="E43" s="120">
        <f>[5]Source!I25</f>
        <v>0.27</v>
      </c>
      <c r="F43" s="121">
        <f>IF([5]Source!AB25=0, " ", [5]Source!AB25)</f>
        <v>182.53</v>
      </c>
      <c r="G43" s="121" t="str">
        <f>IF([5]Source!AD25=0, " ", [5]Source!AD25)</f>
        <v xml:space="preserve"> </v>
      </c>
      <c r="H43" s="122">
        <f>IF([5]Source!O25=0, " ", [5]Source!O25)</f>
        <v>49.28</v>
      </c>
      <c r="I43" s="122">
        <f>IF([5]Source!S25=0, " ", [5]Source!S25)</f>
        <v>49.28</v>
      </c>
      <c r="J43" s="121" t="str">
        <f>IF([5]Source!Q25=0, " ", [5]Source!Q25)</f>
        <v xml:space="preserve"> </v>
      </c>
      <c r="K43" s="121">
        <f>IF([5]Source!AH25=0, " ", ROUND([5]Source!AH25,2))</f>
        <v>21.97</v>
      </c>
      <c r="L43" s="121">
        <f>IF([5]Source!U25=0, " ", ROUND([5]Source!U25,2))</f>
        <v>5.93</v>
      </c>
      <c r="N43">
        <f>SUMPRODUCT(I43:I1000,--ISNUMBER(SEARCH("Разборка",D43:D1000,1)))+SUMPRODUCT(I43:I1000,--ISNUMBER(SEARCH("Демонтаж",D43:D1000,1)))</f>
        <v>305.26</v>
      </c>
      <c r="O43">
        <f>SUMPRODUCT(J43:J1000,--ISNUMBER(SEARCH("Разборка",D43:D1000,1)))+SUMPRODUCT(J43:J1000,--ISNUMBER(SEARCH("Демонтаж",D43:D1000,1)))</f>
        <v>135.93</v>
      </c>
      <c r="P43">
        <f>SUMPRODUCT(L43:L1000,--ISNUMBER(SEARCH("Разборка",D43:D1000,1)))+SUMPRODUCT(L43:L1000,--ISNUMBER(SEARCH("Демонтаж",D43:D1000,1)))</f>
        <v>32.28</v>
      </c>
      <c r="T43" s="2">
        <f>[5]Source!O25+[5]Source!X25+[5]Source!Y25</f>
        <v>110.39</v>
      </c>
      <c r="V43" s="2">
        <f>IF([5]Source!S25=0, " ", [5]Source!S25)</f>
        <v>49.28</v>
      </c>
      <c r="W43" s="2" t="str">
        <f>IF([5]Source!Q25=0, " ", [5]Source!Q25)</f>
        <v xml:space="preserve"> </v>
      </c>
      <c r="X43" s="2" t="str">
        <f>IF([5]Source!R25=0, " ", [5]Source!R25)</f>
        <v xml:space="preserve"> </v>
      </c>
      <c r="Y43" s="2">
        <f>IF([5]Source!U25=0, " ", ROUND([5]Source!U25,2))</f>
        <v>5.93</v>
      </c>
      <c r="Z43" s="2" t="str">
        <f>IF([5]Source!V25=0, " ", ROUND([5]Source!V25,2))</f>
        <v xml:space="preserve"> </v>
      </c>
    </row>
    <row r="44" spans="1:26" ht="14.25" x14ac:dyDescent="0.2">
      <c r="A44" s="119"/>
      <c r="B44" s="119"/>
      <c r="C44" s="119"/>
      <c r="D44" s="123" t="str">
        <f>IF([5]Source!H25&lt;&gt;"", [5]Source!H25, "")</f>
        <v>100 м2</v>
      </c>
      <c r="E44" s="120"/>
      <c r="F44" s="122">
        <f>IF([5]Source!AF25=0, " ", [5]Source!AF25)</f>
        <v>182.53</v>
      </c>
      <c r="G44" s="122" t="str">
        <f>IF([5]Source!AE25=0, " ", [5]Source!AE25)</f>
        <v xml:space="preserve"> </v>
      </c>
      <c r="H44" s="120"/>
      <c r="I44" s="120"/>
      <c r="J44" s="122" t="str">
        <f>IF([5]Source!R25=0, " ", [5]Source!R25)</f>
        <v xml:space="preserve"> </v>
      </c>
      <c r="K44" s="122" t="str">
        <f>IF([5]Source!AI25=0, " ", ROUND([5]Source!AI25,2))</f>
        <v xml:space="preserve"> </v>
      </c>
      <c r="L44" s="122" t="str">
        <f>IF([5]Source!V25=0, " ", ROUND([5]Source!V25,2))</f>
        <v xml:space="preserve"> </v>
      </c>
    </row>
    <row r="45" spans="1:26" ht="14.25" x14ac:dyDescent="0.2">
      <c r="D45" s="124" t="s">
        <v>92</v>
      </c>
      <c r="E45" s="125" t="str">
        <f>CONCATENATE([5]Source!AT25," %")</f>
        <v>74 %</v>
      </c>
      <c r="F45" s="125"/>
      <c r="G45" s="125"/>
      <c r="H45" s="126">
        <f>[5]Source!X25</f>
        <v>36.47</v>
      </c>
    </row>
    <row r="46" spans="1:26" ht="14.25" x14ac:dyDescent="0.2">
      <c r="D46" s="124" t="s">
        <v>93</v>
      </c>
      <c r="E46" s="125" t="str">
        <f>CONCATENATE([5]Source!AU25," %")</f>
        <v>50 %</v>
      </c>
      <c r="F46" s="125"/>
      <c r="G46" s="125"/>
      <c r="H46" s="126">
        <f>[5]Source!Y25</f>
        <v>24.64</v>
      </c>
    </row>
    <row r="47" spans="1:26" ht="0.75" customHeight="1" x14ac:dyDescent="0.2">
      <c r="D47" s="127"/>
      <c r="E47" s="128"/>
      <c r="F47" s="128"/>
      <c r="G47" s="128"/>
      <c r="H47" s="129"/>
    </row>
    <row r="48" spans="1:26" ht="57" x14ac:dyDescent="0.2">
      <c r="A48" s="119" t="str">
        <f>IF([5]Source!E26&lt;&gt;"", [5]Source!E26, "")</f>
        <v>2</v>
      </c>
      <c r="B48" s="119">
        <v>2</v>
      </c>
      <c r="C48" s="119" t="s">
        <v>94</v>
      </c>
      <c r="D48" s="119" t="str">
        <f>IF([5]Source!G26&lt;&gt;"", [5]Source!G26, "")</f>
        <v>Демонтаж.Покрытие поверхности изоляции трубопроводов листами алюминиевых сплавов Т=0,5мм                                                                                                                         (13,2м2*0,001288тн=0,017тн) в лом</v>
      </c>
      <c r="E48" s="120">
        <f>[5]Source!I26</f>
        <v>0.13200000000000001</v>
      </c>
      <c r="F48" s="121">
        <f>IF([5]Source!AB26=0, " ", [5]Source!AB26)</f>
        <v>1611.73</v>
      </c>
      <c r="G48" s="121">
        <f>IF([5]Source!AD26=0, " ", [5]Source!AD26)</f>
        <v>611.53</v>
      </c>
      <c r="H48" s="122">
        <f>IF([5]Source!O26=0, " ", [5]Source!O26)</f>
        <v>212.75</v>
      </c>
      <c r="I48" s="122">
        <f>IF([5]Source!S26=0, " ", [5]Source!S26)</f>
        <v>132.03</v>
      </c>
      <c r="J48" s="121">
        <f>IF([5]Source!Q26=0, " ", [5]Source!Q26)</f>
        <v>80.72</v>
      </c>
      <c r="K48" s="121">
        <f>IF([5]Source!AH26=0, " ", ROUND([5]Source!AH26,2))</f>
        <v>102.48</v>
      </c>
      <c r="L48" s="121">
        <f>IF([5]Source!U26=0, " ", ROUND([5]Source!U26,2))</f>
        <v>13.53</v>
      </c>
      <c r="T48" s="2">
        <f>[5]Source!O26+[5]Source!X26+[5]Source!Y26</f>
        <v>424.70000000000005</v>
      </c>
      <c r="V48" s="2">
        <f>IF([5]Source!S26=0, " ", [5]Source!S26)</f>
        <v>132.03</v>
      </c>
      <c r="W48" s="2">
        <f>IF([5]Source!Q26=0, " ", [5]Source!Q26)</f>
        <v>80.72</v>
      </c>
      <c r="X48" s="2">
        <f>IF([5]Source!R26=0, " ", [5]Source!R26)</f>
        <v>0.44</v>
      </c>
      <c r="Y48" s="2">
        <f>IF([5]Source!U26=0, " ", ROUND([5]Source!U26,2))</f>
        <v>13.53</v>
      </c>
      <c r="Z48" s="2">
        <f>IF([5]Source!V26=0, " ", ROUND([5]Source!V26,2))</f>
        <v>0.04</v>
      </c>
    </row>
    <row r="49" spans="1:26" ht="14.25" x14ac:dyDescent="0.2">
      <c r="A49" s="119"/>
      <c r="B49" s="119"/>
      <c r="C49" s="119"/>
      <c r="D49" s="123" t="str">
        <f>IF([5]Source!H26&lt;&gt;"", [5]Source!H26, "")</f>
        <v>100 м2</v>
      </c>
      <c r="E49" s="120"/>
      <c r="F49" s="122">
        <f>IF([5]Source!AF26=0, " ", [5]Source!AF26)</f>
        <v>1000.2</v>
      </c>
      <c r="G49" s="122">
        <f>IF([5]Source!AE26=0, " ", [5]Source!AE26)</f>
        <v>3.36</v>
      </c>
      <c r="H49" s="120"/>
      <c r="I49" s="120"/>
      <c r="J49" s="122">
        <f>IF([5]Source!R26=0, " ", [5]Source!R26)</f>
        <v>0.44</v>
      </c>
      <c r="K49" s="122">
        <f>IF([5]Source!AI26=0, " ", ROUND([5]Source!AI26,2))</f>
        <v>0.28999999999999998</v>
      </c>
      <c r="L49" s="122">
        <f>IF([5]Source!V26=0, " ", ROUND([5]Source!V26,2))</f>
        <v>0.04</v>
      </c>
    </row>
    <row r="50" spans="1:26" ht="14.25" x14ac:dyDescent="0.2">
      <c r="D50" s="124" t="s">
        <v>92</v>
      </c>
      <c r="E50" s="125" t="str">
        <f>CONCATENATE([5]Source!AT26," %")</f>
        <v>100 %</v>
      </c>
      <c r="F50" s="125"/>
      <c r="G50" s="125"/>
      <c r="H50" s="126">
        <f>[5]Source!X26</f>
        <v>132.47</v>
      </c>
    </row>
    <row r="51" spans="1:26" ht="14.25" x14ac:dyDescent="0.2">
      <c r="D51" s="124" t="s">
        <v>93</v>
      </c>
      <c r="E51" s="125" t="str">
        <f>CONCATENATE([5]Source!AU26," %")</f>
        <v>60 %</v>
      </c>
      <c r="F51" s="125"/>
      <c r="G51" s="125"/>
      <c r="H51" s="126">
        <f>[5]Source!Y26</f>
        <v>79.48</v>
      </c>
    </row>
    <row r="52" spans="1:26" ht="15" x14ac:dyDescent="0.2">
      <c r="D52" s="127"/>
      <c r="E52" s="128"/>
      <c r="F52" s="128"/>
      <c r="G52" s="128"/>
      <c r="H52" s="129"/>
    </row>
    <row r="53" spans="1:26" ht="52.5" x14ac:dyDescent="0.2">
      <c r="A53" s="119" t="str">
        <f>IF([5]Source!E27&lt;&gt;"", [5]Source!E27, "")</f>
        <v>3</v>
      </c>
      <c r="B53" s="119">
        <v>3</v>
      </c>
      <c r="C53" s="119" t="s">
        <v>95</v>
      </c>
      <c r="D53" s="119" t="str">
        <f>IF([5]Source!G27&lt;&gt;"", [5]Source!G27, "")</f>
        <v>Демонтаж.Обертывание поверхности изоляции рулонными материалами насухо с проклейкой швов</v>
      </c>
      <c r="E53" s="120">
        <f>[5]Source!I27</f>
        <v>0.03</v>
      </c>
      <c r="F53" s="121">
        <f>IF([5]Source!AB27=0, " ", [5]Source!AB27)</f>
        <v>218.59</v>
      </c>
      <c r="G53" s="121">
        <f>IF([5]Source!AD27=0, " ", [5]Source!AD27)</f>
        <v>27.94</v>
      </c>
      <c r="H53" s="122">
        <f>IF([5]Source!O27=0, " ", [5]Source!O27)</f>
        <v>6.56</v>
      </c>
      <c r="I53" s="122">
        <f>IF([5]Source!S27=0, " ", [5]Source!S27)</f>
        <v>5.72</v>
      </c>
      <c r="J53" s="121">
        <f>IF([5]Source!Q27=0, " ", [5]Source!Q27)</f>
        <v>0.84</v>
      </c>
      <c r="K53" s="121">
        <f>IF([5]Source!AH27=0, " ", ROUND([5]Source!AH27,2))</f>
        <v>22.07</v>
      </c>
      <c r="L53" s="121">
        <f>IF([5]Source!U27=0, " ", ROUND([5]Source!U27,2))</f>
        <v>0.66</v>
      </c>
      <c r="T53" s="2">
        <f>[5]Source!O27+[5]Source!X27+[5]Source!Y27</f>
        <v>15.89</v>
      </c>
      <c r="V53" s="2">
        <f>IF([5]Source!S27=0, " ", [5]Source!S27)</f>
        <v>5.72</v>
      </c>
      <c r="W53" s="2">
        <f>IF([5]Source!Q27=0, " ", [5]Source!Q27)</f>
        <v>0.84</v>
      </c>
      <c r="X53" s="2">
        <f>IF([5]Source!R27=0, " ", [5]Source!R27)</f>
        <v>0.11</v>
      </c>
      <c r="Y53" s="2">
        <f>IF([5]Source!U27=0, " ", ROUND([5]Source!U27,2))</f>
        <v>0.66</v>
      </c>
      <c r="Z53" s="2">
        <f>IF([5]Source!V27=0, " ", ROUND([5]Source!V27,2))</f>
        <v>0.01</v>
      </c>
    </row>
    <row r="54" spans="1:26" ht="14.25" x14ac:dyDescent="0.2">
      <c r="A54" s="119"/>
      <c r="B54" s="119"/>
      <c r="C54" s="119"/>
      <c r="D54" s="123" t="str">
        <f>IF([5]Source!H27&lt;&gt;"", [5]Source!H27, "")</f>
        <v>100 м2</v>
      </c>
      <c r="E54" s="120"/>
      <c r="F54" s="122">
        <f>IF([5]Source!AF27=0, " ", [5]Source!AF27)</f>
        <v>190.65</v>
      </c>
      <c r="G54" s="122">
        <f>IF([5]Source!AE27=0, " ", [5]Source!AE27)</f>
        <v>3.76</v>
      </c>
      <c r="H54" s="120"/>
      <c r="I54" s="120"/>
      <c r="J54" s="122">
        <f>IF([5]Source!R27=0, " ", [5]Source!R27)</f>
        <v>0.11</v>
      </c>
      <c r="K54" s="122">
        <f>IF([5]Source!AI27=0, " ", ROUND([5]Source!AI27,2))</f>
        <v>0.32</v>
      </c>
      <c r="L54" s="122">
        <f>IF([5]Source!V27=0, " ", ROUND([5]Source!V27,2))</f>
        <v>0.01</v>
      </c>
    </row>
    <row r="55" spans="1:26" ht="14.25" x14ac:dyDescent="0.2">
      <c r="D55" s="124" t="s">
        <v>92</v>
      </c>
      <c r="E55" s="125" t="str">
        <f>CONCATENATE([5]Source!AT27," %")</f>
        <v>100 %</v>
      </c>
      <c r="F55" s="125"/>
      <c r="G55" s="125"/>
      <c r="H55" s="126">
        <f>[5]Source!X27</f>
        <v>5.83</v>
      </c>
    </row>
    <row r="56" spans="1:26" ht="14.25" x14ac:dyDescent="0.2">
      <c r="D56" s="124" t="s">
        <v>93</v>
      </c>
      <c r="E56" s="125" t="str">
        <f>CONCATENATE([5]Source!AU27," %")</f>
        <v>60 %</v>
      </c>
      <c r="F56" s="125"/>
      <c r="G56" s="125"/>
      <c r="H56" s="126">
        <f>[5]Source!Y27</f>
        <v>3.5</v>
      </c>
    </row>
    <row r="57" spans="1:26" ht="15" x14ac:dyDescent="0.2">
      <c r="D57" s="127"/>
      <c r="E57" s="128"/>
      <c r="F57" s="128"/>
      <c r="G57" s="128"/>
      <c r="H57" s="129"/>
    </row>
    <row r="58" spans="1:26" ht="85.5" x14ac:dyDescent="0.2">
      <c r="A58" s="119" t="str">
        <f>IF([5]Source!E28&lt;&gt;"", [5]Source!E28, "")</f>
        <v>4</v>
      </c>
      <c r="B58" s="119">
        <v>4</v>
      </c>
      <c r="C58" s="119" t="s">
        <v>96</v>
      </c>
      <c r="D58" s="119" t="str">
        <f>IF([5]Source!G28&lt;&gt;"", [5]Source!G28, "")</f>
        <v>Демонтаж.Покрытие поверхности изоляции трубопроводов листами алюминиевых сплавов Т=0,5мм с прим. предохр. поясов (т.ч. прил.26.2, п.2)                              (8,8м2*0,001288тн=0,011тн)  повторное применение</v>
      </c>
      <c r="E58" s="120">
        <f>[5]Source!I28</f>
        <v>8.7999999999999995E-2</v>
      </c>
      <c r="F58" s="121">
        <f>IF([5]Source!AB28=0, " ", [5]Source!AB28)</f>
        <v>1911.79</v>
      </c>
      <c r="G58" s="121">
        <f>IF([5]Source!AD28=0, " ", [5]Source!AD28)</f>
        <v>611.53</v>
      </c>
      <c r="H58" s="122">
        <f>IF([5]Source!O28=0, " ", [5]Source!O28)</f>
        <v>168.23</v>
      </c>
      <c r="I58" s="122">
        <f>IF([5]Source!S28=0, " ", [5]Source!S28)</f>
        <v>114.42</v>
      </c>
      <c r="J58" s="121">
        <f>IF([5]Source!Q28=0, " ", [5]Source!Q28)</f>
        <v>53.81</v>
      </c>
      <c r="K58" s="121">
        <f>IF([5]Source!AH28=0, " ", ROUND([5]Source!AH28,2))</f>
        <v>133.22</v>
      </c>
      <c r="L58" s="121">
        <f>IF([5]Source!U28=0, " ", ROUND([5]Source!U28,2))</f>
        <v>11.72</v>
      </c>
      <c r="T58" s="2">
        <f>[5]Source!O28+[5]Source!X28+[5]Source!Y28</f>
        <v>351.78</v>
      </c>
      <c r="V58" s="2">
        <f>IF([5]Source!S28=0, " ", [5]Source!S28)</f>
        <v>114.42</v>
      </c>
      <c r="W58" s="2">
        <f>IF([5]Source!Q28=0, " ", [5]Source!Q28)</f>
        <v>53.81</v>
      </c>
      <c r="X58" s="2">
        <f>IF([5]Source!R28=0, " ", [5]Source!R28)</f>
        <v>0.3</v>
      </c>
      <c r="Y58" s="2">
        <f>IF([5]Source!U28=0, " ", ROUND([5]Source!U28,2))</f>
        <v>11.72</v>
      </c>
      <c r="Z58" s="2">
        <f>IF([5]Source!V28=0, " ", ROUND([5]Source!V28,2))</f>
        <v>0.03</v>
      </c>
    </row>
    <row r="59" spans="1:26" ht="14.25" x14ac:dyDescent="0.2">
      <c r="A59" s="119"/>
      <c r="B59" s="119"/>
      <c r="C59" s="119"/>
      <c r="D59" s="123" t="str">
        <f>IF([5]Source!H28&lt;&gt;"", [5]Source!H28, "")</f>
        <v>100 м2</v>
      </c>
      <c r="E59" s="120"/>
      <c r="F59" s="122">
        <f>IF([5]Source!AF28=0, " ", [5]Source!AF28)</f>
        <v>1300.26</v>
      </c>
      <c r="G59" s="122">
        <f>IF([5]Source!AE28=0, " ", [5]Source!AE28)</f>
        <v>3.36</v>
      </c>
      <c r="H59" s="120"/>
      <c r="I59" s="120"/>
      <c r="J59" s="122">
        <f>IF([5]Source!R28=0, " ", [5]Source!R28)</f>
        <v>0.3</v>
      </c>
      <c r="K59" s="122">
        <f>IF([5]Source!AI28=0, " ", ROUND([5]Source!AI28,2))</f>
        <v>0.28999999999999998</v>
      </c>
      <c r="L59" s="122">
        <f>IF([5]Source!V28=0, " ", ROUND([5]Source!V28,2))</f>
        <v>0.03</v>
      </c>
    </row>
    <row r="60" spans="1:26" ht="14.25" x14ac:dyDescent="0.2">
      <c r="D60" s="124" t="s">
        <v>92</v>
      </c>
      <c r="E60" s="125" t="str">
        <f>CONCATENATE([5]Source!AT28," %")</f>
        <v>100 %</v>
      </c>
      <c r="F60" s="125"/>
      <c r="G60" s="125"/>
      <c r="H60" s="126">
        <f>[5]Source!X28</f>
        <v>114.72</v>
      </c>
    </row>
    <row r="61" spans="1:26" ht="14.25" x14ac:dyDescent="0.2">
      <c r="D61" s="124" t="s">
        <v>93</v>
      </c>
      <c r="E61" s="125" t="str">
        <f>CONCATENATE([5]Source!AU28," %")</f>
        <v>60 %</v>
      </c>
      <c r="F61" s="125"/>
      <c r="G61" s="125"/>
      <c r="H61" s="126">
        <f>[5]Source!Y28</f>
        <v>68.83</v>
      </c>
    </row>
    <row r="62" spans="1:26" ht="1.5" customHeight="1" x14ac:dyDescent="0.2">
      <c r="D62" s="127"/>
      <c r="E62" s="128"/>
      <c r="F62" s="128"/>
      <c r="G62" s="128"/>
      <c r="H62" s="129"/>
    </row>
    <row r="63" spans="1:26" ht="52.5" x14ac:dyDescent="0.2">
      <c r="A63" s="119" t="str">
        <f>IF([5]Source!E29&lt;&gt;"", [5]Source!E29, "")</f>
        <v>5</v>
      </c>
      <c r="B63" s="119">
        <v>5</v>
      </c>
      <c r="C63" s="119" t="s">
        <v>95</v>
      </c>
      <c r="D63" s="119" t="str">
        <f>IF([5]Source!G29&lt;&gt;"", [5]Source!G29, "")</f>
        <v>Демонтаж.Обертывание поверхности изоляции рулонными материалами насухо с проклейкой швов</v>
      </c>
      <c r="E63" s="120">
        <f>[5]Source!I29</f>
        <v>0.02</v>
      </c>
      <c r="F63" s="121">
        <f>IF([5]Source!AB29=0, " ", [5]Source!AB29)</f>
        <v>218.59</v>
      </c>
      <c r="G63" s="121">
        <f>IF([5]Source!AD29=0, " ", [5]Source!AD29)</f>
        <v>27.94</v>
      </c>
      <c r="H63" s="122">
        <f>IF([5]Source!O29=0, " ", [5]Source!O29)</f>
        <v>4.37</v>
      </c>
      <c r="I63" s="122">
        <f>IF([5]Source!S29=0, " ", [5]Source!S29)</f>
        <v>3.81</v>
      </c>
      <c r="J63" s="121">
        <f>IF([5]Source!Q29=0, " ", [5]Source!Q29)</f>
        <v>0.56000000000000005</v>
      </c>
      <c r="K63" s="121">
        <f>IF([5]Source!AH29=0, " ", ROUND([5]Source!AH29,2))</f>
        <v>22.07</v>
      </c>
      <c r="L63" s="121">
        <f>IF([5]Source!U29=0, " ", ROUND([5]Source!U29,2))</f>
        <v>0.44</v>
      </c>
      <c r="T63" s="2">
        <f>[5]Source!O29+[5]Source!X29+[5]Source!Y29</f>
        <v>10.59</v>
      </c>
      <c r="V63" s="2">
        <f>IF([5]Source!S29=0, " ", [5]Source!S29)</f>
        <v>3.81</v>
      </c>
      <c r="W63" s="2">
        <f>IF([5]Source!Q29=0, " ", [5]Source!Q29)</f>
        <v>0.56000000000000005</v>
      </c>
      <c r="X63" s="2">
        <f>IF([5]Source!R29=0, " ", [5]Source!R29)</f>
        <v>0.08</v>
      </c>
      <c r="Y63" s="2">
        <f>IF([5]Source!U29=0, " ", ROUND([5]Source!U29,2))</f>
        <v>0.44</v>
      </c>
      <c r="Z63" s="2">
        <f>IF([5]Source!V29=0, " ", ROUND([5]Source!V29,2))</f>
        <v>0.01</v>
      </c>
    </row>
    <row r="64" spans="1:26" ht="14.25" x14ac:dyDescent="0.2">
      <c r="A64" s="119"/>
      <c r="B64" s="119"/>
      <c r="C64" s="119"/>
      <c r="D64" s="123" t="str">
        <f>IF([5]Source!H29&lt;&gt;"", [5]Source!H29, "")</f>
        <v>100 м2</v>
      </c>
      <c r="E64" s="120"/>
      <c r="F64" s="122">
        <f>IF([5]Source!AF29=0, " ", [5]Source!AF29)</f>
        <v>190.65</v>
      </c>
      <c r="G64" s="122">
        <f>IF([5]Source!AE29=0, " ", [5]Source!AE29)</f>
        <v>3.76</v>
      </c>
      <c r="H64" s="120"/>
      <c r="I64" s="120"/>
      <c r="J64" s="122">
        <f>IF([5]Source!R29=0, " ", [5]Source!R29)</f>
        <v>0.08</v>
      </c>
      <c r="K64" s="122">
        <f>IF([5]Source!AI29=0, " ", ROUND([5]Source!AI29,2))</f>
        <v>0.32</v>
      </c>
      <c r="L64" s="122">
        <f>IF([5]Source!V29=0, " ", ROUND([5]Source!V29,2))</f>
        <v>0.01</v>
      </c>
    </row>
    <row r="65" spans="1:26" ht="14.25" x14ac:dyDescent="0.2">
      <c r="D65" s="124" t="s">
        <v>92</v>
      </c>
      <c r="E65" s="125" t="str">
        <f>CONCATENATE([5]Source!AT29," %")</f>
        <v>100 %</v>
      </c>
      <c r="F65" s="125"/>
      <c r="G65" s="125"/>
      <c r="H65" s="126">
        <f>[5]Source!X29</f>
        <v>3.89</v>
      </c>
    </row>
    <row r="66" spans="1:26" ht="14.25" x14ac:dyDescent="0.2">
      <c r="D66" s="124" t="s">
        <v>93</v>
      </c>
      <c r="E66" s="125" t="str">
        <f>CONCATENATE([5]Source!AU29," %")</f>
        <v>60 %</v>
      </c>
      <c r="F66" s="125"/>
      <c r="G66" s="125"/>
      <c r="H66" s="126">
        <f>[5]Source!Y29</f>
        <v>2.33</v>
      </c>
    </row>
    <row r="67" spans="1:26" ht="2.25" customHeight="1" x14ac:dyDescent="0.2">
      <c r="D67" s="127"/>
      <c r="E67" s="128"/>
      <c r="F67" s="128"/>
      <c r="G67" s="128"/>
      <c r="H67" s="129"/>
    </row>
    <row r="68" spans="1:26" s="131" customFormat="1" ht="15" x14ac:dyDescent="0.25">
      <c r="A68" s="130" t="str">
        <f>[5]Source!G30</f>
        <v>Раздел 60</v>
      </c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</row>
    <row r="69" spans="1:26" ht="57" x14ac:dyDescent="0.2">
      <c r="A69" s="119" t="str">
        <f>IF([5]Source!E31&lt;&gt;"", [5]Source!E31, "")</f>
        <v>6</v>
      </c>
      <c r="B69" s="119">
        <v>6</v>
      </c>
      <c r="C69" s="119" t="s">
        <v>97</v>
      </c>
      <c r="D69" s="119" t="str">
        <f>IF([5]Source!G31&lt;&gt;"", [5]Source!G31, "")</f>
        <v>Изоляция трубопроводов матами минераловатными, плитами минераловатными на синтетическом связующем</v>
      </c>
      <c r="E69" s="120">
        <f>[5]Source!I31</f>
        <v>0.252</v>
      </c>
      <c r="F69" s="121">
        <f>IF([5]Source!AB31=0, " ", [5]Source!AB31)</f>
        <v>719.27</v>
      </c>
      <c r="G69" s="121">
        <f>IF([5]Source!AD31=0, " ", [5]Source!AD31)</f>
        <v>49.92</v>
      </c>
      <c r="H69" s="122">
        <f>IF([5]Source!O31=0, " ", [5]Source!O31)</f>
        <v>181.26</v>
      </c>
      <c r="I69" s="122">
        <f>IF([5]Source!S31=0, " ", [5]Source!S31)</f>
        <v>53.32</v>
      </c>
      <c r="J69" s="121">
        <f>IF([5]Source!Q31=0, " ", [5]Source!Q31)</f>
        <v>12.58</v>
      </c>
      <c r="K69" s="121">
        <f>IF([5]Source!AH31=0, " ", ROUND([5]Source!AH31,2))</f>
        <v>21.68</v>
      </c>
      <c r="L69" s="121">
        <f>IF([5]Source!U31=0, " ", ROUND([5]Source!U31,2))</f>
        <v>5.46</v>
      </c>
      <c r="T69" s="2">
        <f>[5]Source!O31+[5]Source!X31+[5]Source!Y31</f>
        <v>270.01</v>
      </c>
      <c r="V69" s="2">
        <f>IF([5]Source!S31=0, " ", [5]Source!S31)</f>
        <v>53.32</v>
      </c>
      <c r="W69" s="2">
        <f>IF([5]Source!Q31=0, " ", [5]Source!Q31)</f>
        <v>12.58</v>
      </c>
      <c r="X69" s="2">
        <f>IF([5]Source!R31=0, " ", [5]Source!R31)</f>
        <v>2.15</v>
      </c>
      <c r="Y69" s="2">
        <f>IF([5]Source!U31=0, " ", ROUND([5]Source!U31,2))</f>
        <v>5.46</v>
      </c>
      <c r="Z69" s="2">
        <f>IF([5]Source!V31=0, " ", ROUND([5]Source!V31,2))</f>
        <v>0.19</v>
      </c>
    </row>
    <row r="70" spans="1:26" ht="14.25" x14ac:dyDescent="0.2">
      <c r="A70" s="119"/>
      <c r="B70" s="119"/>
      <c r="C70" s="119"/>
      <c r="D70" s="123" t="str">
        <f>IF([5]Source!H31&lt;&gt;"", [5]Source!H31, "")</f>
        <v>м3</v>
      </c>
      <c r="E70" s="120"/>
      <c r="F70" s="122">
        <f>IF([5]Source!AF31=0, " ", [5]Source!AF31)</f>
        <v>211.58</v>
      </c>
      <c r="G70" s="122">
        <f>IF([5]Source!AE31=0, " ", [5]Source!AE31)</f>
        <v>8.5299999999999994</v>
      </c>
      <c r="H70" s="120"/>
      <c r="I70" s="120"/>
      <c r="J70" s="122">
        <f>IF([5]Source!R31=0, " ", [5]Source!R31)</f>
        <v>2.15</v>
      </c>
      <c r="K70" s="122">
        <f>IF([5]Source!AI31=0, " ", ROUND([5]Source!AI31,2))</f>
        <v>0.74</v>
      </c>
      <c r="L70" s="122">
        <f>IF([5]Source!V31=0, " ", ROUND([5]Source!V31,2))</f>
        <v>0.19</v>
      </c>
    </row>
    <row r="71" spans="1:26" ht="14.25" x14ac:dyDescent="0.2">
      <c r="D71" s="124" t="s">
        <v>92</v>
      </c>
      <c r="E71" s="125" t="str">
        <f>CONCATENATE([5]Source!AT31," %")</f>
        <v>100 %</v>
      </c>
      <c r="F71" s="125"/>
      <c r="G71" s="125"/>
      <c r="H71" s="126">
        <f>[5]Source!X31</f>
        <v>55.47</v>
      </c>
    </row>
    <row r="72" spans="1:26" ht="14.25" x14ac:dyDescent="0.2">
      <c r="D72" s="124" t="s">
        <v>93</v>
      </c>
      <c r="E72" s="125" t="str">
        <f>CONCATENATE([5]Source!AU31," %")</f>
        <v>60 %</v>
      </c>
      <c r="F72" s="125"/>
      <c r="G72" s="125"/>
      <c r="H72" s="126">
        <f>[5]Source!Y31</f>
        <v>33.28</v>
      </c>
    </row>
    <row r="73" spans="1:26" ht="0.75" customHeight="1" x14ac:dyDescent="0.2">
      <c r="D73" s="127"/>
      <c r="E73" s="128"/>
      <c r="F73" s="128"/>
      <c r="G73" s="128"/>
      <c r="H73" s="129"/>
    </row>
    <row r="74" spans="1:26" ht="42.75" x14ac:dyDescent="0.2">
      <c r="A74" s="119" t="str">
        <f>IF([5]Source!E32&lt;&gt;"", [5]Source!E32, "")</f>
        <v>7</v>
      </c>
      <c r="B74" s="119">
        <v>7</v>
      </c>
      <c r="C74" s="119" t="s">
        <v>98</v>
      </c>
      <c r="D74" s="119" t="str">
        <f>IF([5]Source!G32&lt;&gt;"", [5]Source!G32, "")</f>
        <v>МАТ МП-100-2000.1000.60 ИЗ МИНЕРАЛЬНОЙ ВАТЫ ПРОШИВНОЙ, ТЕПЛОИЗОЛЯЦИОННЫЙ</v>
      </c>
      <c r="E74" s="120">
        <f>[5]Source!I32</f>
        <v>0.31247999999999998</v>
      </c>
      <c r="F74" s="121">
        <f>IF([5]Source!AB32=0, " ", [5]Source!AB32)</f>
        <v>380.05</v>
      </c>
      <c r="G74" s="121" t="str">
        <f>IF([5]Source!AD32=0, " ", [5]Source!AD32)</f>
        <v xml:space="preserve"> </v>
      </c>
      <c r="H74" s="122">
        <f>IF([5]Source!O32=0, " ", [5]Source!O32)</f>
        <v>118.76</v>
      </c>
      <c r="I74" s="122" t="str">
        <f>IF([5]Source!S32=0, " ", [5]Source!S32)</f>
        <v xml:space="preserve"> </v>
      </c>
      <c r="J74" s="121" t="str">
        <f>IF([5]Source!Q32=0, " ", [5]Source!Q32)</f>
        <v xml:space="preserve"> </v>
      </c>
      <c r="K74" s="121" t="str">
        <f>IF([5]Source!AH32=0, " ", ROUND([5]Source!AH32,2))</f>
        <v xml:space="preserve"> </v>
      </c>
      <c r="L74" s="121" t="str">
        <f>IF([5]Source!U32=0, " ", ROUND([5]Source!U32,2))</f>
        <v xml:space="preserve"> </v>
      </c>
      <c r="T74" s="2">
        <f>[5]Source!O32+[5]Source!X32+[5]Source!Y32</f>
        <v>118.76</v>
      </c>
      <c r="V74" s="2" t="str">
        <f>IF([5]Source!S32=0, " ", [5]Source!S32)</f>
        <v xml:space="preserve"> </v>
      </c>
      <c r="W74" s="2" t="str">
        <f>IF([5]Source!Q32=0, " ", [5]Source!Q32)</f>
        <v xml:space="preserve"> </v>
      </c>
      <c r="X74" s="2" t="str">
        <f>IF([5]Source!R32=0, " ", [5]Source!R32)</f>
        <v xml:space="preserve"> </v>
      </c>
      <c r="Y74" s="2" t="str">
        <f>IF([5]Source!U32=0, " ", ROUND([5]Source!U32,2))</f>
        <v xml:space="preserve"> </v>
      </c>
      <c r="Z74" s="2" t="str">
        <f>IF([5]Source!V32=0, " ", ROUND([5]Source!V32,2))</f>
        <v xml:space="preserve"> </v>
      </c>
    </row>
    <row r="75" spans="1:26" ht="14.25" x14ac:dyDescent="0.2">
      <c r="A75" s="119"/>
      <c r="B75" s="119"/>
      <c r="C75" s="119"/>
      <c r="D75" s="123" t="str">
        <f>IF([5]Source!H32&lt;&gt;"", [5]Source!H32, "")</f>
        <v>м3</v>
      </c>
      <c r="E75" s="120"/>
      <c r="F75" s="122" t="str">
        <f>IF([5]Source!AF32=0, " ", [5]Source!AF32)</f>
        <v xml:space="preserve"> </v>
      </c>
      <c r="G75" s="122" t="str">
        <f>IF([5]Source!AE32=0, " ", [5]Source!AE32)</f>
        <v xml:space="preserve"> </v>
      </c>
      <c r="H75" s="120"/>
      <c r="I75" s="120"/>
      <c r="J75" s="122" t="str">
        <f>IF([5]Source!R32=0, " ", [5]Source!R32)</f>
        <v xml:space="preserve"> </v>
      </c>
      <c r="K75" s="122" t="str">
        <f>IF([5]Source!AI32=0, " ", ROUND([5]Source!AI32,2))</f>
        <v xml:space="preserve"> </v>
      </c>
      <c r="L75" s="122" t="str">
        <f>IF([5]Source!V32=0, " ", ROUND([5]Source!V32,2))</f>
        <v xml:space="preserve"> </v>
      </c>
    </row>
    <row r="76" spans="1:26" ht="52.5" x14ac:dyDescent="0.2">
      <c r="A76" s="119" t="str">
        <f>IF([5]Source!E33&lt;&gt;"", [5]Source!E33, "")</f>
        <v>8</v>
      </c>
      <c r="B76" s="119">
        <v>8</v>
      </c>
      <c r="C76" s="119" t="s">
        <v>99</v>
      </c>
      <c r="D76" s="119" t="str">
        <f>IF([5]Source!G33&lt;&gt;"", [5]Source!G33, "")</f>
        <v>Покрытие поверхности изоляции трубопроводов листами алюминиевых сплавов Ду 168 - 4,8м</v>
      </c>
      <c r="E76" s="120">
        <f>[5]Source!I33</f>
        <v>4.2000000000000003E-2</v>
      </c>
      <c r="F76" s="121">
        <f>IF([5]Source!AB33=0, " ", [5]Source!AB33)</f>
        <v>3947.15</v>
      </c>
      <c r="G76" s="121">
        <f>IF([5]Source!AD33=0, " ", [5]Source!AD33)</f>
        <v>1019.21</v>
      </c>
      <c r="H76" s="122">
        <f>IF([5]Source!O33=0, " ", [5]Source!O33)</f>
        <v>165.78</v>
      </c>
      <c r="I76" s="122">
        <f>IF([5]Source!S33=0, " ", [5]Source!S33)</f>
        <v>70.010000000000005</v>
      </c>
      <c r="J76" s="121">
        <f>IF([5]Source!Q33=0, " ", [5]Source!Q33)</f>
        <v>42.81</v>
      </c>
      <c r="K76" s="121">
        <f>IF([5]Source!AH33=0, " ", ROUND([5]Source!AH33,2))</f>
        <v>170.8</v>
      </c>
      <c r="L76" s="121">
        <f>IF([5]Source!U33=0, " ", ROUND([5]Source!U33,2))</f>
        <v>7.17</v>
      </c>
      <c r="T76" s="2">
        <f>[5]Source!O33+[5]Source!X33+[5]Source!Y33</f>
        <v>278.18</v>
      </c>
      <c r="V76" s="2">
        <f>IF([5]Source!S33=0, " ", [5]Source!S33)</f>
        <v>70.010000000000005</v>
      </c>
      <c r="W76" s="2">
        <f>IF([5]Source!Q33=0, " ", [5]Source!Q33)</f>
        <v>42.81</v>
      </c>
      <c r="X76" s="2">
        <f>IF([5]Source!R33=0, " ", [5]Source!R33)</f>
        <v>0.24</v>
      </c>
      <c r="Y76" s="2">
        <f>IF([5]Source!U33=0, " ", ROUND([5]Source!U33,2))</f>
        <v>7.17</v>
      </c>
      <c r="Z76" s="2">
        <f>IF([5]Source!V33=0, " ", ROUND([5]Source!V33,2))</f>
        <v>0.02</v>
      </c>
    </row>
    <row r="77" spans="1:26" ht="14.25" x14ac:dyDescent="0.2">
      <c r="A77" s="119"/>
      <c r="B77" s="119"/>
      <c r="C77" s="119"/>
      <c r="D77" s="123" t="str">
        <f>IF([5]Source!H33&lt;&gt;"", [5]Source!H33, "")</f>
        <v>100 м2</v>
      </c>
      <c r="E77" s="120"/>
      <c r="F77" s="122">
        <f>IF([5]Source!AF33=0, " ", [5]Source!AF33)</f>
        <v>1666.99</v>
      </c>
      <c r="G77" s="122">
        <f>IF([5]Source!AE33=0, " ", [5]Source!AE33)</f>
        <v>5.6</v>
      </c>
      <c r="H77" s="120"/>
      <c r="I77" s="120"/>
      <c r="J77" s="122">
        <f>IF([5]Source!R33=0, " ", [5]Source!R33)</f>
        <v>0.24</v>
      </c>
      <c r="K77" s="122">
        <f>IF([5]Source!AI33=0, " ", ROUND([5]Source!AI33,2))</f>
        <v>0.48</v>
      </c>
      <c r="L77" s="122">
        <f>IF([5]Source!V33=0, " ", ROUND([5]Source!V33,2))</f>
        <v>0.02</v>
      </c>
    </row>
    <row r="78" spans="1:26" ht="14.25" x14ac:dyDescent="0.2">
      <c r="D78" s="124" t="s">
        <v>92</v>
      </c>
      <c r="E78" s="125" t="str">
        <f>CONCATENATE([5]Source!AT33," %")</f>
        <v>100 %</v>
      </c>
      <c r="F78" s="125"/>
      <c r="G78" s="125"/>
      <c r="H78" s="126">
        <f>[5]Source!X33</f>
        <v>70.25</v>
      </c>
    </row>
    <row r="79" spans="1:26" ht="14.25" x14ac:dyDescent="0.2">
      <c r="D79" s="124" t="s">
        <v>93</v>
      </c>
      <c r="E79" s="125" t="str">
        <f>CONCATENATE([5]Source!AU33," %")</f>
        <v>60 %</v>
      </c>
      <c r="F79" s="125"/>
      <c r="G79" s="125"/>
      <c r="H79" s="126">
        <f>[5]Source!Y33</f>
        <v>42.15</v>
      </c>
    </row>
    <row r="80" spans="1:26" ht="15" x14ac:dyDescent="0.2">
      <c r="D80" s="127"/>
      <c r="E80" s="128"/>
      <c r="F80" s="128"/>
      <c r="G80" s="128"/>
      <c r="H80" s="129"/>
    </row>
    <row r="81" spans="1:26" ht="28.5" x14ac:dyDescent="0.2">
      <c r="A81" s="119" t="str">
        <f>IF([5]Source!E34&lt;&gt;"", [5]Source!E34, "")</f>
        <v>9</v>
      </c>
      <c r="B81" s="119">
        <v>9</v>
      </c>
      <c r="C81" s="119" t="s">
        <v>100</v>
      </c>
      <c r="D81" s="119" t="str">
        <f>IF([5]Source!G34&lt;&gt;"", [5]Source!G34, "")</f>
        <v>Лента из алюминия АД1Н 0,5х1200 РЛ                               (4,2м2*1,288кг*1,22)</v>
      </c>
      <c r="E81" s="120">
        <f>[5]Source!I34</f>
        <v>6.6</v>
      </c>
      <c r="F81" s="121">
        <f>IF([5]Source!AB34=0, " ", [5]Source!AB34)</f>
        <v>17.97</v>
      </c>
      <c r="G81" s="121" t="str">
        <f>IF([5]Source!AD34=0, " ", [5]Source!AD34)</f>
        <v xml:space="preserve"> </v>
      </c>
      <c r="H81" s="122">
        <f>IF([5]Source!O34=0, " ", [5]Source!O34)</f>
        <v>118.6</v>
      </c>
      <c r="I81" s="122" t="str">
        <f>IF([5]Source!S34=0, " ", [5]Source!S34)</f>
        <v xml:space="preserve"> </v>
      </c>
      <c r="J81" s="121" t="str">
        <f>IF([5]Source!Q34=0, " ", [5]Source!Q34)</f>
        <v xml:space="preserve"> </v>
      </c>
      <c r="K81" s="121" t="str">
        <f>IF([5]Source!AH34=0, " ", ROUND([5]Source!AH34,2))</f>
        <v xml:space="preserve"> </v>
      </c>
      <c r="L81" s="121" t="str">
        <f>IF([5]Source!U34=0, " ", ROUND([5]Source!U34,2))</f>
        <v xml:space="preserve"> </v>
      </c>
      <c r="T81" s="2">
        <f>[5]Source!O34+[5]Source!X34+[5]Source!Y34</f>
        <v>118.6</v>
      </c>
      <c r="V81" s="2" t="str">
        <f>IF([5]Source!S34=0, " ", [5]Source!S34)</f>
        <v xml:space="preserve"> </v>
      </c>
      <c r="W81" s="2" t="str">
        <f>IF([5]Source!Q34=0, " ", [5]Source!Q34)</f>
        <v xml:space="preserve"> </v>
      </c>
      <c r="X81" s="2" t="str">
        <f>IF([5]Source!R34=0, " ", [5]Source!R34)</f>
        <v xml:space="preserve"> </v>
      </c>
      <c r="Y81" s="2" t="str">
        <f>IF([5]Source!U34=0, " ", ROUND([5]Source!U34,2))</f>
        <v xml:space="preserve"> </v>
      </c>
      <c r="Z81" s="2" t="str">
        <f>IF([5]Source!V34=0, " ", ROUND([5]Source!V34,2))</f>
        <v xml:space="preserve"> </v>
      </c>
    </row>
    <row r="82" spans="1:26" ht="14.25" x14ac:dyDescent="0.2">
      <c r="A82" s="119"/>
      <c r="B82" s="119"/>
      <c r="C82" s="119"/>
      <c r="D82" s="123" t="str">
        <f>IF([5]Source!H34&lt;&gt;"", [5]Source!H34, "")</f>
        <v>кг</v>
      </c>
      <c r="E82" s="120"/>
      <c r="F82" s="122" t="str">
        <f>IF([5]Source!AF34=0, " ", [5]Source!AF34)</f>
        <v xml:space="preserve"> </v>
      </c>
      <c r="G82" s="122" t="str">
        <f>IF([5]Source!AE34=0, " ", [5]Source!AE34)</f>
        <v xml:space="preserve"> </v>
      </c>
      <c r="H82" s="120"/>
      <c r="I82" s="120"/>
      <c r="J82" s="122" t="str">
        <f>IF([5]Source!R34=0, " ", [5]Source!R34)</f>
        <v xml:space="preserve"> </v>
      </c>
      <c r="K82" s="122" t="str">
        <f>IF([5]Source!AI34=0, " ", ROUND([5]Source!AI34,2))</f>
        <v xml:space="preserve"> </v>
      </c>
      <c r="L82" s="122" t="str">
        <f>IF([5]Source!V34=0, " ", ROUND([5]Source!V34,2))</f>
        <v xml:space="preserve"> </v>
      </c>
    </row>
    <row r="83" spans="1:26" ht="85.5" x14ac:dyDescent="0.2">
      <c r="A83" s="119" t="str">
        <f>IF([5]Source!E35&lt;&gt;"", [5]Source!E35, "")</f>
        <v>10</v>
      </c>
      <c r="B83" s="119">
        <v>10</v>
      </c>
      <c r="C83" s="119" t="s">
        <v>101</v>
      </c>
      <c r="D83" s="119" t="str">
        <f>IF([5]Source!G35&lt;&gt;"", [5]Source!G35, "")</f>
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</v>
      </c>
      <c r="E83" s="120">
        <f>[5]Source!I35</f>
        <v>0.54</v>
      </c>
      <c r="F83" s="121">
        <f>IF([5]Source!AB35=0, " ", [5]Source!AB35)</f>
        <v>425.61</v>
      </c>
      <c r="G83" s="121">
        <f>IF([5]Source!AD35=0, " ", [5]Source!AD35)</f>
        <v>39.03</v>
      </c>
      <c r="H83" s="122">
        <f>IF([5]Source!O35=0, " ", [5]Source!O35)</f>
        <v>229.83</v>
      </c>
      <c r="I83" s="122">
        <f>IF([5]Source!S35=0, " ", [5]Source!S35)</f>
        <v>112.61</v>
      </c>
      <c r="J83" s="121">
        <f>IF([5]Source!Q35=0, " ", [5]Source!Q35)</f>
        <v>21.08</v>
      </c>
      <c r="K83" s="121">
        <f>IF([5]Source!AH35=0, " ", ROUND([5]Source!AH35,2))</f>
        <v>21.68</v>
      </c>
      <c r="L83" s="121">
        <f>IF([5]Source!U35=0, " ", ROUND([5]Source!U35,2))</f>
        <v>11.71</v>
      </c>
      <c r="T83" s="2">
        <f>[5]Source!O35+[5]Source!X35+[5]Source!Y35</f>
        <v>415.89</v>
      </c>
      <c r="V83" s="2">
        <f>IF([5]Source!S35=0, " ", [5]Source!S35)</f>
        <v>112.61</v>
      </c>
      <c r="W83" s="2">
        <f>IF([5]Source!Q35=0, " ", [5]Source!Q35)</f>
        <v>21.08</v>
      </c>
      <c r="X83" s="2">
        <f>IF([5]Source!R35=0, " ", [5]Source!R35)</f>
        <v>3.68</v>
      </c>
      <c r="Y83" s="2">
        <f>IF([5]Source!U35=0, " ", ROUND([5]Source!U35,2))</f>
        <v>11.71</v>
      </c>
      <c r="Z83" s="2">
        <f>IF([5]Source!V35=0, " ", ROUND([5]Source!V35,2))</f>
        <v>0.32</v>
      </c>
    </row>
    <row r="84" spans="1:26" ht="14.25" x14ac:dyDescent="0.2">
      <c r="A84" s="119"/>
      <c r="B84" s="119"/>
      <c r="C84" s="119"/>
      <c r="D84" s="123" t="str">
        <f>IF([5]Source!H35&lt;&gt;"", [5]Source!H35, "")</f>
        <v>м3</v>
      </c>
      <c r="E84" s="120"/>
      <c r="F84" s="122">
        <f>IF([5]Source!AF35=0, " ", [5]Source!AF35)</f>
        <v>208.54</v>
      </c>
      <c r="G84" s="122">
        <f>IF([5]Source!AE35=0, " ", [5]Source!AE35)</f>
        <v>6.81</v>
      </c>
      <c r="H84" s="120"/>
      <c r="I84" s="120"/>
      <c r="J84" s="122">
        <f>IF([5]Source!R35=0, " ", [5]Source!R35)</f>
        <v>3.68</v>
      </c>
      <c r="K84" s="122">
        <f>IF([5]Source!AI35=0, " ", ROUND([5]Source!AI35,2))</f>
        <v>0.59</v>
      </c>
      <c r="L84" s="122">
        <f>IF([5]Source!V35=0, " ", ROUND([5]Source!V35,2))</f>
        <v>0.32</v>
      </c>
    </row>
    <row r="85" spans="1:26" ht="14.25" x14ac:dyDescent="0.2">
      <c r="D85" s="124" t="s">
        <v>92</v>
      </c>
      <c r="E85" s="125" t="str">
        <f>CONCATENATE([5]Source!AT35," %")</f>
        <v>100 %</v>
      </c>
      <c r="F85" s="125"/>
      <c r="G85" s="125"/>
      <c r="H85" s="126">
        <f>[5]Source!X35</f>
        <v>116.29</v>
      </c>
    </row>
    <row r="86" spans="1:26" ht="14.25" x14ac:dyDescent="0.2">
      <c r="D86" s="124" t="s">
        <v>93</v>
      </c>
      <c r="E86" s="125" t="str">
        <f>CONCATENATE([5]Source!AU35," %")</f>
        <v>60 %</v>
      </c>
      <c r="F86" s="125"/>
      <c r="G86" s="125"/>
      <c r="H86" s="126">
        <f>[5]Source!Y35</f>
        <v>69.77</v>
      </c>
    </row>
    <row r="87" spans="1:26" ht="15" x14ac:dyDescent="0.2">
      <c r="D87" s="127"/>
      <c r="E87" s="128"/>
      <c r="F87" s="128"/>
      <c r="G87" s="128"/>
      <c r="H87" s="129"/>
    </row>
    <row r="88" spans="1:26" ht="42.75" x14ac:dyDescent="0.2">
      <c r="A88" s="119" t="str">
        <f>IF([5]Source!E36&lt;&gt;"", [5]Source!E36, "")</f>
        <v>11</v>
      </c>
      <c r="B88" s="119">
        <v>11</v>
      </c>
      <c r="C88" s="119" t="s">
        <v>98</v>
      </c>
      <c r="D88" s="119" t="str">
        <f>IF([5]Source!G36&lt;&gt;"", [5]Source!G36, "")</f>
        <v>МАТ МП-100-2000.1000.60 ИЗ МИНЕРАЛЬНОЙ ВАТЫ ПРОШИВНОЙ, ТЕПЛОИЗОЛЯЦИОННЫЙ</v>
      </c>
      <c r="E88" s="120">
        <f>[5]Source!I36</f>
        <v>0.66959999999999997</v>
      </c>
      <c r="F88" s="121">
        <f>IF([5]Source!AB36=0, " ", [5]Source!AB36)</f>
        <v>380.05</v>
      </c>
      <c r="G88" s="121" t="str">
        <f>IF([5]Source!AD36=0, " ", [5]Source!AD36)</f>
        <v xml:space="preserve"> </v>
      </c>
      <c r="H88" s="122">
        <f>IF([5]Source!O36=0, " ", [5]Source!O36)</f>
        <v>254.48</v>
      </c>
      <c r="I88" s="122" t="str">
        <f>IF([5]Source!S36=0, " ", [5]Source!S36)</f>
        <v xml:space="preserve"> </v>
      </c>
      <c r="J88" s="121" t="str">
        <f>IF([5]Source!Q36=0, " ", [5]Source!Q36)</f>
        <v xml:space="preserve"> </v>
      </c>
      <c r="K88" s="121" t="str">
        <f>IF([5]Source!AH36=0, " ", ROUND([5]Source!AH36,2))</f>
        <v xml:space="preserve"> </v>
      </c>
      <c r="L88" s="121" t="str">
        <f>IF([5]Source!U36=0, " ", ROUND([5]Source!U36,2))</f>
        <v xml:space="preserve"> </v>
      </c>
      <c r="T88" s="2">
        <f>[5]Source!O36+[5]Source!X36+[5]Source!Y36</f>
        <v>254.48</v>
      </c>
      <c r="V88" s="2" t="str">
        <f>IF([5]Source!S36=0, " ", [5]Source!S36)</f>
        <v xml:space="preserve"> </v>
      </c>
      <c r="W88" s="2" t="str">
        <f>IF([5]Source!Q36=0, " ", [5]Source!Q36)</f>
        <v xml:space="preserve"> </v>
      </c>
      <c r="X88" s="2" t="str">
        <f>IF([5]Source!R36=0, " ", [5]Source!R36)</f>
        <v xml:space="preserve"> </v>
      </c>
      <c r="Y88" s="2" t="str">
        <f>IF([5]Source!U36=0, " ", ROUND([5]Source!U36,2))</f>
        <v xml:space="preserve"> </v>
      </c>
      <c r="Z88" s="2" t="str">
        <f>IF([5]Source!V36=0, " ", ROUND([5]Source!V36,2))</f>
        <v xml:space="preserve"> </v>
      </c>
    </row>
    <row r="89" spans="1:26" ht="14.25" x14ac:dyDescent="0.2">
      <c r="A89" s="119"/>
      <c r="B89" s="119"/>
      <c r="C89" s="119"/>
      <c r="D89" s="123" t="str">
        <f>IF([5]Source!H36&lt;&gt;"", [5]Source!H36, "")</f>
        <v>м3</v>
      </c>
      <c r="E89" s="120"/>
      <c r="F89" s="122" t="str">
        <f>IF([5]Source!AF36=0, " ", [5]Source!AF36)</f>
        <v xml:space="preserve"> </v>
      </c>
      <c r="G89" s="122" t="str">
        <f>IF([5]Source!AE36=0, " ", [5]Source!AE36)</f>
        <v xml:space="preserve"> </v>
      </c>
      <c r="H89" s="120"/>
      <c r="I89" s="120"/>
      <c r="J89" s="122" t="str">
        <f>IF([5]Source!R36=0, " ", [5]Source!R36)</f>
        <v xml:space="preserve"> </v>
      </c>
      <c r="K89" s="122" t="str">
        <f>IF([5]Source!AI36=0, " ", ROUND([5]Source!AI36,2))</f>
        <v xml:space="preserve"> </v>
      </c>
      <c r="L89" s="122" t="str">
        <f>IF([5]Source!V36=0, " ", ROUND([5]Source!V36,2))</f>
        <v xml:space="preserve"> </v>
      </c>
    </row>
    <row r="90" spans="1:26" ht="57" x14ac:dyDescent="0.2">
      <c r="A90" s="119" t="str">
        <f>IF([5]Source!E37&lt;&gt;"", [5]Source!E37, "")</f>
        <v>12</v>
      </c>
      <c r="B90" s="119">
        <v>12</v>
      </c>
      <c r="C90" s="119" t="s">
        <v>102</v>
      </c>
      <c r="D90" s="119" t="str">
        <f>IF([5]Source!G37&lt;&gt;"", [5]Source!G37, "")</f>
        <v>Покрытие изоляции фасонных поверхностей листовым металлом с заготовкой покрытия  Ду168-10отв, 6м уч.съемн.изол.</v>
      </c>
      <c r="E90" s="120">
        <f>[5]Source!I37</f>
        <v>0.09</v>
      </c>
      <c r="F90" s="121">
        <f>IF([5]Source!AB37=0, " ", [5]Source!AB37)</f>
        <v>5900.82</v>
      </c>
      <c r="G90" s="121">
        <f>IF([5]Source!AD37=0, " ", [5]Source!AD37)</f>
        <v>2406.27</v>
      </c>
      <c r="H90" s="122">
        <f>IF([5]Source!O37=0, " ", [5]Source!O37)</f>
        <v>531.07000000000005</v>
      </c>
      <c r="I90" s="122">
        <f>IF([5]Source!S37=0, " ", [5]Source!S37)</f>
        <v>312.20999999999998</v>
      </c>
      <c r="J90" s="121">
        <f>IF([5]Source!Q37=0, " ", [5]Source!Q37)</f>
        <v>216.56</v>
      </c>
      <c r="K90" s="121">
        <f>IF([5]Source!AH37=0, " ", ROUND([5]Source!AH37,2))</f>
        <v>312.8</v>
      </c>
      <c r="L90" s="121">
        <f>IF([5]Source!U37=0, " ", ROUND([5]Source!U37,2))</f>
        <v>28.15</v>
      </c>
      <c r="T90" s="2">
        <f>[5]Source!O37+[5]Source!X37+[5]Source!Y37</f>
        <v>1032.6400000000001</v>
      </c>
      <c r="V90" s="2">
        <f>IF([5]Source!S37=0, " ", [5]Source!S37)</f>
        <v>312.20999999999998</v>
      </c>
      <c r="W90" s="2">
        <f>IF([5]Source!Q37=0, " ", [5]Source!Q37)</f>
        <v>216.56</v>
      </c>
      <c r="X90" s="2">
        <f>IF([5]Source!R37=0, " ", [5]Source!R37)</f>
        <v>1.27</v>
      </c>
      <c r="Y90" s="2">
        <f>IF([5]Source!U37=0, " ", ROUND([5]Source!U37,2))</f>
        <v>28.15</v>
      </c>
      <c r="Z90" s="2">
        <f>IF([5]Source!V37=0, " ", ROUND([5]Source!V37,2))</f>
        <v>0.11</v>
      </c>
    </row>
    <row r="91" spans="1:26" ht="14.25" x14ac:dyDescent="0.2">
      <c r="A91" s="119"/>
      <c r="B91" s="119"/>
      <c r="C91" s="119"/>
      <c r="D91" s="123" t="str">
        <f>IF([5]Source!H37&lt;&gt;"", [5]Source!H37, "")</f>
        <v>100 м2</v>
      </c>
      <c r="E91" s="120"/>
      <c r="F91" s="122">
        <f>IF([5]Source!AF37=0, " ", [5]Source!AF37)</f>
        <v>3468.95</v>
      </c>
      <c r="G91" s="122">
        <f>IF([5]Source!AE37=0, " ", [5]Source!AE37)</f>
        <v>14.15</v>
      </c>
      <c r="H91" s="120"/>
      <c r="I91" s="120"/>
      <c r="J91" s="122">
        <f>IF([5]Source!R37=0, " ", [5]Source!R37)</f>
        <v>1.27</v>
      </c>
      <c r="K91" s="122">
        <f>IF([5]Source!AI37=0, " ", ROUND([5]Source!AI37,2))</f>
        <v>1.22</v>
      </c>
      <c r="L91" s="122">
        <f>IF([5]Source!V37=0, " ", ROUND([5]Source!V37,2))</f>
        <v>0.11</v>
      </c>
    </row>
    <row r="92" spans="1:26" ht="14.25" x14ac:dyDescent="0.2">
      <c r="D92" s="124" t="s">
        <v>92</v>
      </c>
      <c r="E92" s="125" t="str">
        <f>CONCATENATE([5]Source!AT37," %")</f>
        <v>100 %</v>
      </c>
      <c r="F92" s="125"/>
      <c r="G92" s="125"/>
      <c r="H92" s="126">
        <f>[5]Source!X37</f>
        <v>313.48</v>
      </c>
    </row>
    <row r="93" spans="1:26" ht="14.25" x14ac:dyDescent="0.2">
      <c r="D93" s="124" t="s">
        <v>93</v>
      </c>
      <c r="E93" s="125" t="str">
        <f>CONCATENATE([5]Source!AU37," %")</f>
        <v>60 %</v>
      </c>
      <c r="F93" s="125"/>
      <c r="G93" s="125"/>
      <c r="H93" s="126">
        <f>[5]Source!Y37</f>
        <v>188.09</v>
      </c>
    </row>
    <row r="94" spans="1:26" ht="15" x14ac:dyDescent="0.2">
      <c r="D94" s="127"/>
      <c r="E94" s="128"/>
      <c r="F94" s="128"/>
      <c r="G94" s="128"/>
      <c r="H94" s="129"/>
    </row>
    <row r="95" spans="1:26" ht="28.5" x14ac:dyDescent="0.2">
      <c r="A95" s="119" t="str">
        <f>IF([5]Source!E38&lt;&gt;"", [5]Source!E38, "")</f>
        <v>13</v>
      </c>
      <c r="B95" s="119">
        <v>13</v>
      </c>
      <c r="C95" s="119" t="s">
        <v>100</v>
      </c>
      <c r="D95" s="119" t="str">
        <f>IF([5]Source!G38&lt;&gt;"", [5]Source!G38, "")</f>
        <v>Лента из алюминия АД1Н 0,5х1200 РЛ                               (9,0м2*1,288кг*1,22)</v>
      </c>
      <c r="E95" s="120">
        <f>[5]Source!I38</f>
        <v>14.14</v>
      </c>
      <c r="F95" s="121">
        <f>IF([5]Source!AB38=0, " ", [5]Source!AB38)</f>
        <v>17.97</v>
      </c>
      <c r="G95" s="121" t="str">
        <f>IF([5]Source!AD38=0, " ", [5]Source!AD38)</f>
        <v xml:space="preserve"> </v>
      </c>
      <c r="H95" s="122">
        <f>IF([5]Source!O38=0, " ", [5]Source!O38)</f>
        <v>254.1</v>
      </c>
      <c r="I95" s="122" t="str">
        <f>IF([5]Source!S38=0, " ", [5]Source!S38)</f>
        <v xml:space="preserve"> </v>
      </c>
      <c r="J95" s="121" t="str">
        <f>IF([5]Source!Q38=0, " ", [5]Source!Q38)</f>
        <v xml:space="preserve"> </v>
      </c>
      <c r="K95" s="121" t="str">
        <f>IF([5]Source!AH38=0, " ", ROUND([5]Source!AH38,2))</f>
        <v xml:space="preserve"> </v>
      </c>
      <c r="L95" s="121" t="str">
        <f>IF([5]Source!U38=0, " ", ROUND([5]Source!U38,2))</f>
        <v xml:space="preserve"> </v>
      </c>
      <c r="T95" s="2">
        <f>[5]Source!O38+[5]Source!X38+[5]Source!Y38</f>
        <v>254.1</v>
      </c>
      <c r="V95" s="2" t="str">
        <f>IF([5]Source!S38=0, " ", [5]Source!S38)</f>
        <v xml:space="preserve"> </v>
      </c>
      <c r="W95" s="2" t="str">
        <f>IF([5]Source!Q38=0, " ", [5]Source!Q38)</f>
        <v xml:space="preserve"> </v>
      </c>
      <c r="X95" s="2" t="str">
        <f>IF([5]Source!R38=0, " ", [5]Source!R38)</f>
        <v xml:space="preserve"> </v>
      </c>
      <c r="Y95" s="2" t="str">
        <f>IF([5]Source!U38=0, " ", ROUND([5]Source!U38,2))</f>
        <v xml:space="preserve"> </v>
      </c>
      <c r="Z95" s="2" t="str">
        <f>IF([5]Source!V38=0, " ", ROUND([5]Source!V38,2))</f>
        <v xml:space="preserve"> </v>
      </c>
    </row>
    <row r="96" spans="1:26" ht="14.25" x14ac:dyDescent="0.2">
      <c r="A96" s="119"/>
      <c r="B96" s="119"/>
      <c r="C96" s="119"/>
      <c r="D96" s="123" t="str">
        <f>IF([5]Source!H38&lt;&gt;"", [5]Source!H38, "")</f>
        <v>кг</v>
      </c>
      <c r="E96" s="120"/>
      <c r="F96" s="122" t="str">
        <f>IF([5]Source!AF38=0, " ", [5]Source!AF38)</f>
        <v xml:space="preserve"> </v>
      </c>
      <c r="G96" s="122" t="str">
        <f>IF([5]Source!AE38=0, " ", [5]Source!AE38)</f>
        <v xml:space="preserve"> </v>
      </c>
      <c r="H96" s="120"/>
      <c r="I96" s="120"/>
      <c r="J96" s="122" t="str">
        <f>IF([5]Source!R38=0, " ", [5]Source!R38)</f>
        <v xml:space="preserve"> </v>
      </c>
      <c r="K96" s="122" t="str">
        <f>IF([5]Source!AI38=0, " ", ROUND([5]Source!AI38,2))</f>
        <v xml:space="preserve"> </v>
      </c>
      <c r="L96" s="122" t="str">
        <f>IF([5]Source!V38=0, " ", ROUND([5]Source!V38,2))</f>
        <v xml:space="preserve"> </v>
      </c>
    </row>
    <row r="97" spans="1:26" ht="57" x14ac:dyDescent="0.2">
      <c r="A97" s="119" t="str">
        <f>IF([5]Source!E39&lt;&gt;"", [5]Source!E39, "")</f>
        <v>14</v>
      </c>
      <c r="B97" s="119">
        <v>14</v>
      </c>
      <c r="C97" s="119" t="s">
        <v>103</v>
      </c>
      <c r="D97" s="119" t="str">
        <f>IF([5]Source!G39&lt;&gt;"", [5]Source!G39, "")</f>
        <v>Обертывание поверхности изоляции рулонными материалами насухо с проклейкой швов (фольма-ткань) Ду168-5шт зап.арм.</v>
      </c>
      <c r="E97" s="120">
        <f>[5]Source!I39</f>
        <v>0.03</v>
      </c>
      <c r="F97" s="121">
        <f>IF([5]Source!AB39=0, " ", [5]Source!AB39)</f>
        <v>871.98</v>
      </c>
      <c r="G97" s="121">
        <f>IF([5]Source!AD39=0, " ", [5]Source!AD39)</f>
        <v>46.58</v>
      </c>
      <c r="H97" s="122">
        <f>IF([5]Source!O39=0, " ", [5]Source!O39)</f>
        <v>26.16</v>
      </c>
      <c r="I97" s="122">
        <f>IF([5]Source!S39=0, " ", [5]Source!S39)</f>
        <v>9.5299999999999994</v>
      </c>
      <c r="J97" s="121">
        <f>IF([5]Source!Q39=0, " ", [5]Source!Q39)</f>
        <v>1.4</v>
      </c>
      <c r="K97" s="121">
        <f>IF([5]Source!AH39=0, " ", ROUND([5]Source!AH39,2))</f>
        <v>36.78</v>
      </c>
      <c r="L97" s="121">
        <f>IF([5]Source!U39=0, " ", ROUND([5]Source!U39,2))</f>
        <v>1.1000000000000001</v>
      </c>
      <c r="T97" s="2">
        <f>[5]Source!O39+[5]Source!X39+[5]Source!Y39</f>
        <v>41.71</v>
      </c>
      <c r="V97" s="2">
        <f>IF([5]Source!S39=0, " ", [5]Source!S39)</f>
        <v>9.5299999999999994</v>
      </c>
      <c r="W97" s="2">
        <f>IF([5]Source!Q39=0, " ", [5]Source!Q39)</f>
        <v>1.4</v>
      </c>
      <c r="X97" s="2">
        <f>IF([5]Source!R39=0, " ", [5]Source!R39)</f>
        <v>0.19</v>
      </c>
      <c r="Y97" s="2">
        <f>IF([5]Source!U39=0, " ", ROUND([5]Source!U39,2))</f>
        <v>1.1000000000000001</v>
      </c>
      <c r="Z97" s="2">
        <f>IF([5]Source!V39=0, " ", ROUND([5]Source!V39,2))</f>
        <v>0.02</v>
      </c>
    </row>
    <row r="98" spans="1:26" ht="14.25" x14ac:dyDescent="0.2">
      <c r="A98" s="119"/>
      <c r="B98" s="119"/>
      <c r="C98" s="119"/>
      <c r="D98" s="123" t="str">
        <f>IF([5]Source!H39&lt;&gt;"", [5]Source!H39, "")</f>
        <v>100 м2</v>
      </c>
      <c r="E98" s="120"/>
      <c r="F98" s="122">
        <f>IF([5]Source!AF39=0, " ", [5]Source!AF39)</f>
        <v>317.76</v>
      </c>
      <c r="G98" s="122">
        <f>IF([5]Source!AE39=0, " ", [5]Source!AE39)</f>
        <v>6.27</v>
      </c>
      <c r="H98" s="120"/>
      <c r="I98" s="120"/>
      <c r="J98" s="122">
        <f>IF([5]Source!R39=0, " ", [5]Source!R39)</f>
        <v>0.19</v>
      </c>
      <c r="K98" s="122">
        <f>IF([5]Source!AI39=0, " ", ROUND([5]Source!AI39,2))</f>
        <v>0.54</v>
      </c>
      <c r="L98" s="122">
        <f>IF([5]Source!V39=0, " ", ROUND([5]Source!V39,2))</f>
        <v>0.02</v>
      </c>
    </row>
    <row r="99" spans="1:26" ht="14.25" x14ac:dyDescent="0.2">
      <c r="D99" s="124" t="s">
        <v>92</v>
      </c>
      <c r="E99" s="125" t="str">
        <f>CONCATENATE([5]Source!AT39," %")</f>
        <v>100 %</v>
      </c>
      <c r="F99" s="125"/>
      <c r="G99" s="125"/>
      <c r="H99" s="126">
        <f>[5]Source!X39</f>
        <v>9.7200000000000006</v>
      </c>
    </row>
    <row r="100" spans="1:26" ht="14.25" x14ac:dyDescent="0.2">
      <c r="D100" s="124" t="s">
        <v>93</v>
      </c>
      <c r="E100" s="125" t="str">
        <f>CONCATENATE([5]Source!AU39," %")</f>
        <v>60 %</v>
      </c>
      <c r="F100" s="125"/>
      <c r="G100" s="125"/>
      <c r="H100" s="126">
        <f>[5]Source!Y39</f>
        <v>5.83</v>
      </c>
    </row>
    <row r="101" spans="1:26" ht="15" x14ac:dyDescent="0.2">
      <c r="D101" s="127"/>
      <c r="E101" s="128"/>
      <c r="F101" s="128"/>
      <c r="G101" s="128"/>
      <c r="H101" s="129"/>
    </row>
    <row r="102" spans="1:26" ht="27" x14ac:dyDescent="0.2">
      <c r="A102" s="119" t="str">
        <f>IF([5]Source!E40&lt;&gt;"", [5]Source!E40, "")</f>
        <v>15</v>
      </c>
      <c r="B102" s="119">
        <v>15</v>
      </c>
      <c r="C102" s="119" t="s">
        <v>104</v>
      </c>
      <c r="D102" s="119" t="str">
        <f>IF([5]Source!G40&lt;&gt;"", [5]Source!G40, "")</f>
        <v>Стеклофольма-ткань СФ(160-20)</v>
      </c>
      <c r="E102" s="120">
        <f>[5]Source!I40</f>
        <v>3.45</v>
      </c>
      <c r="F102" s="121">
        <f>IF([5]Source!AB40=0, " ", [5]Source!AB40)</f>
        <v>15.16</v>
      </c>
      <c r="G102" s="121" t="str">
        <f>IF([5]Source!AD40=0, " ", [5]Source!AD40)</f>
        <v xml:space="preserve"> </v>
      </c>
      <c r="H102" s="122">
        <f>IF([5]Source!O40=0, " ", [5]Source!O40)</f>
        <v>52.3</v>
      </c>
      <c r="I102" s="122" t="str">
        <f>IF([5]Source!S40=0, " ", [5]Source!S40)</f>
        <v xml:space="preserve"> </v>
      </c>
      <c r="J102" s="121" t="str">
        <f>IF([5]Source!Q40=0, " ", [5]Source!Q40)</f>
        <v xml:space="preserve"> </v>
      </c>
      <c r="K102" s="121" t="str">
        <f>IF([5]Source!AH40=0, " ", ROUND([5]Source!AH40,2))</f>
        <v xml:space="preserve"> </v>
      </c>
      <c r="L102" s="121" t="str">
        <f>IF([5]Source!U40=0, " ", ROUND([5]Source!U40,2))</f>
        <v xml:space="preserve"> </v>
      </c>
      <c r="T102" s="2">
        <f>[5]Source!O40+[5]Source!X40+[5]Source!Y40</f>
        <v>52.3</v>
      </c>
      <c r="V102" s="2" t="str">
        <f>IF([5]Source!S40=0, " ", [5]Source!S40)</f>
        <v xml:space="preserve"> </v>
      </c>
      <c r="W102" s="2" t="str">
        <f>IF([5]Source!Q40=0, " ", [5]Source!Q40)</f>
        <v xml:space="preserve"> </v>
      </c>
      <c r="X102" s="2" t="str">
        <f>IF([5]Source!R40=0, " ", [5]Source!R40)</f>
        <v xml:space="preserve"> </v>
      </c>
      <c r="Y102" s="2" t="str">
        <f>IF([5]Source!U40=0, " ", ROUND([5]Source!U40,2))</f>
        <v xml:space="preserve"> </v>
      </c>
      <c r="Z102" s="2" t="str">
        <f>IF([5]Source!V40=0, " ", ROUND([5]Source!V40,2))</f>
        <v xml:space="preserve"> </v>
      </c>
    </row>
    <row r="103" spans="1:26" ht="22.5" customHeight="1" x14ac:dyDescent="0.2">
      <c r="A103" s="119"/>
      <c r="B103" s="119"/>
      <c r="C103" s="119"/>
      <c r="D103" s="123" t="str">
        <f>IF([5]Source!H40&lt;&gt;"", [5]Source!H40, "")</f>
        <v>м2</v>
      </c>
      <c r="E103" s="120"/>
      <c r="F103" s="122" t="str">
        <f>IF([5]Source!AF40=0, " ", [5]Source!AF40)</f>
        <v xml:space="preserve"> </v>
      </c>
      <c r="G103" s="122" t="str">
        <f>IF([5]Source!AE40=0, " ", [5]Source!AE40)</f>
        <v xml:space="preserve"> </v>
      </c>
      <c r="H103" s="120"/>
      <c r="I103" s="120"/>
      <c r="J103" s="122" t="str">
        <f>IF([5]Source!R40=0, " ", [5]Source!R40)</f>
        <v xml:space="preserve"> </v>
      </c>
      <c r="K103" s="122" t="str">
        <f>IF([5]Source!AI40=0, " ", ROUND([5]Source!AI40,2))</f>
        <v xml:space="preserve"> </v>
      </c>
      <c r="L103" s="122" t="str">
        <f>IF([5]Source!V40=0, " ", ROUND([5]Source!V40,2))</f>
        <v xml:space="preserve"> </v>
      </c>
    </row>
    <row r="104" spans="1:26" ht="71.25" x14ac:dyDescent="0.2">
      <c r="A104" s="119" t="str">
        <f>IF([5]Source!E41&lt;&gt;"", [5]Source!E41, "")</f>
        <v>16</v>
      </c>
      <c r="B104" s="119">
        <v>16</v>
      </c>
      <c r="C104" s="119" t="s">
        <v>105</v>
      </c>
      <c r="D104" s="119" t="str">
        <f>IF([5]Source!G41&lt;&gt;"", [5]Source!G41, "")</f>
        <v>Изоляция трубопроводов матами минераловатными, плитами минераловатными на синтетическом связующем с прим. предохр. поясов (т.ч. прил.26.2, п.2)</v>
      </c>
      <c r="E104" s="120">
        <f>[5]Source!I41</f>
        <v>0.16800000000000001</v>
      </c>
      <c r="F104" s="121">
        <f>IF([5]Source!AB41=0, " ", [5]Source!AB41)</f>
        <v>782.74</v>
      </c>
      <c r="G104" s="121">
        <f>IF([5]Source!AD41=0, " ", [5]Source!AD41)</f>
        <v>49.92</v>
      </c>
      <c r="H104" s="122">
        <f>IF([5]Source!O41=0, " ", [5]Source!O41)</f>
        <v>131.51</v>
      </c>
      <c r="I104" s="122">
        <f>IF([5]Source!S41=0, " ", [5]Source!S41)</f>
        <v>46.21</v>
      </c>
      <c r="J104" s="121">
        <f>IF([5]Source!Q41=0, " ", [5]Source!Q41)</f>
        <v>8.39</v>
      </c>
      <c r="K104" s="121">
        <f>IF([5]Source!AH41=0, " ", ROUND([5]Source!AH41,2))</f>
        <v>28.18</v>
      </c>
      <c r="L104" s="121">
        <f>IF([5]Source!U41=0, " ", ROUND([5]Source!U41,2))</f>
        <v>4.7300000000000004</v>
      </c>
      <c r="T104" s="2">
        <f>[5]Source!O41+[5]Source!X41+[5]Source!Y41</f>
        <v>207.72999999999996</v>
      </c>
      <c r="V104" s="2">
        <f>IF([5]Source!S41=0, " ", [5]Source!S41)</f>
        <v>46.21</v>
      </c>
      <c r="W104" s="2">
        <f>IF([5]Source!Q41=0, " ", [5]Source!Q41)</f>
        <v>8.39</v>
      </c>
      <c r="X104" s="2">
        <f>IF([5]Source!R41=0, " ", [5]Source!R41)</f>
        <v>1.43</v>
      </c>
      <c r="Y104" s="2">
        <f>IF([5]Source!U41=0, " ", ROUND([5]Source!U41,2))</f>
        <v>4.7300000000000004</v>
      </c>
      <c r="Z104" s="2">
        <f>IF([5]Source!V41=0, " ", ROUND([5]Source!V41,2))</f>
        <v>0.12</v>
      </c>
    </row>
    <row r="105" spans="1:26" ht="14.25" x14ac:dyDescent="0.2">
      <c r="A105" s="119"/>
      <c r="B105" s="119"/>
      <c r="C105" s="119"/>
      <c r="D105" s="123" t="str">
        <f>IF([5]Source!H41&lt;&gt;"", [5]Source!H41, "")</f>
        <v>м3</v>
      </c>
      <c r="E105" s="120"/>
      <c r="F105" s="122">
        <f>IF([5]Source!AF41=0, " ", [5]Source!AF41)</f>
        <v>275.05</v>
      </c>
      <c r="G105" s="122">
        <f>IF([5]Source!AE41=0, " ", [5]Source!AE41)</f>
        <v>8.5299999999999994</v>
      </c>
      <c r="H105" s="120"/>
      <c r="I105" s="120"/>
      <c r="J105" s="122">
        <f>IF([5]Source!R41=0, " ", [5]Source!R41)</f>
        <v>1.43</v>
      </c>
      <c r="K105" s="122">
        <f>IF([5]Source!AI41=0, " ", ROUND([5]Source!AI41,2))</f>
        <v>0.74</v>
      </c>
      <c r="L105" s="122">
        <f>IF([5]Source!V41=0, " ", ROUND([5]Source!V41,2))</f>
        <v>0.12</v>
      </c>
    </row>
    <row r="106" spans="1:26" ht="14.25" x14ac:dyDescent="0.2">
      <c r="D106" s="124" t="s">
        <v>92</v>
      </c>
      <c r="E106" s="125" t="str">
        <f>CONCATENATE([5]Source!AT41," %")</f>
        <v>100 %</v>
      </c>
      <c r="F106" s="125"/>
      <c r="G106" s="125"/>
      <c r="H106" s="126">
        <f>[5]Source!X41</f>
        <v>47.64</v>
      </c>
    </row>
    <row r="107" spans="1:26" ht="14.25" x14ac:dyDescent="0.2">
      <c r="D107" s="124" t="s">
        <v>93</v>
      </c>
      <c r="E107" s="125" t="str">
        <f>CONCATENATE([5]Source!AU41," %")</f>
        <v>60 %</v>
      </c>
      <c r="F107" s="125"/>
      <c r="G107" s="125"/>
      <c r="H107" s="126">
        <f>[5]Source!Y41</f>
        <v>28.58</v>
      </c>
    </row>
    <row r="108" spans="1:26" ht="30" customHeight="1" x14ac:dyDescent="0.2">
      <c r="D108" s="127"/>
      <c r="E108" s="128"/>
      <c r="F108" s="128"/>
      <c r="G108" s="128"/>
      <c r="H108" s="129"/>
    </row>
    <row r="109" spans="1:26" ht="42.75" x14ac:dyDescent="0.2">
      <c r="A109" s="119" t="str">
        <f>IF([5]Source!E42&lt;&gt;"", [5]Source!E42, "")</f>
        <v>17</v>
      </c>
      <c r="B109" s="119">
        <v>17</v>
      </c>
      <c r="C109" s="119" t="s">
        <v>98</v>
      </c>
      <c r="D109" s="119" t="str">
        <f>IF([5]Source!G42&lt;&gt;"", [5]Source!G42, "")</f>
        <v>МАТ МП-100-2000.1000.60 ИЗ МИНЕРАЛЬНОЙ ВАТЫ ПРОШИВНОЙ, ТЕПЛОИЗОЛЯЦИОННЫЙ</v>
      </c>
      <c r="E109" s="120">
        <f>[5]Source!I42</f>
        <v>0.20832000000000001</v>
      </c>
      <c r="F109" s="121">
        <f>IF([5]Source!AB42=0, " ", [5]Source!AB42)</f>
        <v>380.05</v>
      </c>
      <c r="G109" s="121" t="str">
        <f>IF([5]Source!AD42=0, " ", [5]Source!AD42)</f>
        <v xml:space="preserve"> </v>
      </c>
      <c r="H109" s="122">
        <f>IF([5]Source!O42=0, " ", [5]Source!O42)</f>
        <v>79.17</v>
      </c>
      <c r="I109" s="122" t="str">
        <f>IF([5]Source!S42=0, " ", [5]Source!S42)</f>
        <v xml:space="preserve"> </v>
      </c>
      <c r="J109" s="121" t="str">
        <f>IF([5]Source!Q42=0, " ", [5]Source!Q42)</f>
        <v xml:space="preserve"> </v>
      </c>
      <c r="K109" s="121" t="str">
        <f>IF([5]Source!AH42=0, " ", ROUND([5]Source!AH42,2))</f>
        <v xml:space="preserve"> </v>
      </c>
      <c r="L109" s="121" t="str">
        <f>IF([5]Source!U42=0, " ", ROUND([5]Source!U42,2))</f>
        <v xml:space="preserve"> </v>
      </c>
      <c r="T109" s="2">
        <f>[5]Source!O42+[5]Source!X42+[5]Source!Y42</f>
        <v>79.17</v>
      </c>
      <c r="V109" s="2" t="str">
        <f>IF([5]Source!S42=0, " ", [5]Source!S42)</f>
        <v xml:space="preserve"> </v>
      </c>
      <c r="W109" s="2" t="str">
        <f>IF([5]Source!Q42=0, " ", [5]Source!Q42)</f>
        <v xml:space="preserve"> </v>
      </c>
      <c r="X109" s="2" t="str">
        <f>IF([5]Source!R42=0, " ", [5]Source!R42)</f>
        <v xml:space="preserve"> </v>
      </c>
      <c r="Y109" s="2" t="str">
        <f>IF([5]Source!U42=0, " ", ROUND([5]Source!U42,2))</f>
        <v xml:space="preserve"> </v>
      </c>
      <c r="Z109" s="2" t="str">
        <f>IF([5]Source!V42=0, " ", ROUND([5]Source!V42,2))</f>
        <v xml:space="preserve"> </v>
      </c>
    </row>
    <row r="110" spans="1:26" ht="24" customHeight="1" x14ac:dyDescent="0.2">
      <c r="A110" s="119"/>
      <c r="B110" s="119"/>
      <c r="C110" s="119"/>
      <c r="D110" s="123" t="str">
        <f>IF([5]Source!H42&lt;&gt;"", [5]Source!H42, "")</f>
        <v>м3</v>
      </c>
      <c r="E110" s="120"/>
      <c r="F110" s="122" t="str">
        <f>IF([5]Source!AF42=0, " ", [5]Source!AF42)</f>
        <v xml:space="preserve"> </v>
      </c>
      <c r="G110" s="122" t="str">
        <f>IF([5]Source!AE42=0, " ", [5]Source!AE42)</f>
        <v xml:space="preserve"> </v>
      </c>
      <c r="H110" s="120"/>
      <c r="I110" s="120"/>
      <c r="J110" s="122" t="str">
        <f>IF([5]Source!R42=0, " ", [5]Source!R42)</f>
        <v xml:space="preserve"> </v>
      </c>
      <c r="K110" s="122" t="str">
        <f>IF([5]Source!AI42=0, " ", ROUND([5]Source!AI42,2))</f>
        <v xml:space="preserve"> </v>
      </c>
      <c r="L110" s="122" t="str">
        <f>IF([5]Source!V42=0, " ", ROUND([5]Source!V42,2))</f>
        <v xml:space="preserve"> </v>
      </c>
    </row>
    <row r="111" spans="1:26" ht="71.25" x14ac:dyDescent="0.2">
      <c r="A111" s="119" t="str">
        <f>IF([5]Source!E43&lt;&gt;"", [5]Source!E43, "")</f>
        <v>18</v>
      </c>
      <c r="B111" s="119">
        <v>18</v>
      </c>
      <c r="C111" s="119" t="s">
        <v>106</v>
      </c>
      <c r="D111" s="119" t="str">
        <f>IF([5]Source!G43&lt;&gt;"", [5]Source!G43, "")</f>
        <v>Покрытие поверхности изоляции трубопроводов листами алюминиевых сплавов с прим. предохр. поясов (т.ч. прил.26.2, п..2) (2,8м2 - повторное применение алюминия) Ду 168 -3,2м</v>
      </c>
      <c r="E111" s="120">
        <f>[5]Source!I43</f>
        <v>2.8000000000000001E-2</v>
      </c>
      <c r="F111" s="121">
        <f>IF([5]Source!AB43=0, " ", [5]Source!AB43)</f>
        <v>4447.25</v>
      </c>
      <c r="G111" s="121">
        <f>IF([5]Source!AD43=0, " ", [5]Source!AD43)</f>
        <v>1019.21</v>
      </c>
      <c r="H111" s="122">
        <f>IF([5]Source!O43=0, " ", [5]Source!O43)</f>
        <v>124.53</v>
      </c>
      <c r="I111" s="122">
        <f>IF([5]Source!S43=0, " ", [5]Source!S43)</f>
        <v>60.68</v>
      </c>
      <c r="J111" s="121">
        <f>IF([5]Source!Q43=0, " ", [5]Source!Q43)</f>
        <v>28.54</v>
      </c>
      <c r="K111" s="121">
        <f>IF([5]Source!AH43=0, " ", ROUND([5]Source!AH43,2))</f>
        <v>222.04</v>
      </c>
      <c r="L111" s="121">
        <f>IF([5]Source!U43=0, " ", ROUND([5]Source!U43,2))</f>
        <v>6.22</v>
      </c>
      <c r="T111" s="2">
        <f>[5]Source!O43+[5]Source!X43+[5]Source!Y43</f>
        <v>221.87</v>
      </c>
      <c r="V111" s="2">
        <f>IF([5]Source!S43=0, " ", [5]Source!S43)</f>
        <v>60.68</v>
      </c>
      <c r="W111" s="2">
        <f>IF([5]Source!Q43=0, " ", [5]Source!Q43)</f>
        <v>28.54</v>
      </c>
      <c r="X111" s="2">
        <f>IF([5]Source!R43=0, " ", [5]Source!R43)</f>
        <v>0.16</v>
      </c>
      <c r="Y111" s="2">
        <f>IF([5]Source!U43=0, " ", ROUND([5]Source!U43,2))</f>
        <v>6.22</v>
      </c>
      <c r="Z111" s="2">
        <f>IF([5]Source!V43=0, " ", ROUND([5]Source!V43,2))</f>
        <v>0.01</v>
      </c>
    </row>
    <row r="112" spans="1:26" ht="14.25" x14ac:dyDescent="0.2">
      <c r="A112" s="119"/>
      <c r="B112" s="119"/>
      <c r="C112" s="119"/>
      <c r="D112" s="123" t="str">
        <f>IF([5]Source!H43&lt;&gt;"", [5]Source!H43, "")</f>
        <v>100 м2</v>
      </c>
      <c r="E112" s="120"/>
      <c r="F112" s="122">
        <f>IF([5]Source!AF43=0, " ", [5]Source!AF43)</f>
        <v>2167.09</v>
      </c>
      <c r="G112" s="122">
        <f>IF([5]Source!AE43=0, " ", [5]Source!AE43)</f>
        <v>5.6</v>
      </c>
      <c r="H112" s="120"/>
      <c r="I112" s="120"/>
      <c r="J112" s="122">
        <f>IF([5]Source!R43=0, " ", [5]Source!R43)</f>
        <v>0.16</v>
      </c>
      <c r="K112" s="122">
        <f>IF([5]Source!AI43=0, " ", ROUND([5]Source!AI43,2))</f>
        <v>0.48</v>
      </c>
      <c r="L112" s="122">
        <f>IF([5]Source!V43=0, " ", ROUND([5]Source!V43,2))</f>
        <v>0.01</v>
      </c>
    </row>
    <row r="113" spans="1:26" ht="14.25" x14ac:dyDescent="0.2">
      <c r="D113" s="124" t="s">
        <v>92</v>
      </c>
      <c r="E113" s="125" t="str">
        <f>CONCATENATE([5]Source!AT43," %")</f>
        <v>100 %</v>
      </c>
      <c r="F113" s="125"/>
      <c r="G113" s="125"/>
      <c r="H113" s="126">
        <f>[5]Source!X43</f>
        <v>60.84</v>
      </c>
    </row>
    <row r="114" spans="1:26" ht="14.25" x14ac:dyDescent="0.2">
      <c r="D114" s="124" t="s">
        <v>93</v>
      </c>
      <c r="E114" s="125" t="str">
        <f>CONCATENATE([5]Source!AU43," %")</f>
        <v>60 %</v>
      </c>
      <c r="F114" s="125"/>
      <c r="G114" s="125"/>
      <c r="H114" s="126">
        <f>[5]Source!Y43</f>
        <v>36.5</v>
      </c>
    </row>
    <row r="115" spans="1:26" ht="32.25" customHeight="1" x14ac:dyDescent="0.2">
      <c r="D115" s="127"/>
      <c r="E115" s="128"/>
      <c r="F115" s="128"/>
      <c r="G115" s="128"/>
      <c r="H115" s="129"/>
    </row>
    <row r="116" spans="1:26" ht="114" x14ac:dyDescent="0.2">
      <c r="A116" s="119" t="str">
        <f>IF([5]Source!E44&lt;&gt;"", [5]Source!E44, "")</f>
        <v>19</v>
      </c>
      <c r="B116" s="119">
        <v>19</v>
      </c>
      <c r="C116" s="119" t="s">
        <v>107</v>
      </c>
      <c r="D116" s="119" t="str">
        <f>IF([5]Source!G44&lt;&gt;"", [5]Source!G44, "")</f>
        <v>Изоляция фасонных поверхностей матами минераловатными прошивными безобкладочными и в обкладках, плитами минераловатными на синтетическом связующем, плитами из стеклянного штапельного волокна с прим. предохр. поясов (т.ч. прил.26.2, п.8, п.2)</v>
      </c>
      <c r="E116" s="120">
        <f>[5]Source!I44</f>
        <v>0.36</v>
      </c>
      <c r="F116" s="121">
        <f>IF([5]Source!AB44=0, " ", [5]Source!AB44)</f>
        <v>488.17</v>
      </c>
      <c r="G116" s="121">
        <f>IF([5]Source!AD44=0, " ", [5]Source!AD44)</f>
        <v>39.03</v>
      </c>
      <c r="H116" s="122">
        <f>IF([5]Source!O44=0, " ", [5]Source!O44)</f>
        <v>175.74</v>
      </c>
      <c r="I116" s="122">
        <f>IF([5]Source!S44=0, " ", [5]Source!S44)</f>
        <v>97.6</v>
      </c>
      <c r="J116" s="121">
        <f>IF([5]Source!Q44=0, " ", [5]Source!Q44)</f>
        <v>14.05</v>
      </c>
      <c r="K116" s="121">
        <f>IF([5]Source!AH44=0, " ", ROUND([5]Source!AH44,2))</f>
        <v>28.18</v>
      </c>
      <c r="L116" s="121">
        <f>IF([5]Source!U44=0, " ", ROUND([5]Source!U44,2))</f>
        <v>10.15</v>
      </c>
      <c r="T116" s="2">
        <f>[5]Source!O44+[5]Source!X44+[5]Source!Y44</f>
        <v>335.82000000000005</v>
      </c>
      <c r="V116" s="2">
        <f>IF([5]Source!S44=0, " ", [5]Source!S44)</f>
        <v>97.6</v>
      </c>
      <c r="W116" s="2">
        <f>IF([5]Source!Q44=0, " ", [5]Source!Q44)</f>
        <v>14.05</v>
      </c>
      <c r="X116" s="2">
        <f>IF([5]Source!R44=0, " ", [5]Source!R44)</f>
        <v>2.4500000000000002</v>
      </c>
      <c r="Y116" s="2">
        <f>IF([5]Source!U44=0, " ", ROUND([5]Source!U44,2))</f>
        <v>10.15</v>
      </c>
      <c r="Z116" s="2">
        <f>IF([5]Source!V44=0, " ", ROUND([5]Source!V44,2))</f>
        <v>0.21</v>
      </c>
    </row>
    <row r="117" spans="1:26" ht="14.25" x14ac:dyDescent="0.2">
      <c r="A117" s="119"/>
      <c r="B117" s="119"/>
      <c r="C117" s="119"/>
      <c r="D117" s="123" t="str">
        <f>IF([5]Source!H44&lt;&gt;"", [5]Source!H44, "")</f>
        <v>м3</v>
      </c>
      <c r="E117" s="120"/>
      <c r="F117" s="122">
        <f>IF([5]Source!AF44=0, " ", [5]Source!AF44)</f>
        <v>271.10000000000002</v>
      </c>
      <c r="G117" s="122">
        <f>IF([5]Source!AE44=0, " ", [5]Source!AE44)</f>
        <v>6.81</v>
      </c>
      <c r="H117" s="120"/>
      <c r="I117" s="120"/>
      <c r="J117" s="122">
        <f>IF([5]Source!R44=0, " ", [5]Source!R44)</f>
        <v>2.4500000000000002</v>
      </c>
      <c r="K117" s="122">
        <f>IF([5]Source!AI44=0, " ", ROUND([5]Source!AI44,2))</f>
        <v>0.59</v>
      </c>
      <c r="L117" s="122">
        <f>IF([5]Source!V44=0, " ", ROUND([5]Source!V44,2))</f>
        <v>0.21</v>
      </c>
    </row>
    <row r="118" spans="1:26" ht="14.25" x14ac:dyDescent="0.2">
      <c r="D118" s="124" t="s">
        <v>92</v>
      </c>
      <c r="E118" s="125" t="str">
        <f>CONCATENATE([5]Source!AT44," %")</f>
        <v>100 %</v>
      </c>
      <c r="F118" s="125"/>
      <c r="G118" s="125"/>
      <c r="H118" s="126">
        <f>[5]Source!X44</f>
        <v>100.05</v>
      </c>
    </row>
    <row r="119" spans="1:26" ht="14.25" x14ac:dyDescent="0.2">
      <c r="D119" s="124" t="s">
        <v>93</v>
      </c>
      <c r="E119" s="125" t="str">
        <f>CONCATENATE([5]Source!AU44," %")</f>
        <v>60 %</v>
      </c>
      <c r="F119" s="125"/>
      <c r="G119" s="125"/>
      <c r="H119" s="126">
        <f>[5]Source!Y44</f>
        <v>60.03</v>
      </c>
    </row>
    <row r="120" spans="1:26" ht="27" customHeight="1" x14ac:dyDescent="0.2">
      <c r="D120" s="127"/>
      <c r="E120" s="128"/>
      <c r="F120" s="128"/>
      <c r="G120" s="128"/>
      <c r="H120" s="129"/>
    </row>
    <row r="121" spans="1:26" ht="42.75" x14ac:dyDescent="0.2">
      <c r="A121" s="119" t="str">
        <f>IF([5]Source!E45&lt;&gt;"", [5]Source!E45, "")</f>
        <v>20</v>
      </c>
      <c r="B121" s="119">
        <v>20</v>
      </c>
      <c r="C121" s="119" t="s">
        <v>98</v>
      </c>
      <c r="D121" s="119" t="str">
        <f>IF([5]Source!G45&lt;&gt;"", [5]Source!G45, "")</f>
        <v>МАТ МП-100-2000.1000.60 ИЗ МИНЕРАЛЬНОЙ ВАТЫ ПРОШИВНОЙ, ТЕПЛОИЗОЛЯЦИОННЫЙ</v>
      </c>
      <c r="E121" s="120">
        <f>[5]Source!I45</f>
        <v>0.44640000000000002</v>
      </c>
      <c r="F121" s="121">
        <f>IF([5]Source!AB45=0, " ", [5]Source!AB45)</f>
        <v>380.05</v>
      </c>
      <c r="G121" s="121" t="str">
        <f>IF([5]Source!AD45=0, " ", [5]Source!AD45)</f>
        <v xml:space="preserve"> </v>
      </c>
      <c r="H121" s="122">
        <f>IF([5]Source!O45=0, " ", [5]Source!O45)</f>
        <v>169.65</v>
      </c>
      <c r="I121" s="122" t="str">
        <f>IF([5]Source!S45=0, " ", [5]Source!S45)</f>
        <v xml:space="preserve"> </v>
      </c>
      <c r="J121" s="121" t="str">
        <f>IF([5]Source!Q45=0, " ", [5]Source!Q45)</f>
        <v xml:space="preserve"> </v>
      </c>
      <c r="K121" s="121" t="str">
        <f>IF([5]Source!AH45=0, " ", ROUND([5]Source!AH45,2))</f>
        <v xml:space="preserve"> </v>
      </c>
      <c r="L121" s="121" t="str">
        <f>IF([5]Source!U45=0, " ", ROUND([5]Source!U45,2))</f>
        <v xml:space="preserve"> </v>
      </c>
      <c r="T121" s="2">
        <f>[5]Source!O45+[5]Source!X45+[5]Source!Y45</f>
        <v>169.65</v>
      </c>
      <c r="V121" s="2" t="str">
        <f>IF([5]Source!S45=0, " ", [5]Source!S45)</f>
        <v xml:space="preserve"> </v>
      </c>
      <c r="W121" s="2" t="str">
        <f>IF([5]Source!Q45=0, " ", [5]Source!Q45)</f>
        <v xml:space="preserve"> </v>
      </c>
      <c r="X121" s="2" t="str">
        <f>IF([5]Source!R45=0, " ", [5]Source!R45)</f>
        <v xml:space="preserve"> </v>
      </c>
      <c r="Y121" s="2" t="str">
        <f>IF([5]Source!U45=0, " ", ROUND([5]Source!U45,2))</f>
        <v xml:space="preserve"> </v>
      </c>
      <c r="Z121" s="2" t="str">
        <f>IF([5]Source!V45=0, " ", ROUND([5]Source!V45,2))</f>
        <v xml:space="preserve"> </v>
      </c>
    </row>
    <row r="122" spans="1:26" ht="14.25" x14ac:dyDescent="0.2">
      <c r="A122" s="119"/>
      <c r="B122" s="119"/>
      <c r="C122" s="119"/>
      <c r="D122" s="123" t="str">
        <f>IF([5]Source!H45&lt;&gt;"", [5]Source!H45, "")</f>
        <v>м3</v>
      </c>
      <c r="E122" s="120"/>
      <c r="F122" s="122" t="str">
        <f>IF([5]Source!AF45=0, " ", [5]Source!AF45)</f>
        <v xml:space="preserve"> </v>
      </c>
      <c r="G122" s="122" t="str">
        <f>IF([5]Source!AE45=0, " ", [5]Source!AE45)</f>
        <v xml:space="preserve"> </v>
      </c>
      <c r="H122" s="120"/>
      <c r="I122" s="120"/>
      <c r="J122" s="122" t="str">
        <f>IF([5]Source!R45=0, " ", [5]Source!R45)</f>
        <v xml:space="preserve"> </v>
      </c>
      <c r="K122" s="122" t="str">
        <f>IF([5]Source!AI45=0, " ", ROUND([5]Source!AI45,2))</f>
        <v xml:space="preserve"> </v>
      </c>
      <c r="L122" s="122" t="str">
        <f>IF([5]Source!V45=0, " ", ROUND([5]Source!V45,2))</f>
        <v xml:space="preserve"> </v>
      </c>
    </row>
    <row r="123" spans="1:26" ht="85.5" x14ac:dyDescent="0.2">
      <c r="A123" s="119" t="str">
        <f>IF([5]Source!E46&lt;&gt;"", [5]Source!E46, "")</f>
        <v>21</v>
      </c>
      <c r="B123" s="119">
        <v>21</v>
      </c>
      <c r="C123" s="119" t="s">
        <v>108</v>
      </c>
      <c r="D123" s="119" t="str">
        <f>IF([5]Source!G46&lt;&gt;"", [5]Source!G46, "")</f>
        <v>Покрытие изоляции фасонных поверхностей листовым металлом с заготовкой покрытия  с прим. предохр. поясов (т.ч. прил.26.2, п.2) (6,0м2 - повторное применение алюминия)  Ду168-9отв, 3,5м уч.съемн.изол.</v>
      </c>
      <c r="E123" s="120">
        <f>[5]Source!I46</f>
        <v>0.06</v>
      </c>
      <c r="F123" s="121">
        <f>IF([5]Source!AB46=0, " ", [5]Source!AB46)</f>
        <v>6941.51</v>
      </c>
      <c r="G123" s="121">
        <f>IF([5]Source!AD46=0, " ", [5]Source!AD46)</f>
        <v>2406.27</v>
      </c>
      <c r="H123" s="122">
        <f>IF([5]Source!O46=0, " ", [5]Source!O46)</f>
        <v>416.5</v>
      </c>
      <c r="I123" s="122">
        <f>IF([5]Source!S46=0, " ", [5]Source!S46)</f>
        <v>270.58</v>
      </c>
      <c r="J123" s="121">
        <f>IF([5]Source!Q46=0, " ", [5]Source!Q46)</f>
        <v>144.38</v>
      </c>
      <c r="K123" s="121">
        <f>IF([5]Source!AH46=0, " ", ROUND([5]Source!AH46,2))</f>
        <v>406.64</v>
      </c>
      <c r="L123" s="121">
        <f>IF([5]Source!U46=0, " ", ROUND([5]Source!U46,2))</f>
        <v>24.4</v>
      </c>
      <c r="T123" s="2">
        <f>[5]Source!O46+[5]Source!X46+[5]Source!Y46</f>
        <v>850.79000000000008</v>
      </c>
      <c r="V123" s="2">
        <f>IF([5]Source!S46=0, " ", [5]Source!S46)</f>
        <v>270.58</v>
      </c>
      <c r="W123" s="2">
        <f>IF([5]Source!Q46=0, " ", [5]Source!Q46)</f>
        <v>144.38</v>
      </c>
      <c r="X123" s="2">
        <f>IF([5]Source!R46=0, " ", [5]Source!R46)</f>
        <v>0.85</v>
      </c>
      <c r="Y123" s="2">
        <f>IF([5]Source!U46=0, " ", ROUND([5]Source!U46,2))</f>
        <v>24.4</v>
      </c>
      <c r="Z123" s="2">
        <f>IF([5]Source!V46=0, " ", ROUND([5]Source!V46,2))</f>
        <v>7.0000000000000007E-2</v>
      </c>
    </row>
    <row r="124" spans="1:26" ht="14.25" x14ac:dyDescent="0.2">
      <c r="A124" s="119"/>
      <c r="B124" s="119"/>
      <c r="C124" s="119"/>
      <c r="D124" s="123" t="str">
        <f>IF([5]Source!H46&lt;&gt;"", [5]Source!H46, "")</f>
        <v>100 м2</v>
      </c>
      <c r="E124" s="120"/>
      <c r="F124" s="122">
        <f>IF([5]Source!AF46=0, " ", [5]Source!AF46)</f>
        <v>4509.6400000000003</v>
      </c>
      <c r="G124" s="122">
        <f>IF([5]Source!AE46=0, " ", [5]Source!AE46)</f>
        <v>14.15</v>
      </c>
      <c r="H124" s="120"/>
      <c r="I124" s="120"/>
      <c r="J124" s="122">
        <f>IF([5]Source!R46=0, " ", [5]Source!R46)</f>
        <v>0.85</v>
      </c>
      <c r="K124" s="122">
        <f>IF([5]Source!AI46=0, " ", ROUND([5]Source!AI46,2))</f>
        <v>1.22</v>
      </c>
      <c r="L124" s="122">
        <f>IF([5]Source!V46=0, " ", ROUND([5]Source!V46,2))</f>
        <v>7.0000000000000007E-2</v>
      </c>
    </row>
    <row r="125" spans="1:26" ht="14.25" x14ac:dyDescent="0.2">
      <c r="D125" s="124" t="s">
        <v>92</v>
      </c>
      <c r="E125" s="125" t="str">
        <f>CONCATENATE([5]Source!AT46," %")</f>
        <v>100 %</v>
      </c>
      <c r="F125" s="125"/>
      <c r="G125" s="125"/>
      <c r="H125" s="126">
        <f>[5]Source!X46</f>
        <v>271.43</v>
      </c>
    </row>
    <row r="126" spans="1:26" ht="14.25" x14ac:dyDescent="0.2">
      <c r="D126" s="124" t="s">
        <v>93</v>
      </c>
      <c r="E126" s="125" t="str">
        <f>CONCATENATE([5]Source!AU46," %")</f>
        <v>60 %</v>
      </c>
      <c r="F126" s="125"/>
      <c r="G126" s="125"/>
      <c r="H126" s="126">
        <f>[5]Source!Y46</f>
        <v>162.86000000000001</v>
      </c>
    </row>
    <row r="127" spans="1:26" ht="24" customHeight="1" x14ac:dyDescent="0.2">
      <c r="D127" s="127"/>
      <c r="E127" s="128"/>
      <c r="F127" s="128"/>
      <c r="G127" s="128"/>
      <c r="H127" s="129"/>
    </row>
    <row r="128" spans="1:26" ht="52.5" x14ac:dyDescent="0.2">
      <c r="A128" s="119" t="str">
        <f>IF([5]Source!E47&lt;&gt;"", [5]Source!E47, "")</f>
        <v>22</v>
      </c>
      <c r="B128" s="119">
        <v>22</v>
      </c>
      <c r="C128" s="119" t="s">
        <v>103</v>
      </c>
      <c r="D128" s="119" t="str">
        <f>IF([5]Source!G47&lt;&gt;"", [5]Source!G47, "")</f>
        <v>Обертывание поверхности изоляции рулонными материалами насухо с проклейкой швов (фольма-ткань)</v>
      </c>
      <c r="E128" s="120">
        <f>[5]Source!I47</f>
        <v>0.02</v>
      </c>
      <c r="F128" s="121">
        <f>IF([5]Source!AB47=0, " ", [5]Source!AB47)</f>
        <v>871.98</v>
      </c>
      <c r="G128" s="121">
        <f>IF([5]Source!AD47=0, " ", [5]Source!AD47)</f>
        <v>46.58</v>
      </c>
      <c r="H128" s="122">
        <f>IF([5]Source!O47=0, " ", [5]Source!O47)</f>
        <v>17.440000000000001</v>
      </c>
      <c r="I128" s="122">
        <f>IF([5]Source!S47=0, " ", [5]Source!S47)</f>
        <v>6.36</v>
      </c>
      <c r="J128" s="121">
        <f>IF([5]Source!Q47=0, " ", [5]Source!Q47)</f>
        <v>0.93</v>
      </c>
      <c r="K128" s="121">
        <f>IF([5]Source!AH47=0, " ", ROUND([5]Source!AH47,2))</f>
        <v>36.78</v>
      </c>
      <c r="L128" s="121">
        <f>IF([5]Source!U47=0, " ", ROUND([5]Source!U47,2))</f>
        <v>0.74</v>
      </c>
      <c r="T128" s="2">
        <f>[5]Source!O47+[5]Source!X47+[5]Source!Y47</f>
        <v>27.82</v>
      </c>
      <c r="V128" s="2">
        <f>IF([5]Source!S47=0, " ", [5]Source!S47)</f>
        <v>6.36</v>
      </c>
      <c r="W128" s="2">
        <f>IF([5]Source!Q47=0, " ", [5]Source!Q47)</f>
        <v>0.93</v>
      </c>
      <c r="X128" s="2">
        <f>IF([5]Source!R47=0, " ", [5]Source!R47)</f>
        <v>0.13</v>
      </c>
      <c r="Y128" s="2">
        <f>IF([5]Source!U47=0, " ", ROUND([5]Source!U47,2))</f>
        <v>0.74</v>
      </c>
      <c r="Z128" s="2">
        <f>IF([5]Source!V47=0, " ", ROUND([5]Source!V47,2))</f>
        <v>0.01</v>
      </c>
    </row>
    <row r="129" spans="1:26" ht="14.25" x14ac:dyDescent="0.2">
      <c r="A129" s="119"/>
      <c r="B129" s="119"/>
      <c r="C129" s="119"/>
      <c r="D129" s="123" t="str">
        <f>IF([5]Source!H47&lt;&gt;"", [5]Source!H47, "")</f>
        <v>100 м2</v>
      </c>
      <c r="E129" s="120"/>
      <c r="F129" s="122">
        <f>IF([5]Source!AF47=0, " ", [5]Source!AF47)</f>
        <v>317.76</v>
      </c>
      <c r="G129" s="122">
        <f>IF([5]Source!AE47=0, " ", [5]Source!AE47)</f>
        <v>6.27</v>
      </c>
      <c r="H129" s="120"/>
      <c r="I129" s="120"/>
      <c r="J129" s="122">
        <f>IF([5]Source!R47=0, " ", [5]Source!R47)</f>
        <v>0.13</v>
      </c>
      <c r="K129" s="122">
        <f>IF([5]Source!AI47=0, " ", ROUND([5]Source!AI47,2))</f>
        <v>0.54</v>
      </c>
      <c r="L129" s="122">
        <f>IF([5]Source!V47=0, " ", ROUND([5]Source!V47,2))</f>
        <v>0.01</v>
      </c>
    </row>
    <row r="130" spans="1:26" ht="14.25" x14ac:dyDescent="0.2">
      <c r="D130" s="124" t="s">
        <v>92</v>
      </c>
      <c r="E130" s="125" t="str">
        <f>CONCATENATE([5]Source!AT47," %")</f>
        <v>100 %</v>
      </c>
      <c r="F130" s="125"/>
      <c r="G130" s="125"/>
      <c r="H130" s="126">
        <f>[5]Source!X47</f>
        <v>6.49</v>
      </c>
    </row>
    <row r="131" spans="1:26" ht="14.25" x14ac:dyDescent="0.2">
      <c r="D131" s="124" t="s">
        <v>93</v>
      </c>
      <c r="E131" s="125" t="str">
        <f>CONCATENATE([5]Source!AU47," %")</f>
        <v>60 %</v>
      </c>
      <c r="F131" s="125"/>
      <c r="G131" s="125"/>
      <c r="H131" s="126">
        <f>[5]Source!Y47</f>
        <v>3.89</v>
      </c>
    </row>
    <row r="132" spans="1:26" ht="27" customHeight="1" x14ac:dyDescent="0.2">
      <c r="D132" s="127"/>
      <c r="E132" s="128"/>
      <c r="F132" s="128"/>
      <c r="G132" s="128"/>
      <c r="H132" s="129"/>
    </row>
    <row r="133" spans="1:26" ht="27" x14ac:dyDescent="0.2">
      <c r="A133" s="119" t="str">
        <f>IF([5]Source!E48&lt;&gt;"", [5]Source!E48, "")</f>
        <v>23</v>
      </c>
      <c r="B133" s="119">
        <v>23</v>
      </c>
      <c r="C133" s="119" t="s">
        <v>104</v>
      </c>
      <c r="D133" s="119" t="str">
        <f>IF([5]Source!G48&lt;&gt;"", [5]Source!G48, "")</f>
        <v>Стеклофольма-ткань СФ(160-20)</v>
      </c>
      <c r="E133" s="120">
        <f>[5]Source!I48</f>
        <v>2.2999999999999998</v>
      </c>
      <c r="F133" s="121">
        <f>IF([5]Source!AB48=0, " ", [5]Source!AB48)</f>
        <v>15.16</v>
      </c>
      <c r="G133" s="121" t="str">
        <f>IF([5]Source!AD48=0, " ", [5]Source!AD48)</f>
        <v xml:space="preserve"> </v>
      </c>
      <c r="H133" s="122">
        <f>IF([5]Source!O48=0, " ", [5]Source!O48)</f>
        <v>34.869999999999997</v>
      </c>
      <c r="I133" s="122" t="str">
        <f>IF([5]Source!S48=0, " ", [5]Source!S48)</f>
        <v xml:space="preserve"> </v>
      </c>
      <c r="J133" s="121" t="str">
        <f>IF([5]Source!Q48=0, " ", [5]Source!Q48)</f>
        <v xml:space="preserve"> </v>
      </c>
      <c r="K133" s="121" t="str">
        <f>IF([5]Source!AH48=0, " ", ROUND([5]Source!AH48,2))</f>
        <v xml:space="preserve"> </v>
      </c>
      <c r="L133" s="121" t="str">
        <f>IF([5]Source!U48=0, " ", ROUND([5]Source!U48,2))</f>
        <v xml:space="preserve"> </v>
      </c>
      <c r="T133" s="2">
        <f>[5]Source!O48+[5]Source!X48+[5]Source!Y48</f>
        <v>34.869999999999997</v>
      </c>
      <c r="V133" s="2" t="str">
        <f>IF([5]Source!S48=0, " ", [5]Source!S48)</f>
        <v xml:space="preserve"> </v>
      </c>
      <c r="W133" s="2" t="str">
        <f>IF([5]Source!Q48=0, " ", [5]Source!Q48)</f>
        <v xml:space="preserve"> </v>
      </c>
      <c r="X133" s="2" t="str">
        <f>IF([5]Source!R48=0, " ", [5]Source!R48)</f>
        <v xml:space="preserve"> </v>
      </c>
      <c r="Y133" s="2" t="str">
        <f>IF([5]Source!U48=0, " ", ROUND([5]Source!U48,2))</f>
        <v xml:space="preserve"> </v>
      </c>
      <c r="Z133" s="2" t="str">
        <f>IF([5]Source!V48=0, " ", ROUND([5]Source!V48,2))</f>
        <v xml:space="preserve"> </v>
      </c>
    </row>
    <row r="134" spans="1:26" ht="14.25" x14ac:dyDescent="0.2">
      <c r="A134" s="119"/>
      <c r="B134" s="119"/>
      <c r="C134" s="119"/>
      <c r="D134" s="123" t="str">
        <f>IF([5]Source!H48&lt;&gt;"", [5]Source!H48, "")</f>
        <v>м2</v>
      </c>
      <c r="E134" s="120"/>
      <c r="F134" s="122" t="str">
        <f>IF([5]Source!AF48=0, " ", [5]Source!AF48)</f>
        <v xml:space="preserve"> </v>
      </c>
      <c r="G134" s="122" t="str">
        <f>IF([5]Source!AE48=0, " ", [5]Source!AE48)</f>
        <v xml:space="preserve"> </v>
      </c>
      <c r="H134" s="120"/>
      <c r="I134" s="120"/>
      <c r="J134" s="122" t="str">
        <f>IF([5]Source!R48=0, " ", [5]Source!R48)</f>
        <v xml:space="preserve"> </v>
      </c>
      <c r="K134" s="122" t="str">
        <f>IF([5]Source!AI48=0, " ", ROUND([5]Source!AI48,2))</f>
        <v xml:space="preserve"> </v>
      </c>
      <c r="L134" s="122" t="str">
        <f>IF([5]Source!V48=0, " ", ROUND([5]Source!V48,2))</f>
        <v xml:space="preserve"> </v>
      </c>
    </row>
    <row r="136" spans="1:26" ht="15" x14ac:dyDescent="0.25">
      <c r="A136" s="132" t="s">
        <v>109</v>
      </c>
      <c r="B136" s="132"/>
      <c r="C136" s="132"/>
      <c r="D136" s="132"/>
      <c r="E136" s="132"/>
      <c r="F136" s="132"/>
      <c r="G136" s="132"/>
      <c r="H136" s="133">
        <f>IF(SUM(T41:T135)=0, " ", SUM(T41:T135))</f>
        <v>5677.7399999999989</v>
      </c>
      <c r="I136" s="133">
        <f>IF(SUM(V41:V135)=0, " ", SUM(V41:V135))</f>
        <v>1344.3699999999997</v>
      </c>
      <c r="J136" s="134">
        <f>IF(SUM(W41:W135)=0, " ", SUM(W41:W135))</f>
        <v>626.65</v>
      </c>
      <c r="K136" s="135"/>
      <c r="L136" s="134">
        <f>IF(SUM(Y41:Y135)=0, " ", SUM(Y41:Y135))</f>
        <v>132.11000000000001</v>
      </c>
    </row>
    <row r="137" spans="1:26" ht="15" x14ac:dyDescent="0.25">
      <c r="A137" s="132"/>
      <c r="B137" s="132"/>
      <c r="C137" s="132"/>
      <c r="D137" s="132"/>
      <c r="E137" s="132"/>
      <c r="F137" s="132"/>
      <c r="G137" s="132"/>
      <c r="H137" s="135"/>
      <c r="I137" s="135"/>
      <c r="J137" s="133">
        <f>IF(SUM(X41:X135)=0, " ", SUM(X41:X135))</f>
        <v>13.48</v>
      </c>
      <c r="K137" s="135"/>
      <c r="L137" s="133">
        <f>IF(SUM(Z41:Z135)=0, " ", SUM(Z41:Z135))</f>
        <v>1.1700000000000002</v>
      </c>
    </row>
    <row r="139" spans="1:26" ht="15" x14ac:dyDescent="0.25">
      <c r="A139" s="136" t="s">
        <v>110</v>
      </c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3">
        <v>1345.0400000000002</v>
      </c>
    </row>
    <row r="140" spans="1:26" ht="14.25" x14ac:dyDescent="0.2">
      <c r="A140" s="137" t="s">
        <v>111</v>
      </c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22"/>
    </row>
    <row r="141" spans="1:26" ht="14.25" x14ac:dyDescent="0.2">
      <c r="A141" s="137" t="s">
        <v>112</v>
      </c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22"/>
    </row>
    <row r="142" spans="1:26" ht="14.25" x14ac:dyDescent="0.2">
      <c r="A142" s="137" t="s">
        <v>113</v>
      </c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22">
        <v>1308.5700000000002</v>
      </c>
    </row>
    <row r="143" spans="1:26" ht="14.25" x14ac:dyDescent="0.2">
      <c r="A143" s="137" t="s">
        <v>114</v>
      </c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22"/>
    </row>
    <row r="144" spans="1:26" ht="14.25" x14ac:dyDescent="0.2">
      <c r="A144" s="137" t="s">
        <v>115</v>
      </c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22">
        <v>36.47</v>
      </c>
    </row>
    <row r="145" spans="1:12" ht="15" x14ac:dyDescent="0.25">
      <c r="A145" s="136" t="s">
        <v>116</v>
      </c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3">
        <v>809.76</v>
      </c>
    </row>
    <row r="146" spans="1:12" ht="14.25" x14ac:dyDescent="0.2">
      <c r="A146" s="137" t="s">
        <v>111</v>
      </c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22"/>
    </row>
    <row r="147" spans="1:12" ht="14.25" x14ac:dyDescent="0.2">
      <c r="A147" s="137" t="s">
        <v>112</v>
      </c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22"/>
    </row>
    <row r="148" spans="1:12" ht="14.25" x14ac:dyDescent="0.2">
      <c r="A148" s="137" t="s">
        <v>117</v>
      </c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22">
        <v>785.12</v>
      </c>
    </row>
    <row r="149" spans="1:12" ht="14.25" x14ac:dyDescent="0.2">
      <c r="A149" s="137" t="s">
        <v>114</v>
      </c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22"/>
    </row>
    <row r="150" spans="1:12" ht="14.25" x14ac:dyDescent="0.2">
      <c r="A150" s="137" t="s">
        <v>118</v>
      </c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22">
        <v>24.64</v>
      </c>
    </row>
    <row r="151" spans="1:12" ht="15" x14ac:dyDescent="0.25">
      <c r="A151" s="136" t="s">
        <v>119</v>
      </c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3">
        <f>H136</f>
        <v>5677.7399999999989</v>
      </c>
    </row>
    <row r="152" spans="1:12" ht="16.5" x14ac:dyDescent="0.25">
      <c r="A152" s="138" t="s">
        <v>109</v>
      </c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</row>
    <row r="153" spans="1:12" ht="14.25" x14ac:dyDescent="0.2">
      <c r="A153" s="137" t="str">
        <f>IF([5]Source!H82&lt;&gt; "", [5]Source!H82, "" )</f>
        <v>Прямые затраты</v>
      </c>
      <c r="B153" s="137"/>
      <c r="C153" s="137"/>
      <c r="D153" s="137"/>
      <c r="E153" s="137"/>
      <c r="F153" s="137"/>
      <c r="G153" s="137"/>
      <c r="H153" s="122">
        <f>[5]Source!F82</f>
        <v>3522.94</v>
      </c>
    </row>
    <row r="154" spans="1:12" ht="14.25" x14ac:dyDescent="0.2">
      <c r="A154" s="137" t="str">
        <f>IF([5]Source!H83&lt;&gt; "", [5]Source!H83, "" )</f>
        <v>Стоимость материальных ресурсов (всего)</v>
      </c>
      <c r="B154" s="137"/>
      <c r="C154" s="137"/>
      <c r="D154" s="137"/>
      <c r="E154" s="137"/>
      <c r="F154" s="137"/>
      <c r="G154" s="137"/>
      <c r="H154" s="122">
        <f>[5]Source!F83</f>
        <v>1551.92</v>
      </c>
    </row>
    <row r="155" spans="1:12" ht="14.25" x14ac:dyDescent="0.2">
      <c r="A155" s="137" t="str">
        <f>IF([5]Source!H85&lt;&gt; "", [5]Source!H85, "" )</f>
        <v>Стоимость материалов и оборудования подрядчика</v>
      </c>
      <c r="B155" s="137"/>
      <c r="C155" s="137"/>
      <c r="D155" s="137"/>
      <c r="E155" s="137"/>
      <c r="F155" s="137"/>
      <c r="G155" s="137"/>
      <c r="H155" s="122">
        <f>[5]Source!F85</f>
        <v>1551.92</v>
      </c>
    </row>
    <row r="156" spans="1:12" ht="14.25" x14ac:dyDescent="0.2">
      <c r="A156" s="137" t="str">
        <f>IF([5]Source!H86&lt;&gt; "", [5]Source!H86, "" )</f>
        <v>Стоимость материалов (всего)</v>
      </c>
      <c r="B156" s="137"/>
      <c r="C156" s="137"/>
      <c r="D156" s="137"/>
      <c r="E156" s="137"/>
      <c r="F156" s="137"/>
      <c r="G156" s="137"/>
      <c r="H156" s="122">
        <f>[5]Source!F86</f>
        <v>1551.92</v>
      </c>
    </row>
    <row r="157" spans="1:12" ht="14.25" x14ac:dyDescent="0.2">
      <c r="A157" s="137" t="str">
        <f>IF([5]Source!H88&lt;&gt; "", [5]Source!H88, "" )</f>
        <v>Стоимость материалов подрядчика</v>
      </c>
      <c r="B157" s="137"/>
      <c r="C157" s="137"/>
      <c r="D157" s="137"/>
      <c r="E157" s="137"/>
      <c r="F157" s="137"/>
      <c r="G157" s="137"/>
      <c r="H157" s="122">
        <f>[5]Source!F88</f>
        <v>1551.92</v>
      </c>
    </row>
    <row r="158" spans="1:12" ht="14.25" x14ac:dyDescent="0.2">
      <c r="A158" s="137" t="str">
        <f>IF([5]Source!H92&lt;&gt; "", [5]Source!H92, "" )</f>
        <v>Эксплуатация машин</v>
      </c>
      <c r="B158" s="137"/>
      <c r="C158" s="137"/>
      <c r="D158" s="137"/>
      <c r="E158" s="137"/>
      <c r="F158" s="137"/>
      <c r="G158" s="137"/>
      <c r="H158" s="122">
        <f>[5]Source!F92</f>
        <v>626.65</v>
      </c>
    </row>
    <row r="159" spans="1:12" ht="14.25" x14ac:dyDescent="0.2">
      <c r="A159" s="137" t="str">
        <f>IF([5]Source!H94&lt;&gt; "", [5]Source!H94, "" )</f>
        <v>ЗП машинистов</v>
      </c>
      <c r="B159" s="137"/>
      <c r="C159" s="137"/>
      <c r="D159" s="137"/>
      <c r="E159" s="137"/>
      <c r="F159" s="137"/>
      <c r="G159" s="137"/>
      <c r="H159" s="122">
        <f>[5]Source!F94</f>
        <v>13.48</v>
      </c>
    </row>
    <row r="160" spans="1:12" ht="14.25" x14ac:dyDescent="0.2">
      <c r="A160" s="137" t="str">
        <f>IF([5]Source!H95&lt;&gt; "", [5]Source!H95, "" )</f>
        <v>Основная ЗП рабочих</v>
      </c>
      <c r="B160" s="137"/>
      <c r="C160" s="137"/>
      <c r="D160" s="137"/>
      <c r="E160" s="137"/>
      <c r="F160" s="137"/>
      <c r="G160" s="137"/>
      <c r="H160" s="122">
        <f>[5]Source!F95</f>
        <v>1344.37</v>
      </c>
    </row>
    <row r="161" spans="1:8" ht="14.25" x14ac:dyDescent="0.2">
      <c r="A161" s="137" t="str">
        <f>IF([5]Source!H102&lt;&gt; "", [5]Source!H102, "" )</f>
        <v>Трудозатраты строителей</v>
      </c>
      <c r="B161" s="137"/>
      <c r="C161" s="137"/>
      <c r="D161" s="137"/>
      <c r="E161" s="137"/>
      <c r="F161" s="137"/>
      <c r="G161" s="137"/>
      <c r="H161" s="122">
        <f>[5]Source!F102</f>
        <v>132.11000000000001</v>
      </c>
    </row>
    <row r="162" spans="1:8" ht="14.25" x14ac:dyDescent="0.2">
      <c r="A162" s="137" t="str">
        <f>IF([5]Source!H103&lt;&gt; "", [5]Source!H103, "" )</f>
        <v>Трудозатраты машинистов</v>
      </c>
      <c r="B162" s="137"/>
      <c r="C162" s="137"/>
      <c r="D162" s="137"/>
      <c r="E162" s="137"/>
      <c r="F162" s="137"/>
      <c r="G162" s="137"/>
      <c r="H162" s="122">
        <f>[5]Source!F103</f>
        <v>1.1599999999999999</v>
      </c>
    </row>
    <row r="163" spans="1:8" ht="14.25" x14ac:dyDescent="0.2">
      <c r="A163" s="137" t="str">
        <f>IF([5]Source!H106&lt;&gt; "", [5]Source!H106, "" )</f>
        <v>Накладные расходы</v>
      </c>
      <c r="B163" s="137"/>
      <c r="C163" s="137"/>
      <c r="D163" s="137"/>
      <c r="E163" s="137"/>
      <c r="F163" s="137"/>
      <c r="G163" s="137"/>
      <c r="H163" s="122">
        <f>[5]Source!F106</f>
        <v>1345.04</v>
      </c>
    </row>
    <row r="164" spans="1:8" ht="14.25" x14ac:dyDescent="0.2">
      <c r="A164" s="137" t="str">
        <f>IF([5]Source!H107&lt;&gt; "", [5]Source!H107, "" )</f>
        <v>Сметная прибыль</v>
      </c>
      <c r="B164" s="137"/>
      <c r="C164" s="137"/>
      <c r="D164" s="137"/>
      <c r="E164" s="137"/>
      <c r="F164" s="137"/>
      <c r="G164" s="137"/>
      <c r="H164" s="122">
        <f>[5]Source!F107</f>
        <v>809.76</v>
      </c>
    </row>
    <row r="165" spans="1:8" ht="14.25" x14ac:dyDescent="0.2">
      <c r="A165" s="137" t="str">
        <f>IF([5]Source!H108&lt;&gt; "", [5]Source!H108, "" )</f>
        <v>Всего с НР и СП</v>
      </c>
      <c r="B165" s="137"/>
      <c r="C165" s="137"/>
      <c r="D165" s="137"/>
      <c r="E165" s="137"/>
      <c r="F165" s="137"/>
      <c r="G165" s="137"/>
      <c r="H165" s="122">
        <f>[5]Source!F108</f>
        <v>5677.74</v>
      </c>
    </row>
    <row r="166" spans="1:8" s="141" customFormat="1" ht="15" customHeight="1" x14ac:dyDescent="0.2">
      <c r="A166" s="139" t="s">
        <v>120</v>
      </c>
      <c r="B166" s="139"/>
      <c r="C166" s="139"/>
      <c r="D166" s="139"/>
      <c r="E166" s="139"/>
      <c r="F166" s="139"/>
      <c r="G166" s="139"/>
      <c r="H166" s="140">
        <v>9</v>
      </c>
    </row>
    <row r="167" spans="1:8" s="141" customFormat="1" ht="15" customHeight="1" x14ac:dyDescent="0.2">
      <c r="A167" s="139" t="s">
        <v>121</v>
      </c>
      <c r="B167" s="139"/>
      <c r="C167" s="139"/>
      <c r="D167" s="139"/>
      <c r="E167" s="139"/>
      <c r="F167" s="139"/>
      <c r="G167" s="139"/>
      <c r="H167" s="140">
        <v>27</v>
      </c>
    </row>
    <row r="168" spans="1:8" s="141" customFormat="1" ht="15" customHeight="1" x14ac:dyDescent="0.2">
      <c r="A168" s="139" t="s">
        <v>122</v>
      </c>
      <c r="B168" s="139"/>
      <c r="C168" s="139"/>
      <c r="D168" s="139"/>
      <c r="E168" s="139"/>
      <c r="F168" s="139"/>
      <c r="G168" s="139"/>
      <c r="H168" s="140">
        <v>1</v>
      </c>
    </row>
    <row r="169" spans="1:8" s="141" customFormat="1" ht="15" customHeight="1" x14ac:dyDescent="0.2">
      <c r="A169" s="139" t="s">
        <v>123</v>
      </c>
      <c r="B169" s="139"/>
      <c r="C169" s="139"/>
      <c r="D169" s="139"/>
      <c r="E169" s="139"/>
      <c r="F169" s="139"/>
      <c r="G169" s="139"/>
      <c r="H169" s="140">
        <v>9</v>
      </c>
    </row>
    <row r="170" spans="1:8" s="141" customFormat="1" ht="15" customHeight="1" x14ac:dyDescent="0.2">
      <c r="A170" s="139" t="s">
        <v>124</v>
      </c>
      <c r="B170" s="139"/>
      <c r="C170" s="139"/>
      <c r="D170" s="139"/>
      <c r="E170" s="142"/>
      <c r="F170" s="142"/>
      <c r="G170" s="142"/>
      <c r="H170" s="140">
        <f>'[1]СА м тр 4422402'!F25</f>
        <v>9629.41</v>
      </c>
    </row>
    <row r="171" spans="1:8" s="141" customFormat="1" ht="15" customHeight="1" x14ac:dyDescent="0.2">
      <c r="A171" s="139" t="s">
        <v>125</v>
      </c>
      <c r="B171" s="139"/>
      <c r="C171" s="139"/>
      <c r="D171" s="139"/>
      <c r="E171" s="139"/>
      <c r="F171" s="139"/>
      <c r="G171" s="139"/>
      <c r="H171" s="140">
        <f>'[1]СА м тр 4422402 (дав)'!H23</f>
        <v>454.72</v>
      </c>
    </row>
    <row r="172" spans="1:8" s="141" customFormat="1" ht="15" customHeight="1" x14ac:dyDescent="0.2">
      <c r="A172" s="139" t="s">
        <v>126</v>
      </c>
      <c r="B172" s="139"/>
      <c r="C172" s="139"/>
      <c r="D172" s="139"/>
      <c r="E172" s="139"/>
      <c r="F172" s="139"/>
      <c r="G172" s="139"/>
      <c r="H172" s="143">
        <f>'[1]СА м тр 4422402 (дав)'!H22</f>
        <v>8.92</v>
      </c>
    </row>
    <row r="173" spans="1:8" s="141" customFormat="1" ht="15" customHeight="1" x14ac:dyDescent="0.2">
      <c r="A173" s="139" t="s">
        <v>127</v>
      </c>
      <c r="B173" s="139"/>
      <c r="C173" s="139"/>
      <c r="D173" s="139"/>
      <c r="E173" s="139"/>
      <c r="F173" s="139"/>
      <c r="G173" s="139"/>
      <c r="H173" s="144">
        <f>H158*H166</f>
        <v>5639.8499999999995</v>
      </c>
    </row>
    <row r="174" spans="1:8" s="141" customFormat="1" ht="15" customHeight="1" x14ac:dyDescent="0.2">
      <c r="A174" s="139" t="s">
        <v>128</v>
      </c>
      <c r="B174" s="139"/>
      <c r="C174" s="139"/>
      <c r="D174" s="139"/>
      <c r="E174" s="139"/>
      <c r="F174" s="139"/>
      <c r="G174" s="139"/>
      <c r="H174" s="144">
        <f>H160*H167</f>
        <v>36297.99</v>
      </c>
    </row>
    <row r="175" spans="1:8" s="141" customFormat="1" ht="15" customHeight="1" x14ac:dyDescent="0.2">
      <c r="A175" s="139" t="s">
        <v>129</v>
      </c>
      <c r="B175" s="139"/>
      <c r="C175" s="139"/>
      <c r="D175" s="145">
        <f>(H163/(H159+H160))*1</f>
        <v>0.99056596825864418</v>
      </c>
      <c r="E175" s="142"/>
      <c r="F175" s="142"/>
      <c r="G175" s="142"/>
      <c r="H175" s="144">
        <f>(H174+(H159*H167))*D175</f>
        <v>36316.079999999994</v>
      </c>
    </row>
    <row r="176" spans="1:8" s="141" customFormat="1" ht="15" customHeight="1" x14ac:dyDescent="0.2">
      <c r="A176" s="139" t="s">
        <v>130</v>
      </c>
      <c r="B176" s="139"/>
      <c r="C176" s="139"/>
      <c r="D176" s="145">
        <f>(H164/(H159+H160))*1</f>
        <v>0.59635453106013181</v>
      </c>
      <c r="E176" s="142"/>
      <c r="F176" s="142"/>
      <c r="G176" s="142"/>
      <c r="H176" s="144">
        <f>(H174+(H159*H167))*D176</f>
        <v>21863.519999999997</v>
      </c>
    </row>
    <row r="177" spans="1:14" s="141" customFormat="1" ht="15" customHeight="1" x14ac:dyDescent="0.2">
      <c r="A177" s="139" t="s">
        <v>131</v>
      </c>
      <c r="B177" s="139"/>
      <c r="C177" s="139"/>
      <c r="D177" s="139"/>
      <c r="E177" s="139"/>
      <c r="F177" s="139"/>
      <c r="G177" s="139"/>
      <c r="H177" s="144">
        <f>H170+H171+H173+H174+H175+H176</f>
        <v>110201.56999999998</v>
      </c>
    </row>
    <row r="178" spans="1:14" s="141" customFormat="1" ht="13.5" customHeight="1" x14ac:dyDescent="0.2">
      <c r="A178" s="139" t="s">
        <v>132</v>
      </c>
      <c r="B178" s="139"/>
      <c r="C178" s="139"/>
      <c r="D178" s="139"/>
      <c r="E178" s="139"/>
      <c r="F178" s="139"/>
      <c r="G178" s="139"/>
      <c r="H178" s="144">
        <f>H177</f>
        <v>110201.56999999998</v>
      </c>
    </row>
    <row r="179" spans="1:14" s="148" customFormat="1" ht="27.75" hidden="1" customHeight="1" x14ac:dyDescent="0.2">
      <c r="A179" s="146" t="s">
        <v>133</v>
      </c>
      <c r="B179" s="146"/>
      <c r="C179" s="146"/>
      <c r="D179" s="146"/>
      <c r="E179" s="146"/>
      <c r="F179" s="146"/>
      <c r="G179" s="146"/>
      <c r="H179" s="147">
        <v>0</v>
      </c>
    </row>
    <row r="180" spans="1:14" s="148" customFormat="1" ht="27" hidden="1" customHeight="1" x14ac:dyDescent="0.2">
      <c r="A180" s="146" t="s">
        <v>134</v>
      </c>
      <c r="B180" s="146"/>
      <c r="C180" s="146"/>
      <c r="D180" s="146"/>
      <c r="E180" s="146"/>
      <c r="F180" s="146"/>
      <c r="G180" s="146"/>
      <c r="H180" s="149">
        <f>(H178*H179)</f>
        <v>0</v>
      </c>
    </row>
    <row r="181" spans="1:14" s="148" customFormat="1" ht="32.25" hidden="1" customHeight="1" x14ac:dyDescent="0.2">
      <c r="A181" s="146" t="s">
        <v>132</v>
      </c>
      <c r="B181" s="146"/>
      <c r="C181" s="146"/>
      <c r="D181" s="146"/>
      <c r="E181" s="146"/>
      <c r="F181" s="146"/>
      <c r="G181" s="146"/>
      <c r="H181" s="149">
        <f>H178+H180</f>
        <v>110201.56999999998</v>
      </c>
    </row>
    <row r="182" spans="1:14" s="148" customFormat="1" ht="14.25" customHeight="1" x14ac:dyDescent="0.2">
      <c r="A182" s="146" t="s">
        <v>135</v>
      </c>
      <c r="B182" s="146"/>
      <c r="C182" s="146"/>
      <c r="D182" s="146"/>
      <c r="E182" s="146"/>
      <c r="F182" s="146"/>
      <c r="G182" s="146"/>
      <c r="H182" s="149">
        <f>(H181-H171)+H172</f>
        <v>109755.76999999997</v>
      </c>
    </row>
    <row r="183" spans="1:14" s="153" customFormat="1" ht="14.25" customHeight="1" x14ac:dyDescent="0.2">
      <c r="A183" s="150" t="s">
        <v>136</v>
      </c>
      <c r="B183" s="150"/>
      <c r="C183" s="150"/>
      <c r="D183" s="151"/>
      <c r="E183" s="151"/>
      <c r="F183" s="151"/>
      <c r="G183" s="151"/>
      <c r="H183" s="152">
        <f>(H182-H170-H172)*0.8+H170+H172</f>
        <v>89732.281999999992</v>
      </c>
    </row>
    <row r="184" spans="1:14" s="154" customFormat="1" ht="14.25" customHeight="1" x14ac:dyDescent="0.2">
      <c r="A184" s="150" t="s">
        <v>137</v>
      </c>
      <c r="B184" s="150"/>
      <c r="C184" s="150"/>
      <c r="D184" s="150"/>
      <c r="E184" s="150"/>
      <c r="F184" s="150"/>
      <c r="G184" s="150"/>
      <c r="H184" s="152">
        <f>H183*20%</f>
        <v>17946.456399999999</v>
      </c>
    </row>
    <row r="185" spans="1:14" s="154" customFormat="1" ht="14.25" customHeight="1" x14ac:dyDescent="0.2">
      <c r="A185" s="150" t="s">
        <v>82</v>
      </c>
      <c r="B185" s="150"/>
      <c r="C185" s="150"/>
      <c r="D185" s="150"/>
      <c r="E185" s="150"/>
      <c r="F185" s="150"/>
      <c r="G185" s="150"/>
      <c r="H185" s="152">
        <f>H183+H184</f>
        <v>107678.73839999999</v>
      </c>
    </row>
    <row r="186" spans="1:14" s="153" customFormat="1" x14ac:dyDescent="0.2"/>
    <row r="187" spans="1:14" s="153" customFormat="1" x14ac:dyDescent="0.2"/>
    <row r="188" spans="1:14" s="40" customFormat="1" ht="15" customHeight="1" x14ac:dyDescent="0.2">
      <c r="A188" s="155" t="s">
        <v>138</v>
      </c>
      <c r="B188" s="156"/>
      <c r="D188" s="157"/>
      <c r="E188" s="158"/>
      <c r="F188" s="158"/>
      <c r="G188" s="158"/>
      <c r="H188" s="159" t="s">
        <v>139</v>
      </c>
      <c r="I188" s="160"/>
      <c r="J188" s="161"/>
      <c r="K188" s="158"/>
      <c r="L188" s="158"/>
      <c r="M188" s="158"/>
      <c r="N188" s="162"/>
    </row>
    <row r="189" spans="1:14" s="40" customFormat="1" ht="15" customHeight="1" x14ac:dyDescent="0.2">
      <c r="A189" s="155"/>
      <c r="B189" s="156"/>
      <c r="D189" s="157"/>
      <c r="E189" s="158"/>
      <c r="F189" s="158"/>
      <c r="G189" s="158"/>
      <c r="H189" s="159"/>
      <c r="I189" s="160"/>
      <c r="J189" s="161"/>
      <c r="K189" s="158"/>
      <c r="L189" s="158"/>
      <c r="M189" s="158"/>
      <c r="N189" s="162"/>
    </row>
    <row r="190" spans="1:14" s="40" customFormat="1" ht="15" x14ac:dyDescent="0.25">
      <c r="A190" s="163" t="s">
        <v>140</v>
      </c>
      <c r="B190" s="163"/>
      <c r="D190" s="163"/>
      <c r="E190" s="163"/>
      <c r="F190" s="163"/>
      <c r="G190" s="164"/>
      <c r="H190" s="165"/>
      <c r="I190" s="165"/>
      <c r="J190" s="166"/>
      <c r="K190" s="166"/>
      <c r="L190" s="166"/>
      <c r="M190" s="166"/>
    </row>
    <row r="191" spans="1:14" s="40" customFormat="1" ht="20.25" customHeight="1" x14ac:dyDescent="0.2">
      <c r="A191" s="163" t="s">
        <v>141</v>
      </c>
      <c r="B191" s="163"/>
      <c r="D191" s="167" t="s">
        <v>142</v>
      </c>
      <c r="E191" s="163"/>
      <c r="F191" s="166"/>
      <c r="H191" s="163"/>
      <c r="I191" s="163"/>
      <c r="J191" s="166"/>
      <c r="K191" s="167" t="s">
        <v>143</v>
      </c>
      <c r="L191" s="166"/>
      <c r="M191" s="166"/>
    </row>
    <row r="192" spans="1:14" s="168" customFormat="1" x14ac:dyDescent="0.2">
      <c r="C192" s="169"/>
      <c r="D192" s="169"/>
      <c r="H192" s="170"/>
      <c r="I192" s="170"/>
      <c r="J192" s="170"/>
    </row>
  </sheetData>
  <mergeCells count="79">
    <mergeCell ref="A183:C183"/>
    <mergeCell ref="A184:G184"/>
    <mergeCell ref="A185:G185"/>
    <mergeCell ref="C192:D192"/>
    <mergeCell ref="H192:J192"/>
    <mergeCell ref="A177:G177"/>
    <mergeCell ref="A178:G178"/>
    <mergeCell ref="A179:G179"/>
    <mergeCell ref="A180:G180"/>
    <mergeCell ref="A181:G181"/>
    <mergeCell ref="A182:G182"/>
    <mergeCell ref="A171:G171"/>
    <mergeCell ref="A172:G172"/>
    <mergeCell ref="A173:G173"/>
    <mergeCell ref="A174:G174"/>
    <mergeCell ref="A175:C175"/>
    <mergeCell ref="A176:C176"/>
    <mergeCell ref="A165:G165"/>
    <mergeCell ref="A166:G166"/>
    <mergeCell ref="A167:G167"/>
    <mergeCell ref="A168:G168"/>
    <mergeCell ref="A169:G169"/>
    <mergeCell ref="A170:D170"/>
    <mergeCell ref="A159:G159"/>
    <mergeCell ref="A160:G160"/>
    <mergeCell ref="A161:G161"/>
    <mergeCell ref="A162:G162"/>
    <mergeCell ref="A163:G163"/>
    <mergeCell ref="A164:G164"/>
    <mergeCell ref="A153:G153"/>
    <mergeCell ref="A154:G154"/>
    <mergeCell ref="A155:G155"/>
    <mergeCell ref="A156:G156"/>
    <mergeCell ref="A157:G157"/>
    <mergeCell ref="A158:G158"/>
    <mergeCell ref="A147:K147"/>
    <mergeCell ref="A148:K148"/>
    <mergeCell ref="A149:K149"/>
    <mergeCell ref="A150:K150"/>
    <mergeCell ref="A151:K151"/>
    <mergeCell ref="A152:L152"/>
    <mergeCell ref="A141:K141"/>
    <mergeCell ref="A142:K142"/>
    <mergeCell ref="A143:K143"/>
    <mergeCell ref="A144:K144"/>
    <mergeCell ref="A145:K145"/>
    <mergeCell ref="A146:K146"/>
    <mergeCell ref="A41:L41"/>
    <mergeCell ref="A42:L42"/>
    <mergeCell ref="A68:L68"/>
    <mergeCell ref="A136:G137"/>
    <mergeCell ref="A139:K139"/>
    <mergeCell ref="A140:K140"/>
    <mergeCell ref="F35:G35"/>
    <mergeCell ref="H35:J35"/>
    <mergeCell ref="K35:L35"/>
    <mergeCell ref="F36:F37"/>
    <mergeCell ref="G36:G37"/>
    <mergeCell ref="H36:H38"/>
    <mergeCell ref="I36:I38"/>
    <mergeCell ref="J36:J37"/>
    <mergeCell ref="K36:L36"/>
    <mergeCell ref="K37:L37"/>
    <mergeCell ref="J21:J22"/>
    <mergeCell ref="K21:K22"/>
    <mergeCell ref="L21:L22"/>
    <mergeCell ref="J24:L24"/>
    <mergeCell ref="J33:K33"/>
    <mergeCell ref="A35:A38"/>
    <mergeCell ref="B35:B38"/>
    <mergeCell ref="C35:C38"/>
    <mergeCell ref="D35:D38"/>
    <mergeCell ref="E35:E38"/>
    <mergeCell ref="J6:L6"/>
    <mergeCell ref="J7:L9"/>
    <mergeCell ref="J10:L11"/>
    <mergeCell ref="J12:L14"/>
    <mergeCell ref="J15:L17"/>
    <mergeCell ref="J18:L20"/>
  </mergeCells>
  <pageMargins left="0.4" right="0.2" top="0.2" bottom="0.4" header="0.2" footer="0.2"/>
  <pageSetup paperSize="9" scale="82" fitToHeight="0" orientation="landscape" r:id="rId1"/>
  <headerFooter>
    <oddHeader>&amp;L&amp;8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(53)</vt:lpstr>
      <vt:lpstr>СА п тр 4422460</vt:lpstr>
      <vt:lpstr>СА п тр 4422461</vt:lpstr>
      <vt:lpstr>СА п тр 4422402</vt:lpstr>
      <vt:lpstr>'СА п тр 4422402'!Заголовки_для_печати</vt:lpstr>
      <vt:lpstr>'СА п тр 4422460'!Заголовки_для_печати</vt:lpstr>
      <vt:lpstr>'СА п тр 4422461'!Заголовки_для_печати</vt:lpstr>
      <vt:lpstr>'СА п тр 4422402'!Область_печати</vt:lpstr>
      <vt:lpstr>'СА п тр 4422460'!Область_печати</vt:lpstr>
      <vt:lpstr>'СА п тр 4422461'!Область_печати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Алиев Э.И.</dc:creator>
  <cp:lastModifiedBy>Алиев Э.И.</cp:lastModifiedBy>
  <dcterms:created xsi:type="dcterms:W3CDTF">2022-01-19T07:19:09Z</dcterms:created>
  <dcterms:modified xsi:type="dcterms:W3CDTF">2022-01-19T07:22:58Z</dcterms:modified>
</cp:coreProperties>
</file>