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filterPrivacy="1" hidePivotFieldList="1"/>
  <xr:revisionPtr revIDLastSave="0" documentId="13_ncr:1_{176B18C7-CEDB-5F41-B0E3-7024B94EDA03}" xr6:coauthVersionLast="47" xr6:coauthVersionMax="47" xr10:uidLastSave="{00000000-0000-0000-0000-000000000000}"/>
  <bookViews>
    <workbookView xWindow="0" yWindow="500" windowWidth="28800" windowHeight="16060" xr2:uid="{00000000-000D-0000-FFFF-FFFF00000000}"/>
  </bookViews>
  <sheets>
    <sheet name="ABC" sheetId="7" r:id="rId1"/>
    <sheet name="Отчеты" sheetId="4" r:id="rId2"/>
    <sheet name="Себестоимость" sheetId="5" state="hidden" r:id="rId3"/>
  </sheets>
  <definedNames>
    <definedName name="_xlnm._FilterDatabase" localSheetId="1" hidden="1">Отчеты!$A$1:$R$42</definedName>
    <definedName name="_xlnm._FilterDatabase" localSheetId="2" hidden="1">Себестоимость!$A$1:$D$5</definedName>
    <definedName name="ВстроеннаяВременнаяШкала_Дата_продажи">#N/A</definedName>
  </definedNames>
  <calcPr calcId="191029"/>
  <pivotCaches>
    <pivotCache cacheId="188" r:id="rId4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5"/>
      </x15:timelineCacheRef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4" l="1"/>
  <c r="O26" i="4" s="1"/>
  <c r="P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M2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K2" i="4"/>
  <c r="N2" i="4" s="1"/>
  <c r="K3" i="4"/>
  <c r="N3" i="4" s="1"/>
  <c r="K4" i="4"/>
  <c r="N4" i="4" s="1"/>
  <c r="K5" i="4"/>
  <c r="N5" i="4" s="1"/>
  <c r="K6" i="4"/>
  <c r="N6" i="4" s="1"/>
  <c r="K7" i="4"/>
  <c r="N7" i="4" s="1"/>
  <c r="K8" i="4"/>
  <c r="N8" i="4" s="1"/>
  <c r="K9" i="4"/>
  <c r="N9" i="4" s="1"/>
  <c r="K10" i="4"/>
  <c r="N10" i="4" s="1"/>
  <c r="K11" i="4"/>
  <c r="N11" i="4" s="1"/>
  <c r="K12" i="4"/>
  <c r="N12" i="4" s="1"/>
  <c r="K13" i="4"/>
  <c r="N13" i="4" s="1"/>
  <c r="K14" i="4"/>
  <c r="N14" i="4" s="1"/>
  <c r="K15" i="4"/>
  <c r="N15" i="4" s="1"/>
  <c r="K16" i="4"/>
  <c r="N16" i="4" s="1"/>
  <c r="K17" i="4"/>
  <c r="N17" i="4" s="1"/>
  <c r="K18" i="4"/>
  <c r="N18" i="4" s="1"/>
  <c r="K19" i="4"/>
  <c r="N19" i="4" s="1"/>
  <c r="K20" i="4"/>
  <c r="K21" i="4"/>
  <c r="N21" i="4" s="1"/>
  <c r="K22" i="4"/>
  <c r="N22" i="4" s="1"/>
  <c r="K23" i="4"/>
  <c r="K24" i="4"/>
  <c r="K25" i="4"/>
  <c r="N25" i="4" s="1"/>
  <c r="K26" i="4"/>
  <c r="N26" i="4" s="1"/>
  <c r="K27" i="4"/>
  <c r="N27" i="4" s="1"/>
  <c r="K28" i="4"/>
  <c r="K29" i="4"/>
  <c r="N29" i="4" s="1"/>
  <c r="K30" i="4"/>
  <c r="N30" i="4" s="1"/>
  <c r="K31" i="4"/>
  <c r="N31" i="4" s="1"/>
  <c r="K32" i="4"/>
  <c r="N32" i="4" s="1"/>
  <c r="K33" i="4"/>
  <c r="N33" i="4" s="1"/>
  <c r="K34" i="4"/>
  <c r="N34" i="4" s="1"/>
  <c r="K35" i="4"/>
  <c r="N35" i="4" s="1"/>
  <c r="K36" i="4"/>
  <c r="N36" i="4" s="1"/>
  <c r="K37" i="4"/>
  <c r="N37" i="4" s="1"/>
  <c r="K38" i="4"/>
  <c r="N38" i="4" s="1"/>
  <c r="K39" i="4"/>
  <c r="N39" i="4" s="1"/>
  <c r="K40" i="4"/>
  <c r="N40" i="4" s="1"/>
  <c r="K41" i="4"/>
  <c r="N41" i="4" s="1"/>
  <c r="K42" i="4"/>
  <c r="N42" i="4" s="1"/>
  <c r="L2" i="4"/>
  <c r="O2" i="4" s="1"/>
  <c r="L3" i="4"/>
  <c r="O3" i="4" s="1"/>
  <c r="L4" i="4"/>
  <c r="O4" i="4" s="1"/>
  <c r="L5" i="4"/>
  <c r="O5" i="4" s="1"/>
  <c r="L6" i="4"/>
  <c r="O6" i="4" s="1"/>
  <c r="L7" i="4"/>
  <c r="O7" i="4" s="1"/>
  <c r="L8" i="4"/>
  <c r="O8" i="4" s="1"/>
  <c r="L9" i="4"/>
  <c r="O9" i="4" s="1"/>
  <c r="L10" i="4"/>
  <c r="O10" i="4" s="1"/>
  <c r="L11" i="4"/>
  <c r="O11" i="4" s="1"/>
  <c r="L12" i="4"/>
  <c r="O12" i="4" s="1"/>
  <c r="L13" i="4"/>
  <c r="O13" i="4" s="1"/>
  <c r="L14" i="4"/>
  <c r="O14" i="4" s="1"/>
  <c r="L15" i="4"/>
  <c r="O15" i="4" s="1"/>
  <c r="L16" i="4"/>
  <c r="O16" i="4" s="1"/>
  <c r="L17" i="4"/>
  <c r="O17" i="4" s="1"/>
  <c r="L18" i="4"/>
  <c r="O18" i="4" s="1"/>
  <c r="L19" i="4"/>
  <c r="O19" i="4" s="1"/>
  <c r="L20" i="4"/>
  <c r="O20" i="4" s="1"/>
  <c r="L21" i="4"/>
  <c r="O21" i="4" s="1"/>
  <c r="L22" i="4"/>
  <c r="O22" i="4" s="1"/>
  <c r="L23" i="4"/>
  <c r="O23" i="4" s="1"/>
  <c r="L24" i="4"/>
  <c r="O24" i="4" s="1"/>
  <c r="L25" i="4"/>
  <c r="O25" i="4" s="1"/>
  <c r="L27" i="4"/>
  <c r="O27" i="4" s="1"/>
  <c r="L28" i="4"/>
  <c r="O28" i="4" s="1"/>
  <c r="L29" i="4"/>
  <c r="O29" i="4" s="1"/>
  <c r="L30" i="4"/>
  <c r="O30" i="4" s="1"/>
  <c r="L31" i="4"/>
  <c r="O31" i="4" s="1"/>
  <c r="L32" i="4"/>
  <c r="O32" i="4" s="1"/>
  <c r="L33" i="4"/>
  <c r="O33" i="4" s="1"/>
  <c r="L34" i="4"/>
  <c r="O34" i="4" s="1"/>
  <c r="L35" i="4"/>
  <c r="O35" i="4" s="1"/>
  <c r="L36" i="4"/>
  <c r="O36" i="4" s="1"/>
  <c r="L37" i="4"/>
  <c r="O37" i="4" s="1"/>
  <c r="L38" i="4"/>
  <c r="O38" i="4" s="1"/>
  <c r="L39" i="4"/>
  <c r="O39" i="4" s="1"/>
  <c r="L40" i="4"/>
  <c r="O40" i="4" s="1"/>
  <c r="L41" i="4"/>
  <c r="O41" i="4" s="1"/>
  <c r="L42" i="4"/>
  <c r="O42" i="4" s="1"/>
  <c r="N24" i="4" l="1"/>
  <c r="N23" i="4"/>
  <c r="N28" i="4"/>
  <c r="N20" i="4"/>
  <c r="Q41" i="4"/>
  <c r="R41" i="4" s="1"/>
  <c r="Q39" i="4"/>
  <c r="R39" i="4" s="1"/>
  <c r="Q34" i="4"/>
  <c r="R34" i="4" s="1"/>
  <c r="Q38" i="4"/>
  <c r="R38" i="4" s="1"/>
  <c r="Q36" i="4"/>
  <c r="R36" i="4" s="1"/>
  <c r="Q31" i="4"/>
  <c r="R31" i="4" s="1"/>
  <c r="Q42" i="4"/>
  <c r="R42" i="4" s="1"/>
  <c r="Q40" i="4"/>
  <c r="R40" i="4" s="1"/>
  <c r="Q37" i="4"/>
  <c r="R37" i="4" s="1"/>
  <c r="Q35" i="4"/>
  <c r="R35" i="4" s="1"/>
  <c r="Q33" i="4"/>
  <c r="R33" i="4" s="1"/>
  <c r="Q32" i="4"/>
  <c r="R32" i="4" s="1"/>
  <c r="Q29" i="4"/>
  <c r="R29" i="4" s="1"/>
  <c r="Q26" i="4"/>
  <c r="R26" i="4" s="1"/>
  <c r="Q30" i="4"/>
  <c r="R30" i="4" s="1"/>
  <c r="Q28" i="4"/>
  <c r="Q27" i="4"/>
  <c r="R27" i="4" s="1"/>
  <c r="Q25" i="4"/>
  <c r="R25" i="4" s="1"/>
  <c r="Q24" i="4"/>
  <c r="Q21" i="4"/>
  <c r="R21" i="4" s="1"/>
  <c r="Q23" i="4"/>
  <c r="Q22" i="4"/>
  <c r="R22" i="4" s="1"/>
  <c r="Q16" i="4"/>
  <c r="R16" i="4" s="1"/>
  <c r="Q14" i="4"/>
  <c r="R14" i="4" s="1"/>
  <c r="Q20" i="4"/>
  <c r="Q19" i="4"/>
  <c r="R19" i="4" s="1"/>
  <c r="Q17" i="4"/>
  <c r="R17" i="4" s="1"/>
  <c r="Q15" i="4"/>
  <c r="R15" i="4" s="1"/>
  <c r="Q12" i="4"/>
  <c r="R12" i="4" s="1"/>
  <c r="Q18" i="4"/>
  <c r="R18" i="4" s="1"/>
  <c r="Q13" i="4"/>
  <c r="R13" i="4" s="1"/>
  <c r="Q10" i="4"/>
  <c r="R10" i="4" s="1"/>
  <c r="Q5" i="4"/>
  <c r="R5" i="4" s="1"/>
  <c r="Q9" i="4"/>
  <c r="R9" i="4" s="1"/>
  <c r="Q2" i="4"/>
  <c r="R2" i="4" s="1"/>
  <c r="Q11" i="4"/>
  <c r="R11" i="4" s="1"/>
  <c r="Q8" i="4"/>
  <c r="R8" i="4" s="1"/>
  <c r="Q7" i="4"/>
  <c r="R7" i="4" s="1"/>
  <c r="Q6" i="4"/>
  <c r="R6" i="4" s="1"/>
  <c r="Q4" i="4"/>
  <c r="R4" i="4" s="1"/>
  <c r="Q3" i="4"/>
  <c r="R3" i="4" s="1"/>
  <c r="R24" i="4" l="1"/>
  <c r="R23" i="4"/>
  <c r="R28" i="4"/>
  <c r="R20" i="4"/>
</calcChain>
</file>

<file path=xl/sharedStrings.xml><?xml version="1.0" encoding="utf-8"?>
<sst xmlns="http://schemas.openxmlformats.org/spreadsheetml/2006/main" count="169" uniqueCount="44">
  <si>
    <t>Код номенклатуры</t>
  </si>
  <si>
    <t>Название</t>
  </si>
  <si>
    <t>Страна</t>
  </si>
  <si>
    <t>Тип документа</t>
  </si>
  <si>
    <t>Кол-во</t>
  </si>
  <si>
    <t>Цена розничная</t>
  </si>
  <si>
    <t>Вайлдберриз реализовал Товар (Пр)</t>
  </si>
  <si>
    <t>Дата продажи</t>
  </si>
  <si>
    <t>К перечислению Продавцу за реализованный Товар</t>
  </si>
  <si>
    <t>Услуги по доставке товара покупателю</t>
  </si>
  <si>
    <t>Продажа</t>
  </si>
  <si>
    <t>Россия</t>
  </si>
  <si>
    <t>Казахстан</t>
  </si>
  <si>
    <t>Возврат</t>
  </si>
  <si>
    <t>Киргизия</t>
  </si>
  <si>
    <t>Бассейн детский фонтан надувной складной пляжный и</t>
  </si>
  <si>
    <t>SKU</t>
  </si>
  <si>
    <t>Группа товара</t>
  </si>
  <si>
    <t xml:space="preserve">Прибыль, р. </t>
  </si>
  <si>
    <t>Товары на вывод</t>
  </si>
  <si>
    <t>Автоматическая поилка для кошек собак грызунов жив</t>
  </si>
  <si>
    <t>Бассейн для собак/для домашних животных/Мытье дома</t>
  </si>
  <si>
    <t xml:space="preserve">Себестоимость, р. </t>
  </si>
  <si>
    <t>Группа товара (1.02)</t>
  </si>
  <si>
    <t>Себестоимость, р. (1.02)</t>
  </si>
  <si>
    <t>Выручка, р. (с учетом возвратов)</t>
  </si>
  <si>
    <t>Доп расходы</t>
  </si>
  <si>
    <t>Налог, р. (7%)</t>
  </si>
  <si>
    <t>Кол-во (с учетом возвратов)</t>
  </si>
  <si>
    <t>Выручка - комиссия, р. (с учетом возвратов)</t>
  </si>
  <si>
    <t>Общий итог</t>
  </si>
  <si>
    <t>Кол-во продаж</t>
  </si>
  <si>
    <t>Выручка, р.</t>
  </si>
  <si>
    <t>Выручка за вычетом комиссии, р</t>
  </si>
  <si>
    <t xml:space="preserve">Себестоимость, р.  </t>
  </si>
  <si>
    <t xml:space="preserve">Налог, р. (7%) </t>
  </si>
  <si>
    <t xml:space="preserve">Доп расходы </t>
  </si>
  <si>
    <t xml:space="preserve">Прибыль, р.  </t>
  </si>
  <si>
    <t xml:space="preserve">roi </t>
  </si>
  <si>
    <t xml:space="preserve">Доля в прибыли, % </t>
  </si>
  <si>
    <t>артикул 1</t>
  </si>
  <si>
    <t>артикул 2</t>
  </si>
  <si>
    <t>артикул 3</t>
  </si>
  <si>
    <t>артикул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</si>
</sst>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#,##0.00\ &quot;₽&quot;"/>
  </numFmts>
  <fonts count="5" x14ac:knownFonts="1"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43" fontId="4" fillId="2" borderId="0" xfId="1" applyFont="1" applyFill="1" applyAlignment="1">
      <alignment horizontal="center" vertical="center" wrapText="1"/>
    </xf>
    <xf numFmtId="14" fontId="0" fillId="0" borderId="0" xfId="0" applyNumberFormat="1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NumberFormat="1" applyFill="1"/>
    <xf numFmtId="165" fontId="0" fillId="3" borderId="0" xfId="0" applyNumberFormat="1" applyFill="1"/>
    <xf numFmtId="10" fontId="0" fillId="3" borderId="0" xfId="0" applyNumberFormat="1" applyFill="1"/>
    <xf numFmtId="0" fontId="0" fillId="0" borderId="0" xfId="0" applyFont="1" applyFill="1"/>
    <xf numFmtId="0" fontId="0" fillId="0" borderId="0" xfId="0" applyFill="1"/>
    <xf numFmtId="43" fontId="0" fillId="0" borderId="0" xfId="1" applyFont="1" applyFill="1"/>
  </cellXfs>
  <cellStyles count="2">
    <cellStyle name="Обычный" xfId="0" builtinId="0"/>
    <cellStyle name="Финансовый" xfId="1" builtinId="3"/>
  </cellStyles>
  <dxfs count="470"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horizont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vertic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horizont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vertic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horizont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vertic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horizont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vertic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horizont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vertic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horizont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vertic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14" formatCode="0.00%"/>
    </dxf>
    <dxf>
      <alignment horizontal="center"/>
    </dxf>
    <dxf>
      <alignment vertical="center"/>
    </dxf>
    <dxf>
      <numFmt numFmtId="14" formatCode="0.00%"/>
    </dxf>
    <dxf>
      <alignment wrapText="1"/>
    </dxf>
    <dxf>
      <alignment horizontal="center"/>
    </dxf>
    <dxf>
      <alignment vertic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_-* #,##0.00\ _₽_-;\-* #,##0.0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vertical="center"/>
    </dxf>
    <dxf>
      <alignment horizontal="center"/>
    </dxf>
    <dxf>
      <alignment wrapText="1"/>
    </dxf>
    <dxf>
      <numFmt numFmtId="14" formatCode="0.00%"/>
    </dxf>
    <dxf>
      <alignment vertical="center"/>
    </dxf>
    <dxf>
      <alignment horizontal="center"/>
    </dxf>
    <dxf>
      <numFmt numFmtId="14" formatCode="0.00%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11/relationships/timelineCache" Target="timelineCaches/timeline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9</xdr:col>
      <xdr:colOff>279400</xdr:colOff>
      <xdr:row>8</xdr:row>
      <xdr:rowOff>50800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Дата продажи">
              <a:extLst>
                <a:ext uri="{FF2B5EF4-FFF2-40B4-BE49-F238E27FC236}">
                  <a16:creationId xmlns:a16="http://schemas.microsoft.com/office/drawing/2014/main" id="{642AA9DB-294E-8146-A553-239C311FEC4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Дата продажи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3500"/>
              <a:ext cx="8661400" cy="1511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 2013 и более поздних версиях. Не перемещайте ее и не изменяйте ее размер.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593.809848263889" createdVersion="7" refreshedVersion="7" minRefreshableVersion="3" recordCount="41" xr:uid="{0D9A11A7-B2C7-C141-A9E2-727D3B3EC41B}">
  <cacheSource type="worksheet">
    <worksheetSource name="Таблица1"/>
  </cacheSource>
  <cacheFields count="23">
    <cacheField name="Код номенклатуры" numFmtId="0">
      <sharedItems containsSemiMixedTypes="0" containsString="0" containsNumber="1" containsInteger="1" minValue="101" maxValue="51507599" count="132">
        <n v="105"/>
        <n v="103"/>
        <n v="101"/>
        <n v="111"/>
        <n v="18940526" u="1"/>
        <n v="35763729" u="1"/>
        <n v="38945084" u="1"/>
        <n v="16896309" u="1"/>
        <n v="18698321" u="1"/>
        <n v="17112687" u="1"/>
        <n v="17984236" u="1"/>
        <n v="49629132" u="1"/>
        <n v="17618869" u="1"/>
        <n v="18940527" u="1"/>
        <n v="17837738" u="1"/>
        <n v="18698322" u="1"/>
        <n v="17704259" u="1"/>
        <n v="17837740" u="1"/>
        <n v="17112830" u="1"/>
        <n v="22940840" u="1"/>
        <n v="17829836" u="1"/>
        <n v="33320425" u="1"/>
        <n v="17700757" u="1"/>
        <n v="17837739" u="1"/>
        <n v="28355143" u="1"/>
        <n v="33333601" u="1"/>
        <n v="15683298" u="1"/>
        <n v="33444220" u="1"/>
        <n v="33455343" u="1"/>
        <n v="17829837" u="1"/>
        <n v="16510243" u="1"/>
        <n v="27496249" u="1"/>
        <n v="33445402" u="1"/>
        <n v="33644655" u="1"/>
        <n v="51279101" u="1"/>
        <n v="16008873" u="1"/>
        <n v="17272913" u="1"/>
        <n v="33333602" u="1"/>
        <n v="33414258" u="1"/>
        <n v="16599680" u="1"/>
        <n v="17891087" u="1"/>
        <n v="18463961" u="1"/>
        <n v="28459625" u="1"/>
        <n v="36221564" u="1"/>
        <n v="49940560" u="1"/>
        <n v="15344329" u="1"/>
        <n v="16744938" u="1"/>
        <n v="16895256" u="1"/>
        <n v="27513276" u="1"/>
        <n v="33445403" u="1"/>
        <n v="37889353" u="1"/>
        <n v="49940150" u="1"/>
        <n v="17272914" u="1"/>
        <n v="15270773" u="1"/>
        <n v="17826241" u="1"/>
        <n v="17898234" u="1"/>
        <n v="17978386" u="1"/>
        <n v="28459626" u="1"/>
        <n v="29526158" u="1"/>
        <n v="17891088" u="1"/>
        <n v="49940408" u="1"/>
        <n v="16895257" u="1"/>
        <n v="27513277" u="1"/>
        <n v="15900867" u="1"/>
        <n v="16068017" u="1"/>
        <n v="17933735" u="1"/>
        <n v="15270963" u="1"/>
        <n v="17094326" u="1"/>
        <n v="17606253" u="1"/>
        <n v="27494011" u="1"/>
        <n v="33379692" u="1"/>
        <n v="33519513" u="1"/>
        <n v="15964918" u="1"/>
        <n v="16895258" u="1"/>
        <n v="33473143" u="1"/>
        <n v="36282421" u="1"/>
        <n v="38759108" u="1"/>
        <n v="18460682" u="1"/>
        <n v="18715699" u="1"/>
        <n v="27495843" u="1"/>
        <n v="51507599" u="1"/>
        <n v="17090178" u="1"/>
        <n v="17094327" u="1"/>
        <n v="28649877" u="1"/>
        <n v="18894684" u="1"/>
        <n v="15306093" u="1"/>
        <n v="18715700" u="1"/>
        <n v="34568201" u="1"/>
        <n v="15306094" u="1"/>
        <n v="17090179" u="1"/>
        <n v="17094328" u="1"/>
        <n v="28464412" u="1"/>
        <n v="35887227" u="1"/>
        <n v="27537719" u="1"/>
        <n v="49629133" u="1"/>
        <n v="33346577" u="1"/>
        <n v="33385800" u="1"/>
        <n v="33675845" u="1"/>
        <n v="28461351" u="1"/>
        <n v="15964722" u="1"/>
        <n v="27537720" u="1"/>
        <n v="38762981" u="1"/>
        <n v="28656949" u="1"/>
        <n v="33385801" u="1"/>
        <n v="51279100" u="1"/>
        <n v="33382332" u="1"/>
        <n v="28471420" u="1"/>
        <n v="45828239" u="1"/>
        <n v="33525751" u="1"/>
        <n v="18622899" u="1"/>
        <n v="33385802" u="1"/>
        <n v="15905872" u="1"/>
        <n v="33644656" u="1"/>
        <n v="38944794" u="1"/>
        <n v="18540620" u="1"/>
        <n v="48131955" u="1"/>
        <n v="16892314" u="1"/>
        <n v="17619512" u="1"/>
        <n v="18940522" u="1"/>
        <n v="33439118" u="1"/>
        <n v="18698319" u="1"/>
        <n v="27480166" u="1"/>
        <n v="27495266" u="1"/>
        <n v="33473404" u="1"/>
        <n v="33491752" u="1"/>
        <n v="33677117" u="1"/>
        <n v="49940409" u="1"/>
        <n v="51507598" u="1"/>
        <n v="18940525" u="1"/>
        <n v="18698320" u="1"/>
        <n v="28962900" u="1"/>
        <n v="49940253" u="1"/>
      </sharedItems>
    </cacheField>
    <cacheField name="Название" numFmtId="0">
      <sharedItems/>
    </cacheField>
    <cacheField name="Страна" numFmtId="0">
      <sharedItems/>
    </cacheField>
    <cacheField name="Тип документа" numFmtId="0">
      <sharedItems/>
    </cacheField>
    <cacheField name="Кол-во" numFmtId="0">
      <sharedItems containsSemiMixedTypes="0" containsString="0" containsNumber="1" containsInteger="1" minValue="0" maxValue="1"/>
    </cacheField>
    <cacheField name="Цена розничная" numFmtId="0">
      <sharedItems containsSemiMixedTypes="0" containsString="0" containsNumber="1" containsInteger="1" minValue="0" maxValue="5830"/>
    </cacheField>
    <cacheField name="Вайлдберриз реализовал Товар (Пр)" numFmtId="0">
      <sharedItems containsSemiMixedTypes="0" containsString="0" containsNumber="1" minValue="0" maxValue="13000"/>
    </cacheField>
    <cacheField name="Дата продажи" numFmtId="14">
      <sharedItems containsSemiMixedTypes="0" containsNonDate="0" containsDate="1" containsString="0" minDate="2021-10-31T00:00:00" maxDate="2022-01-26T00:00:00" count="30">
        <d v="2021-11-04T00:00:00"/>
        <d v="2021-11-05T00:00:00"/>
        <d v="2021-11-02T00:00:00"/>
        <d v="2021-11-01T00:00:00"/>
        <d v="2021-11-03T00:00:00"/>
        <d v="2021-10-31T00:00:00"/>
        <d v="2021-11-07T00:00:00"/>
        <d v="2021-11-13T00:00:00"/>
        <d v="2021-11-09T00:00:00"/>
        <d v="2021-11-16T00:00:00"/>
        <d v="2021-11-18T00:00:00"/>
        <d v="2021-11-20T00:00:00"/>
        <d v="2021-11-21T00:00:00"/>
        <d v="2021-11-15T00:00:00"/>
        <d v="2021-11-27T00:00:00"/>
        <d v="2021-11-28T00:00:00"/>
        <d v="2021-11-23T00:00:00"/>
        <d v="2021-12-10T00:00:00"/>
        <d v="2021-12-07T00:00:00"/>
        <d v="2021-12-12T00:00:00"/>
        <d v="2021-12-19T00:00:00"/>
        <d v="2021-12-17T00:00:00"/>
        <d v="2021-12-13T00:00:00"/>
        <d v="2021-12-26T00:00:00"/>
        <d v="2021-12-20T00:00:00"/>
        <d v="2021-12-22T00:00:00"/>
        <d v="2022-01-14T00:00:00"/>
        <d v="2022-01-23T00:00:00"/>
        <d v="2022-01-17T00:00:00"/>
        <d v="2022-01-25T00:00:00"/>
      </sharedItems>
    </cacheField>
    <cacheField name="К перечислению Продавцу за реализованный Товар" numFmtId="0">
      <sharedItems containsSemiMixedTypes="0" containsString="0" containsNumber="1" minValue="0" maxValue="12000"/>
    </cacheField>
    <cacheField name="Услуги по доставке товара покупателю" numFmtId="0">
      <sharedItems containsSemiMixedTypes="0" containsString="0" containsNumber="1" containsInteger="1" minValue="0" maxValue="120"/>
    </cacheField>
    <cacheField name="Кол-во (с учетом возвратов)" numFmtId="0">
      <sharedItems containsSemiMixedTypes="0" containsString="0" containsNumber="1" containsInteger="1" minValue="0" maxValue="1"/>
    </cacheField>
    <cacheField name="Выручка, р. (с учетом возвратов)" numFmtId="0">
      <sharedItems containsSemiMixedTypes="0" containsString="0" containsNumber="1" minValue="0" maxValue="13000"/>
    </cacheField>
    <cacheField name="Выручка - комиссия, р. (с учетом возвратов)" numFmtId="0">
      <sharedItems containsSemiMixedTypes="0" containsString="0" containsNumber="1" minValue="0" maxValue="12000"/>
    </cacheField>
    <cacheField name="Себестоимость, р. " numFmtId="0">
      <sharedItems containsSemiMixedTypes="0" containsString="0" containsNumber="1" minValue="0" maxValue="684.5"/>
    </cacheField>
    <cacheField name="Налог, р. (7%)" numFmtId="43">
      <sharedItems containsSemiMixedTypes="0" containsString="0" containsNumber="1" minValue="0" maxValue="910.00000000000011"/>
    </cacheField>
    <cacheField name="Группа товара" numFmtId="0">
      <sharedItems count="4">
        <s v="Товары на вывод"/>
        <s v="Сезонные товары" u="1"/>
        <s v="Дубли" u="1"/>
        <s v="Товары в продаже" u="1"/>
      </sharedItems>
    </cacheField>
    <cacheField name="Доп расходы" numFmtId="0">
      <sharedItems containsSemiMixedTypes="0" containsString="0" containsNumber="1" containsInteger="1" minValue="0" maxValue="50"/>
    </cacheField>
    <cacheField name="Прибыль, р. " numFmtId="164">
      <sharedItems containsSemiMixedTypes="0" containsString="0" containsNumber="1" minValue="-213.68859999999995" maxValue="10336"/>
    </cacheField>
    <cacheField name="roi" numFmtId="0" formula="'Прибыль, р. '/'Себестоимость, р. '" databaseField="0"/>
    <cacheField name="Доля в прибыли, %" numFmtId="0" formula="'Прибыль, р. '" databaseField="0"/>
    <cacheField name="Нарастающий %" numFmtId="0" formula=" 0" databaseField="0"/>
    <cacheField name="Поле1" numFmtId="0" formula="'Прибыль, р. '" databaseField="0"/>
    <cacheField name="Поле2" numFmtId="0" formula="'Прибыль, р. '" databaseField="0"/>
  </cacheFields>
  <extLst>
    <ext xmlns:x14="http://schemas.microsoft.com/office/spreadsheetml/2009/9/main" uri="{725AE2AE-9491-48be-B2B4-4EB974FC3084}">
      <x14:pivotCacheDefinition pivotCacheId="92678180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x v="0"/>
    <s v="Автоматическая поилка для кошек собак грызунов жив"/>
    <s v="Россия"/>
    <s v="Возврат"/>
    <n v="1"/>
    <n v="3966"/>
    <n v="1090.46"/>
    <x v="0"/>
    <n v="1078.8599999999999"/>
    <n v="0"/>
    <n v="0"/>
    <n v="0"/>
    <n v="0"/>
    <n v="0"/>
    <n v="0"/>
    <x v="0"/>
    <n v="0"/>
    <n v="0"/>
  </r>
  <r>
    <x v="0"/>
    <s v="Автоматическая поилка для кошек собак грызунов жив"/>
    <s v="Россия"/>
    <s v="Продажа"/>
    <n v="0"/>
    <n v="0"/>
    <n v="0"/>
    <x v="1"/>
    <n v="0"/>
    <n v="33"/>
    <n v="0"/>
    <n v="0"/>
    <n v="0"/>
    <n v="0"/>
    <n v="0"/>
    <x v="0"/>
    <n v="0"/>
    <n v="-33"/>
  </r>
  <r>
    <x v="0"/>
    <s v="Автоматическая поилка для кошек собак грызунов жив"/>
    <s v="Россия"/>
    <s v="Продажа"/>
    <n v="1"/>
    <n v="3966"/>
    <n v="1090.46"/>
    <x v="0"/>
    <n v="1078.8599999999999"/>
    <n v="0"/>
    <n v="1"/>
    <n v="1090.46"/>
    <n v="1078.8599999999999"/>
    <n v="607.20000000000005"/>
    <n v="76.332200000000014"/>
    <x v="0"/>
    <n v="50"/>
    <n v="345.32779999999985"/>
  </r>
  <r>
    <x v="0"/>
    <s v="Автоматическая поилка для кошек собак грызунов жив"/>
    <s v="Киргизия"/>
    <s v="Продажа"/>
    <n v="0"/>
    <n v="0"/>
    <n v="0"/>
    <x v="2"/>
    <n v="0"/>
    <n v="33"/>
    <n v="0"/>
    <n v="0"/>
    <n v="0"/>
    <n v="0"/>
    <n v="0"/>
    <x v="0"/>
    <n v="0"/>
    <n v="-33"/>
  </r>
  <r>
    <x v="0"/>
    <s v="Автоматическая поилка для кошек собак грызунов жив"/>
    <s v="Россия"/>
    <s v="Продажа"/>
    <n v="0"/>
    <n v="0"/>
    <n v="0"/>
    <x v="3"/>
    <n v="0"/>
    <n v="40"/>
    <n v="0"/>
    <n v="0"/>
    <n v="0"/>
    <n v="0"/>
    <n v="0"/>
    <x v="0"/>
    <n v="0"/>
    <n v="-40"/>
  </r>
  <r>
    <x v="0"/>
    <s v="Автоматическая поилка для кошек собак грызунов жив"/>
    <s v="Россия"/>
    <s v="Продажа"/>
    <n v="1"/>
    <n v="3966"/>
    <n v="1090.46"/>
    <x v="4"/>
    <n v="1078.8599999999999"/>
    <n v="0"/>
    <n v="1"/>
    <n v="1090.46"/>
    <n v="1078.8599999999999"/>
    <n v="607.20000000000005"/>
    <n v="76.332200000000014"/>
    <x v="0"/>
    <n v="50"/>
    <n v="345.32779999999985"/>
  </r>
  <r>
    <x v="0"/>
    <s v="Автоматическая поилка для кошек собак грызунов жив"/>
    <s v="Россия"/>
    <s v="Продажа"/>
    <n v="0"/>
    <n v="0"/>
    <n v="0"/>
    <x v="2"/>
    <n v="0"/>
    <n v="40"/>
    <n v="0"/>
    <n v="0"/>
    <n v="0"/>
    <n v="0"/>
    <n v="0"/>
    <x v="0"/>
    <n v="0"/>
    <n v="-40"/>
  </r>
  <r>
    <x v="0"/>
    <s v="Автоматическая поилка для кошек собак грызунов жив"/>
    <s v="Россия"/>
    <s v="Продажа"/>
    <n v="0"/>
    <n v="0"/>
    <n v="0"/>
    <x v="1"/>
    <n v="0"/>
    <n v="40"/>
    <n v="0"/>
    <n v="0"/>
    <n v="0"/>
    <n v="0"/>
    <n v="0"/>
    <x v="0"/>
    <n v="0"/>
    <n v="-40"/>
  </r>
  <r>
    <x v="0"/>
    <s v="Автоматическая поилка для кошек собак грызунов жив"/>
    <s v="Россия"/>
    <s v="Возврат"/>
    <n v="1"/>
    <n v="4578"/>
    <n v="1245.3399999999999"/>
    <x v="5"/>
    <n v="1178.3800000000001"/>
    <n v="0"/>
    <n v="0"/>
    <n v="0"/>
    <n v="0"/>
    <n v="0"/>
    <n v="0"/>
    <x v="0"/>
    <n v="0"/>
    <n v="0"/>
  </r>
  <r>
    <x v="0"/>
    <s v="Автоматическая поилка для кошек собак грызунов жив"/>
    <s v="Россия"/>
    <s v="Продажа"/>
    <n v="0"/>
    <n v="0"/>
    <n v="0"/>
    <x v="6"/>
    <n v="0"/>
    <n v="33"/>
    <n v="0"/>
    <n v="0"/>
    <n v="0"/>
    <n v="0"/>
    <n v="0"/>
    <x v="0"/>
    <n v="0"/>
    <n v="-33"/>
  </r>
  <r>
    <x v="0"/>
    <s v="Автоматическая поилка для кошек собак грызунов жив"/>
    <s v="Россия"/>
    <s v="Продажа"/>
    <n v="1"/>
    <n v="3966"/>
    <n v="1090.46"/>
    <x v="0"/>
    <n v="1078.8599999999999"/>
    <n v="0"/>
    <n v="1"/>
    <n v="1090.46"/>
    <n v="1078.8599999999999"/>
    <n v="607.20000000000005"/>
    <n v="76.332200000000014"/>
    <x v="0"/>
    <n v="50"/>
    <n v="345.32779999999985"/>
  </r>
  <r>
    <x v="0"/>
    <s v="Автоматическая поилка для кошек собак грызунов жив"/>
    <s v="Россия"/>
    <s v="Продажа"/>
    <n v="0"/>
    <n v="0"/>
    <n v="0"/>
    <x v="7"/>
    <n v="0"/>
    <n v="40"/>
    <n v="0"/>
    <n v="0"/>
    <n v="0"/>
    <n v="0"/>
    <n v="0"/>
    <x v="0"/>
    <n v="0"/>
    <n v="-40"/>
  </r>
  <r>
    <x v="0"/>
    <s v="Автоматическая поилка для кошек собак грызунов жив"/>
    <s v="Россия"/>
    <s v="Продажа"/>
    <n v="1"/>
    <n v="3966"/>
    <n v="1090.46"/>
    <x v="8"/>
    <n v="1078.8599999999999"/>
    <n v="0"/>
    <n v="1"/>
    <n v="1090.46"/>
    <n v="1078.8599999999999"/>
    <n v="607.20000000000005"/>
    <n v="76.332200000000014"/>
    <x v="0"/>
    <n v="50"/>
    <n v="345.32779999999985"/>
  </r>
  <r>
    <x v="1"/>
    <s v="Бассейн детский фонтан надувной складной пляжный и"/>
    <s v="Россия"/>
    <s v="Продажа"/>
    <n v="0"/>
    <n v="0"/>
    <n v="0"/>
    <x v="7"/>
    <n v="0"/>
    <n v="120"/>
    <n v="0"/>
    <n v="0"/>
    <n v="0"/>
    <n v="0"/>
    <n v="0"/>
    <x v="0"/>
    <n v="0"/>
    <n v="-120"/>
  </r>
  <r>
    <x v="0"/>
    <s v="Автоматическая поилка для кошек собак грызунов жив"/>
    <s v="Россия"/>
    <s v="Возврат"/>
    <n v="1"/>
    <n v="3966"/>
    <n v="1162.3800000000001"/>
    <x v="9"/>
    <n v="1090.46"/>
    <n v="0"/>
    <n v="0"/>
    <n v="0"/>
    <n v="0"/>
    <n v="0"/>
    <n v="0"/>
    <x v="0"/>
    <n v="0"/>
    <n v="0"/>
  </r>
  <r>
    <x v="0"/>
    <s v="Автоматическая поилка для кошек собак грызунов жив"/>
    <s v="Россия"/>
    <s v="Продажа"/>
    <n v="0"/>
    <n v="0"/>
    <n v="0"/>
    <x v="10"/>
    <n v="0"/>
    <n v="33"/>
    <n v="0"/>
    <n v="0"/>
    <n v="0"/>
    <n v="0"/>
    <n v="0"/>
    <x v="0"/>
    <n v="0"/>
    <n v="-33"/>
  </r>
  <r>
    <x v="0"/>
    <s v="Автоматическая поилка для кошек собак грызунов жив"/>
    <s v="Россия"/>
    <s v="Продажа"/>
    <n v="0"/>
    <n v="0"/>
    <n v="0"/>
    <x v="11"/>
    <n v="0"/>
    <n v="38"/>
    <n v="0"/>
    <n v="0"/>
    <n v="0"/>
    <n v="0"/>
    <n v="0"/>
    <x v="0"/>
    <n v="0"/>
    <n v="-38"/>
  </r>
  <r>
    <x v="0"/>
    <s v="Автоматическая поилка для кошек собак грызунов жив"/>
    <s v="Россия"/>
    <s v="Продажа"/>
    <n v="1"/>
    <n v="3966"/>
    <n v="1162.3800000000001"/>
    <x v="9"/>
    <n v="1090.46"/>
    <n v="0"/>
    <n v="1"/>
    <n v="1162.3800000000001"/>
    <n v="1090.46"/>
    <n v="607.20000000000005"/>
    <n v="81.36660000000002"/>
    <x v="0"/>
    <n v="50"/>
    <n v="351.89339999999999"/>
  </r>
  <r>
    <x v="1"/>
    <s v="Бассейн детский фонтан надувной складной пляжный и"/>
    <s v="Россия"/>
    <s v="Продажа"/>
    <n v="1"/>
    <n v="2469"/>
    <n v="1890"/>
    <x v="12"/>
    <n v="990"/>
    <n v="0"/>
    <n v="1"/>
    <n v="1890"/>
    <n v="990"/>
    <n v="684.5"/>
    <n v="132.30000000000001"/>
    <x v="0"/>
    <n v="50"/>
    <n v="123.19999999999999"/>
  </r>
  <r>
    <x v="2"/>
    <s v="Бассейн для собак/для домашних животных/Мытье дома"/>
    <s v="Россия"/>
    <s v="Продажа"/>
    <n v="0"/>
    <n v="0"/>
    <n v="0"/>
    <x v="13"/>
    <n v="0"/>
    <n v="38"/>
    <n v="0"/>
    <n v="0"/>
    <n v="0"/>
    <n v="0"/>
    <n v="0"/>
    <x v="0"/>
    <n v="0"/>
    <n v="-38"/>
  </r>
  <r>
    <x v="2"/>
    <s v="Бассейн для собак/для домашних животных/Мытье дома"/>
    <s v="Россия"/>
    <s v="Продажа"/>
    <n v="0"/>
    <n v="0"/>
    <n v="0"/>
    <x v="11"/>
    <n v="0"/>
    <n v="33"/>
    <n v="0"/>
    <n v="0"/>
    <n v="0"/>
    <n v="0"/>
    <n v="0"/>
    <x v="0"/>
    <n v="0"/>
    <n v="-33"/>
  </r>
  <r>
    <x v="1"/>
    <s v="Бассейн детский фонтан надувной складной пляжный и"/>
    <s v="Россия"/>
    <s v="Продажа"/>
    <n v="0"/>
    <n v="0"/>
    <n v="0"/>
    <x v="14"/>
    <n v="0"/>
    <n v="38"/>
    <n v="0"/>
    <n v="0"/>
    <n v="0"/>
    <n v="0"/>
    <n v="0"/>
    <x v="0"/>
    <n v="0"/>
    <n v="-38"/>
  </r>
  <r>
    <x v="1"/>
    <s v="Бассейн детский фонтан надувной складной пляжный и"/>
    <s v="Россия"/>
    <s v="Продажа"/>
    <n v="1"/>
    <n v="2418"/>
    <n v="1890"/>
    <x v="15"/>
    <n v="990"/>
    <n v="0"/>
    <n v="1"/>
    <n v="1890"/>
    <n v="990"/>
    <n v="684.5"/>
    <n v="132.30000000000001"/>
    <x v="0"/>
    <n v="50"/>
    <n v="123.19999999999999"/>
  </r>
  <r>
    <x v="0"/>
    <s v="Автоматическая поилка для кошек собак грызунов жив"/>
    <s v="Россия"/>
    <s v="Продажа"/>
    <n v="0"/>
    <n v="0"/>
    <n v="0"/>
    <x v="16"/>
    <n v="0"/>
    <n v="33"/>
    <n v="0"/>
    <n v="0"/>
    <n v="0"/>
    <n v="0"/>
    <n v="0"/>
    <x v="0"/>
    <n v="0"/>
    <n v="-33"/>
  </r>
  <r>
    <x v="2"/>
    <s v="Бассейн для собак/для домашних животных/Мытье дома"/>
    <s v="Россия"/>
    <s v="Продажа"/>
    <n v="1"/>
    <n v="0"/>
    <n v="13000"/>
    <x v="17"/>
    <n v="12000"/>
    <n v="38"/>
    <n v="1"/>
    <n v="13000"/>
    <n v="12000"/>
    <n v="666"/>
    <n v="910.00000000000011"/>
    <x v="0"/>
    <n v="50"/>
    <n v="10336"/>
  </r>
  <r>
    <x v="2"/>
    <s v="Бассейн для собак/для домашних животных/Мытье дома"/>
    <s v="Казахстан"/>
    <s v="Продажа"/>
    <n v="0"/>
    <n v="0"/>
    <n v="0"/>
    <x v="18"/>
    <n v="0"/>
    <n v="76"/>
    <n v="0"/>
    <n v="0"/>
    <n v="0"/>
    <n v="0"/>
    <n v="0"/>
    <x v="0"/>
    <n v="0"/>
    <n v="-76"/>
  </r>
  <r>
    <x v="1"/>
    <s v="Бассейн детский фонтан надувной складной пляжный и"/>
    <s v="Россия"/>
    <s v="Продажа"/>
    <n v="0"/>
    <n v="0"/>
    <n v="0"/>
    <x v="17"/>
    <n v="0"/>
    <n v="38"/>
    <n v="0"/>
    <n v="0"/>
    <n v="0"/>
    <n v="0"/>
    <n v="0"/>
    <x v="0"/>
    <n v="0"/>
    <n v="-38"/>
  </r>
  <r>
    <x v="2"/>
    <s v="Бассейн для собак/для домашних животных/Мытье дома"/>
    <s v="Россия"/>
    <s v="Продажа"/>
    <n v="1"/>
    <n v="3692"/>
    <n v="1199.9000000000001"/>
    <x v="19"/>
    <n v="1055.9100000000001"/>
    <n v="0"/>
    <n v="1"/>
    <n v="1199.9000000000001"/>
    <n v="1055.9100000000001"/>
    <n v="666"/>
    <n v="83.993000000000009"/>
    <x v="0"/>
    <n v="50"/>
    <n v="255.91700000000009"/>
  </r>
  <r>
    <x v="3"/>
    <s v="Автоматическая поилка для кошек собак грызунов жив"/>
    <s v="Россия"/>
    <s v="Продажа"/>
    <n v="0"/>
    <n v="0"/>
    <n v="0"/>
    <x v="19"/>
    <n v="0"/>
    <n v="38"/>
    <n v="0"/>
    <n v="0"/>
    <n v="0"/>
    <n v="0"/>
    <n v="0"/>
    <x v="0"/>
    <n v="0"/>
    <n v="-38"/>
  </r>
  <r>
    <x v="1"/>
    <s v="Бассейн детский фонтан надувной складной пляжный и"/>
    <s v="Россия"/>
    <s v="Продажа"/>
    <n v="1"/>
    <n v="2473"/>
    <n v="1890"/>
    <x v="20"/>
    <n v="990"/>
    <n v="0"/>
    <n v="1"/>
    <n v="1890"/>
    <n v="990"/>
    <n v="684.5"/>
    <n v="132.30000000000001"/>
    <x v="0"/>
    <n v="50"/>
    <n v="123.19999999999999"/>
  </r>
  <r>
    <x v="1"/>
    <s v="Бассейн детский фонтан надувной складной пляжный и"/>
    <s v="Россия"/>
    <s v="Продажа"/>
    <n v="1"/>
    <n v="2473"/>
    <n v="7000"/>
    <x v="21"/>
    <n v="4000"/>
    <n v="0"/>
    <n v="1"/>
    <n v="7000"/>
    <n v="4000"/>
    <n v="684.5"/>
    <n v="490.00000000000006"/>
    <x v="0"/>
    <n v="50"/>
    <n v="2775.5"/>
  </r>
  <r>
    <x v="1"/>
    <s v="Бассейн детский фонтан надувной складной пляжный и"/>
    <s v="Россия"/>
    <s v="Продажа"/>
    <n v="0"/>
    <n v="0"/>
    <n v="0"/>
    <x v="22"/>
    <n v="0"/>
    <n v="38"/>
    <n v="0"/>
    <n v="0"/>
    <n v="0"/>
    <n v="0"/>
    <n v="0"/>
    <x v="0"/>
    <n v="0"/>
    <n v="-38"/>
  </r>
  <r>
    <x v="3"/>
    <s v="Автоматическая поилка для кошек собак грызунов жив"/>
    <s v="Россия"/>
    <s v="Продажа"/>
    <n v="1"/>
    <n v="4785"/>
    <n v="1219.22"/>
    <x v="21"/>
    <n v="1094.8"/>
    <n v="0"/>
    <n v="1"/>
    <n v="1219.22"/>
    <n v="1094.8"/>
    <n v="607.5"/>
    <n v="85.345400000000012"/>
    <x v="0"/>
    <n v="50"/>
    <n v="351.95459999999991"/>
  </r>
  <r>
    <x v="1"/>
    <s v="Бассейн детский фонтан надувной складной пляжный и"/>
    <s v="Россия"/>
    <s v="Продажа"/>
    <n v="1"/>
    <n v="2473"/>
    <n v="642.98"/>
    <x v="23"/>
    <n v="565.82000000000005"/>
    <n v="0"/>
    <n v="1"/>
    <n v="642.98"/>
    <n v="565.82000000000005"/>
    <n v="684.5"/>
    <n v="45.008600000000008"/>
    <x v="0"/>
    <n v="50"/>
    <n v="-213.68859999999995"/>
  </r>
  <r>
    <x v="1"/>
    <s v="Бассейн детский фонтан надувной складной пляжный и"/>
    <s v="Россия"/>
    <s v="Продажа"/>
    <n v="0"/>
    <n v="0"/>
    <n v="0"/>
    <x v="23"/>
    <n v="0"/>
    <n v="33"/>
    <n v="0"/>
    <n v="0"/>
    <n v="0"/>
    <n v="0"/>
    <n v="0"/>
    <x v="0"/>
    <n v="0"/>
    <n v="-33"/>
  </r>
  <r>
    <x v="1"/>
    <s v="Бассейн детский фонтан надувной складной пляжный и"/>
    <s v="Россия"/>
    <s v="Продажа"/>
    <n v="0"/>
    <n v="0"/>
    <n v="0"/>
    <x v="24"/>
    <n v="0"/>
    <n v="38"/>
    <n v="0"/>
    <n v="0"/>
    <n v="0"/>
    <n v="0"/>
    <n v="0"/>
    <x v="0"/>
    <n v="0"/>
    <n v="-38"/>
  </r>
  <r>
    <x v="1"/>
    <s v="Бассейн детский фонтан надувной складной пляжный и"/>
    <s v="Россия"/>
    <s v="Продажа"/>
    <n v="0"/>
    <n v="0"/>
    <n v="0"/>
    <x v="25"/>
    <n v="0"/>
    <n v="38"/>
    <n v="0"/>
    <n v="0"/>
    <n v="0"/>
    <n v="0"/>
    <n v="0"/>
    <x v="0"/>
    <n v="0"/>
    <n v="-38"/>
  </r>
  <r>
    <x v="1"/>
    <s v="Бассейн детский фонтан надувной складной пляжный и"/>
    <s v="Россия"/>
    <s v="Продажа"/>
    <n v="0"/>
    <n v="0"/>
    <n v="0"/>
    <x v="26"/>
    <n v="0"/>
    <n v="38"/>
    <n v="0"/>
    <n v="0"/>
    <n v="0"/>
    <n v="0"/>
    <n v="0"/>
    <x v="0"/>
    <n v="0"/>
    <n v="-38"/>
  </r>
  <r>
    <x v="1"/>
    <s v="Бассейн детский фонтан надувной складной пляжный и"/>
    <s v="Россия"/>
    <s v="Продажа"/>
    <n v="0"/>
    <n v="0"/>
    <n v="0"/>
    <x v="27"/>
    <n v="0"/>
    <n v="38"/>
    <n v="0"/>
    <n v="0"/>
    <n v="0"/>
    <n v="0"/>
    <n v="0"/>
    <x v="0"/>
    <n v="0"/>
    <n v="-38"/>
  </r>
  <r>
    <x v="1"/>
    <s v="Бассейн детский фонтан надувной складной пляжный и"/>
    <s v="Россия"/>
    <s v="Продажа"/>
    <n v="1"/>
    <n v="2469"/>
    <n v="571.33000000000004"/>
    <x v="28"/>
    <n v="564.91"/>
    <n v="0"/>
    <n v="1"/>
    <n v="571.33000000000004"/>
    <n v="564.91"/>
    <n v="684.5"/>
    <n v="39.993100000000005"/>
    <x v="0"/>
    <n v="50"/>
    <n v="-209.58310000000003"/>
  </r>
  <r>
    <x v="1"/>
    <s v="Бассейн детский фонтан надувной складной пляжный и"/>
    <s v="Россия"/>
    <s v="Продажа"/>
    <n v="1"/>
    <n v="5830"/>
    <n v="989.06"/>
    <x v="29"/>
    <n v="967.09"/>
    <n v="0"/>
    <n v="1"/>
    <n v="989.06"/>
    <n v="967.09"/>
    <n v="684.5"/>
    <n v="69.234200000000001"/>
    <x v="0"/>
    <n v="50"/>
    <n v="163.3558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22A5EE-2A48-4246-A548-8427FC1534B9}" name="ABC" cacheId="188" applyNumberFormats="0" applyBorderFormats="0" applyFontFormats="0" applyPatternFormats="0" applyAlignmentFormats="0" applyWidthHeightFormats="1" dataCaption="Значения" updatedVersion="7" minRefreshableVersion="5" useAutoFormatting="1" itemPrintTitles="1" createdVersion="7" indent="0" compact="0" compactData="0" multipleFieldFilters="0">
  <location ref="A11:K16" firstHeaderRow="0" firstDataRow="1" firstDataCol="2"/>
  <pivotFields count="23">
    <pivotField name="SKU" axis="axisRow" compact="0" outline="0" showAll="0" sortType="descending" defaultSubtotal="0">
      <items count="132">
        <item m="1" x="53"/>
        <item m="1" x="66"/>
        <item m="1" x="85"/>
        <item m="1" x="88"/>
        <item m="1" x="45"/>
        <item m="1" x="26"/>
        <item m="1" x="63"/>
        <item m="1" x="111"/>
        <item m="1" x="99"/>
        <item m="1" x="72"/>
        <item m="1" x="35"/>
        <item m="1" x="64"/>
        <item m="1" x="30"/>
        <item m="1" x="39"/>
        <item m="1" x="46"/>
        <item m="1" x="116"/>
        <item m="1" x="47"/>
        <item m="1" x="61"/>
        <item m="1" x="73"/>
        <item m="1" x="7"/>
        <item m="1" x="81"/>
        <item m="1" x="89"/>
        <item m="1" x="67"/>
        <item m="1" x="82"/>
        <item m="1" x="90"/>
        <item m="1" x="9"/>
        <item m="1" x="18"/>
        <item m="1" x="36"/>
        <item m="1" x="52"/>
        <item m="1" x="68"/>
        <item m="1" x="12"/>
        <item m="1" x="117"/>
        <item m="1" x="22"/>
        <item m="1" x="16"/>
        <item m="1" x="54"/>
        <item m="1" x="20"/>
        <item m="1" x="29"/>
        <item m="1" x="14"/>
        <item m="1" x="23"/>
        <item m="1" x="17"/>
        <item m="1" x="40"/>
        <item m="1" x="59"/>
        <item m="1" x="55"/>
        <item m="1" x="65"/>
        <item m="1" x="56"/>
        <item m="1" x="10"/>
        <item m="1" x="77"/>
        <item m="1" x="41"/>
        <item m="1" x="114"/>
        <item m="1" x="109"/>
        <item m="1" x="120"/>
        <item m="1" x="129"/>
        <item m="1" x="8"/>
        <item m="1" x="15"/>
        <item m="1" x="78"/>
        <item m="1" x="86"/>
        <item m="1" x="84"/>
        <item m="1" x="118"/>
        <item m="1" x="128"/>
        <item m="1" x="4"/>
        <item m="1" x="13"/>
        <item m="1" x="19"/>
        <item m="1" x="121"/>
        <item m="1" x="69"/>
        <item m="1" x="122"/>
        <item m="1" x="79"/>
        <item m="1" x="31"/>
        <item m="1" x="48"/>
        <item m="1" x="62"/>
        <item m="1" x="93"/>
        <item m="1" x="100"/>
        <item m="1" x="24"/>
        <item m="1" x="42"/>
        <item m="1" x="57"/>
        <item m="1" x="98"/>
        <item m="1" x="91"/>
        <item m="1" x="106"/>
        <item m="1" x="83"/>
        <item m="1" x="102"/>
        <item m="1" x="130"/>
        <item m="1" x="58"/>
        <item m="1" x="21"/>
        <item m="1" x="25"/>
        <item m="1" x="37"/>
        <item m="1" x="95"/>
        <item m="1" x="70"/>
        <item m="1" x="105"/>
        <item m="1" x="96"/>
        <item m="1" x="103"/>
        <item m="1" x="110"/>
        <item m="1" x="38"/>
        <item m="1" x="119"/>
        <item m="1" x="27"/>
        <item m="1" x="32"/>
        <item m="1" x="49"/>
        <item m="1" x="28"/>
        <item m="1" x="74"/>
        <item m="1" x="123"/>
        <item m="1" x="124"/>
        <item m="1" x="71"/>
        <item m="1" x="108"/>
        <item m="1" x="33"/>
        <item m="1" x="112"/>
        <item m="1" x="97"/>
        <item m="1" x="125"/>
        <item m="1" x="87"/>
        <item m="1" x="5"/>
        <item m="1" x="92"/>
        <item m="1" x="43"/>
        <item m="1" x="75"/>
        <item m="1" x="50"/>
        <item m="1" x="76"/>
        <item m="1" x="101"/>
        <item m="1" x="113"/>
        <item m="1" x="6"/>
        <item m="1" x="107"/>
        <item m="1" x="115"/>
        <item m="1" x="11"/>
        <item m="1" x="94"/>
        <item m="1" x="51"/>
        <item m="1" x="131"/>
        <item m="1" x="60"/>
        <item m="1" x="126"/>
        <item m="1" x="44"/>
        <item m="1" x="104"/>
        <item m="1" x="34"/>
        <item m="1" x="127"/>
        <item m="1" x="80"/>
        <item x="0"/>
        <item x="1"/>
        <item x="2"/>
        <item x="3"/>
      </items>
      <autoSortScope>
        <pivotArea dataOnly="0" outline="0" fieldPosition="0">
          <references count="1">
            <reference field="4294967294" count="1" selected="0">
              <x v="6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>
      <items count="30">
        <item x="5"/>
        <item x="3"/>
        <item x="2"/>
        <item x="4"/>
        <item x="0"/>
        <item x="1"/>
        <item x="6"/>
        <item x="8"/>
        <item x="7"/>
        <item x="13"/>
        <item x="9"/>
        <item x="10"/>
        <item x="11"/>
        <item x="12"/>
        <item x="16"/>
        <item x="14"/>
        <item x="15"/>
        <item x="18"/>
        <item x="17"/>
        <item x="19"/>
        <item x="22"/>
        <item x="21"/>
        <item x="20"/>
        <item x="24"/>
        <item x="25"/>
        <item x="23"/>
        <item x="26"/>
        <item x="28"/>
        <item x="27"/>
        <item x="2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numFmtId="43" outline="0" showAll="0" defaultSubtotal="0"/>
    <pivotField axis="axisRow" compact="0" outline="0" showAll="0" sortType="descending" defaultSubtotal="0">
      <items count="4">
        <item m="1" x="2"/>
        <item m="1" x="1"/>
        <item m="1" x="3"/>
        <item x="0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dataField="1" compact="0" outline="0" showAll="0" defaultSubtotal="0"/>
    <pivotField dataField="1" compact="0" numFmtId="164" outline="0" showAll="0" defaultSubtotal="0"/>
    <pivotField dataField="1" compact="0" outline="0" subtotalTop="0" dragToRow="0" dragToCol="0" dragToPage="0" showAll="0" defaultSubtotal="0"/>
    <pivotField dataField="1" compact="0" outline="0" subtotalTop="0" dragToRow="0" dragToCol="0" dragToPage="0" showAll="0" defaultSubtotal="0"/>
    <pivotField compact="0" outline="0" subtotalTop="0" dragToRow="0" dragToCol="0" dragToPage="0" showAll="0" defaultSubtotal="0"/>
    <pivotField compact="0" outline="0" subtotalTop="0" dragToRow="0" dragToCol="0" dragToPage="0" showAll="0" defaultSubtotal="0"/>
    <pivotField compact="0" outline="0" subtotalTop="0" dragToRow="0" dragToCol="0" dragToPage="0" showAll="0" defaultSubtotal="0"/>
  </pivotFields>
  <rowFields count="2">
    <field x="0"/>
    <field x="15"/>
  </rowFields>
  <rowItems count="5">
    <i>
      <x v="130"/>
      <x v="3"/>
    </i>
    <i>
      <x v="129"/>
      <x v="3"/>
    </i>
    <i>
      <x v="128"/>
      <x v="3"/>
    </i>
    <i>
      <x v="131"/>
      <x v="3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Кол-во продаж" fld="10" baseField="0" baseItem="0"/>
    <dataField name="Выручка, р." fld="11" baseField="0" baseItem="0" numFmtId="165"/>
    <dataField name="Выручка за вычетом комиссии, р" fld="12" baseField="0" baseItem="0" numFmtId="165"/>
    <dataField name="Налог, р. (7%) " fld="14" baseField="0" baseItem="0" numFmtId="165"/>
    <dataField name="Доп расходы " fld="16" baseField="0" baseItem="0" numFmtId="165"/>
    <dataField name="Себестоимость, р.  " fld="13" baseField="0" baseItem="0" numFmtId="165"/>
    <dataField name="Прибыль, р.  " fld="17" baseField="0" baseItem="0" numFmtId="165"/>
    <dataField name="roi " fld="18" baseField="0" baseItem="0" numFmtId="10"/>
    <dataField name="Доля в прибыли, % " fld="19" showDataAs="percentOfTotal" baseField="0" baseItem="0" numFmtId="10"/>
  </dataFields>
  <formats count="35">
    <format dxfId="469">
      <pivotArea field="0" type="button" dataOnly="0" labelOnly="1" outline="0" axis="axisRow" fieldPosition="0"/>
    </format>
    <format dxfId="468">
      <pivotArea field="15" type="button" dataOnly="0" labelOnly="1" outline="0" axis="axisRow" fieldPosition="1"/>
    </format>
    <format dxfId="467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466">
      <pivotArea field="0" type="button" dataOnly="0" labelOnly="1" outline="0" axis="axisRow" fieldPosition="0"/>
    </format>
    <format dxfId="465">
      <pivotArea field="15" type="button" dataOnly="0" labelOnly="1" outline="0" axis="axisRow" fieldPosition="1"/>
    </format>
    <format dxfId="46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463">
      <pivotArea field="0" type="button" dataOnly="0" labelOnly="1" outline="0" axis="axisRow" fieldPosition="0"/>
    </format>
    <format dxfId="462">
      <pivotArea field="15" type="button" dataOnly="0" labelOnly="1" outline="0" axis="axisRow" fieldPosition="1"/>
    </format>
    <format dxfId="461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460">
      <pivotArea outline="0" fieldPosition="0">
        <references count="1">
          <reference field="4294967294" count="1">
            <x v="7"/>
          </reference>
        </references>
      </pivotArea>
    </format>
    <format dxfId="459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5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57">
      <pivotArea outline="0" fieldPosition="0">
        <references count="1">
          <reference field="4294967294" count="1">
            <x v="8"/>
          </reference>
        </references>
      </pivotArea>
    </format>
    <format dxfId="456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455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454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453">
      <pivotArea type="all" dataOnly="0" outline="0" fieldPosition="0"/>
    </format>
    <format dxfId="452">
      <pivotArea outline="0" collapsedLevelsAreSubtotals="1" fieldPosition="0"/>
    </format>
    <format dxfId="451">
      <pivotArea field="0" type="button" dataOnly="0" labelOnly="1" outline="0" axis="axisRow" fieldPosition="0"/>
    </format>
    <format dxfId="450">
      <pivotArea field="15" type="button" dataOnly="0" labelOnly="1" outline="0" axis="axisRow" fieldPosition="1"/>
    </format>
    <format dxfId="449">
      <pivotArea dataOnly="0" labelOnly="1" outline="0" fieldPosition="0">
        <references count="1">
          <reference field="0" count="50">
            <x v="1"/>
            <x v="4"/>
            <x v="5"/>
            <x v="6"/>
            <x v="8"/>
            <x v="9"/>
            <x v="11"/>
            <x v="16"/>
            <x v="17"/>
            <x v="22"/>
            <x v="23"/>
            <x v="24"/>
            <x v="25"/>
            <x v="26"/>
            <x v="28"/>
            <x v="29"/>
            <x v="30"/>
            <x v="34"/>
            <x v="37"/>
            <x v="38"/>
            <x v="39"/>
            <x v="43"/>
            <x v="48"/>
            <x v="59"/>
            <x v="61"/>
            <x v="63"/>
            <x v="64"/>
            <x v="65"/>
            <x v="67"/>
            <x v="68"/>
            <x v="69"/>
            <x v="70"/>
            <x v="71"/>
            <x v="72"/>
            <x v="75"/>
            <x v="76"/>
            <x v="79"/>
            <x v="80"/>
            <x v="90"/>
            <x v="99"/>
            <x v="106"/>
            <x v="107"/>
            <x v="109"/>
            <x v="111"/>
            <x v="112"/>
            <x v="113"/>
            <x v="114"/>
            <x v="116"/>
            <x v="119"/>
            <x v="122"/>
          </reference>
        </references>
      </pivotArea>
    </format>
    <format dxfId="448">
      <pivotArea dataOnly="0" labelOnly="1" outline="0" fieldPosition="0">
        <references count="1">
          <reference field="0" count="50">
            <x v="3"/>
            <x v="10"/>
            <x v="13"/>
            <x v="14"/>
            <x v="18"/>
            <x v="19"/>
            <x v="27"/>
            <x v="31"/>
            <x v="35"/>
            <x v="36"/>
            <x v="40"/>
            <x v="41"/>
            <x v="44"/>
            <x v="45"/>
            <x v="47"/>
            <x v="51"/>
            <x v="52"/>
            <x v="54"/>
            <x v="56"/>
            <x v="57"/>
            <x v="60"/>
            <x v="73"/>
            <x v="74"/>
            <x v="77"/>
            <x v="81"/>
            <x v="82"/>
            <x v="83"/>
            <x v="84"/>
            <x v="87"/>
            <x v="88"/>
            <x v="89"/>
            <x v="91"/>
            <x v="92"/>
            <x v="93"/>
            <x v="94"/>
            <x v="96"/>
            <x v="97"/>
            <x v="98"/>
            <x v="103"/>
            <x v="105"/>
            <x v="108"/>
            <x v="110"/>
            <x v="115"/>
            <x v="117"/>
            <x v="118"/>
            <x v="120"/>
            <x v="124"/>
            <x v="125"/>
            <x v="126"/>
            <x v="127"/>
          </reference>
        </references>
      </pivotArea>
    </format>
    <format dxfId="447">
      <pivotArea dataOnly="0" labelOnly="1" outline="0" fieldPosition="0">
        <references count="1">
          <reference field="0" count="3">
            <x v="20"/>
            <x v="21"/>
            <x v="53"/>
          </reference>
        </references>
      </pivotArea>
    </format>
    <format dxfId="446">
      <pivotArea dataOnly="0" labelOnly="1" grandRow="1" outline="0" fieldPosition="0"/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field="0" type="button" dataOnly="0" labelOnly="1" outline="0" axis="axisRow" fieldPosition="0"/>
    </format>
    <format dxfId="182">
      <pivotArea field="15" type="button" dataOnly="0" labelOnly="1" outline="0" axis="axisRow" fieldPosition="1"/>
    </format>
    <format dxfId="181">
      <pivotArea dataOnly="0" labelOnly="1" outline="0" fieldPosition="0">
        <references count="1">
          <reference field="0" count="0"/>
        </references>
      </pivotArea>
    </format>
    <format dxfId="180">
      <pivotArea dataOnly="0" labelOnly="1" grandRow="1" outline="0" fieldPosition="0"/>
    </format>
    <format dxfId="179">
      <pivotArea dataOnly="0" labelOnly="1" outline="0" fieldPosition="0">
        <references count="2">
          <reference field="0" count="1" selected="0">
            <x v="101"/>
          </reference>
          <reference field="15" count="0"/>
        </references>
      </pivotArea>
    </format>
    <format dxfId="178">
      <pivotArea dataOnly="0" labelOnly="1" outline="0" fieldPosition="0">
        <references count="2">
          <reference field="0" count="1" selected="0">
            <x v="102"/>
          </reference>
          <reference field="15" count="0"/>
        </references>
      </pivotArea>
    </format>
    <format dxfId="177">
      <pivotArea dataOnly="0" labelOnly="1" outline="0" fieldPosition="0">
        <references count="2">
          <reference field="0" count="1" selected="0">
            <x v="0"/>
          </reference>
          <reference field="15" count="0"/>
        </references>
      </pivotArea>
    </format>
    <format dxfId="176">
      <pivotArea dataOnly="0" labelOnly="1" outline="0" fieldPosition="0">
        <references count="2">
          <reference field="0" count="1" selected="0">
            <x v="74"/>
          </reference>
          <reference field="15" count="0"/>
        </references>
      </pivotArea>
    </format>
    <format dxfId="175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name="PivotStyleLight22" showRowHeaders="1" showColHeaders="1" showRowStripes="0" showColStripes="0" showLastColumn="1"/>
  <filters count="1">
    <filter fld="7" type="dateBetween" evalOrder="-1" id="50" name="Дата продажи">
      <autoFilter ref="A1">
        <filterColumn colId="0">
          <customFilters and="1">
            <customFilter operator="greaterThanOrEqual" val="44470"/>
            <customFilter operator="lessThanOrEqual" val="4492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D8B5A6-EBF8-4142-BE88-EAD3DB5DA0E4}" name="Таблица1" displayName="Таблица1" ref="A1:R42" totalsRowShown="0" headerRowDxfId="445">
  <autoFilter ref="A1:R42" xr:uid="{8985937A-C1D3-8B4D-BCE6-8DFC067CD90B}">
    <filterColumn colId="0">
      <filters>
        <filter val="103"/>
      </filters>
    </filterColumn>
    <filterColumn colId="3">
      <filters>
        <filter val="Продажа"/>
      </filters>
    </filterColumn>
  </autoFilter>
  <tableColumns count="18">
    <tableColumn id="5" xr3:uid="{548D601E-5B3F-F049-A348-7342E4C639BC}" name="Код номенклатуры"/>
    <tableColumn id="8" xr3:uid="{27F5ADD4-2FDC-3D48-ABF7-7D8FE02523DA}" name="Название"/>
    <tableColumn id="9" xr3:uid="{0476C938-59A6-8148-8306-521A4296C7FD}" name="Страна"/>
    <tableColumn id="13" xr3:uid="{ED2195A0-FD9D-5D4B-A60F-CB5C0A6F0F8E}" name="Тип документа"/>
    <tableColumn id="14" xr3:uid="{71A038C7-790A-C149-B7DE-4BBFDD5BC156}" name="Кол-во"/>
    <tableColumn id="15" xr3:uid="{B588ACA3-A63C-C84C-849B-50F7B02A0001}" name="Цена розничная"/>
    <tableColumn id="16" xr3:uid="{CC841B4B-8449-C747-A4B1-B7FF00AC400F}" name="Вайлдберриз реализовал Товар (Пр)"/>
    <tableColumn id="33" xr3:uid="{E32F2D03-BF55-8F4C-841D-9F113DA6A9FE}" name="Дата продажи"/>
    <tableColumn id="36" xr3:uid="{D4895869-7858-D44F-8423-C54344623988}" name="К перечислению Продавцу за реализованный Товар"/>
    <tableColumn id="39" xr3:uid="{601310CD-1F18-C749-835C-CFD7B6E7E14A}" name="Услуги по доставке товара покупателю"/>
    <tableColumn id="45" xr3:uid="{857B884B-9C99-114F-ABE6-347D5BB5E1F4}" name="Кол-во (с учетом возвратов)">
      <calculatedColumnFormula>IF(D2="Продажа",E2,0)</calculatedColumnFormula>
    </tableColumn>
    <tableColumn id="46" xr3:uid="{506FFC77-5E96-D44F-8F3B-7A52F16E1DFC}" name="Выручка, р. (с учетом возвратов)">
      <calculatedColumnFormula>IF(D2="Продажа",G2,0)</calculatedColumnFormula>
    </tableColumn>
    <tableColumn id="47" xr3:uid="{2E5BD343-20F1-FF49-8287-E9A4953B705D}" name="Выручка - комиссия, р. (с учетом возвратов)">
      <calculatedColumnFormula>IF(D2="Продажа",I2,0)</calculatedColumnFormula>
    </tableColumn>
    <tableColumn id="48" xr3:uid="{9428591D-B9D6-7640-8B15-E83841972DD2}" name="Себестоимость, р. ">
      <calculatedColumnFormula>VLOOKUP(A2,Себестоимость!A:D,4,0)*K2</calculatedColumnFormula>
    </tableColumn>
    <tableColumn id="49" xr3:uid="{9105F136-047C-A349-9872-774498BD554D}" name="Налог, р. (7%)" dataDxfId="444" dataCellStyle="Финансовый">
      <calculatedColumnFormula>L2*0.07</calculatedColumnFormula>
    </tableColumn>
    <tableColumn id="50" xr3:uid="{13A259D7-2DE0-A946-B337-2B8F11D578DC}" name="Группа товара">
      <calculatedColumnFormula>VLOOKUP(A2,Себестоимость!A:D,3,0)</calculatedColumnFormula>
    </tableColumn>
    <tableColumn id="51" xr3:uid="{2DA885E3-00E0-A749-BBEA-2649CCC529BA}" name="Доп расходы">
      <calculatedColumnFormula>IF(P2="Товары в продаже",100*K2,IF(P2="Товары на вывод",50*K2,IF(P2="Сезонные товары",50*K2,50*K2)))</calculatedColumnFormula>
    </tableColumn>
    <tableColumn id="52" xr3:uid="{C9F567B1-F3ED-A242-93BA-3730FD28781E}" name="Прибыль, р. " dataDxfId="443">
      <calculatedColumnFormula>M2-N2-O2-Q2-J2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ВстроеннаяВременнаяШкала_Дата_продажи" xr10:uid="{91FC8D07-A220-0B48-BA79-390C6A744011}" sourceName="Дата продажи">
  <pivotTables>
    <pivotTable tabId="7" name="ABC"/>
  </pivotTables>
  <state minimalRefreshVersion="6" lastRefreshVersion="6" pivotCacheId="926781800" filterType="dateBetween">
    <selection startDate="2021-10-01T00:00:00" endDate="2022-12-31T00:00:00"/>
    <bounds startDate="2021-01-01T00:00:00" endDate="2023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Дата продажи" xr10:uid="{D2F8A9A2-9D15-9846-8B29-8CFD7A716419}" cache="ВстроеннаяВременнаяШкала_Дата_продажи" caption="Дата продажи (отчеты реализации)" level="2" selectionLevel="1" scrollPosition="2021-10-12T00:00:00" style="TimeSlicerStyleDark6"/>
</timelines>
</file>

<file path=xl/worksheets/_rels/sheet1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1220D-6A17-F540-99FA-25A7DF9D8834}">
  <dimension ref="A11:L16"/>
  <sheetViews>
    <sheetView tabSelected="1" workbookViewId="0">
      <selection activeCell="I21" sqref="I21"/>
    </sheetView>
  </sheetViews>
  <sheetFormatPr baseColWidth="10" defaultRowHeight="15" x14ac:dyDescent="0.2"/>
  <cols>
    <col min="1" max="1" width="10.6640625" style="13" bestFit="1" customWidth="1"/>
    <col min="2" max="2" width="17.5" style="13" bestFit="1" customWidth="1"/>
    <col min="3" max="3" width="13.33203125" style="13" bestFit="1" customWidth="1"/>
    <col min="4" max="4" width="10" style="13" bestFit="1" customWidth="1"/>
    <col min="5" max="5" width="10.83203125" style="13" bestFit="1" customWidth="1"/>
    <col min="6" max="6" width="12" style="13" bestFit="1" customWidth="1"/>
    <col min="7" max="7" width="11.6640625" style="13" bestFit="1" customWidth="1"/>
    <col min="8" max="8" width="13.1640625" style="13" customWidth="1"/>
    <col min="9" max="9" width="10.83203125" style="13" bestFit="1" customWidth="1"/>
    <col min="10" max="10" width="8" style="13" bestFit="1" customWidth="1"/>
    <col min="11" max="11" width="8.83203125" style="13" bestFit="1" customWidth="1"/>
    <col min="12" max="12" width="10.6640625" style="13" bestFit="1" customWidth="1"/>
    <col min="13" max="16384" width="10.83203125" style="13"/>
  </cols>
  <sheetData>
    <row r="11" spans="1:12" s="11" customFormat="1" ht="48" x14ac:dyDescent="0.2">
      <c r="A11" s="11" t="s">
        <v>16</v>
      </c>
      <c r="B11" s="11" t="s">
        <v>17</v>
      </c>
      <c r="C11" s="11" t="s">
        <v>31</v>
      </c>
      <c r="D11" s="11" t="s">
        <v>32</v>
      </c>
      <c r="E11" s="11" t="s">
        <v>33</v>
      </c>
      <c r="F11" s="11" t="s">
        <v>35</v>
      </c>
      <c r="G11" s="11" t="s">
        <v>36</v>
      </c>
      <c r="H11" s="11" t="s">
        <v>34</v>
      </c>
      <c r="I11" s="11" t="s">
        <v>37</v>
      </c>
      <c r="J11" s="12" t="s">
        <v>38</v>
      </c>
      <c r="K11" s="11" t="s">
        <v>39</v>
      </c>
      <c r="L11" s="13"/>
    </row>
    <row r="12" spans="1:12" x14ac:dyDescent="0.2">
      <c r="A12" s="13">
        <v>101</v>
      </c>
      <c r="B12" s="13" t="s">
        <v>19</v>
      </c>
      <c r="C12" s="14">
        <v>2</v>
      </c>
      <c r="D12" s="15">
        <v>14199.9</v>
      </c>
      <c r="E12" s="15">
        <v>13055.91</v>
      </c>
      <c r="F12" s="15">
        <v>993.99300000000017</v>
      </c>
      <c r="G12" s="15">
        <v>100</v>
      </c>
      <c r="H12" s="15">
        <v>1332</v>
      </c>
      <c r="I12" s="15">
        <v>10444.916999999999</v>
      </c>
      <c r="J12" s="16">
        <v>7.8415292792792792</v>
      </c>
      <c r="K12" s="16">
        <v>0.71563759640518376</v>
      </c>
    </row>
    <row r="13" spans="1:12" x14ac:dyDescent="0.2">
      <c r="A13" s="13">
        <v>103</v>
      </c>
      <c r="B13" s="13" t="s">
        <v>19</v>
      </c>
      <c r="C13" s="14">
        <v>7</v>
      </c>
      <c r="D13" s="15">
        <v>14873.369999999999</v>
      </c>
      <c r="E13" s="15">
        <v>9067.82</v>
      </c>
      <c r="F13" s="15">
        <v>1041.1359000000002</v>
      </c>
      <c r="G13" s="15">
        <v>350</v>
      </c>
      <c r="H13" s="15">
        <v>4791.5</v>
      </c>
      <c r="I13" s="15">
        <v>2466.1841000000004</v>
      </c>
      <c r="J13" s="16">
        <v>0.51469980173223429</v>
      </c>
      <c r="K13" s="16">
        <v>0.16897157360050652</v>
      </c>
    </row>
    <row r="14" spans="1:12" x14ac:dyDescent="0.2">
      <c r="A14" s="13">
        <v>105</v>
      </c>
      <c r="B14" s="13" t="s">
        <v>19</v>
      </c>
      <c r="C14" s="14">
        <v>5</v>
      </c>
      <c r="D14" s="15">
        <v>5524.22</v>
      </c>
      <c r="E14" s="15">
        <v>5405.9</v>
      </c>
      <c r="F14" s="15">
        <v>386.69540000000006</v>
      </c>
      <c r="G14" s="15">
        <v>250</v>
      </c>
      <c r="H14" s="15">
        <v>3036</v>
      </c>
      <c r="I14" s="15">
        <v>1370.2045999999993</v>
      </c>
      <c r="J14" s="16">
        <v>0.45131903820816843</v>
      </c>
      <c r="K14" s="16">
        <v>9.388010709202628E-2</v>
      </c>
    </row>
    <row r="15" spans="1:12" x14ac:dyDescent="0.2">
      <c r="A15" s="13">
        <v>111</v>
      </c>
      <c r="B15" s="13" t="s">
        <v>19</v>
      </c>
      <c r="C15" s="14">
        <v>1</v>
      </c>
      <c r="D15" s="15">
        <v>1219.22</v>
      </c>
      <c r="E15" s="15">
        <v>1094.8</v>
      </c>
      <c r="F15" s="15">
        <v>85.345400000000012</v>
      </c>
      <c r="G15" s="15">
        <v>50</v>
      </c>
      <c r="H15" s="15">
        <v>607.5</v>
      </c>
      <c r="I15" s="15">
        <v>313.95459999999991</v>
      </c>
      <c r="J15" s="16">
        <v>0.51679769547325094</v>
      </c>
      <c r="K15" s="16">
        <v>2.1510722902283556E-2</v>
      </c>
    </row>
    <row r="16" spans="1:12" x14ac:dyDescent="0.2">
      <c r="A16" s="13" t="s">
        <v>30</v>
      </c>
      <c r="C16" s="14">
        <v>15</v>
      </c>
      <c r="D16" s="15">
        <v>35816.71</v>
      </c>
      <c r="E16" s="15">
        <v>28624.429999999997</v>
      </c>
      <c r="F16" s="15">
        <v>2507.1697000000004</v>
      </c>
      <c r="G16" s="15">
        <v>750</v>
      </c>
      <c r="H16" s="15">
        <v>9767</v>
      </c>
      <c r="I16" s="15">
        <v>14595.260299999998</v>
      </c>
      <c r="J16" s="16">
        <v>1.494344251049452</v>
      </c>
      <c r="K16" s="16">
        <v>1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5937A-C1D3-8B4D-BCE6-8DFC067CD90B}">
  <dimension ref="A1:R42"/>
  <sheetViews>
    <sheetView workbookViewId="0">
      <selection activeCell="E55" sqref="E55"/>
    </sheetView>
  </sheetViews>
  <sheetFormatPr baseColWidth="10" defaultRowHeight="15" x14ac:dyDescent="0.2"/>
  <cols>
    <col min="1" max="1" width="18.6640625" customWidth="1"/>
    <col min="2" max="2" width="11" customWidth="1"/>
    <col min="5" max="5" width="13.5" customWidth="1"/>
    <col min="6" max="6" width="17.6640625" customWidth="1"/>
    <col min="7" max="7" width="15.5" customWidth="1"/>
    <col min="9" max="9" width="20" customWidth="1"/>
    <col min="10" max="10" width="13.33203125" customWidth="1"/>
    <col min="11" max="11" width="18.1640625" customWidth="1"/>
    <col min="12" max="12" width="19.33203125" customWidth="1"/>
    <col min="13" max="13" width="18.33203125" customWidth="1"/>
    <col min="14" max="14" width="14.83203125" style="1" customWidth="1"/>
    <col min="15" max="15" width="14.5" customWidth="1"/>
    <col min="16" max="16" width="13.83203125" customWidth="1"/>
    <col min="17" max="17" width="13.5" customWidth="1"/>
  </cols>
  <sheetData>
    <row r="1" spans="1:18" s="4" customFormat="1" ht="58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8" t="s">
        <v>28</v>
      </c>
      <c r="L1" s="8" t="s">
        <v>25</v>
      </c>
      <c r="M1" s="8" t="s">
        <v>29</v>
      </c>
      <c r="N1" s="8" t="s">
        <v>22</v>
      </c>
      <c r="O1" s="9" t="s">
        <v>27</v>
      </c>
      <c r="P1" s="8" t="s">
        <v>17</v>
      </c>
      <c r="Q1" s="8" t="s">
        <v>26</v>
      </c>
      <c r="R1" s="8" t="s">
        <v>18</v>
      </c>
    </row>
    <row r="2" spans="1:18" hidden="1" x14ac:dyDescent="0.2">
      <c r="A2">
        <v>105</v>
      </c>
      <c r="B2" t="s">
        <v>20</v>
      </c>
      <c r="C2" t="s">
        <v>11</v>
      </c>
      <c r="D2" t="s">
        <v>13</v>
      </c>
      <c r="E2">
        <v>1</v>
      </c>
      <c r="F2">
        <v>3966</v>
      </c>
      <c r="G2">
        <v>1090.46</v>
      </c>
      <c r="H2" s="10">
        <v>44504</v>
      </c>
      <c r="I2">
        <v>1078.8599999999999</v>
      </c>
      <c r="J2">
        <v>0</v>
      </c>
      <c r="K2">
        <f>IF(D2="Продажа",E2,0)</f>
        <v>0</v>
      </c>
      <c r="L2">
        <f>IF(D2="Продажа",G2,0)</f>
        <v>0</v>
      </c>
      <c r="M2">
        <f>IF(D2="Продажа",I2,0)</f>
        <v>0</v>
      </c>
      <c r="N2">
        <f>VLOOKUP(A2,Себестоимость!A:D,4,0)*K2</f>
        <v>0</v>
      </c>
      <c r="O2" s="1">
        <f t="shared" ref="O2:O3" si="0">L2*0.07</f>
        <v>0</v>
      </c>
      <c r="P2" t="str">
        <f>VLOOKUP(A2,Себестоимость!A:D,3,0)</f>
        <v>Товары на вывод</v>
      </c>
      <c r="Q2">
        <f t="shared" ref="Q2:Q3" si="1">IF(P2="Товары в продаже",100*K2,IF(P2="Товары на вывод",50*K2,IF(P2="Сезонные товары",50*K2,50*K2)))</f>
        <v>0</v>
      </c>
      <c r="R2" s="2">
        <f>M2-N2-O2-Q2-J2</f>
        <v>0</v>
      </c>
    </row>
    <row r="3" spans="1:18" hidden="1" x14ac:dyDescent="0.2">
      <c r="A3">
        <v>105</v>
      </c>
      <c r="B3" t="s">
        <v>20</v>
      </c>
      <c r="C3" t="s">
        <v>11</v>
      </c>
      <c r="D3" t="s">
        <v>10</v>
      </c>
      <c r="E3">
        <v>0</v>
      </c>
      <c r="F3">
        <v>0</v>
      </c>
      <c r="G3">
        <v>0</v>
      </c>
      <c r="H3" s="10">
        <v>44505</v>
      </c>
      <c r="I3">
        <v>0</v>
      </c>
      <c r="J3">
        <v>33</v>
      </c>
      <c r="K3">
        <f>IF(D3="Продажа",E3,0)</f>
        <v>0</v>
      </c>
      <c r="L3">
        <f>IF(D3="Продажа",G3,0)</f>
        <v>0</v>
      </c>
      <c r="M3">
        <f>IF(D3="Продажа",I3,0)</f>
        <v>0</v>
      </c>
      <c r="N3">
        <f>VLOOKUP(A3,Себестоимость!A:D,4,0)*K3</f>
        <v>0</v>
      </c>
      <c r="O3" s="1">
        <f t="shared" si="0"/>
        <v>0</v>
      </c>
      <c r="P3" t="str">
        <f>VLOOKUP(A3,Себестоимость!A:D,3,0)</f>
        <v>Товары на вывод</v>
      </c>
      <c r="Q3">
        <f t="shared" si="1"/>
        <v>0</v>
      </c>
      <c r="R3" s="2">
        <f>M3-N3-O3-Q3-J3</f>
        <v>-33</v>
      </c>
    </row>
    <row r="4" spans="1:18" hidden="1" x14ac:dyDescent="0.2">
      <c r="A4">
        <v>105</v>
      </c>
      <c r="B4" t="s">
        <v>20</v>
      </c>
      <c r="C4" t="s">
        <v>11</v>
      </c>
      <c r="D4" t="s">
        <v>10</v>
      </c>
      <c r="E4">
        <v>1</v>
      </c>
      <c r="F4">
        <v>3966</v>
      </c>
      <c r="G4">
        <v>1090.46</v>
      </c>
      <c r="H4" s="10">
        <v>44504</v>
      </c>
      <c r="I4">
        <v>1078.8599999999999</v>
      </c>
      <c r="J4">
        <v>0</v>
      </c>
      <c r="K4">
        <f>IF(D4="Продажа",E4,0)</f>
        <v>1</v>
      </c>
      <c r="L4">
        <f>IF(D4="Продажа",G4,0)</f>
        <v>1090.46</v>
      </c>
      <c r="M4">
        <f>IF(D4="Продажа",I4,0)</f>
        <v>1078.8599999999999</v>
      </c>
      <c r="N4">
        <f>VLOOKUP(A4,Себестоимость!A:D,4,0)*K4</f>
        <v>607.20000000000005</v>
      </c>
      <c r="O4" s="1">
        <f t="shared" ref="O4" si="2">L4*0.07</f>
        <v>76.332200000000014</v>
      </c>
      <c r="P4" t="str">
        <f>VLOOKUP(A4,Себестоимость!A:D,3,0)</f>
        <v>Товары на вывод</v>
      </c>
      <c r="Q4">
        <f t="shared" ref="Q4" si="3">IF(P4="Товары в продаже",100*K4,IF(P4="Товары на вывод",50*K4,IF(P4="Сезонные товары",50*K4,50*K4)))</f>
        <v>50</v>
      </c>
      <c r="R4" s="2">
        <f>M4-N4-O4-Q4-J4</f>
        <v>345.32779999999985</v>
      </c>
    </row>
    <row r="5" spans="1:18" hidden="1" x14ac:dyDescent="0.2">
      <c r="A5">
        <v>105</v>
      </c>
      <c r="B5" t="s">
        <v>20</v>
      </c>
      <c r="C5" t="s">
        <v>14</v>
      </c>
      <c r="D5" t="s">
        <v>10</v>
      </c>
      <c r="E5">
        <v>0</v>
      </c>
      <c r="F5">
        <v>0</v>
      </c>
      <c r="G5">
        <v>0</v>
      </c>
      <c r="H5" s="10">
        <v>44502</v>
      </c>
      <c r="I5">
        <v>0</v>
      </c>
      <c r="J5">
        <v>33</v>
      </c>
      <c r="K5">
        <f>IF(D5="Продажа",E5,0)</f>
        <v>0</v>
      </c>
      <c r="L5">
        <f>IF(D5="Продажа",G5,0)</f>
        <v>0</v>
      </c>
      <c r="M5">
        <f>IF(D5="Продажа",I5,0)</f>
        <v>0</v>
      </c>
      <c r="N5">
        <f>VLOOKUP(A5,Себестоимость!A:D,4,0)*K5</f>
        <v>0</v>
      </c>
      <c r="O5" s="1">
        <f t="shared" ref="O5" si="4">L5*0.07</f>
        <v>0</v>
      </c>
      <c r="P5" t="str">
        <f>VLOOKUP(A5,Себестоимость!A:D,3,0)</f>
        <v>Товары на вывод</v>
      </c>
      <c r="Q5">
        <f t="shared" ref="Q5" si="5">IF(P5="Товары в продаже",100*K5,IF(P5="Товары на вывод",50*K5,IF(P5="Сезонные товары",50*K5,50*K5)))</f>
        <v>0</v>
      </c>
      <c r="R5" s="2">
        <f>M5-N5-O5-Q5-J5</f>
        <v>-33</v>
      </c>
    </row>
    <row r="6" spans="1:18" hidden="1" x14ac:dyDescent="0.2">
      <c r="A6">
        <v>105</v>
      </c>
      <c r="B6" t="s">
        <v>20</v>
      </c>
      <c r="C6" t="s">
        <v>11</v>
      </c>
      <c r="D6" t="s">
        <v>10</v>
      </c>
      <c r="E6">
        <v>0</v>
      </c>
      <c r="F6">
        <v>0</v>
      </c>
      <c r="G6">
        <v>0</v>
      </c>
      <c r="H6" s="10">
        <v>44501</v>
      </c>
      <c r="I6">
        <v>0</v>
      </c>
      <c r="J6">
        <v>40</v>
      </c>
      <c r="K6">
        <f>IF(D6="Продажа",E6,0)</f>
        <v>0</v>
      </c>
      <c r="L6">
        <f>IF(D6="Продажа",G6,0)</f>
        <v>0</v>
      </c>
      <c r="M6">
        <f>IF(D6="Продажа",I6,0)</f>
        <v>0</v>
      </c>
      <c r="N6">
        <f>VLOOKUP(A6,Себестоимость!A:D,4,0)*K6</f>
        <v>0</v>
      </c>
      <c r="O6" s="1">
        <f t="shared" ref="O6:O7" si="6">L6*0.07</f>
        <v>0</v>
      </c>
      <c r="P6" t="str">
        <f>VLOOKUP(A6,Себестоимость!A:D,3,0)</f>
        <v>Товары на вывод</v>
      </c>
      <c r="Q6">
        <f t="shared" ref="Q6:Q7" si="7">IF(P6="Товары в продаже",100*K6,IF(P6="Товары на вывод",50*K6,IF(P6="Сезонные товары",50*K6,50*K6)))</f>
        <v>0</v>
      </c>
      <c r="R6" s="2">
        <f>M6-N6-O6-Q6-J6</f>
        <v>-40</v>
      </c>
    </row>
    <row r="7" spans="1:18" hidden="1" x14ac:dyDescent="0.2">
      <c r="A7">
        <v>105</v>
      </c>
      <c r="B7" t="s">
        <v>20</v>
      </c>
      <c r="C7" t="s">
        <v>11</v>
      </c>
      <c r="D7" t="s">
        <v>10</v>
      </c>
      <c r="E7">
        <v>1</v>
      </c>
      <c r="F7">
        <v>3966</v>
      </c>
      <c r="G7">
        <v>1090.46</v>
      </c>
      <c r="H7" s="10">
        <v>44503</v>
      </c>
      <c r="I7">
        <v>1078.8599999999999</v>
      </c>
      <c r="J7">
        <v>0</v>
      </c>
      <c r="K7">
        <f>IF(D7="Продажа",E7,0)</f>
        <v>1</v>
      </c>
      <c r="L7">
        <f>IF(D7="Продажа",G7,0)</f>
        <v>1090.46</v>
      </c>
      <c r="M7">
        <f>IF(D7="Продажа",I7,0)</f>
        <v>1078.8599999999999</v>
      </c>
      <c r="N7">
        <f>VLOOKUP(A7,Себестоимость!A:D,4,0)*K7</f>
        <v>607.20000000000005</v>
      </c>
      <c r="O7" s="1">
        <f t="shared" si="6"/>
        <v>76.332200000000014</v>
      </c>
      <c r="P7" t="str">
        <f>VLOOKUP(A7,Себестоимость!A:D,3,0)</f>
        <v>Товары на вывод</v>
      </c>
      <c r="Q7">
        <f t="shared" si="7"/>
        <v>50</v>
      </c>
      <c r="R7" s="2">
        <f>M7-N7-O7-Q7-J7</f>
        <v>345.32779999999985</v>
      </c>
    </row>
    <row r="8" spans="1:18" hidden="1" x14ac:dyDescent="0.2">
      <c r="A8">
        <v>105</v>
      </c>
      <c r="B8" t="s">
        <v>20</v>
      </c>
      <c r="C8" t="s">
        <v>11</v>
      </c>
      <c r="D8" t="s">
        <v>10</v>
      </c>
      <c r="E8">
        <v>0</v>
      </c>
      <c r="F8">
        <v>0</v>
      </c>
      <c r="G8">
        <v>0</v>
      </c>
      <c r="H8" s="10">
        <v>44502</v>
      </c>
      <c r="I8">
        <v>0</v>
      </c>
      <c r="J8">
        <v>40</v>
      </c>
      <c r="K8">
        <f>IF(D8="Продажа",E8,0)</f>
        <v>0</v>
      </c>
      <c r="L8">
        <f>IF(D8="Продажа",G8,0)</f>
        <v>0</v>
      </c>
      <c r="M8">
        <f>IF(D8="Продажа",I8,0)</f>
        <v>0</v>
      </c>
      <c r="N8">
        <f>VLOOKUP(A8,Себестоимость!A:D,4,0)*K8</f>
        <v>0</v>
      </c>
      <c r="O8" s="1">
        <f t="shared" ref="O8" si="8">L8*0.07</f>
        <v>0</v>
      </c>
      <c r="P8" t="str">
        <f>VLOOKUP(A8,Себестоимость!A:D,3,0)</f>
        <v>Товары на вывод</v>
      </c>
      <c r="Q8">
        <f t="shared" ref="Q8" si="9">IF(P8="Товары в продаже",100*K8,IF(P8="Товары на вывод",50*K8,IF(P8="Сезонные товары",50*K8,50*K8)))</f>
        <v>0</v>
      </c>
      <c r="R8" s="2">
        <f>M8-N8-O8-Q8-J8</f>
        <v>-40</v>
      </c>
    </row>
    <row r="9" spans="1:18" hidden="1" x14ac:dyDescent="0.2">
      <c r="A9">
        <v>105</v>
      </c>
      <c r="B9" t="s">
        <v>20</v>
      </c>
      <c r="C9" t="s">
        <v>11</v>
      </c>
      <c r="D9" t="s">
        <v>10</v>
      </c>
      <c r="E9">
        <v>0</v>
      </c>
      <c r="F9">
        <v>0</v>
      </c>
      <c r="G9">
        <v>0</v>
      </c>
      <c r="H9" s="10">
        <v>44505</v>
      </c>
      <c r="I9">
        <v>0</v>
      </c>
      <c r="J9">
        <v>40</v>
      </c>
      <c r="K9">
        <f>IF(D9="Продажа",E9,0)</f>
        <v>0</v>
      </c>
      <c r="L9">
        <f>IF(D9="Продажа",G9,0)</f>
        <v>0</v>
      </c>
      <c r="M9">
        <f>IF(D9="Продажа",I9,0)</f>
        <v>0</v>
      </c>
      <c r="N9">
        <f>VLOOKUP(A9,Себестоимость!A:D,4,0)*K9</f>
        <v>0</v>
      </c>
      <c r="O9" s="1">
        <f t="shared" ref="O9" si="10">L9*0.07</f>
        <v>0</v>
      </c>
      <c r="P9" t="str">
        <f>VLOOKUP(A9,Себестоимость!A:D,3,0)</f>
        <v>Товары на вывод</v>
      </c>
      <c r="Q9">
        <f t="shared" ref="Q9" si="11">IF(P9="Товары в продаже",100*K9,IF(P9="Товары на вывод",50*K9,IF(P9="Сезонные товары",50*K9,50*K9)))</f>
        <v>0</v>
      </c>
      <c r="R9" s="2">
        <f>M9-N9-O9-Q9-J9</f>
        <v>-40</v>
      </c>
    </row>
    <row r="10" spans="1:18" hidden="1" x14ac:dyDescent="0.2">
      <c r="A10">
        <v>105</v>
      </c>
      <c r="B10" t="s">
        <v>20</v>
      </c>
      <c r="C10" t="s">
        <v>11</v>
      </c>
      <c r="D10" t="s">
        <v>13</v>
      </c>
      <c r="E10">
        <v>1</v>
      </c>
      <c r="F10">
        <v>4578</v>
      </c>
      <c r="G10">
        <v>1245.3399999999999</v>
      </c>
      <c r="H10" s="10">
        <v>44500</v>
      </c>
      <c r="I10">
        <v>1178.3800000000001</v>
      </c>
      <c r="J10">
        <v>0</v>
      </c>
      <c r="K10">
        <f>IF(D10="Продажа",E10,0)</f>
        <v>0</v>
      </c>
      <c r="L10">
        <f>IF(D10="Продажа",G10,0)</f>
        <v>0</v>
      </c>
      <c r="M10">
        <f>IF(D10="Продажа",I10,0)</f>
        <v>0</v>
      </c>
      <c r="N10">
        <f>VLOOKUP(A10,Себестоимость!A:D,4,0)*K10</f>
        <v>0</v>
      </c>
      <c r="O10" s="1">
        <f t="shared" ref="O10:O11" si="12">L10*0.07</f>
        <v>0</v>
      </c>
      <c r="P10" t="str">
        <f>VLOOKUP(A10,Себестоимость!A:D,3,0)</f>
        <v>Товары на вывод</v>
      </c>
      <c r="Q10">
        <f t="shared" ref="Q10:Q11" si="13">IF(P10="Товары в продаже",100*K10,IF(P10="Товары на вывод",50*K10,IF(P10="Сезонные товары",50*K10,50*K10)))</f>
        <v>0</v>
      </c>
      <c r="R10" s="2">
        <f>M10-N10-O10-Q10-J10</f>
        <v>0</v>
      </c>
    </row>
    <row r="11" spans="1:18" hidden="1" x14ac:dyDescent="0.2">
      <c r="A11">
        <v>105</v>
      </c>
      <c r="B11" t="s">
        <v>20</v>
      </c>
      <c r="C11" t="s">
        <v>11</v>
      </c>
      <c r="D11" t="s">
        <v>10</v>
      </c>
      <c r="E11">
        <v>0</v>
      </c>
      <c r="F11">
        <v>0</v>
      </c>
      <c r="G11">
        <v>0</v>
      </c>
      <c r="H11" s="10">
        <v>44507</v>
      </c>
      <c r="I11">
        <v>0</v>
      </c>
      <c r="J11">
        <v>33</v>
      </c>
      <c r="K11">
        <f>IF(D11="Продажа",E11,0)</f>
        <v>0</v>
      </c>
      <c r="L11">
        <f>IF(D11="Продажа",G11,0)</f>
        <v>0</v>
      </c>
      <c r="M11">
        <f>IF(D11="Продажа",I11,0)</f>
        <v>0</v>
      </c>
      <c r="N11">
        <f>VLOOKUP(A11,Себестоимость!A:D,4,0)*K11</f>
        <v>0</v>
      </c>
      <c r="O11" s="1">
        <f t="shared" si="12"/>
        <v>0</v>
      </c>
      <c r="P11" t="str">
        <f>VLOOKUP(A11,Себестоимость!A:D,3,0)</f>
        <v>Товары на вывод</v>
      </c>
      <c r="Q11">
        <f t="shared" si="13"/>
        <v>0</v>
      </c>
      <c r="R11" s="2">
        <f>M11-N11-O11-Q11-J11</f>
        <v>-33</v>
      </c>
    </row>
    <row r="12" spans="1:18" hidden="1" x14ac:dyDescent="0.2">
      <c r="A12">
        <v>105</v>
      </c>
      <c r="B12" t="s">
        <v>20</v>
      </c>
      <c r="C12" t="s">
        <v>11</v>
      </c>
      <c r="D12" t="s">
        <v>10</v>
      </c>
      <c r="E12">
        <v>1</v>
      </c>
      <c r="F12">
        <v>3966</v>
      </c>
      <c r="G12">
        <v>1090.46</v>
      </c>
      <c r="H12" s="10">
        <v>44504</v>
      </c>
      <c r="I12">
        <v>1078.8599999999999</v>
      </c>
      <c r="J12">
        <v>0</v>
      </c>
      <c r="K12">
        <f>IF(D12="Продажа",E12,0)</f>
        <v>1</v>
      </c>
      <c r="L12">
        <f>IF(D12="Продажа",G12,0)</f>
        <v>1090.46</v>
      </c>
      <c r="M12">
        <f>IF(D12="Продажа",I12,0)</f>
        <v>1078.8599999999999</v>
      </c>
      <c r="N12">
        <f>VLOOKUP(A12,Себестоимость!A:D,4,0)*K12</f>
        <v>607.20000000000005</v>
      </c>
      <c r="O12" s="1">
        <f t="shared" ref="O12" si="14">L12*0.07</f>
        <v>76.332200000000014</v>
      </c>
      <c r="P12" t="str">
        <f>VLOOKUP(A12,Себестоимость!A:D,3,0)</f>
        <v>Товары на вывод</v>
      </c>
      <c r="Q12">
        <f t="shared" ref="Q12" si="15">IF(P12="Товары в продаже",100*K12,IF(P12="Товары на вывод",50*K12,IF(P12="Сезонные товары",50*K12,50*K12)))</f>
        <v>50</v>
      </c>
      <c r="R12" s="2">
        <f>M12-N12-O12-Q12-J12</f>
        <v>345.32779999999985</v>
      </c>
    </row>
    <row r="13" spans="1:18" hidden="1" x14ac:dyDescent="0.2">
      <c r="A13">
        <v>105</v>
      </c>
      <c r="B13" t="s">
        <v>20</v>
      </c>
      <c r="C13" t="s">
        <v>11</v>
      </c>
      <c r="D13" t="s">
        <v>10</v>
      </c>
      <c r="E13">
        <v>0</v>
      </c>
      <c r="F13">
        <v>0</v>
      </c>
      <c r="G13">
        <v>0</v>
      </c>
      <c r="H13" s="10">
        <v>44513</v>
      </c>
      <c r="I13">
        <v>0</v>
      </c>
      <c r="J13">
        <v>40</v>
      </c>
      <c r="K13">
        <f>IF(D13="Продажа",E13,0)</f>
        <v>0</v>
      </c>
      <c r="L13">
        <f>IF(D13="Продажа",G13,0)</f>
        <v>0</v>
      </c>
      <c r="M13">
        <f>IF(D13="Продажа",I13,0)</f>
        <v>0</v>
      </c>
      <c r="N13">
        <f>VLOOKUP(A13,Себестоимость!A:D,4,0)*K13</f>
        <v>0</v>
      </c>
      <c r="O13" s="1">
        <f t="shared" ref="O13" si="16">L13*0.07</f>
        <v>0</v>
      </c>
      <c r="P13" t="str">
        <f>VLOOKUP(A13,Себестоимость!A:D,3,0)</f>
        <v>Товары на вывод</v>
      </c>
      <c r="Q13">
        <f t="shared" ref="Q13" si="17">IF(P13="Товары в продаже",100*K13,IF(P13="Товары на вывод",50*K13,IF(P13="Сезонные товары",50*K13,50*K13)))</f>
        <v>0</v>
      </c>
      <c r="R13" s="2">
        <f>M13-N13-O13-Q13-J13</f>
        <v>-40</v>
      </c>
    </row>
    <row r="14" spans="1:18" hidden="1" x14ac:dyDescent="0.2">
      <c r="A14">
        <v>105</v>
      </c>
      <c r="B14" t="s">
        <v>20</v>
      </c>
      <c r="C14" t="s">
        <v>11</v>
      </c>
      <c r="D14" t="s">
        <v>10</v>
      </c>
      <c r="E14">
        <v>1</v>
      </c>
      <c r="F14">
        <v>3966</v>
      </c>
      <c r="G14">
        <v>1090.46</v>
      </c>
      <c r="H14" s="10">
        <v>44509</v>
      </c>
      <c r="I14">
        <v>1078.8599999999999</v>
      </c>
      <c r="J14">
        <v>0</v>
      </c>
      <c r="K14">
        <f>IF(D14="Продажа",E14,0)</f>
        <v>1</v>
      </c>
      <c r="L14">
        <f>IF(D14="Продажа",G14,0)</f>
        <v>1090.46</v>
      </c>
      <c r="M14">
        <f>IF(D14="Продажа",I14,0)</f>
        <v>1078.8599999999999</v>
      </c>
      <c r="N14">
        <f>VLOOKUP(A14,Себестоимость!A:D,4,0)*K14</f>
        <v>607.20000000000005</v>
      </c>
      <c r="O14" s="1">
        <f t="shared" ref="O14" si="18">L14*0.07</f>
        <v>76.332200000000014</v>
      </c>
      <c r="P14" t="str">
        <f>VLOOKUP(A14,Себестоимость!A:D,3,0)</f>
        <v>Товары на вывод</v>
      </c>
      <c r="Q14">
        <f t="shared" ref="Q14" si="19">IF(P14="Товары в продаже",100*K14,IF(P14="Товары на вывод",50*K14,IF(P14="Сезонные товары",50*K14,50*K14)))</f>
        <v>50</v>
      </c>
      <c r="R14" s="2">
        <f>M14-N14-O14-Q14-J14</f>
        <v>345.32779999999985</v>
      </c>
    </row>
    <row r="15" spans="1:18" x14ac:dyDescent="0.2">
      <c r="A15">
        <v>103</v>
      </c>
      <c r="B15" t="s">
        <v>15</v>
      </c>
      <c r="C15" t="s">
        <v>11</v>
      </c>
      <c r="D15" t="s">
        <v>10</v>
      </c>
      <c r="E15">
        <v>0</v>
      </c>
      <c r="F15">
        <v>0</v>
      </c>
      <c r="G15">
        <v>0</v>
      </c>
      <c r="H15" s="10">
        <v>44513</v>
      </c>
      <c r="I15">
        <v>0</v>
      </c>
      <c r="J15">
        <v>120</v>
      </c>
      <c r="K15">
        <f>IF(D15="Продажа",E15,0)</f>
        <v>0</v>
      </c>
      <c r="L15">
        <f>IF(D15="Продажа",G15,0)</f>
        <v>0</v>
      </c>
      <c r="M15">
        <f>IF(D15="Продажа",I15,0)</f>
        <v>0</v>
      </c>
      <c r="N15">
        <f>VLOOKUP(A15,Себестоимость!A:D,4,0)*K15</f>
        <v>0</v>
      </c>
      <c r="O15" s="1">
        <f t="shared" ref="O15" si="20">L15*0.07</f>
        <v>0</v>
      </c>
      <c r="P15" t="str">
        <f>VLOOKUP(A15,Себестоимость!A:D,3,0)</f>
        <v>Товары на вывод</v>
      </c>
      <c r="Q15">
        <f t="shared" ref="Q15" si="21">IF(P15="Товары в продаже",100*K15,IF(P15="Товары на вывод",50*K15,IF(P15="Сезонные товары",50*K15,50*K15)))</f>
        <v>0</v>
      </c>
      <c r="R15" s="2">
        <f>M15-N15-O15-Q15-J15</f>
        <v>-120</v>
      </c>
    </row>
    <row r="16" spans="1:18" hidden="1" x14ac:dyDescent="0.2">
      <c r="A16">
        <v>105</v>
      </c>
      <c r="B16" t="s">
        <v>20</v>
      </c>
      <c r="C16" t="s">
        <v>11</v>
      </c>
      <c r="D16" t="s">
        <v>13</v>
      </c>
      <c r="E16">
        <v>1</v>
      </c>
      <c r="F16">
        <v>3966</v>
      </c>
      <c r="G16">
        <v>1162.3800000000001</v>
      </c>
      <c r="H16" s="10">
        <v>44516</v>
      </c>
      <c r="I16">
        <v>1090.46</v>
      </c>
      <c r="J16">
        <v>0</v>
      </c>
      <c r="K16">
        <f>IF(D16="Продажа",E16,0)</f>
        <v>0</v>
      </c>
      <c r="L16">
        <f>IF(D16="Продажа",G16,0)</f>
        <v>0</v>
      </c>
      <c r="M16">
        <f>IF(D16="Продажа",I16,0)</f>
        <v>0</v>
      </c>
      <c r="N16">
        <f>VLOOKUP(A16,Себестоимость!A:D,4,0)*K16</f>
        <v>0</v>
      </c>
      <c r="O16" s="1">
        <f t="shared" ref="O16:O18" si="22">L16*0.07</f>
        <v>0</v>
      </c>
      <c r="P16" t="str">
        <f>VLOOKUP(A16,Себестоимость!A:D,3,0)</f>
        <v>Товары на вывод</v>
      </c>
      <c r="Q16">
        <f t="shared" ref="Q16:Q18" si="23">IF(P16="Товары в продаже",100*K16,IF(P16="Товары на вывод",50*K16,IF(P16="Сезонные товары",50*K16,50*K16)))</f>
        <v>0</v>
      </c>
      <c r="R16" s="2">
        <f>M16-N16-O16-Q16-J16</f>
        <v>0</v>
      </c>
    </row>
    <row r="17" spans="1:18" hidden="1" x14ac:dyDescent="0.2">
      <c r="A17">
        <v>105</v>
      </c>
      <c r="B17" t="s">
        <v>20</v>
      </c>
      <c r="C17" t="s">
        <v>11</v>
      </c>
      <c r="D17" t="s">
        <v>10</v>
      </c>
      <c r="E17">
        <v>0</v>
      </c>
      <c r="F17">
        <v>0</v>
      </c>
      <c r="G17">
        <v>0</v>
      </c>
      <c r="H17" s="10">
        <v>44518</v>
      </c>
      <c r="I17">
        <v>0</v>
      </c>
      <c r="J17">
        <v>33</v>
      </c>
      <c r="K17">
        <f>IF(D17="Продажа",E17,0)</f>
        <v>0</v>
      </c>
      <c r="L17">
        <f>IF(D17="Продажа",G17,0)</f>
        <v>0</v>
      </c>
      <c r="M17">
        <f>IF(D17="Продажа",I17,0)</f>
        <v>0</v>
      </c>
      <c r="N17">
        <f>VLOOKUP(A17,Себестоимость!A:D,4,0)*K17</f>
        <v>0</v>
      </c>
      <c r="O17" s="1">
        <f t="shared" si="22"/>
        <v>0</v>
      </c>
      <c r="P17" t="str">
        <f>VLOOKUP(A17,Себестоимость!A:D,3,0)</f>
        <v>Товары на вывод</v>
      </c>
      <c r="Q17">
        <f t="shared" si="23"/>
        <v>0</v>
      </c>
      <c r="R17" s="2">
        <f>M17-N17-O17-Q17-J17</f>
        <v>-33</v>
      </c>
    </row>
    <row r="18" spans="1:18" hidden="1" x14ac:dyDescent="0.2">
      <c r="A18">
        <v>105</v>
      </c>
      <c r="B18" t="s">
        <v>20</v>
      </c>
      <c r="C18" t="s">
        <v>11</v>
      </c>
      <c r="D18" t="s">
        <v>10</v>
      </c>
      <c r="E18">
        <v>0</v>
      </c>
      <c r="F18">
        <v>0</v>
      </c>
      <c r="G18">
        <v>0</v>
      </c>
      <c r="H18" s="10">
        <v>44520</v>
      </c>
      <c r="I18">
        <v>0</v>
      </c>
      <c r="J18">
        <v>38</v>
      </c>
      <c r="K18">
        <f>IF(D18="Продажа",E18,0)</f>
        <v>0</v>
      </c>
      <c r="L18">
        <f>IF(D18="Продажа",G18,0)</f>
        <v>0</v>
      </c>
      <c r="M18">
        <f>IF(D18="Продажа",I18,0)</f>
        <v>0</v>
      </c>
      <c r="N18">
        <f>VLOOKUP(A18,Себестоимость!A:D,4,0)*K18</f>
        <v>0</v>
      </c>
      <c r="O18" s="1">
        <f t="shared" si="22"/>
        <v>0</v>
      </c>
      <c r="P18" t="str">
        <f>VLOOKUP(A18,Себестоимость!A:D,3,0)</f>
        <v>Товары на вывод</v>
      </c>
      <c r="Q18">
        <f t="shared" si="23"/>
        <v>0</v>
      </c>
      <c r="R18" s="2">
        <f>M18-N18-O18-Q18-J18</f>
        <v>-38</v>
      </c>
    </row>
    <row r="19" spans="1:18" hidden="1" x14ac:dyDescent="0.2">
      <c r="A19">
        <v>105</v>
      </c>
      <c r="B19" t="s">
        <v>20</v>
      </c>
      <c r="C19" t="s">
        <v>11</v>
      </c>
      <c r="D19" t="s">
        <v>10</v>
      </c>
      <c r="E19">
        <v>1</v>
      </c>
      <c r="F19">
        <v>3966</v>
      </c>
      <c r="G19">
        <v>1162.3800000000001</v>
      </c>
      <c r="H19" s="10">
        <v>44516</v>
      </c>
      <c r="I19">
        <v>1090.46</v>
      </c>
      <c r="J19">
        <v>0</v>
      </c>
      <c r="K19">
        <f>IF(D19="Продажа",E19,0)</f>
        <v>1</v>
      </c>
      <c r="L19">
        <f>IF(D19="Продажа",G19,0)</f>
        <v>1162.3800000000001</v>
      </c>
      <c r="M19">
        <f>IF(D19="Продажа",I19,0)</f>
        <v>1090.46</v>
      </c>
      <c r="N19">
        <f>VLOOKUP(A19,Себестоимость!A:D,4,0)*K19</f>
        <v>607.20000000000005</v>
      </c>
      <c r="O19" s="1">
        <f t="shared" ref="O19" si="24">L19*0.07</f>
        <v>81.36660000000002</v>
      </c>
      <c r="P19" t="str">
        <f>VLOOKUP(A19,Себестоимость!A:D,3,0)</f>
        <v>Товары на вывод</v>
      </c>
      <c r="Q19">
        <f t="shared" ref="Q19" si="25">IF(P19="Товары в продаже",100*K19,IF(P19="Товары на вывод",50*K19,IF(P19="Сезонные товары",50*K19,50*K19)))</f>
        <v>50</v>
      </c>
      <c r="R19" s="2">
        <f>M19-N19-O19-Q19-J19</f>
        <v>351.89339999999999</v>
      </c>
    </row>
    <row r="20" spans="1:18" x14ac:dyDescent="0.2">
      <c r="A20">
        <v>103</v>
      </c>
      <c r="B20" t="s">
        <v>15</v>
      </c>
      <c r="C20" t="s">
        <v>11</v>
      </c>
      <c r="D20" t="s">
        <v>10</v>
      </c>
      <c r="E20">
        <v>1</v>
      </c>
      <c r="F20">
        <v>2469</v>
      </c>
      <c r="G20">
        <v>1890</v>
      </c>
      <c r="H20" s="10">
        <v>44521</v>
      </c>
      <c r="I20">
        <v>990</v>
      </c>
      <c r="J20">
        <v>0</v>
      </c>
      <c r="K20">
        <f>IF(D20="Продажа",E20,0)</f>
        <v>1</v>
      </c>
      <c r="L20">
        <f>IF(D20="Продажа",G20,0)</f>
        <v>1890</v>
      </c>
      <c r="M20">
        <f>IF(D20="Продажа",I20,0)</f>
        <v>990</v>
      </c>
      <c r="N20">
        <f>VLOOKUP(A20,Себестоимость!A:D,4,0)*K20</f>
        <v>684.5</v>
      </c>
      <c r="O20" s="1">
        <f t="shared" ref="O20" si="26">L20*0.07</f>
        <v>132.30000000000001</v>
      </c>
      <c r="P20" t="str">
        <f>VLOOKUP(A20,Себестоимость!A:D,3,0)</f>
        <v>Товары на вывод</v>
      </c>
      <c r="Q20">
        <f t="shared" ref="Q20" si="27">IF(P20="Товары в продаже",100*K20,IF(P20="Товары на вывод",50*K20,IF(P20="Сезонные товары",50*K20,50*K20)))</f>
        <v>50</v>
      </c>
      <c r="R20" s="2">
        <f>M20-N20-O20-Q20-J20</f>
        <v>123.19999999999999</v>
      </c>
    </row>
    <row r="21" spans="1:18" hidden="1" x14ac:dyDescent="0.2">
      <c r="A21">
        <v>101</v>
      </c>
      <c r="B21" t="s">
        <v>21</v>
      </c>
      <c r="C21" t="s">
        <v>11</v>
      </c>
      <c r="D21" t="s">
        <v>10</v>
      </c>
      <c r="E21">
        <v>0</v>
      </c>
      <c r="F21">
        <v>0</v>
      </c>
      <c r="G21">
        <v>0</v>
      </c>
      <c r="H21" s="10">
        <v>44515</v>
      </c>
      <c r="I21">
        <v>0</v>
      </c>
      <c r="J21">
        <v>38</v>
      </c>
      <c r="K21">
        <f>IF(D21="Продажа",E21,0)</f>
        <v>0</v>
      </c>
      <c r="L21">
        <f>IF(D21="Продажа",G21,0)</f>
        <v>0</v>
      </c>
      <c r="M21">
        <f>IF(D21="Продажа",I21,0)</f>
        <v>0</v>
      </c>
      <c r="N21">
        <f>VLOOKUP(A21,Себестоимость!A:D,4,0)*K21</f>
        <v>0</v>
      </c>
      <c r="O21" s="1">
        <f t="shared" ref="O21:O22" si="28">L21*0.07</f>
        <v>0</v>
      </c>
      <c r="P21" t="str">
        <f>VLOOKUP(A21,Себестоимость!A:D,3,0)</f>
        <v>Товары на вывод</v>
      </c>
      <c r="Q21">
        <f t="shared" ref="Q21:Q22" si="29">IF(P21="Товары в продаже",100*K21,IF(P21="Товары на вывод",50*K21,IF(P21="Сезонные товары",50*K21,50*K21)))</f>
        <v>0</v>
      </c>
      <c r="R21" s="2">
        <f>M21-N21-O21-Q21-J21</f>
        <v>-38</v>
      </c>
    </row>
    <row r="22" spans="1:18" hidden="1" x14ac:dyDescent="0.2">
      <c r="A22">
        <v>101</v>
      </c>
      <c r="B22" t="s">
        <v>21</v>
      </c>
      <c r="C22" t="s">
        <v>11</v>
      </c>
      <c r="D22" t="s">
        <v>10</v>
      </c>
      <c r="E22">
        <v>0</v>
      </c>
      <c r="F22">
        <v>0</v>
      </c>
      <c r="G22">
        <v>0</v>
      </c>
      <c r="H22" s="10">
        <v>44520</v>
      </c>
      <c r="I22">
        <v>0</v>
      </c>
      <c r="J22">
        <v>33</v>
      </c>
      <c r="K22">
        <f>IF(D22="Продажа",E22,0)</f>
        <v>0</v>
      </c>
      <c r="L22">
        <f>IF(D22="Продажа",G22,0)</f>
        <v>0</v>
      </c>
      <c r="M22">
        <f>IF(D22="Продажа",I22,0)</f>
        <v>0</v>
      </c>
      <c r="N22">
        <f>VLOOKUP(A22,Себестоимость!A:D,4,0)*K22</f>
        <v>0</v>
      </c>
      <c r="O22" s="1">
        <f t="shared" si="28"/>
        <v>0</v>
      </c>
      <c r="P22" t="str">
        <f>VLOOKUP(A22,Себестоимость!A:D,3,0)</f>
        <v>Товары на вывод</v>
      </c>
      <c r="Q22">
        <f t="shared" si="29"/>
        <v>0</v>
      </c>
      <c r="R22" s="2">
        <f>M22-N22-O22-Q22-J22</f>
        <v>-33</v>
      </c>
    </row>
    <row r="23" spans="1:18" x14ac:dyDescent="0.2">
      <c r="A23">
        <v>103</v>
      </c>
      <c r="B23" t="s">
        <v>15</v>
      </c>
      <c r="C23" t="s">
        <v>11</v>
      </c>
      <c r="D23" t="s">
        <v>10</v>
      </c>
      <c r="E23">
        <v>0</v>
      </c>
      <c r="F23">
        <v>0</v>
      </c>
      <c r="G23">
        <v>0</v>
      </c>
      <c r="H23" s="10">
        <v>44527</v>
      </c>
      <c r="I23">
        <v>0</v>
      </c>
      <c r="J23">
        <v>38</v>
      </c>
      <c r="K23">
        <f>IF(D23="Продажа",E23,0)</f>
        <v>0</v>
      </c>
      <c r="L23">
        <f>IF(D23="Продажа",G23,0)</f>
        <v>0</v>
      </c>
      <c r="M23">
        <f>IF(D23="Продажа",I23,0)</f>
        <v>0</v>
      </c>
      <c r="N23">
        <f>VLOOKUP(A23,Себестоимость!A:D,4,0)*K23</f>
        <v>0</v>
      </c>
      <c r="O23" s="1">
        <f t="shared" ref="O23:O24" si="30">L23*0.07</f>
        <v>0</v>
      </c>
      <c r="P23" t="str">
        <f>VLOOKUP(A23,Себестоимость!A:D,3,0)</f>
        <v>Товары на вывод</v>
      </c>
      <c r="Q23">
        <f t="shared" ref="Q23:Q24" si="31">IF(P23="Товары в продаже",100*K23,IF(P23="Товары на вывод",50*K23,IF(P23="Сезонные товары",50*K23,50*K23)))</f>
        <v>0</v>
      </c>
      <c r="R23" s="2">
        <f>M23-N23-O23-Q23-J23</f>
        <v>-38</v>
      </c>
    </row>
    <row r="24" spans="1:18" x14ac:dyDescent="0.2">
      <c r="A24">
        <v>103</v>
      </c>
      <c r="B24" t="s">
        <v>15</v>
      </c>
      <c r="C24" t="s">
        <v>11</v>
      </c>
      <c r="D24" t="s">
        <v>10</v>
      </c>
      <c r="E24">
        <v>1</v>
      </c>
      <c r="F24">
        <v>2418</v>
      </c>
      <c r="G24">
        <v>1890</v>
      </c>
      <c r="H24" s="10">
        <v>44528</v>
      </c>
      <c r="I24">
        <v>990</v>
      </c>
      <c r="J24">
        <v>0</v>
      </c>
      <c r="K24">
        <f>IF(D24="Продажа",E24,0)</f>
        <v>1</v>
      </c>
      <c r="L24">
        <f>IF(D24="Продажа",G24,0)</f>
        <v>1890</v>
      </c>
      <c r="M24">
        <f>IF(D24="Продажа",I24,0)</f>
        <v>990</v>
      </c>
      <c r="N24">
        <f>VLOOKUP(A24,Себестоимость!A:D,4,0)*K24</f>
        <v>684.5</v>
      </c>
      <c r="O24" s="1">
        <f t="shared" si="30"/>
        <v>132.30000000000001</v>
      </c>
      <c r="P24" t="str">
        <f>VLOOKUP(A24,Себестоимость!A:D,3,0)</f>
        <v>Товары на вывод</v>
      </c>
      <c r="Q24">
        <f t="shared" si="31"/>
        <v>50</v>
      </c>
      <c r="R24" s="2">
        <f>M24-N24-O24-Q24-J24</f>
        <v>123.19999999999999</v>
      </c>
    </row>
    <row r="25" spans="1:18" hidden="1" x14ac:dyDescent="0.2">
      <c r="A25">
        <v>105</v>
      </c>
      <c r="B25" t="s">
        <v>20</v>
      </c>
      <c r="C25" t="s">
        <v>11</v>
      </c>
      <c r="D25" t="s">
        <v>10</v>
      </c>
      <c r="E25">
        <v>0</v>
      </c>
      <c r="F25">
        <v>0</v>
      </c>
      <c r="G25">
        <v>0</v>
      </c>
      <c r="H25" s="10">
        <v>44523</v>
      </c>
      <c r="I25">
        <v>0</v>
      </c>
      <c r="J25">
        <v>33</v>
      </c>
      <c r="K25">
        <f>IF(D25="Продажа",E25,0)</f>
        <v>0</v>
      </c>
      <c r="L25">
        <f>IF(D25="Продажа",G25,0)</f>
        <v>0</v>
      </c>
      <c r="M25">
        <f>IF(D25="Продажа",I25,0)</f>
        <v>0</v>
      </c>
      <c r="N25">
        <f>VLOOKUP(A25,Себестоимость!A:D,4,0)*K25</f>
        <v>0</v>
      </c>
      <c r="O25" s="1">
        <f t="shared" ref="O25" si="32">L25*0.07</f>
        <v>0</v>
      </c>
      <c r="P25" t="str">
        <f>VLOOKUP(A25,Себестоимость!A:D,3,0)</f>
        <v>Товары на вывод</v>
      </c>
      <c r="Q25">
        <f t="shared" ref="Q25" si="33">IF(P25="Товары в продаже",100*K25,IF(P25="Товары на вывод",50*K25,IF(P25="Сезонные товары",50*K25,50*K25)))</f>
        <v>0</v>
      </c>
      <c r="R25" s="2">
        <f>M25-N25-O25-Q25-J25</f>
        <v>-33</v>
      </c>
    </row>
    <row r="26" spans="1:18" hidden="1" x14ac:dyDescent="0.2">
      <c r="A26">
        <v>101</v>
      </c>
      <c r="B26" t="s">
        <v>21</v>
      </c>
      <c r="C26" t="s">
        <v>11</v>
      </c>
      <c r="D26" t="s">
        <v>10</v>
      </c>
      <c r="E26">
        <v>1</v>
      </c>
      <c r="F26">
        <v>0</v>
      </c>
      <c r="G26">
        <v>13000</v>
      </c>
      <c r="H26" s="10">
        <v>44540</v>
      </c>
      <c r="I26">
        <v>12000</v>
      </c>
      <c r="J26">
        <v>38</v>
      </c>
      <c r="K26">
        <f>IF(D26="Продажа",E26,0)</f>
        <v>1</v>
      </c>
      <c r="L26">
        <f>IF(D26="Продажа",G26,0)</f>
        <v>13000</v>
      </c>
      <c r="M26">
        <f>IF(D26="Продажа",I26,0)</f>
        <v>12000</v>
      </c>
      <c r="N26">
        <f>VLOOKUP(A26,Себестоимость!A:D,4,0)*K26</f>
        <v>666</v>
      </c>
      <c r="O26" s="1">
        <f t="shared" ref="O26:O27" si="34">L26*0.07</f>
        <v>910.00000000000011</v>
      </c>
      <c r="P26" t="str">
        <f>VLOOKUP(A26,Себестоимость!A:D,3,0)</f>
        <v>Товары на вывод</v>
      </c>
      <c r="Q26">
        <f t="shared" ref="Q26:Q27" si="35">IF(P26="Товары в продаже",100*K26,IF(P26="Товары на вывод",50*K26,IF(P26="Сезонные товары",50*K26,50*K26)))</f>
        <v>50</v>
      </c>
      <c r="R26" s="2">
        <f>M26-N26-O26-Q26-J26</f>
        <v>10336</v>
      </c>
    </row>
    <row r="27" spans="1:18" hidden="1" x14ac:dyDescent="0.2">
      <c r="A27">
        <v>101</v>
      </c>
      <c r="B27" t="s">
        <v>21</v>
      </c>
      <c r="C27" t="s">
        <v>12</v>
      </c>
      <c r="D27" t="s">
        <v>10</v>
      </c>
      <c r="E27">
        <v>0</v>
      </c>
      <c r="F27">
        <v>0</v>
      </c>
      <c r="G27">
        <v>0</v>
      </c>
      <c r="H27" s="10">
        <v>44537</v>
      </c>
      <c r="I27">
        <v>0</v>
      </c>
      <c r="J27">
        <v>76</v>
      </c>
      <c r="K27">
        <f>IF(D27="Продажа",E27,0)</f>
        <v>0</v>
      </c>
      <c r="L27">
        <f>IF(D27="Продажа",G27,0)</f>
        <v>0</v>
      </c>
      <c r="M27">
        <f>IF(D27="Продажа",I27,0)</f>
        <v>0</v>
      </c>
      <c r="N27">
        <f>VLOOKUP(A27,Себестоимость!A:D,4,0)*K27</f>
        <v>0</v>
      </c>
      <c r="O27" s="1">
        <f t="shared" si="34"/>
        <v>0</v>
      </c>
      <c r="P27" t="str">
        <f>VLOOKUP(A27,Себестоимость!A:D,3,0)</f>
        <v>Товары на вывод</v>
      </c>
      <c r="Q27">
        <f t="shared" si="35"/>
        <v>0</v>
      </c>
      <c r="R27" s="2">
        <f>M27-N27-O27-Q27-J27</f>
        <v>-76</v>
      </c>
    </row>
    <row r="28" spans="1:18" x14ac:dyDescent="0.2">
      <c r="A28">
        <v>103</v>
      </c>
      <c r="B28" t="s">
        <v>15</v>
      </c>
      <c r="C28" t="s">
        <v>11</v>
      </c>
      <c r="D28" t="s">
        <v>10</v>
      </c>
      <c r="E28">
        <v>0</v>
      </c>
      <c r="F28">
        <v>0</v>
      </c>
      <c r="G28">
        <v>0</v>
      </c>
      <c r="H28" s="10">
        <v>44540</v>
      </c>
      <c r="I28">
        <v>0</v>
      </c>
      <c r="J28">
        <v>38</v>
      </c>
      <c r="K28">
        <f>IF(D28="Продажа",E28,0)</f>
        <v>0</v>
      </c>
      <c r="L28">
        <f>IF(D28="Продажа",G28,0)</f>
        <v>0</v>
      </c>
      <c r="M28">
        <f>IF(D28="Продажа",I28,0)</f>
        <v>0</v>
      </c>
      <c r="N28">
        <f>VLOOKUP(A28,Себестоимость!A:D,4,0)*K28</f>
        <v>0</v>
      </c>
      <c r="O28" s="1">
        <f t="shared" ref="O28" si="36">L28*0.07</f>
        <v>0</v>
      </c>
      <c r="P28" t="str">
        <f>VLOOKUP(A28,Себестоимость!A:D,3,0)</f>
        <v>Товары на вывод</v>
      </c>
      <c r="Q28">
        <f t="shared" ref="Q28" si="37">IF(P28="Товары в продаже",100*K28,IF(P28="Товары на вывод",50*K28,IF(P28="Сезонные товары",50*K28,50*K28)))</f>
        <v>0</v>
      </c>
      <c r="R28" s="2">
        <f>M28-N28-O28-Q28-J28</f>
        <v>-38</v>
      </c>
    </row>
    <row r="29" spans="1:18" hidden="1" x14ac:dyDescent="0.2">
      <c r="A29">
        <v>101</v>
      </c>
      <c r="B29" t="s">
        <v>21</v>
      </c>
      <c r="C29" t="s">
        <v>11</v>
      </c>
      <c r="D29" t="s">
        <v>10</v>
      </c>
      <c r="E29">
        <v>1</v>
      </c>
      <c r="F29">
        <v>3692</v>
      </c>
      <c r="G29">
        <v>1199.9000000000001</v>
      </c>
      <c r="H29" s="10">
        <v>44542</v>
      </c>
      <c r="I29">
        <v>1055.9100000000001</v>
      </c>
      <c r="J29">
        <v>0</v>
      </c>
      <c r="K29">
        <f>IF(D29="Продажа",E29,0)</f>
        <v>1</v>
      </c>
      <c r="L29">
        <f>IF(D29="Продажа",G29,0)</f>
        <v>1199.9000000000001</v>
      </c>
      <c r="M29">
        <f>IF(D29="Продажа",I29,0)</f>
        <v>1055.9100000000001</v>
      </c>
      <c r="N29">
        <f>VLOOKUP(A29,Себестоимость!A:D,4,0)*K29</f>
        <v>666</v>
      </c>
      <c r="O29" s="1">
        <f t="shared" ref="O29" si="38">L29*0.07</f>
        <v>83.993000000000009</v>
      </c>
      <c r="P29" t="str">
        <f>VLOOKUP(A29,Себестоимость!A:D,3,0)</f>
        <v>Товары на вывод</v>
      </c>
      <c r="Q29">
        <f t="shared" ref="Q29" si="39">IF(P29="Товары в продаже",100*K29,IF(P29="Товары на вывод",50*K29,IF(P29="Сезонные товары",50*K29,50*K29)))</f>
        <v>50</v>
      </c>
      <c r="R29" s="2">
        <f>M29-N29-O29-Q29-J29</f>
        <v>255.91700000000009</v>
      </c>
    </row>
    <row r="30" spans="1:18" hidden="1" x14ac:dyDescent="0.2">
      <c r="A30">
        <v>111</v>
      </c>
      <c r="B30" t="s">
        <v>20</v>
      </c>
      <c r="C30" t="s">
        <v>11</v>
      </c>
      <c r="D30" t="s">
        <v>10</v>
      </c>
      <c r="E30">
        <v>0</v>
      </c>
      <c r="F30">
        <v>0</v>
      </c>
      <c r="G30">
        <v>0</v>
      </c>
      <c r="H30" s="10">
        <v>44542</v>
      </c>
      <c r="I30">
        <v>0</v>
      </c>
      <c r="J30">
        <v>38</v>
      </c>
      <c r="K30">
        <f>IF(D30="Продажа",E30,0)</f>
        <v>0</v>
      </c>
      <c r="L30">
        <f>IF(D30="Продажа",G30,0)</f>
        <v>0</v>
      </c>
      <c r="M30">
        <f>IF(D30="Продажа",I30,0)</f>
        <v>0</v>
      </c>
      <c r="N30">
        <f>VLOOKUP(A30,Себестоимость!A:D,4,0)*K30</f>
        <v>0</v>
      </c>
      <c r="O30" s="1">
        <f t="shared" ref="O30" si="40">L30*0.07</f>
        <v>0</v>
      </c>
      <c r="P30" t="str">
        <f>VLOOKUP(A30,Себестоимость!A:D,3,0)</f>
        <v>Товары на вывод</v>
      </c>
      <c r="Q30">
        <f t="shared" ref="Q30" si="41">IF(P30="Товары в продаже",100*K30,IF(P30="Товары на вывод",50*K30,IF(P30="Сезонные товары",50*K30,50*K30)))</f>
        <v>0</v>
      </c>
      <c r="R30" s="2">
        <f>M30-N30-O30-Q30-J30</f>
        <v>-38</v>
      </c>
    </row>
    <row r="31" spans="1:18" x14ac:dyDescent="0.2">
      <c r="A31">
        <v>103</v>
      </c>
      <c r="B31" t="s">
        <v>15</v>
      </c>
      <c r="C31" t="s">
        <v>11</v>
      </c>
      <c r="D31" t="s">
        <v>10</v>
      </c>
      <c r="E31">
        <v>1</v>
      </c>
      <c r="F31">
        <v>2473</v>
      </c>
      <c r="G31">
        <v>1890</v>
      </c>
      <c r="H31" s="10">
        <v>44549</v>
      </c>
      <c r="I31">
        <v>990</v>
      </c>
      <c r="J31">
        <v>0</v>
      </c>
      <c r="K31">
        <f>IF(D31="Продажа",E31,0)</f>
        <v>1</v>
      </c>
      <c r="L31">
        <f>IF(D31="Продажа",G31,0)</f>
        <v>1890</v>
      </c>
      <c r="M31">
        <f>IF(D31="Продажа",I31,0)</f>
        <v>990</v>
      </c>
      <c r="N31">
        <f>VLOOKUP(A31,Себестоимость!A:D,4,0)*K31</f>
        <v>684.5</v>
      </c>
      <c r="O31" s="1">
        <f t="shared" ref="O31:O32" si="42">L31*0.07</f>
        <v>132.30000000000001</v>
      </c>
      <c r="P31" t="str">
        <f>VLOOKUP(A31,Себестоимость!A:D,3,0)</f>
        <v>Товары на вывод</v>
      </c>
      <c r="Q31">
        <f t="shared" ref="Q31:Q32" si="43">IF(P31="Товары в продаже",100*K31,IF(P31="Товары на вывод",50*K31,IF(P31="Сезонные товары",50*K31,50*K31)))</f>
        <v>50</v>
      </c>
      <c r="R31" s="2">
        <f>M31-N31-O31-Q31-J31</f>
        <v>123.19999999999999</v>
      </c>
    </row>
    <row r="32" spans="1:18" x14ac:dyDescent="0.2">
      <c r="A32">
        <v>103</v>
      </c>
      <c r="B32" t="s">
        <v>15</v>
      </c>
      <c r="C32" t="s">
        <v>11</v>
      </c>
      <c r="D32" t="s">
        <v>10</v>
      </c>
      <c r="E32">
        <v>1</v>
      </c>
      <c r="F32">
        <v>2473</v>
      </c>
      <c r="G32">
        <v>7000</v>
      </c>
      <c r="H32" s="10">
        <v>44547</v>
      </c>
      <c r="I32">
        <v>4000</v>
      </c>
      <c r="J32">
        <v>0</v>
      </c>
      <c r="K32">
        <f>IF(D32="Продажа",E32,0)</f>
        <v>1</v>
      </c>
      <c r="L32">
        <f>IF(D32="Продажа",G32,0)</f>
        <v>7000</v>
      </c>
      <c r="M32">
        <f>IF(D32="Продажа",I32,0)</f>
        <v>4000</v>
      </c>
      <c r="N32">
        <f>VLOOKUP(A32,Себестоимость!A:D,4,0)*K32</f>
        <v>684.5</v>
      </c>
      <c r="O32" s="1">
        <f t="shared" si="42"/>
        <v>490.00000000000006</v>
      </c>
      <c r="P32" t="str">
        <f>VLOOKUP(A32,Себестоимость!A:D,3,0)</f>
        <v>Товары на вывод</v>
      </c>
      <c r="Q32">
        <f t="shared" si="43"/>
        <v>50</v>
      </c>
      <c r="R32" s="2">
        <f>M32-N32-O32-Q32-J32</f>
        <v>2775.5</v>
      </c>
    </row>
    <row r="33" spans="1:18" x14ac:dyDescent="0.2">
      <c r="A33">
        <v>103</v>
      </c>
      <c r="B33" t="s">
        <v>15</v>
      </c>
      <c r="C33" t="s">
        <v>11</v>
      </c>
      <c r="D33" t="s">
        <v>10</v>
      </c>
      <c r="E33">
        <v>0</v>
      </c>
      <c r="F33">
        <v>0</v>
      </c>
      <c r="G33">
        <v>0</v>
      </c>
      <c r="H33" s="10">
        <v>44543</v>
      </c>
      <c r="I33">
        <v>0</v>
      </c>
      <c r="J33">
        <v>38</v>
      </c>
      <c r="K33">
        <f>IF(D33="Продажа",E33,0)</f>
        <v>0</v>
      </c>
      <c r="L33">
        <f>IF(D33="Продажа",G33,0)</f>
        <v>0</v>
      </c>
      <c r="M33">
        <f>IF(D33="Продажа",I33,0)</f>
        <v>0</v>
      </c>
      <c r="N33">
        <f>VLOOKUP(A33,Себестоимость!A:D,4,0)*K33</f>
        <v>0</v>
      </c>
      <c r="O33" s="1">
        <f t="shared" ref="O33" si="44">L33*0.07</f>
        <v>0</v>
      </c>
      <c r="P33" t="str">
        <f>VLOOKUP(A33,Себестоимость!A:D,3,0)</f>
        <v>Товары на вывод</v>
      </c>
      <c r="Q33">
        <f t="shared" ref="Q33" si="45">IF(P33="Товары в продаже",100*K33,IF(P33="Товары на вывод",50*K33,IF(P33="Сезонные товары",50*K33,50*K33)))</f>
        <v>0</v>
      </c>
      <c r="R33" s="2">
        <f>M33-N33-O33-Q33-J33</f>
        <v>-38</v>
      </c>
    </row>
    <row r="34" spans="1:18" hidden="1" x14ac:dyDescent="0.2">
      <c r="A34">
        <v>111</v>
      </c>
      <c r="B34" t="s">
        <v>20</v>
      </c>
      <c r="C34" t="s">
        <v>11</v>
      </c>
      <c r="D34" t="s">
        <v>10</v>
      </c>
      <c r="E34">
        <v>1</v>
      </c>
      <c r="F34">
        <v>4785</v>
      </c>
      <c r="G34">
        <v>1219.22</v>
      </c>
      <c r="H34" s="10">
        <v>44547</v>
      </c>
      <c r="I34">
        <v>1094.8</v>
      </c>
      <c r="J34">
        <v>0</v>
      </c>
      <c r="K34">
        <f>IF(D34="Продажа",E34,0)</f>
        <v>1</v>
      </c>
      <c r="L34">
        <f>IF(D34="Продажа",G34,0)</f>
        <v>1219.22</v>
      </c>
      <c r="M34">
        <f>IF(D34="Продажа",I34,0)</f>
        <v>1094.8</v>
      </c>
      <c r="N34">
        <f>VLOOKUP(A34,Себестоимость!A:D,4,0)*K34</f>
        <v>607.5</v>
      </c>
      <c r="O34" s="1">
        <f t="shared" ref="O34" si="46">L34*0.07</f>
        <v>85.345400000000012</v>
      </c>
      <c r="P34" t="str">
        <f>VLOOKUP(A34,Себестоимость!A:D,3,0)</f>
        <v>Товары на вывод</v>
      </c>
      <c r="Q34">
        <f t="shared" ref="Q34" si="47">IF(P34="Товары в продаже",100*K34,IF(P34="Товары на вывод",50*K34,IF(P34="Сезонные товары",50*K34,50*K34)))</f>
        <v>50</v>
      </c>
      <c r="R34" s="2">
        <f>M34-N34-O34-Q34-J34</f>
        <v>351.95459999999991</v>
      </c>
    </row>
    <row r="35" spans="1:18" x14ac:dyDescent="0.2">
      <c r="A35">
        <v>103</v>
      </c>
      <c r="B35" t="s">
        <v>15</v>
      </c>
      <c r="C35" t="s">
        <v>11</v>
      </c>
      <c r="D35" t="s">
        <v>10</v>
      </c>
      <c r="E35">
        <v>1</v>
      </c>
      <c r="F35">
        <v>2473</v>
      </c>
      <c r="G35">
        <v>642.98</v>
      </c>
      <c r="H35" s="10">
        <v>44556</v>
      </c>
      <c r="I35">
        <v>565.82000000000005</v>
      </c>
      <c r="J35">
        <v>0</v>
      </c>
      <c r="K35">
        <f>IF(D35="Продажа",E35,0)</f>
        <v>1</v>
      </c>
      <c r="L35">
        <f>IF(D35="Продажа",G35,0)</f>
        <v>642.98</v>
      </c>
      <c r="M35">
        <f>IF(D35="Продажа",I35,0)</f>
        <v>565.82000000000005</v>
      </c>
      <c r="N35">
        <f>VLOOKUP(A35,Себестоимость!A:D,4,0)*K35</f>
        <v>684.5</v>
      </c>
      <c r="O35" s="1">
        <f t="shared" ref="O35:O36" si="48">L35*0.07</f>
        <v>45.008600000000008</v>
      </c>
      <c r="P35" t="str">
        <f>VLOOKUP(A35,Себестоимость!A:D,3,0)</f>
        <v>Товары на вывод</v>
      </c>
      <c r="Q35">
        <f t="shared" ref="Q35:Q36" si="49">IF(P35="Товары в продаже",100*K35,IF(P35="Товары на вывод",50*K35,IF(P35="Сезонные товары",50*K35,50*K35)))</f>
        <v>50</v>
      </c>
      <c r="R35" s="2">
        <f>M35-N35-O35-Q35-J35</f>
        <v>-213.68859999999995</v>
      </c>
    </row>
    <row r="36" spans="1:18" x14ac:dyDescent="0.2">
      <c r="A36">
        <v>103</v>
      </c>
      <c r="B36" t="s">
        <v>15</v>
      </c>
      <c r="C36" t="s">
        <v>11</v>
      </c>
      <c r="D36" t="s">
        <v>10</v>
      </c>
      <c r="E36">
        <v>0</v>
      </c>
      <c r="F36">
        <v>0</v>
      </c>
      <c r="G36">
        <v>0</v>
      </c>
      <c r="H36" s="10">
        <v>44556</v>
      </c>
      <c r="I36">
        <v>0</v>
      </c>
      <c r="J36">
        <v>33</v>
      </c>
      <c r="K36">
        <f>IF(D36="Продажа",E36,0)</f>
        <v>0</v>
      </c>
      <c r="L36">
        <f>IF(D36="Продажа",G36,0)</f>
        <v>0</v>
      </c>
      <c r="M36">
        <f>IF(D36="Продажа",I36,0)</f>
        <v>0</v>
      </c>
      <c r="N36">
        <f>VLOOKUP(A36,Себестоимость!A:D,4,0)*K36</f>
        <v>0</v>
      </c>
      <c r="O36" s="1">
        <f t="shared" si="48"/>
        <v>0</v>
      </c>
      <c r="P36" t="str">
        <f>VLOOKUP(A36,Себестоимость!A:D,3,0)</f>
        <v>Товары на вывод</v>
      </c>
      <c r="Q36">
        <f t="shared" si="49"/>
        <v>0</v>
      </c>
      <c r="R36" s="2">
        <f>M36-N36-O36-Q36-J36</f>
        <v>-33</v>
      </c>
    </row>
    <row r="37" spans="1:18" x14ac:dyDescent="0.2">
      <c r="A37">
        <v>103</v>
      </c>
      <c r="B37" t="s">
        <v>15</v>
      </c>
      <c r="C37" t="s">
        <v>11</v>
      </c>
      <c r="D37" t="s">
        <v>10</v>
      </c>
      <c r="E37">
        <v>0</v>
      </c>
      <c r="F37">
        <v>0</v>
      </c>
      <c r="G37">
        <v>0</v>
      </c>
      <c r="H37" s="10">
        <v>44550</v>
      </c>
      <c r="I37">
        <v>0</v>
      </c>
      <c r="J37">
        <v>38</v>
      </c>
      <c r="K37">
        <f>IF(D37="Продажа",E37,0)</f>
        <v>0</v>
      </c>
      <c r="L37">
        <f>IF(D37="Продажа",G37,0)</f>
        <v>0</v>
      </c>
      <c r="M37">
        <f>IF(D37="Продажа",I37,0)</f>
        <v>0</v>
      </c>
      <c r="N37">
        <f>VLOOKUP(A37,Себестоимость!A:D,4,0)*K37</f>
        <v>0</v>
      </c>
      <c r="O37" s="1">
        <f t="shared" ref="O37:O38" si="50">L37*0.07</f>
        <v>0</v>
      </c>
      <c r="P37" t="str">
        <f>VLOOKUP(A37,Себестоимость!A:D,3,0)</f>
        <v>Товары на вывод</v>
      </c>
      <c r="Q37">
        <f t="shared" ref="Q37:Q38" si="51">IF(P37="Товары в продаже",100*K37,IF(P37="Товары на вывод",50*K37,IF(P37="Сезонные товары",50*K37,50*K37)))</f>
        <v>0</v>
      </c>
      <c r="R37" s="2">
        <f>M37-N37-O37-Q37-J37</f>
        <v>-38</v>
      </c>
    </row>
    <row r="38" spans="1:18" x14ac:dyDescent="0.2">
      <c r="A38">
        <v>103</v>
      </c>
      <c r="B38" t="s">
        <v>15</v>
      </c>
      <c r="C38" t="s">
        <v>11</v>
      </c>
      <c r="D38" t="s">
        <v>10</v>
      </c>
      <c r="E38">
        <v>0</v>
      </c>
      <c r="F38">
        <v>0</v>
      </c>
      <c r="G38">
        <v>0</v>
      </c>
      <c r="H38" s="10">
        <v>44552</v>
      </c>
      <c r="I38">
        <v>0</v>
      </c>
      <c r="J38">
        <v>38</v>
      </c>
      <c r="K38">
        <f>IF(D38="Продажа",E38,0)</f>
        <v>0</v>
      </c>
      <c r="L38">
        <f>IF(D38="Продажа",G38,0)</f>
        <v>0</v>
      </c>
      <c r="M38">
        <f>IF(D38="Продажа",I38,0)</f>
        <v>0</v>
      </c>
      <c r="N38">
        <f>VLOOKUP(A38,Себестоимость!A:D,4,0)*K38</f>
        <v>0</v>
      </c>
      <c r="O38" s="1">
        <f t="shared" si="50"/>
        <v>0</v>
      </c>
      <c r="P38" t="str">
        <f>VLOOKUP(A38,Себестоимость!A:D,3,0)</f>
        <v>Товары на вывод</v>
      </c>
      <c r="Q38">
        <f t="shared" si="51"/>
        <v>0</v>
      </c>
      <c r="R38" s="2">
        <f>M38-N38-O38-Q38-J38</f>
        <v>-38</v>
      </c>
    </row>
    <row r="39" spans="1:18" x14ac:dyDescent="0.2">
      <c r="A39">
        <v>103</v>
      </c>
      <c r="B39" t="s">
        <v>15</v>
      </c>
      <c r="C39" t="s">
        <v>11</v>
      </c>
      <c r="D39" t="s">
        <v>10</v>
      </c>
      <c r="E39">
        <v>0</v>
      </c>
      <c r="F39">
        <v>0</v>
      </c>
      <c r="G39">
        <v>0</v>
      </c>
      <c r="H39" s="10">
        <v>44575</v>
      </c>
      <c r="I39">
        <v>0</v>
      </c>
      <c r="J39">
        <v>38</v>
      </c>
      <c r="K39">
        <f>IF(D39="Продажа",E39,0)</f>
        <v>0</v>
      </c>
      <c r="L39">
        <f>IF(D39="Продажа",G39,0)</f>
        <v>0</v>
      </c>
      <c r="M39">
        <f>IF(D39="Продажа",I39,0)</f>
        <v>0</v>
      </c>
      <c r="N39">
        <f>VLOOKUP(A39,Себестоимость!A:D,4,0)*K39</f>
        <v>0</v>
      </c>
      <c r="O39" s="1">
        <f t="shared" ref="O39" si="52">L39*0.07</f>
        <v>0</v>
      </c>
      <c r="P39" t="str">
        <f>VLOOKUP(A39,Себестоимость!A:D,3,0)</f>
        <v>Товары на вывод</v>
      </c>
      <c r="Q39">
        <f t="shared" ref="Q39" si="53">IF(P39="Товары в продаже",100*K39,IF(P39="Товары на вывод",50*K39,IF(P39="Сезонные товары",50*K39,50*K39)))</f>
        <v>0</v>
      </c>
      <c r="R39" s="2">
        <f>M39-N39-O39-Q39-J39</f>
        <v>-38</v>
      </c>
    </row>
    <row r="40" spans="1:18" x14ac:dyDescent="0.2">
      <c r="A40">
        <v>103</v>
      </c>
      <c r="B40" t="s">
        <v>15</v>
      </c>
      <c r="C40" t="s">
        <v>11</v>
      </c>
      <c r="D40" t="s">
        <v>10</v>
      </c>
      <c r="E40">
        <v>0</v>
      </c>
      <c r="F40">
        <v>0</v>
      </c>
      <c r="G40">
        <v>0</v>
      </c>
      <c r="H40" s="10">
        <v>44584</v>
      </c>
      <c r="I40">
        <v>0</v>
      </c>
      <c r="J40">
        <v>38</v>
      </c>
      <c r="K40">
        <f>IF(D40="Продажа",E40,0)</f>
        <v>0</v>
      </c>
      <c r="L40">
        <f>IF(D40="Продажа",G40,0)</f>
        <v>0</v>
      </c>
      <c r="M40">
        <f>IF(D40="Продажа",I40,0)</f>
        <v>0</v>
      </c>
      <c r="N40">
        <f>VLOOKUP(A40,Себестоимость!A:D,4,0)*K40</f>
        <v>0</v>
      </c>
      <c r="O40" s="1">
        <f t="shared" ref="O40:O41" si="54">L40*0.07</f>
        <v>0</v>
      </c>
      <c r="P40" t="str">
        <f>VLOOKUP(A40,Себестоимость!A:D,3,0)</f>
        <v>Товары на вывод</v>
      </c>
      <c r="Q40">
        <f t="shared" ref="Q40:Q41" si="55">IF(P40="Товары в продаже",100*K40,IF(P40="Товары на вывод",50*K40,IF(P40="Сезонные товары",50*K40,50*K40)))</f>
        <v>0</v>
      </c>
      <c r="R40" s="2">
        <f>M40-N40-O40-Q40-J40</f>
        <v>-38</v>
      </c>
    </row>
    <row r="41" spans="1:18" x14ac:dyDescent="0.2">
      <c r="A41">
        <v>103</v>
      </c>
      <c r="B41" t="s">
        <v>15</v>
      </c>
      <c r="C41" t="s">
        <v>11</v>
      </c>
      <c r="D41" t="s">
        <v>10</v>
      </c>
      <c r="E41">
        <v>1</v>
      </c>
      <c r="F41">
        <v>2469</v>
      </c>
      <c r="G41">
        <v>571.33000000000004</v>
      </c>
      <c r="H41" s="10">
        <v>44578</v>
      </c>
      <c r="I41">
        <v>564.91</v>
      </c>
      <c r="J41">
        <v>0</v>
      </c>
      <c r="K41">
        <f>IF(D41="Продажа",E41,0)</f>
        <v>1</v>
      </c>
      <c r="L41">
        <f>IF(D41="Продажа",G41,0)</f>
        <v>571.33000000000004</v>
      </c>
      <c r="M41">
        <f>IF(D41="Продажа",I41,0)</f>
        <v>564.91</v>
      </c>
      <c r="N41">
        <f>VLOOKUP(A41,Себестоимость!A:D,4,0)*K41</f>
        <v>684.5</v>
      </c>
      <c r="O41" s="1">
        <f t="shared" si="54"/>
        <v>39.993100000000005</v>
      </c>
      <c r="P41" t="str">
        <f>VLOOKUP(A41,Себестоимость!A:D,3,0)</f>
        <v>Товары на вывод</v>
      </c>
      <c r="Q41">
        <f t="shared" si="55"/>
        <v>50</v>
      </c>
      <c r="R41" s="2">
        <f>M41-N41-O41-Q41-J41</f>
        <v>-209.58310000000003</v>
      </c>
    </row>
    <row r="42" spans="1:18" x14ac:dyDescent="0.2">
      <c r="A42">
        <v>103</v>
      </c>
      <c r="B42" t="s">
        <v>15</v>
      </c>
      <c r="C42" t="s">
        <v>11</v>
      </c>
      <c r="D42" t="s">
        <v>10</v>
      </c>
      <c r="E42">
        <v>1</v>
      </c>
      <c r="F42">
        <v>5830</v>
      </c>
      <c r="G42">
        <v>989.06</v>
      </c>
      <c r="H42" s="10">
        <v>44586</v>
      </c>
      <c r="I42">
        <v>967.09</v>
      </c>
      <c r="J42">
        <v>0</v>
      </c>
      <c r="K42">
        <f>IF(D42="Продажа",E42,0)</f>
        <v>1</v>
      </c>
      <c r="L42">
        <f>IF(D42="Продажа",G42,0)</f>
        <v>989.06</v>
      </c>
      <c r="M42">
        <f>IF(D42="Продажа",I42,0)</f>
        <v>967.09</v>
      </c>
      <c r="N42">
        <f>VLOOKUP(A42,Себестоимость!A:D,4,0)*K42</f>
        <v>684.5</v>
      </c>
      <c r="O42" s="1">
        <f t="shared" ref="O42" si="56">L42*0.07</f>
        <v>69.234200000000001</v>
      </c>
      <c r="P42" t="str">
        <f>VLOOKUP(A42,Себестоимость!A:D,3,0)</f>
        <v>Товары на вывод</v>
      </c>
      <c r="Q42">
        <f t="shared" ref="Q42" si="57">IF(P42="Товары в продаже",100*K42,IF(P42="Товары на вывод",50*K42,IF(P42="Сезонные товары",50*K42,50*K42)))</f>
        <v>50</v>
      </c>
      <c r="R42" s="2">
        <f>M42-N42-O42-Q42-J42</f>
        <v>163.35580000000004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EC683-52A2-6146-B9E1-B09E8AEDAA7E}">
  <dimension ref="A1:E5"/>
  <sheetViews>
    <sheetView workbookViewId="0">
      <selection activeCell="D32" sqref="D32"/>
    </sheetView>
  </sheetViews>
  <sheetFormatPr baseColWidth="10" defaultRowHeight="15" x14ac:dyDescent="0.2"/>
  <cols>
    <col min="1" max="1" width="13.83203125" style="7" customWidth="1"/>
    <col min="2" max="2" width="24.1640625" customWidth="1"/>
    <col min="3" max="3" width="18.83203125" customWidth="1"/>
    <col min="4" max="4" width="15.1640625" customWidth="1"/>
  </cols>
  <sheetData>
    <row r="1" spans="1:5" ht="32" x14ac:dyDescent="0.2">
      <c r="A1" s="3" t="s">
        <v>0</v>
      </c>
      <c r="B1" s="6" t="s">
        <v>1</v>
      </c>
      <c r="C1" s="6" t="s">
        <v>23</v>
      </c>
      <c r="D1" s="6" t="s">
        <v>24</v>
      </c>
      <c r="E1" s="5"/>
    </row>
    <row r="2" spans="1:5" x14ac:dyDescent="0.2">
      <c r="A2" s="17">
        <v>105</v>
      </c>
      <c r="B2" s="18" t="s">
        <v>40</v>
      </c>
      <c r="C2" s="18" t="s">
        <v>19</v>
      </c>
      <c r="D2" s="19">
        <v>607.20000000000005</v>
      </c>
    </row>
    <row r="3" spans="1:5" x14ac:dyDescent="0.2">
      <c r="A3" s="17">
        <v>103</v>
      </c>
      <c r="B3" s="18" t="s">
        <v>41</v>
      </c>
      <c r="C3" s="18" t="s">
        <v>19</v>
      </c>
      <c r="D3" s="19">
        <v>684.5</v>
      </c>
    </row>
    <row r="4" spans="1:5" x14ac:dyDescent="0.2">
      <c r="A4" s="17">
        <v>101</v>
      </c>
      <c r="B4" s="18" t="s">
        <v>42</v>
      </c>
      <c r="C4" s="18" t="s">
        <v>19</v>
      </c>
      <c r="D4" s="19">
        <v>666</v>
      </c>
    </row>
    <row r="5" spans="1:5" x14ac:dyDescent="0.2">
      <c r="A5" s="17">
        <v>111</v>
      </c>
      <c r="B5" s="18" t="s">
        <v>43</v>
      </c>
      <c r="C5" s="18" t="s">
        <v>19</v>
      </c>
      <c r="D5" s="19">
        <v>607.5</v>
      </c>
    </row>
  </sheetData>
  <autoFilter ref="A1:D5" xr:uid="{5C2EC683-52A2-6146-B9E1-B09E8AEDAA7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ABC</vt:lpstr>
      <vt:lpstr>Отчеты</vt:lpstr>
      <vt:lpstr>Себестоимость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2022-02-01T16:26:12Z</dcterms:modified>
</cp:coreProperties>
</file>