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namedSheetViews/namedSheetView2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80212417\OneDrive - Pepsico\Desktop\"/>
    </mc:Choice>
  </mc:AlternateContent>
  <xr:revisionPtr revIDLastSave="0" documentId="13_ncr:1_{748326E2-3A15-4043-9786-A2D459ACAB09}" xr6:coauthVersionLast="45" xr6:coauthVersionMax="45" xr10:uidLastSave="{00000000-0000-0000-0000-000000000000}"/>
  <bookViews>
    <workbookView xWindow="-120" yWindow="-120" windowWidth="20730" windowHeight="11160" activeTab="1" xr2:uid="{6842767D-7207-447B-80A2-34C25D58446D}"/>
  </bookViews>
  <sheets>
    <sheet name="Model 1" sheetId="1" r:id="rId1"/>
    <sheet name="Model 2 (w regions)" sheetId="2" r:id="rId2"/>
  </sheets>
  <definedNames>
    <definedName name="_xlnm._FilterDatabase" localSheetId="0" hidden="1">'Model 1'!$A$3:$AP$21</definedName>
    <definedName name="_xlnm._FilterDatabase" localSheetId="1" hidden="1">'Model 2 (w regions)'!$A$3:$AP$21</definedName>
    <definedName name="AFH" localSheetId="0" hidden="1">'Model 1'!$A$3:$D$21</definedName>
    <definedName name="AFH" localSheetId="1" hidden="1">'Model 2 (w regions)'!$A$3:$D$21</definedName>
    <definedName name="MainTable" localSheetId="0">'Model 1'!$A$2:$D$21</definedName>
    <definedName name="MainTable" localSheetId="1">'Model 2 (w regions)'!$A$2:$D$21</definedName>
    <definedName name="OpenSolver_ChosenSolver" localSheetId="0" hidden="1">CBC</definedName>
    <definedName name="OpenSolver_ChosenSolver" localSheetId="1" hidden="1">CBC</definedName>
    <definedName name="OpenSolver_DualsNewSheet" localSheetId="0" hidden="1">0</definedName>
    <definedName name="OpenSolver_DualsNewSheet" localSheetId="1" hidden="1">0</definedName>
    <definedName name="OpenSolver_LinearityCheck" localSheetId="0" hidden="1">1</definedName>
    <definedName name="OpenSolver_LinearityCheck" localSheetId="1" hidden="1">1</definedName>
    <definedName name="OpenSolver_UpdateSensitivity" localSheetId="0" hidden="1">1</definedName>
    <definedName name="OpenSolver_UpdateSensitivity" localSheetId="1" hidden="1">1</definedName>
    <definedName name="solver_adj" localSheetId="0" hidden="1">'Model 1'!$V$4:$AJ$21</definedName>
    <definedName name="solver_adj" localSheetId="1" hidden="1">'Model 2 (w regions)'!$V$4:$AJ$21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'Model 1'!$V$4:$AJ$21</definedName>
    <definedName name="solver_lhs1" localSheetId="1" hidden="1">'Model 2 (w regions)'!$V$4:$AJ$21</definedName>
    <definedName name="solver_lhs10" localSheetId="0" hidden="1">'Model 1'!#REF!</definedName>
    <definedName name="solver_lhs10" localSheetId="1" hidden="1">'Model 2 (w regions)'!#REF!</definedName>
    <definedName name="solver_lhs2" localSheetId="0" hidden="1">'Model 1'!$AK$4:$AK$21</definedName>
    <definedName name="solver_lhs2" localSheetId="1" hidden="1">'Model 2 (w regions)'!$AK$4:$AK$21</definedName>
    <definedName name="solver_lhs3" localSheetId="0" hidden="1">'Model 1'!$AU$5:$AU$9</definedName>
    <definedName name="solver_lhs3" localSheetId="1" hidden="1">'Model 2 (w regions)'!$AU$5:$AU$9</definedName>
    <definedName name="solver_lhs4" localSheetId="0" hidden="1">'Model 1'!#REF!</definedName>
    <definedName name="solver_lhs4" localSheetId="1" hidden="1">'Model 2 (w regions)'!$AZ$23:$AZ$30</definedName>
    <definedName name="solver_lhs5" localSheetId="0" hidden="1">'Model 1'!#REF!</definedName>
    <definedName name="solver_lhs5" localSheetId="1" hidden="1">'Model 2 (w regions)'!#REF!</definedName>
    <definedName name="solver_lhs6" localSheetId="0" hidden="1">'Model 1'!#REF!</definedName>
    <definedName name="solver_lhs6" localSheetId="1" hidden="1">'Model 2 (w regions)'!#REF!</definedName>
    <definedName name="solver_lhs7" localSheetId="0" hidden="1">'Model 1'!#REF!</definedName>
    <definedName name="solver_lhs7" localSheetId="1" hidden="1">'Model 2 (w regions)'!#REF!</definedName>
    <definedName name="solver_lhs8" localSheetId="0" hidden="1">'Model 1'!#REF!</definedName>
    <definedName name="solver_lhs8" localSheetId="1" hidden="1">'Model 2 (w regions)'!#REF!</definedName>
    <definedName name="solver_lhs9" localSheetId="0" hidden="1">'Model 1'!#REF!</definedName>
    <definedName name="solver_lhs9" localSheetId="1" hidden="1">'Model 2 (w regions)'!#REF!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"""0,075"""</definedName>
    <definedName name="solver_mrt" localSheetId="1" hidden="1">"""0,075"""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4</definedName>
    <definedName name="solver_nwt" localSheetId="0" hidden="1">1</definedName>
    <definedName name="solver_nwt" localSheetId="1" hidden="1">1</definedName>
    <definedName name="solver_opt" localSheetId="0" hidden="1">'Model 1'!$AS$1</definedName>
    <definedName name="solver_opt" localSheetId="1" hidden="1">'Model 2 (w regions)'!$AS$1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5</definedName>
    <definedName name="solver_rel1" localSheetId="1" hidden="1">5</definedName>
    <definedName name="solver_rel10" localSheetId="0" hidden="1">2</definedName>
    <definedName name="solver_rel10" localSheetId="1" hidden="1">2</definedName>
    <definedName name="solver_rel2" localSheetId="0" hidden="1">2</definedName>
    <definedName name="solver_rel2" localSheetId="1" hidden="1">2</definedName>
    <definedName name="solver_rel3" localSheetId="0" hidden="1">1</definedName>
    <definedName name="solver_rel3" localSheetId="1" hidden="1">1</definedName>
    <definedName name="solver_rel4" localSheetId="0" hidden="1">2</definedName>
    <definedName name="solver_rel4" localSheetId="1" hidden="1">2</definedName>
    <definedName name="solver_rel5" localSheetId="0" hidden="1">1</definedName>
    <definedName name="solver_rel5" localSheetId="1" hidden="1">1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el9" localSheetId="0" hidden="1">2</definedName>
    <definedName name="solver_rel9" localSheetId="1" hidden="1">2</definedName>
    <definedName name="solver_rhs1" localSheetId="0" hidden="1">binary</definedName>
    <definedName name="solver_rhs1" localSheetId="1" hidden="1">binary</definedName>
    <definedName name="solver_rhs10" localSheetId="0" hidden="1">2</definedName>
    <definedName name="solver_rhs10" localSheetId="1" hidden="1">2</definedName>
    <definedName name="solver_rhs2" localSheetId="0" hidden="1">1</definedName>
    <definedName name="solver_rhs2" localSheetId="1" hidden="1">1</definedName>
    <definedName name="solver_rhs3" localSheetId="0" hidden="1">'Model 1'!$AT$5:$AT$9</definedName>
    <definedName name="solver_rhs3" localSheetId="1" hidden="1">'Model 2 (w regions)'!$AT$5:$AT$9</definedName>
    <definedName name="solver_rhs4" localSheetId="0" hidden="1">1</definedName>
    <definedName name="solver_rhs4" localSheetId="1" hidden="1">1</definedName>
    <definedName name="solver_rhs5" localSheetId="0" hidden="1">'Model 1'!#REF!</definedName>
    <definedName name="solver_rhs5" localSheetId="1" hidden="1">'Model 2 (w regions)'!#REF!</definedName>
    <definedName name="solver_rhs6" localSheetId="0" hidden="1">1</definedName>
    <definedName name="solver_rhs6" localSheetId="1" hidden="1">1</definedName>
    <definedName name="solver_rhs7" localSheetId="0" hidden="1">1</definedName>
    <definedName name="solver_rhs7" localSheetId="1" hidden="1">1</definedName>
    <definedName name="solver_rhs8" localSheetId="0" hidden="1">1</definedName>
    <definedName name="solver_rhs8" localSheetId="1" hidden="1">1</definedName>
    <definedName name="solver_rhs9" localSheetId="0" hidden="1">1</definedName>
    <definedName name="solver_rhs9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0</definedName>
    <definedName name="solver_sho" localSheetId="1" hidden="1">0</definedName>
    <definedName name="solver_ssz" localSheetId="0" hidden="1">100</definedName>
    <definedName name="solver_ssz" localSheetId="1" hidden="1">100</definedName>
    <definedName name="solver_tim" localSheetId="0" hidden="1">300</definedName>
    <definedName name="solver_tim" localSheetId="1" hidden="1">300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30" i="2" l="1" a="1"/>
  <c r="AY30" i="2" s="1"/>
  <c r="AX30" i="2"/>
  <c r="AX30" i="2" a="1"/>
  <c r="AW30" i="2" a="1"/>
  <c r="AW30" i="2" s="1"/>
  <c r="AV30" i="2"/>
  <c r="AV30" i="2" a="1"/>
  <c r="AU30" i="2" a="1"/>
  <c r="AU30" i="2" s="1"/>
  <c r="AS30" i="2"/>
  <c r="AY29" i="2" a="1"/>
  <c r="AY29" i="2" s="1"/>
  <c r="AX29" i="2"/>
  <c r="AX29" i="2" a="1"/>
  <c r="AW29" i="2" a="1"/>
  <c r="AW29" i="2" s="1"/>
  <c r="AV29" i="2"/>
  <c r="AV29" i="2" a="1"/>
  <c r="AU29" i="2" a="1"/>
  <c r="AU29" i="2" s="1"/>
  <c r="AS29" i="2"/>
  <c r="AY28" i="2" a="1"/>
  <c r="AY28" i="2" s="1"/>
  <c r="AX28" i="2"/>
  <c r="AX28" i="2" a="1"/>
  <c r="AW28" i="2" a="1"/>
  <c r="AW28" i="2" s="1"/>
  <c r="AV28" i="2"/>
  <c r="AV28" i="2" a="1"/>
  <c r="AU28" i="2" a="1"/>
  <c r="AU28" i="2" s="1"/>
  <c r="AS28" i="2"/>
  <c r="AY27" i="2" a="1"/>
  <c r="AY27" i="2" s="1"/>
  <c r="AX27" i="2"/>
  <c r="AX27" i="2" a="1"/>
  <c r="AW27" i="2" a="1"/>
  <c r="AW27" i="2" s="1"/>
  <c r="AV27" i="2"/>
  <c r="AV27" i="2" a="1"/>
  <c r="AU27" i="2" a="1"/>
  <c r="AU27" i="2" s="1"/>
  <c r="AS27" i="2"/>
  <c r="AY26" i="2" a="1"/>
  <c r="AY26" i="2" s="1"/>
  <c r="AX26" i="2"/>
  <c r="AX26" i="2" a="1"/>
  <c r="AW26" i="2" a="1"/>
  <c r="AW26" i="2" s="1"/>
  <c r="AV26" i="2"/>
  <c r="AV26" i="2" a="1"/>
  <c r="AU26" i="2" a="1"/>
  <c r="AU26" i="2" s="1"/>
  <c r="AS26" i="2"/>
  <c r="AY25" i="2" a="1"/>
  <c r="AY25" i="2" s="1"/>
  <c r="AX25" i="2"/>
  <c r="AX25" i="2" a="1"/>
  <c r="AW25" i="2" a="1"/>
  <c r="AW25" i="2" s="1"/>
  <c r="AV25" i="2"/>
  <c r="AV25" i="2" a="1"/>
  <c r="AU25" i="2" a="1"/>
  <c r="AU25" i="2" s="1"/>
  <c r="AS25" i="2"/>
  <c r="AY24" i="2" a="1"/>
  <c r="AY24" i="2" s="1"/>
  <c r="AX24" i="2"/>
  <c r="AX24" i="2" a="1"/>
  <c r="AW24" i="2" a="1"/>
  <c r="AW24" i="2" s="1"/>
  <c r="AV24" i="2"/>
  <c r="AV24" i="2" a="1"/>
  <c r="AU24" i="2" a="1"/>
  <c r="AU24" i="2" s="1"/>
  <c r="AS24" i="2"/>
  <c r="AY23" i="2" a="1"/>
  <c r="AY23" i="2" s="1"/>
  <c r="AX23" i="2"/>
  <c r="AX23" i="2" a="1"/>
  <c r="AW23" i="2" a="1"/>
  <c r="AW23" i="2" s="1"/>
  <c r="AV23" i="2"/>
  <c r="AV23" i="2" a="1"/>
  <c r="AU23" i="2" a="1"/>
  <c r="AU23" i="2" s="1"/>
  <c r="AS23" i="2"/>
  <c r="AP21" i="2"/>
  <c r="AO21" i="2"/>
  <c r="AN21" i="2"/>
  <c r="AK21" i="2"/>
  <c r="AP20" i="2"/>
  <c r="AO20" i="2"/>
  <c r="AN20" i="2"/>
  <c r="AK20" i="2"/>
  <c r="AP19" i="2"/>
  <c r="AO19" i="2"/>
  <c r="AN19" i="2"/>
  <c r="AK19" i="2"/>
  <c r="AT18" i="2" a="1"/>
  <c r="AT18" i="2" s="1"/>
  <c r="AP18" i="2"/>
  <c r="AO18" i="2"/>
  <c r="AN18" i="2"/>
  <c r="AK18" i="2"/>
  <c r="AT17" i="2"/>
  <c r="AT17" i="2" a="1"/>
  <c r="AP17" i="2"/>
  <c r="AO17" i="2"/>
  <c r="AN17" i="2"/>
  <c r="AK17" i="2"/>
  <c r="AT16" i="2"/>
  <c r="AT16" i="2" a="1"/>
  <c r="AP16" i="2"/>
  <c r="AO16" i="2"/>
  <c r="AN16" i="2"/>
  <c r="AK16" i="2"/>
  <c r="AT15" i="2" a="1"/>
  <c r="AT15" i="2" s="1"/>
  <c r="AP15" i="2"/>
  <c r="AO15" i="2"/>
  <c r="AN15" i="2"/>
  <c r="AK15" i="2"/>
  <c r="AT14" i="2" a="1"/>
  <c r="AT14" i="2" s="1"/>
  <c r="AP14" i="2"/>
  <c r="AO14" i="2"/>
  <c r="AN14" i="2"/>
  <c r="AK14" i="2"/>
  <c r="AP13" i="2"/>
  <c r="AO13" i="2"/>
  <c r="AN13" i="2"/>
  <c r="AK13" i="2"/>
  <c r="AP12" i="2"/>
  <c r="AO12" i="2"/>
  <c r="AN12" i="2"/>
  <c r="AK12" i="2"/>
  <c r="AP11" i="2"/>
  <c r="AO11" i="2"/>
  <c r="AN11" i="2"/>
  <c r="AK11" i="2"/>
  <c r="AT10" i="2"/>
  <c r="AP10" i="2"/>
  <c r="AO10" i="2"/>
  <c r="AN10" i="2"/>
  <c r="AK10" i="2"/>
  <c r="AU9" i="2" a="1"/>
  <c r="AU9" i="2" s="1"/>
  <c r="AP9" i="2"/>
  <c r="AO9" i="2"/>
  <c r="AN9" i="2"/>
  <c r="AK9" i="2"/>
  <c r="AU8" i="2"/>
  <c r="AU8" i="2" a="1"/>
  <c r="AP8" i="2"/>
  <c r="AO8" i="2"/>
  <c r="AN8" i="2"/>
  <c r="AK8" i="2"/>
  <c r="AU7" i="2" a="1"/>
  <c r="AU7" i="2" s="1"/>
  <c r="AP7" i="2"/>
  <c r="AO7" i="2"/>
  <c r="AN7" i="2"/>
  <c r="AK7" i="2"/>
  <c r="AU6" i="2"/>
  <c r="AU6" i="2" a="1"/>
  <c r="AP6" i="2"/>
  <c r="AO6" i="2"/>
  <c r="AN6" i="2"/>
  <c r="AK6" i="2"/>
  <c r="AU5" i="2" a="1"/>
  <c r="AU5" i="2" s="1"/>
  <c r="AP5" i="2"/>
  <c r="AO5" i="2"/>
  <c r="AN5" i="2"/>
  <c r="AK5" i="2"/>
  <c r="AP4" i="2"/>
  <c r="AO4" i="2"/>
  <c r="AN4" i="2"/>
  <c r="AK4" i="2"/>
  <c r="AP21" i="1"/>
  <c r="AO21" i="1"/>
  <c r="AN21" i="1"/>
  <c r="AK21" i="1"/>
  <c r="AP20" i="1"/>
  <c r="AO20" i="1"/>
  <c r="AN20" i="1"/>
  <c r="AK20" i="1"/>
  <c r="AP19" i="1"/>
  <c r="AO19" i="1"/>
  <c r="AN19" i="1"/>
  <c r="AK19" i="1"/>
  <c r="AP18" i="1"/>
  <c r="AO18" i="1"/>
  <c r="AN18" i="1"/>
  <c r="AK18" i="1"/>
  <c r="AP17" i="1"/>
  <c r="AO17" i="1"/>
  <c r="AN17" i="1"/>
  <c r="AK17" i="1"/>
  <c r="AP16" i="1"/>
  <c r="AO16" i="1"/>
  <c r="AN16" i="1"/>
  <c r="AK16" i="1"/>
  <c r="AP15" i="1"/>
  <c r="AO15" i="1"/>
  <c r="AN15" i="1"/>
  <c r="AK15" i="1"/>
  <c r="AP14" i="1"/>
  <c r="AO14" i="1"/>
  <c r="AN14" i="1"/>
  <c r="AK14" i="1"/>
  <c r="AP13" i="1"/>
  <c r="AO13" i="1"/>
  <c r="AN13" i="1"/>
  <c r="AK13" i="1"/>
  <c r="AP12" i="1"/>
  <c r="AO12" i="1"/>
  <c r="AN12" i="1"/>
  <c r="AK12" i="1"/>
  <c r="AP11" i="1"/>
  <c r="AO11" i="1"/>
  <c r="AN11" i="1"/>
  <c r="AK11" i="1"/>
  <c r="AT10" i="1"/>
  <c r="AP10" i="1"/>
  <c r="AO10" i="1"/>
  <c r="AN10" i="1"/>
  <c r="AK10" i="1"/>
  <c r="AU9" i="1" a="1"/>
  <c r="AU9" i="1" s="1"/>
  <c r="AP9" i="1"/>
  <c r="AO9" i="1"/>
  <c r="AN9" i="1"/>
  <c r="AK9" i="1"/>
  <c r="AU8" i="1" a="1"/>
  <c r="AU8" i="1" s="1"/>
  <c r="AP8" i="1"/>
  <c r="AO8" i="1"/>
  <c r="AN8" i="1"/>
  <c r="AK8" i="1"/>
  <c r="AU7" i="1" a="1"/>
  <c r="AU7" i="1" s="1"/>
  <c r="AP7" i="1"/>
  <c r="AO7" i="1"/>
  <c r="AN7" i="1"/>
  <c r="AK7" i="1"/>
  <c r="AU6" i="1" a="1"/>
  <c r="AU6" i="1" s="1"/>
  <c r="AP6" i="1"/>
  <c r="AO6" i="1"/>
  <c r="AN6" i="1"/>
  <c r="AK6" i="1"/>
  <c r="AU5" i="1" a="1"/>
  <c r="AU5" i="1" s="1"/>
  <c r="AP5" i="1"/>
  <c r="AO5" i="1"/>
  <c r="AN5" i="1"/>
  <c r="AK5" i="1"/>
  <c r="AP4" i="1"/>
  <c r="AO4" i="1"/>
  <c r="AN4" i="1"/>
  <c r="AK4" i="1"/>
  <c r="AU10" i="2" l="1"/>
  <c r="AS1" i="2"/>
  <c r="AT13" i="2" s="1"/>
  <c r="AU17" i="2" s="1"/>
  <c r="AZ24" i="2"/>
  <c r="AZ25" i="2"/>
  <c r="AZ27" i="2"/>
  <c r="AZ30" i="2"/>
  <c r="AZ23" i="2"/>
  <c r="AZ26" i="2"/>
  <c r="AZ28" i="2"/>
  <c r="AZ29" i="2"/>
  <c r="AS1" i="1"/>
  <c r="AU10" i="1"/>
  <c r="AU14" i="2" l="1"/>
  <c r="AU16" i="2"/>
  <c r="AU18" i="2"/>
  <c r="AU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tc={FC83FEB1-5D6B-4861-9635-889EFC768674}</author>
  </authors>
  <commentList>
    <comment ref="AK3" authorId="0" shapeId="0" xr:uid="{FC83FEB1-5D6B-4861-9635-889EFC768674}">
      <text>
        <t>[Threaded comment]
Your version of Excel allows you to read this threaded comment; however, any edits to it will get removed if the file is opened in a newer version of Excel. Learn more: https://go.microsoft.com/fwlink/?linkid=870924
Comment:
    one supplier per client (per line)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tc={BBBDA6C2-6F26-49D9-9E44-4580887E4B12}</author>
  </authors>
  <commentList>
    <comment ref="AK3" authorId="0" shapeId="0" xr:uid="{BBBDA6C2-6F26-49D9-9E44-4580887E4B12}">
      <text>
        <t>[Threaded comment]
Your version of Excel allows you to read this threaded comment; however, any edits to it will get removed if the file is opened in a newer version of Excel. Learn more: https://go.microsoft.com/fwlink/?linkid=870924
Comment:
    one supplier per client (per line)</t>
      </text>
    </comment>
  </commentList>
</comments>
</file>

<file path=xl/sharedStrings.xml><?xml version="1.0" encoding="utf-8"?>
<sst xmlns="http://schemas.openxmlformats.org/spreadsheetml/2006/main" count="296" uniqueCount="59">
  <si>
    <t>Model scenario</t>
  </si>
  <si>
    <t>Region</t>
  </si>
  <si>
    <t># of choices</t>
  </si>
  <si>
    <t>Total</t>
  </si>
  <si>
    <t>Supplier</t>
  </si>
  <si>
    <t>Volume</t>
  </si>
  <si>
    <t>1200*800</t>
  </si>
  <si>
    <t>Share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</si>
  <si>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</si>
  <si>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</si>
  <si>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</si>
  <si>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</si>
  <si>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</si>
  <si>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</si>
  <si>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</si>
  <si>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</si>
  <si>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</si>
  <si>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</si>
  <si>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</si>
  <si>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</si>
  <si>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Client 13</t>
  </si>
  <si>
    <t>Client 14</t>
  </si>
  <si>
    <t>Client 15</t>
  </si>
  <si>
    <t>Client 16</t>
  </si>
  <si>
    <t>Client 17</t>
  </si>
  <si>
    <t>Client 18</t>
  </si>
  <si>
    <t>Macro region</t>
  </si>
  <si>
    <t>Moscow</t>
  </si>
  <si>
    <t>Volga</t>
  </si>
  <si>
    <t>Ural</t>
  </si>
  <si>
    <t>Vol per year</t>
  </si>
  <si>
    <t>Supplier 1</t>
  </si>
  <si>
    <t>Supplier 2</t>
  </si>
  <si>
    <t>Supplier 3</t>
  </si>
  <si>
    <t>Supplier 4</t>
  </si>
  <si>
    <t>Supplier 5</t>
  </si>
  <si>
    <t>Samara</t>
  </si>
  <si>
    <t>Kashira</t>
  </si>
  <si>
    <t>Ekat</t>
  </si>
  <si>
    <t>Lebedyan</t>
  </si>
  <si>
    <t>Domodedovo</t>
  </si>
  <si>
    <t># of suppl</t>
  </si>
  <si>
    <t>not more than 1 supplier per region</t>
  </si>
  <si>
    <t>Moscow region</t>
  </si>
  <si>
    <t>Nizhegorod region</t>
  </si>
  <si>
    <t>Orenburg region</t>
  </si>
  <si>
    <t>Perm region</t>
  </si>
  <si>
    <t>MaryEl region</t>
  </si>
  <si>
    <t>Tatarstan</t>
  </si>
  <si>
    <t>Chuvash republic</t>
  </si>
  <si>
    <t>Yaroslavl region</t>
  </si>
  <si>
    <t>Client</t>
  </si>
  <si>
    <t>Price matrix</t>
  </si>
  <si>
    <t>Selection (variables)</t>
  </si>
  <si>
    <t>objective (min)</t>
  </si>
  <si>
    <t>Demand</t>
  </si>
  <si>
    <t>Supply</t>
  </si>
  <si>
    <t>volume restriction (not more than a plant demands)</t>
  </si>
  <si>
    <t>share (not yet active)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</si>
</sst>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0" tint="-0.1499679555650502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>
      <alignment vertical="center"/>
    </xf>
    <xf numFmtId="164" fontId="4" fillId="5" borderId="3" xfId="1" applyNumberFormat="1" applyFont="1" applyFill="1" applyBorder="1" applyAlignment="1">
      <alignment vertical="center"/>
    </xf>
    <xf numFmtId="164" fontId="4" fillId="6" borderId="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8" borderId="4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1" fillId="0" borderId="4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1" fillId="0" borderId="3" xfId="1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" fontId="12" fillId="0" borderId="0" xfId="1" applyNumberFormat="1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12" xfId="1" applyNumberFormat="1" applyFont="1" applyBorder="1" applyAlignment="1">
      <alignment vertical="center"/>
    </xf>
    <xf numFmtId="0" fontId="1" fillId="0" borderId="0" xfId="3" applyFont="1"/>
    <xf numFmtId="164" fontId="11" fillId="0" borderId="0" xfId="1" applyNumberFormat="1" applyFont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10" fillId="0" borderId="8" xfId="3" applyFont="1" applyBorder="1"/>
    <xf numFmtId="164" fontId="11" fillId="0" borderId="0" xfId="1" applyNumberFormat="1" applyFont="1" applyBorder="1" applyAlignment="1">
      <alignment horizontal="center" vertical="center"/>
    </xf>
    <xf numFmtId="9" fontId="10" fillId="0" borderId="9" xfId="2" applyFont="1" applyBorder="1" applyAlignment="1">
      <alignment horizontal="center" vertical="center"/>
    </xf>
    <xf numFmtId="0" fontId="1" fillId="0" borderId="10" xfId="3" applyFont="1" applyBorder="1"/>
    <xf numFmtId="164" fontId="11" fillId="0" borderId="11" xfId="1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5" xfId="3" applyFont="1" applyBorder="1"/>
    <xf numFmtId="0" fontId="1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3" applyFont="1" applyAlignment="1">
      <alignment horizontal="left"/>
    </xf>
    <xf numFmtId="0" fontId="2" fillId="0" borderId="11" xfId="0" applyFont="1" applyBorder="1" applyAlignment="1">
      <alignment horizontal="left"/>
    </xf>
    <xf numFmtId="164" fontId="11" fillId="8" borderId="13" xfId="1" applyNumberFormat="1" applyFont="1" applyFill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164" fontId="1" fillId="0" borderId="17" xfId="1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AE9DBDE8-27B2-4BCD-B3E1-749F1789B36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23</xdr:row>
      <xdr:rowOff>0</xdr:rowOff>
    </xdr:from>
    <xdr:to>
      <xdr:col>37</xdr:col>
      <xdr:colOff>190500</xdr:colOff>
      <xdr:row>29</xdr:row>
      <xdr:rowOff>89647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BC1DD0F8-73CC-4703-A950-1DFF17FD5ED5}"/>
            </a:ext>
          </a:extLst>
        </xdr:cNvPr>
        <xdr:cNvSpPr/>
      </xdr:nvSpPr>
      <xdr:spPr>
        <a:xfrm>
          <a:off x="13230225" y="4686300"/>
          <a:ext cx="4010025" cy="1232647"/>
        </a:xfrm>
        <a:prstGeom prst="borderCallout2">
          <a:avLst>
            <a:gd name="adj1" fmla="val -341"/>
            <a:gd name="adj2" fmla="val 98428"/>
            <a:gd name="adj3" fmla="val -49432"/>
            <a:gd name="adj4" fmla="val 107276"/>
            <a:gd name="adj5" fmla="val -38409"/>
            <a:gd name="adj6" fmla="val 2367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This constraint</a:t>
          </a:r>
          <a:r>
            <a:rPr lang="en-US" sz="2000" baseline="0"/>
            <a:t> breaks non-linearity rule somehow</a:t>
          </a:r>
          <a:endParaRPr lang="en-US" sz="2000"/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828BEE86-F600-4B1F-BD40-F1D9639AB1CF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>
  <namedSheetView name="View1" id="{1D990853-A34E-4415-AD14-AB3E003541C2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Kharchenkov, Aleksey {PEP}" id="{40F35278-3799-411E-A90C-284859F079E6}" userId="S::Aleksey.Kharchenkov@pepsico.com::0d6de86b-156b-48af-88c4-6b7f2960bc8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3" dT="2022-02-16T08:06:45.11" personId="{40F35278-3799-411E-A90C-284859F079E6}" id="{FC83FEB1-5D6B-4861-9635-889EFC768674}">
    <text>one supplier per client (per line)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K3" dT="2022-02-16T08:06:45.11" personId="{40F35278-3799-411E-A90C-284859F079E6}" id="{BBBDA6C2-6F26-49D9-9E44-4580887E4B12}">
    <text>one supplier per client (per line)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9/04/relationships/namedSheetView" Target="../namedSheetViews/namedSheetView2.x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5FC4-F259-4BCC-8A92-6044A53CCBFB}">
  <sheetPr>
    <tabColor theme="4" tint="-0.499984740745262"/>
  </sheetPr>
  <dimension ref="A1:CP133"/>
  <sheetViews>
    <sheetView zoomScale="85" zoomScaleNormal="85" workbookViewId="0">
      <selection activeCell="AJ21" sqref="V4:AJ21"/>
    </sheetView>
  </sheetViews>
  <sheetFormatPr defaultRowHeight="15" outlineLevelCol="1" x14ac:dyDescent="0.25"/>
  <cols>
    <col min="1" max="1" width="10.28515625" style="25" customWidth="1"/>
    <col min="2" max="2" width="11.28515625" style="25" customWidth="1"/>
    <col min="3" max="3" width="18.28515625" style="25" customWidth="1"/>
    <col min="4" max="4" width="11.7109375" style="52" customWidth="1"/>
    <col min="5" max="5" width="4.42578125" customWidth="1"/>
    <col min="6" max="20" width="6.28515625" style="52" customWidth="1"/>
    <col min="21" max="21" width="4.140625" style="25" customWidth="1"/>
    <col min="22" max="36" width="6.28515625" style="52" customWidth="1"/>
    <col min="37" max="37" width="7" style="25" customWidth="1"/>
    <col min="38" max="38" width="5.28515625" style="25" customWidth="1"/>
    <col min="39" max="39" width="5.28515625" style="25" hidden="1" customWidth="1" outlineLevel="1"/>
    <col min="40" max="40" width="14.5703125" style="54" hidden="1" customWidth="1" outlineLevel="1"/>
    <col min="41" max="42" width="11.140625" style="55" hidden="1" customWidth="1" outlineLevel="1"/>
    <col min="43" max="43" width="6.7109375" style="25" hidden="1" customWidth="1" outlineLevel="1"/>
    <col min="44" max="44" width="7" style="25" customWidth="1" collapsed="1"/>
    <col min="45" max="45" width="11" style="25" customWidth="1"/>
    <col min="46" max="51" width="13.42578125" style="25" customWidth="1"/>
    <col min="52" max="52" width="11.7109375" style="25" customWidth="1"/>
    <col min="53" max="16384" width="9.140625" style="25"/>
  </cols>
  <sheetData>
    <row r="1" spans="1:48" ht="16.5" thickBot="1" x14ac:dyDescent="0.3">
      <c r="F1" s="70" t="s">
        <v>52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55"/>
      <c r="V1" s="70" t="s">
        <v>53</v>
      </c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S1" s="76">
        <f>SUM(AN4:AN22)</f>
        <v>47706750</v>
      </c>
      <c r="AT1" s="77"/>
      <c r="AU1" s="78"/>
      <c r="AV1" s="8" t="s">
        <v>54</v>
      </c>
    </row>
    <row r="2" spans="1:48" s="8" customFormat="1" ht="15.75" thickBot="1" x14ac:dyDescent="0.3">
      <c r="A2" s="1"/>
      <c r="B2" s="1"/>
      <c r="C2" s="1"/>
      <c r="D2" s="2"/>
      <c r="E2"/>
      <c r="F2" s="3" t="s">
        <v>31</v>
      </c>
      <c r="G2" s="3" t="s">
        <v>31</v>
      </c>
      <c r="H2" s="3" t="s">
        <v>31</v>
      </c>
      <c r="I2" s="4" t="s">
        <v>32</v>
      </c>
      <c r="J2" s="4" t="s">
        <v>32</v>
      </c>
      <c r="K2" s="4" t="s">
        <v>32</v>
      </c>
      <c r="L2" s="5" t="s">
        <v>33</v>
      </c>
      <c r="M2" s="5" t="s">
        <v>33</v>
      </c>
      <c r="N2" s="5" t="s">
        <v>33</v>
      </c>
      <c r="O2" s="5" t="s">
        <v>33</v>
      </c>
      <c r="P2" s="5" t="s">
        <v>33</v>
      </c>
      <c r="Q2" s="6" t="s">
        <v>34</v>
      </c>
      <c r="R2" s="6" t="s">
        <v>34</v>
      </c>
      <c r="S2" s="6" t="s">
        <v>34</v>
      </c>
      <c r="T2" s="7" t="s">
        <v>35</v>
      </c>
      <c r="V2" s="3" t="s">
        <v>31</v>
      </c>
      <c r="W2" s="3" t="s">
        <v>31</v>
      </c>
      <c r="X2" s="3" t="s">
        <v>31</v>
      </c>
      <c r="Y2" s="4" t="s">
        <v>32</v>
      </c>
      <c r="Z2" s="4" t="s">
        <v>32</v>
      </c>
      <c r="AA2" s="4" t="s">
        <v>32</v>
      </c>
      <c r="AB2" s="5" t="s">
        <v>33</v>
      </c>
      <c r="AC2" s="5" t="s">
        <v>33</v>
      </c>
      <c r="AD2" s="5" t="s">
        <v>33</v>
      </c>
      <c r="AE2" s="5" t="s">
        <v>33</v>
      </c>
      <c r="AF2" s="5" t="s">
        <v>33</v>
      </c>
      <c r="AG2" s="6" t="s">
        <v>34</v>
      </c>
      <c r="AH2" s="6" t="s">
        <v>34</v>
      </c>
      <c r="AI2" s="6" t="s">
        <v>34</v>
      </c>
      <c r="AJ2" s="7" t="s">
        <v>35</v>
      </c>
      <c r="AN2" s="9" t="s">
        <v>0</v>
      </c>
      <c r="AO2" s="9"/>
      <c r="AP2" s="9"/>
    </row>
    <row r="3" spans="1:48" s="14" customFormat="1" ht="33.75" x14ac:dyDescent="0.25">
      <c r="A3" s="10" t="s">
        <v>51</v>
      </c>
      <c r="B3" s="10" t="s">
        <v>26</v>
      </c>
      <c r="C3" s="11" t="s">
        <v>1</v>
      </c>
      <c r="D3" s="12" t="s">
        <v>30</v>
      </c>
      <c r="E3"/>
      <c r="F3" s="13" t="s">
        <v>36</v>
      </c>
      <c r="G3" s="13" t="s">
        <v>37</v>
      </c>
      <c r="H3" s="13" t="s">
        <v>38</v>
      </c>
      <c r="I3" s="13" t="s">
        <v>36</v>
      </c>
      <c r="J3" s="13" t="s">
        <v>37</v>
      </c>
      <c r="K3" s="13" t="s">
        <v>38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37</v>
      </c>
      <c r="R3" s="13" t="s">
        <v>39</v>
      </c>
      <c r="S3" s="13" t="s">
        <v>40</v>
      </c>
      <c r="T3" s="13" t="s">
        <v>38</v>
      </c>
      <c r="V3" s="13" t="s">
        <v>36</v>
      </c>
      <c r="W3" s="13" t="s">
        <v>37</v>
      </c>
      <c r="X3" s="13" t="s">
        <v>38</v>
      </c>
      <c r="Y3" s="13" t="s">
        <v>36</v>
      </c>
      <c r="Z3" s="13" t="s">
        <v>37</v>
      </c>
      <c r="AA3" s="13" t="s">
        <v>38</v>
      </c>
      <c r="AB3" s="13" t="s">
        <v>36</v>
      </c>
      <c r="AC3" s="13" t="s">
        <v>37</v>
      </c>
      <c r="AD3" s="13" t="s">
        <v>38</v>
      </c>
      <c r="AE3" s="13" t="s">
        <v>39</v>
      </c>
      <c r="AF3" s="13" t="s">
        <v>40</v>
      </c>
      <c r="AG3" s="13" t="s">
        <v>37</v>
      </c>
      <c r="AH3" s="13" t="s">
        <v>39</v>
      </c>
      <c r="AI3" s="13" t="s">
        <v>40</v>
      </c>
      <c r="AJ3" s="71" t="s">
        <v>38</v>
      </c>
      <c r="AK3" s="73" t="s">
        <v>2</v>
      </c>
      <c r="AL3" s="15"/>
      <c r="AM3" s="15"/>
      <c r="AN3" s="16" t="s">
        <v>3</v>
      </c>
      <c r="AO3" s="16" t="s">
        <v>4</v>
      </c>
      <c r="AP3" s="16" t="s">
        <v>5</v>
      </c>
      <c r="AS3" s="17"/>
      <c r="AT3" s="18" t="s">
        <v>55</v>
      </c>
      <c r="AU3" s="19" t="s">
        <v>56</v>
      </c>
      <c r="AV3" s="79"/>
    </row>
    <row r="4" spans="1:48" ht="15" customHeight="1" x14ac:dyDescent="0.25">
      <c r="A4" s="20" t="s">
        <v>8</v>
      </c>
      <c r="B4" s="20" t="s">
        <v>27</v>
      </c>
      <c r="C4" s="21" t="s">
        <v>43</v>
      </c>
      <c r="D4" s="22">
        <v>30713</v>
      </c>
      <c r="F4" s="23">
        <v>350</v>
      </c>
      <c r="G4" s="23">
        <v>350</v>
      </c>
      <c r="H4" s="23">
        <v>350</v>
      </c>
      <c r="I4" s="23">
        <v>220</v>
      </c>
      <c r="J4" s="23">
        <v>220</v>
      </c>
      <c r="K4" s="23">
        <v>220</v>
      </c>
      <c r="L4" s="24">
        <v>999999</v>
      </c>
      <c r="M4" s="24">
        <v>999999</v>
      </c>
      <c r="N4" s="24">
        <v>999999</v>
      </c>
      <c r="O4" s="24">
        <v>999999</v>
      </c>
      <c r="P4" s="24">
        <v>999999</v>
      </c>
      <c r="Q4" s="23">
        <v>160</v>
      </c>
      <c r="R4" s="23">
        <v>160</v>
      </c>
      <c r="S4" s="23">
        <v>160</v>
      </c>
      <c r="T4" s="24">
        <v>999999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1</v>
      </c>
      <c r="AJ4" s="72">
        <v>0</v>
      </c>
      <c r="AK4" s="74">
        <f>SUM(V4:AJ4)</f>
        <v>1</v>
      </c>
      <c r="AL4" s="27"/>
      <c r="AM4" s="27"/>
      <c r="AN4" s="28">
        <f>SUMPRODUCT(V4:AJ4,F4:T4) *D4</f>
        <v>4914080</v>
      </c>
      <c r="AO4" s="29" t="str">
        <f>IFERROR( _xlfn.XLOOKUP(1,V4:AJ4,$V$2:$AJ$2), "")</f>
        <v>Supplier 4</v>
      </c>
      <c r="AP4" s="30">
        <f>D4</f>
        <v>30713</v>
      </c>
      <c r="AQ4" s="31"/>
      <c r="AS4" s="32"/>
      <c r="AT4" s="33" t="s">
        <v>6</v>
      </c>
      <c r="AU4" s="34" t="s">
        <v>6</v>
      </c>
      <c r="AV4" s="8"/>
    </row>
    <row r="5" spans="1:48" x14ac:dyDescent="0.25">
      <c r="A5" s="20" t="s">
        <v>9</v>
      </c>
      <c r="B5" s="20" t="s">
        <v>27</v>
      </c>
      <c r="C5" s="21" t="s">
        <v>43</v>
      </c>
      <c r="D5" s="22">
        <v>26512</v>
      </c>
      <c r="F5" s="23">
        <v>210</v>
      </c>
      <c r="G5" s="23">
        <v>210</v>
      </c>
      <c r="H5" s="23">
        <v>210</v>
      </c>
      <c r="I5" s="23">
        <v>220</v>
      </c>
      <c r="J5" s="23">
        <v>220</v>
      </c>
      <c r="K5" s="23">
        <v>220</v>
      </c>
      <c r="L5" s="24">
        <v>999999</v>
      </c>
      <c r="M5" s="24">
        <v>999999</v>
      </c>
      <c r="N5" s="24">
        <v>999999</v>
      </c>
      <c r="O5" s="24">
        <v>999999</v>
      </c>
      <c r="P5" s="24">
        <v>999999</v>
      </c>
      <c r="Q5" s="23">
        <v>160</v>
      </c>
      <c r="R5" s="23">
        <v>160</v>
      </c>
      <c r="S5" s="23">
        <v>160</v>
      </c>
      <c r="T5" s="24">
        <v>999999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1</v>
      </c>
      <c r="AJ5" s="72">
        <v>0</v>
      </c>
      <c r="AK5" s="74">
        <f>SUM(V5:AJ5)</f>
        <v>1</v>
      </c>
      <c r="AL5" s="27"/>
      <c r="AM5" s="27"/>
      <c r="AN5" s="28">
        <f>SUMPRODUCT(V5:AJ5,F5:T5) *D5</f>
        <v>4241920</v>
      </c>
      <c r="AO5" s="29" t="str">
        <f>IFERROR( _xlfn.XLOOKUP(1,V5:AJ5,$V$2:$AJ$2), "")</f>
        <v>Supplier 4</v>
      </c>
      <c r="AP5" s="30">
        <f>D5</f>
        <v>26512</v>
      </c>
      <c r="AQ5" s="31"/>
      <c r="AS5" s="32" t="s">
        <v>36</v>
      </c>
      <c r="AT5" s="35">
        <v>10000</v>
      </c>
      <c r="AU5" s="36">
        <f t="array" ref="AU5">SUM( (AS5=$V$3:$AJ$3)*($V$4:$AJ$21) * $D$4:$D$21)</f>
        <v>7332</v>
      </c>
      <c r="AV5" s="8"/>
    </row>
    <row r="6" spans="1:48" x14ac:dyDescent="0.25">
      <c r="A6" s="20" t="s">
        <v>10</v>
      </c>
      <c r="B6" s="20" t="s">
        <v>27</v>
      </c>
      <c r="C6" s="21" t="s">
        <v>43</v>
      </c>
      <c r="D6" s="22">
        <v>17663</v>
      </c>
      <c r="F6" s="23">
        <v>210</v>
      </c>
      <c r="G6" s="23">
        <v>210</v>
      </c>
      <c r="H6" s="23">
        <v>210</v>
      </c>
      <c r="I6" s="23">
        <v>220</v>
      </c>
      <c r="J6" s="23">
        <v>220</v>
      </c>
      <c r="K6" s="23">
        <v>220</v>
      </c>
      <c r="L6" s="24">
        <v>999999</v>
      </c>
      <c r="M6" s="24">
        <v>999999</v>
      </c>
      <c r="N6" s="24">
        <v>999999</v>
      </c>
      <c r="O6" s="24">
        <v>999999</v>
      </c>
      <c r="P6" s="24">
        <v>999999</v>
      </c>
      <c r="Q6" s="23">
        <v>190</v>
      </c>
      <c r="R6" s="23">
        <v>190</v>
      </c>
      <c r="S6" s="23">
        <v>190</v>
      </c>
      <c r="T6" s="24">
        <v>999999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1</v>
      </c>
      <c r="AI6" s="26">
        <v>0</v>
      </c>
      <c r="AJ6" s="72">
        <v>0</v>
      </c>
      <c r="AK6" s="74">
        <f>SUM(V6:AJ6)</f>
        <v>1</v>
      </c>
      <c r="AL6" s="27"/>
      <c r="AM6" s="27"/>
      <c r="AN6" s="28">
        <f>SUMPRODUCT(V6:AJ6,F6:T6) *D6</f>
        <v>3355970</v>
      </c>
      <c r="AO6" s="29" t="str">
        <f>IFERROR( _xlfn.XLOOKUP(1,V6:AJ6,$V$2:$AJ$2), "")</f>
        <v>Supplier 4</v>
      </c>
      <c r="AP6" s="30">
        <f>D6</f>
        <v>17663</v>
      </c>
      <c r="AQ6" s="31"/>
      <c r="AS6" s="32" t="s">
        <v>37</v>
      </c>
      <c r="AT6" s="35">
        <v>40000</v>
      </c>
      <c r="AU6" s="36">
        <f t="array" ref="AU6">SUM( (AS6=$V$3:$AJ$3)*($V$4:$AJ$21) * $D$4:$D$21)</f>
        <v>30154</v>
      </c>
      <c r="AV6" s="8" t="s">
        <v>57</v>
      </c>
    </row>
    <row r="7" spans="1:48" x14ac:dyDescent="0.25">
      <c r="A7" s="20" t="s">
        <v>11</v>
      </c>
      <c r="B7" s="20" t="s">
        <v>28</v>
      </c>
      <c r="C7" s="21" t="s">
        <v>44</v>
      </c>
      <c r="D7" s="22">
        <v>27489</v>
      </c>
      <c r="F7" s="23">
        <v>350</v>
      </c>
      <c r="G7" s="23">
        <v>350</v>
      </c>
      <c r="H7" s="23">
        <v>350</v>
      </c>
      <c r="I7" s="23">
        <v>377.2</v>
      </c>
      <c r="J7" s="23">
        <v>377.2</v>
      </c>
      <c r="K7" s="23">
        <v>377.2</v>
      </c>
      <c r="L7" s="24">
        <v>999999</v>
      </c>
      <c r="M7" s="23">
        <v>250</v>
      </c>
      <c r="N7" s="24">
        <v>999999</v>
      </c>
      <c r="O7" s="23">
        <v>250</v>
      </c>
      <c r="P7" s="23">
        <v>250</v>
      </c>
      <c r="Q7" s="24">
        <v>999999</v>
      </c>
      <c r="R7" s="24">
        <v>999999</v>
      </c>
      <c r="S7" s="24">
        <v>999999</v>
      </c>
      <c r="T7" s="24">
        <v>999999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1</v>
      </c>
      <c r="AF7" s="26">
        <v>0</v>
      </c>
      <c r="AG7" s="26">
        <v>0</v>
      </c>
      <c r="AH7" s="26">
        <v>0</v>
      </c>
      <c r="AI7" s="26">
        <v>0</v>
      </c>
      <c r="AJ7" s="72">
        <v>0</v>
      </c>
      <c r="AK7" s="74">
        <f>SUM(V7:AJ7)</f>
        <v>1</v>
      </c>
      <c r="AL7" s="27"/>
      <c r="AM7" s="27"/>
      <c r="AN7" s="28">
        <f>SUMPRODUCT(V7:AJ7,F7:T7) *D7</f>
        <v>6872250</v>
      </c>
      <c r="AO7" s="29" t="str">
        <f>IFERROR( _xlfn.XLOOKUP(1,V7:AJ7,$V$2:$AJ$2), "")</f>
        <v>Supplier 3</v>
      </c>
      <c r="AP7" s="30">
        <f>D7</f>
        <v>27489</v>
      </c>
      <c r="AQ7" s="31"/>
      <c r="AS7" s="32" t="s">
        <v>38</v>
      </c>
      <c r="AT7" s="35">
        <v>35000</v>
      </c>
      <c r="AU7" s="36">
        <f t="array" ref="AU7">SUM( (AS7=$V$3:$AJ$3)*($V$4:$AJ$21) * $D$4:$D$21)</f>
        <v>34343</v>
      </c>
      <c r="AV7" s="8"/>
    </row>
    <row r="8" spans="1:48" x14ac:dyDescent="0.25">
      <c r="A8" s="20" t="s">
        <v>12</v>
      </c>
      <c r="B8" s="20" t="s">
        <v>28</v>
      </c>
      <c r="C8" s="21" t="s">
        <v>44</v>
      </c>
      <c r="D8" s="22">
        <v>2367</v>
      </c>
      <c r="F8" s="23">
        <v>350</v>
      </c>
      <c r="G8" s="23">
        <v>350</v>
      </c>
      <c r="H8" s="23">
        <v>350</v>
      </c>
      <c r="I8" s="24">
        <v>999999</v>
      </c>
      <c r="J8" s="24">
        <v>999999</v>
      </c>
      <c r="K8" s="24">
        <v>999999</v>
      </c>
      <c r="L8" s="23">
        <v>250</v>
      </c>
      <c r="M8" s="23">
        <v>250</v>
      </c>
      <c r="N8" s="23">
        <v>250</v>
      </c>
      <c r="O8" s="24">
        <v>999999</v>
      </c>
      <c r="P8" s="24">
        <v>999999</v>
      </c>
      <c r="Q8" s="24">
        <v>999999</v>
      </c>
      <c r="R8" s="24">
        <v>999999</v>
      </c>
      <c r="S8" s="24">
        <v>999999</v>
      </c>
      <c r="T8" s="24">
        <v>999999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1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72">
        <v>0</v>
      </c>
      <c r="AK8" s="74">
        <f>SUM(V8:AJ8)</f>
        <v>1</v>
      </c>
      <c r="AL8" s="27"/>
      <c r="AM8" s="27"/>
      <c r="AN8" s="28">
        <f>SUMPRODUCT(V8:AJ8,F8:T8) *D8</f>
        <v>591750</v>
      </c>
      <c r="AO8" s="29" t="str">
        <f>IFERROR( _xlfn.XLOOKUP(1,V8:AJ8,$V$2:$AJ$2), "")</f>
        <v>Supplier 3</v>
      </c>
      <c r="AP8" s="30">
        <f>D8</f>
        <v>2367</v>
      </c>
      <c r="AQ8" s="31"/>
      <c r="AS8" s="32" t="s">
        <v>39</v>
      </c>
      <c r="AT8" s="35">
        <v>75000</v>
      </c>
      <c r="AU8" s="36">
        <f t="array" ref="AU8">SUM( (AS8=$V$3:$AJ$3)*($V$4:$AJ$21) * $D$4:$D$21)</f>
        <v>59391</v>
      </c>
      <c r="AV8" s="8"/>
    </row>
    <row r="9" spans="1:48" x14ac:dyDescent="0.25">
      <c r="A9" s="20" t="s">
        <v>13</v>
      </c>
      <c r="B9" s="20" t="s">
        <v>28</v>
      </c>
      <c r="C9" s="21" t="s">
        <v>45</v>
      </c>
      <c r="D9" s="22">
        <v>2913</v>
      </c>
      <c r="F9" s="23">
        <v>350</v>
      </c>
      <c r="G9" s="23">
        <v>350</v>
      </c>
      <c r="H9" s="23">
        <v>350</v>
      </c>
      <c r="I9" s="23">
        <v>240</v>
      </c>
      <c r="J9" s="23">
        <v>240</v>
      </c>
      <c r="K9" s="23">
        <v>240</v>
      </c>
      <c r="L9" s="23">
        <v>250</v>
      </c>
      <c r="M9" s="23">
        <v>250</v>
      </c>
      <c r="N9" s="23">
        <v>250</v>
      </c>
      <c r="O9" s="24">
        <v>999999</v>
      </c>
      <c r="P9" s="24">
        <v>999999</v>
      </c>
      <c r="Q9" s="24">
        <v>999999</v>
      </c>
      <c r="R9" s="24">
        <v>999999</v>
      </c>
      <c r="S9" s="24">
        <v>999999</v>
      </c>
      <c r="T9" s="24">
        <v>999999</v>
      </c>
      <c r="V9" s="26">
        <v>0</v>
      </c>
      <c r="W9" s="26">
        <v>0</v>
      </c>
      <c r="X9" s="26">
        <v>0</v>
      </c>
      <c r="Y9" s="26">
        <v>0</v>
      </c>
      <c r="Z9" s="26">
        <v>1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72">
        <v>0</v>
      </c>
      <c r="AK9" s="74">
        <f>SUM(V9:AJ9)</f>
        <v>1</v>
      </c>
      <c r="AL9" s="27"/>
      <c r="AM9" s="27"/>
      <c r="AN9" s="28">
        <f>SUMPRODUCT(V9:AJ9,F9:T9) *D9</f>
        <v>699120</v>
      </c>
      <c r="AO9" s="29" t="str">
        <f>IFERROR( _xlfn.XLOOKUP(1,V9:AJ9,$V$2:$AJ$2), "")</f>
        <v>Supplier 2</v>
      </c>
      <c r="AP9" s="30">
        <f>D9</f>
        <v>2913</v>
      </c>
      <c r="AQ9" s="31"/>
      <c r="AS9" s="32" t="s">
        <v>40</v>
      </c>
      <c r="AT9" s="35">
        <v>120000</v>
      </c>
      <c r="AU9" s="36">
        <f t="array" ref="AU9">SUM( (AS9=$V$3:$AJ$3)*($V$4:$AJ$21) * $D$4:$D$21)</f>
        <v>101510</v>
      </c>
    </row>
    <row r="10" spans="1:48" ht="15.75" thickBot="1" x14ac:dyDescent="0.3">
      <c r="A10" s="20" t="s">
        <v>14</v>
      </c>
      <c r="B10" s="20" t="s">
        <v>28</v>
      </c>
      <c r="C10" s="21" t="s">
        <v>45</v>
      </c>
      <c r="D10" s="22">
        <v>1508</v>
      </c>
      <c r="F10" s="23">
        <v>350</v>
      </c>
      <c r="G10" s="23">
        <v>350</v>
      </c>
      <c r="H10" s="23">
        <v>350</v>
      </c>
      <c r="I10" s="23">
        <v>240</v>
      </c>
      <c r="J10" s="23">
        <v>240</v>
      </c>
      <c r="K10" s="23">
        <v>240</v>
      </c>
      <c r="L10" s="23">
        <v>250</v>
      </c>
      <c r="M10" s="23">
        <v>250</v>
      </c>
      <c r="N10" s="23">
        <v>250</v>
      </c>
      <c r="O10" s="24">
        <v>999999</v>
      </c>
      <c r="P10" s="24">
        <v>999999</v>
      </c>
      <c r="Q10" s="24">
        <v>999999</v>
      </c>
      <c r="R10" s="24">
        <v>999999</v>
      </c>
      <c r="S10" s="24">
        <v>999999</v>
      </c>
      <c r="T10" s="24">
        <v>999999</v>
      </c>
      <c r="V10" s="26">
        <v>0</v>
      </c>
      <c r="W10" s="26">
        <v>0</v>
      </c>
      <c r="X10" s="26">
        <v>0</v>
      </c>
      <c r="Y10" s="26">
        <v>1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72">
        <v>0</v>
      </c>
      <c r="AK10" s="74">
        <f>SUM(V10:AJ10)</f>
        <v>1</v>
      </c>
      <c r="AL10" s="27"/>
      <c r="AM10" s="27"/>
      <c r="AN10" s="28">
        <f>SUMPRODUCT(V10:AJ10,F10:T10) *D10</f>
        <v>361920</v>
      </c>
      <c r="AO10" s="29" t="str">
        <f>IFERROR( _xlfn.XLOOKUP(1,V10:AJ10,$V$2:$AJ$2), "")</f>
        <v>Supplier 2</v>
      </c>
      <c r="AP10" s="30">
        <f>D10</f>
        <v>1508</v>
      </c>
      <c r="AQ10" s="31"/>
      <c r="AS10" s="37"/>
      <c r="AT10" s="38">
        <f>SUM(AT5:AT9)</f>
        <v>280000</v>
      </c>
      <c r="AU10" s="39">
        <f>SUM(AU5:AU9)</f>
        <v>232730</v>
      </c>
    </row>
    <row r="11" spans="1:48" x14ac:dyDescent="0.25">
      <c r="A11" s="20" t="s">
        <v>15</v>
      </c>
      <c r="B11" s="20" t="s">
        <v>28</v>
      </c>
      <c r="C11" s="21" t="s">
        <v>45</v>
      </c>
      <c r="D11" s="22">
        <v>13480</v>
      </c>
      <c r="F11" s="23">
        <v>350</v>
      </c>
      <c r="G11" s="23">
        <v>350</v>
      </c>
      <c r="H11" s="23">
        <v>350</v>
      </c>
      <c r="I11" s="23">
        <v>377.2</v>
      </c>
      <c r="J11" s="23">
        <v>377.2</v>
      </c>
      <c r="K11" s="23">
        <v>377.2</v>
      </c>
      <c r="L11" s="23">
        <v>250</v>
      </c>
      <c r="M11" s="23">
        <v>250</v>
      </c>
      <c r="N11" s="23">
        <v>250</v>
      </c>
      <c r="O11" s="24">
        <v>999999</v>
      </c>
      <c r="P11" s="24">
        <v>999999</v>
      </c>
      <c r="Q11" s="24">
        <v>999999</v>
      </c>
      <c r="R11" s="24">
        <v>999999</v>
      </c>
      <c r="S11" s="24">
        <v>999999</v>
      </c>
      <c r="T11" s="24">
        <v>999999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1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72">
        <v>0</v>
      </c>
      <c r="AK11" s="74">
        <f>SUM(V11:AJ11)</f>
        <v>1</v>
      </c>
      <c r="AL11" s="27"/>
      <c r="AM11" s="27"/>
      <c r="AN11" s="28">
        <f>SUMPRODUCT(V11:AJ11,F11:T11) *D11</f>
        <v>3370000</v>
      </c>
      <c r="AO11" s="29" t="str">
        <f>IFERROR( _xlfn.XLOOKUP(1,V11:AJ11,$V$2:$AJ$2), "")</f>
        <v>Supplier 3</v>
      </c>
      <c r="AP11" s="30">
        <f>D11</f>
        <v>13480</v>
      </c>
      <c r="AQ11" s="31"/>
      <c r="AS11"/>
    </row>
    <row r="12" spans="1:48" x14ac:dyDescent="0.25">
      <c r="A12" s="20" t="s">
        <v>16</v>
      </c>
      <c r="B12" s="20" t="s">
        <v>29</v>
      </c>
      <c r="C12" s="21" t="s">
        <v>46</v>
      </c>
      <c r="D12" s="22">
        <v>17699</v>
      </c>
      <c r="F12" s="23">
        <v>350</v>
      </c>
      <c r="G12" s="23">
        <v>350</v>
      </c>
      <c r="H12" s="23">
        <v>350</v>
      </c>
      <c r="I12" s="23">
        <v>377.2</v>
      </c>
      <c r="J12" s="23">
        <v>377.2</v>
      </c>
      <c r="K12" s="23">
        <v>377.2</v>
      </c>
      <c r="L12" s="23">
        <v>250</v>
      </c>
      <c r="M12" s="23">
        <v>250</v>
      </c>
      <c r="N12" s="23">
        <v>250</v>
      </c>
      <c r="O12" s="24">
        <v>999999</v>
      </c>
      <c r="P12" s="24">
        <v>999999</v>
      </c>
      <c r="Q12" s="24">
        <v>999999</v>
      </c>
      <c r="R12" s="24">
        <v>999999</v>
      </c>
      <c r="S12" s="24">
        <v>999999</v>
      </c>
      <c r="T12" s="24">
        <v>999999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1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72">
        <v>0</v>
      </c>
      <c r="AK12" s="74">
        <f>SUM(V12:AJ12)</f>
        <v>1</v>
      </c>
      <c r="AL12" s="27"/>
      <c r="AM12" s="27"/>
      <c r="AN12" s="28">
        <f>SUMPRODUCT(V12:AJ12,F12:T12) *D12</f>
        <v>4424750</v>
      </c>
      <c r="AO12" s="29" t="str">
        <f>IFERROR( _xlfn.XLOOKUP(1,V12:AJ12,$V$2:$AJ$2), "")</f>
        <v>Supplier 3</v>
      </c>
      <c r="AP12" s="30">
        <f>D12</f>
        <v>17699</v>
      </c>
      <c r="AQ12" s="31"/>
    </row>
    <row r="13" spans="1:48" x14ac:dyDescent="0.25">
      <c r="A13" s="20" t="s">
        <v>17</v>
      </c>
      <c r="B13" s="20" t="s">
        <v>28</v>
      </c>
      <c r="C13" s="21" t="s">
        <v>47</v>
      </c>
      <c r="D13" s="22">
        <v>3164</v>
      </c>
      <c r="F13" s="23">
        <v>350</v>
      </c>
      <c r="G13" s="23">
        <v>350</v>
      </c>
      <c r="H13" s="23">
        <v>350</v>
      </c>
      <c r="I13" s="24">
        <v>999999</v>
      </c>
      <c r="J13" s="24">
        <v>999999</v>
      </c>
      <c r="K13" s="24">
        <v>999999</v>
      </c>
      <c r="L13" s="24">
        <v>999999</v>
      </c>
      <c r="M13" s="23">
        <v>250</v>
      </c>
      <c r="N13" s="24">
        <v>999999</v>
      </c>
      <c r="O13" s="23">
        <v>250</v>
      </c>
      <c r="P13" s="23">
        <v>250</v>
      </c>
      <c r="Q13" s="24">
        <v>999999</v>
      </c>
      <c r="R13" s="24">
        <v>999999</v>
      </c>
      <c r="S13" s="24">
        <v>999999</v>
      </c>
      <c r="T13" s="23">
        <v>150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72">
        <v>1</v>
      </c>
      <c r="AK13" s="74">
        <f>SUM(V13:AJ13)</f>
        <v>1</v>
      </c>
      <c r="AL13" s="27"/>
      <c r="AM13" s="27"/>
      <c r="AN13" s="28">
        <f>SUMPRODUCT(V13:AJ13,F13:T13) *D13</f>
        <v>474600</v>
      </c>
      <c r="AO13" s="29" t="str">
        <f>IFERROR( _xlfn.XLOOKUP(1,V13:AJ13,$V$2:$AJ$2), "")</f>
        <v>Supplier 5</v>
      </c>
      <c r="AP13" s="30">
        <f>D13</f>
        <v>3164</v>
      </c>
      <c r="AQ13" s="31"/>
    </row>
    <row r="14" spans="1:48" x14ac:dyDescent="0.25">
      <c r="A14" s="20" t="s">
        <v>18</v>
      </c>
      <c r="B14" s="20" t="s">
        <v>28</v>
      </c>
      <c r="C14" s="21" t="s">
        <v>48</v>
      </c>
      <c r="D14" s="22">
        <v>27241</v>
      </c>
      <c r="F14" s="23">
        <v>300</v>
      </c>
      <c r="G14" s="23">
        <v>300</v>
      </c>
      <c r="H14" s="23">
        <v>300</v>
      </c>
      <c r="I14" s="23">
        <v>350</v>
      </c>
      <c r="J14" s="23">
        <v>350</v>
      </c>
      <c r="K14" s="23">
        <v>350</v>
      </c>
      <c r="L14" s="24">
        <v>999999</v>
      </c>
      <c r="M14" s="24">
        <v>999999</v>
      </c>
      <c r="N14" s="24">
        <v>999999</v>
      </c>
      <c r="O14" s="24">
        <v>999999</v>
      </c>
      <c r="P14" s="24">
        <v>999999</v>
      </c>
      <c r="Q14" s="24">
        <v>999999</v>
      </c>
      <c r="R14" s="24">
        <v>999999</v>
      </c>
      <c r="S14" s="24">
        <v>999999</v>
      </c>
      <c r="T14" s="24">
        <v>999999</v>
      </c>
      <c r="V14" s="26">
        <v>0</v>
      </c>
      <c r="W14" s="26">
        <v>1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72">
        <v>0</v>
      </c>
      <c r="AK14" s="74">
        <f>SUM(V14:AJ14)</f>
        <v>1</v>
      </c>
      <c r="AL14" s="27"/>
      <c r="AM14" s="27"/>
      <c r="AN14" s="28">
        <f>SUMPRODUCT(V14:AJ14,F14:T14) *D14</f>
        <v>8172300</v>
      </c>
      <c r="AO14" s="29" t="str">
        <f>IFERROR( _xlfn.XLOOKUP(1,V14:AJ14,$V$2:$AJ$2), "")</f>
        <v>Supplier 1</v>
      </c>
      <c r="AP14" s="30">
        <f>D14</f>
        <v>27241</v>
      </c>
      <c r="AQ14" s="31"/>
    </row>
    <row r="15" spans="1:48" x14ac:dyDescent="0.25">
      <c r="A15" s="20" t="s">
        <v>19</v>
      </c>
      <c r="B15" s="20" t="s">
        <v>28</v>
      </c>
      <c r="C15" s="21" t="s">
        <v>48</v>
      </c>
      <c r="D15" s="22">
        <v>1535</v>
      </c>
      <c r="F15" s="23">
        <v>350</v>
      </c>
      <c r="G15" s="23">
        <v>350</v>
      </c>
      <c r="H15" s="23">
        <v>350</v>
      </c>
      <c r="I15" s="24">
        <v>999999</v>
      </c>
      <c r="J15" s="24">
        <v>999999</v>
      </c>
      <c r="K15" s="24">
        <v>999999</v>
      </c>
      <c r="L15" s="23">
        <v>250</v>
      </c>
      <c r="M15" s="23">
        <v>250</v>
      </c>
      <c r="N15" s="23">
        <v>250</v>
      </c>
      <c r="O15" s="24">
        <v>999999</v>
      </c>
      <c r="P15" s="24">
        <v>999999</v>
      </c>
      <c r="Q15" s="24">
        <v>999999</v>
      </c>
      <c r="R15" s="24">
        <v>999999</v>
      </c>
      <c r="S15" s="24">
        <v>999999</v>
      </c>
      <c r="T15" s="24">
        <v>999999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1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72">
        <v>0</v>
      </c>
      <c r="AK15" s="74">
        <f>SUM(V15:AJ15)</f>
        <v>1</v>
      </c>
      <c r="AL15" s="27"/>
      <c r="AM15" s="27"/>
      <c r="AN15" s="28">
        <f>SUMPRODUCT(V15:AJ15,F15:T15) *D15</f>
        <v>383750</v>
      </c>
      <c r="AO15" s="29" t="str">
        <f>IFERROR( _xlfn.XLOOKUP(1,V15:AJ15,$V$2:$AJ$2), "")</f>
        <v>Supplier 3</v>
      </c>
      <c r="AP15" s="30">
        <f>D15</f>
        <v>1535</v>
      </c>
      <c r="AQ15" s="31"/>
    </row>
    <row r="16" spans="1:48" x14ac:dyDescent="0.25">
      <c r="A16" s="20" t="s">
        <v>20</v>
      </c>
      <c r="B16" s="20" t="s">
        <v>28</v>
      </c>
      <c r="C16" s="21" t="s">
        <v>49</v>
      </c>
      <c r="D16" s="22">
        <v>983</v>
      </c>
      <c r="F16" s="23">
        <v>350</v>
      </c>
      <c r="G16" s="23">
        <v>350</v>
      </c>
      <c r="H16" s="23">
        <v>350</v>
      </c>
      <c r="I16" s="24">
        <v>999999</v>
      </c>
      <c r="J16" s="24">
        <v>999999</v>
      </c>
      <c r="K16" s="24">
        <v>999999</v>
      </c>
      <c r="L16" s="23">
        <v>250</v>
      </c>
      <c r="M16" s="23">
        <v>250</v>
      </c>
      <c r="N16" s="23">
        <v>250</v>
      </c>
      <c r="O16" s="24">
        <v>999999</v>
      </c>
      <c r="P16" s="24">
        <v>999999</v>
      </c>
      <c r="Q16" s="24">
        <v>999999</v>
      </c>
      <c r="R16" s="24">
        <v>999999</v>
      </c>
      <c r="S16" s="24">
        <v>999999</v>
      </c>
      <c r="T16" s="24">
        <v>999999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72">
        <v>0</v>
      </c>
      <c r="AK16" s="74">
        <f>SUM(V16:AJ16)</f>
        <v>1</v>
      </c>
      <c r="AL16" s="27"/>
      <c r="AM16" s="27"/>
      <c r="AN16" s="28">
        <f>SUMPRODUCT(V16:AJ16,F16:T16) *D16</f>
        <v>245750</v>
      </c>
      <c r="AO16" s="29" t="str">
        <f>IFERROR( _xlfn.XLOOKUP(1,V16:AJ16,$V$2:$AJ$2), "")</f>
        <v>Supplier 3</v>
      </c>
      <c r="AP16" s="30">
        <f>D16</f>
        <v>983</v>
      </c>
      <c r="AQ16" s="31"/>
    </row>
    <row r="17" spans="1:51" x14ac:dyDescent="0.25">
      <c r="A17" s="20" t="s">
        <v>21</v>
      </c>
      <c r="B17" s="20" t="s">
        <v>28</v>
      </c>
      <c r="C17" s="21" t="s">
        <v>49</v>
      </c>
      <c r="D17" s="22">
        <v>827</v>
      </c>
      <c r="F17" s="23">
        <v>350</v>
      </c>
      <c r="G17" s="23">
        <v>350</v>
      </c>
      <c r="H17" s="23">
        <v>350</v>
      </c>
      <c r="I17" s="24">
        <v>999999</v>
      </c>
      <c r="J17" s="24">
        <v>999999</v>
      </c>
      <c r="K17" s="24">
        <v>999999</v>
      </c>
      <c r="L17" s="23">
        <v>250</v>
      </c>
      <c r="M17" s="23">
        <v>250</v>
      </c>
      <c r="N17" s="23">
        <v>250</v>
      </c>
      <c r="O17" s="24">
        <v>999999</v>
      </c>
      <c r="P17" s="24">
        <v>999999</v>
      </c>
      <c r="Q17" s="24">
        <v>999999</v>
      </c>
      <c r="R17" s="24">
        <v>999999</v>
      </c>
      <c r="S17" s="24">
        <v>999999</v>
      </c>
      <c r="T17" s="24">
        <v>999999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1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72">
        <v>0</v>
      </c>
      <c r="AK17" s="74">
        <f>SUM(V17:AJ17)</f>
        <v>1</v>
      </c>
      <c r="AL17" s="27"/>
      <c r="AM17" s="27"/>
      <c r="AN17" s="28">
        <f>SUMPRODUCT(V17:AJ17,F17:T17) *D17</f>
        <v>206750</v>
      </c>
      <c r="AO17" s="29" t="str">
        <f>IFERROR( _xlfn.XLOOKUP(1,V17:AJ17,$V$2:$AJ$2), "")</f>
        <v>Supplier 3</v>
      </c>
      <c r="AP17" s="30">
        <f>D17</f>
        <v>827</v>
      </c>
      <c r="AQ17" s="31"/>
    </row>
    <row r="18" spans="1:51" x14ac:dyDescent="0.25">
      <c r="A18" s="20" t="s">
        <v>22</v>
      </c>
      <c r="B18" s="20" t="s">
        <v>28</v>
      </c>
      <c r="C18" s="21" t="s">
        <v>49</v>
      </c>
      <c r="D18" s="22">
        <v>82</v>
      </c>
      <c r="F18" s="23">
        <v>350</v>
      </c>
      <c r="G18" s="23">
        <v>350</v>
      </c>
      <c r="H18" s="23">
        <v>350</v>
      </c>
      <c r="I18" s="24">
        <v>999999</v>
      </c>
      <c r="J18" s="24">
        <v>999999</v>
      </c>
      <c r="K18" s="24">
        <v>999999</v>
      </c>
      <c r="L18" s="23">
        <v>250</v>
      </c>
      <c r="M18" s="23">
        <v>250</v>
      </c>
      <c r="N18" s="23">
        <v>250</v>
      </c>
      <c r="O18" s="24">
        <v>999999</v>
      </c>
      <c r="P18" s="24">
        <v>999999</v>
      </c>
      <c r="Q18" s="24">
        <v>999999</v>
      </c>
      <c r="R18" s="24">
        <v>999999</v>
      </c>
      <c r="S18" s="24">
        <v>999999</v>
      </c>
      <c r="T18" s="24">
        <v>999999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1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72">
        <v>0</v>
      </c>
      <c r="AK18" s="74">
        <f>SUM(V18:AJ18)</f>
        <v>1</v>
      </c>
      <c r="AL18" s="27"/>
      <c r="AM18" s="27"/>
      <c r="AN18" s="28">
        <f>SUMPRODUCT(V18:AJ18,F18:T18) *D18</f>
        <v>20500</v>
      </c>
      <c r="AO18" s="29" t="str">
        <f>IFERROR( _xlfn.XLOOKUP(1,V18:AJ18,$V$2:$AJ$2), "")</f>
        <v>Supplier 3</v>
      </c>
      <c r="AP18" s="30">
        <f>D18</f>
        <v>82</v>
      </c>
      <c r="AQ18" s="31"/>
    </row>
    <row r="19" spans="1:51" x14ac:dyDescent="0.25">
      <c r="A19" s="20" t="s">
        <v>23</v>
      </c>
      <c r="B19" s="20" t="s">
        <v>28</v>
      </c>
      <c r="C19" s="21" t="s">
        <v>49</v>
      </c>
      <c r="D19" s="22">
        <v>30</v>
      </c>
      <c r="F19" s="23">
        <v>350</v>
      </c>
      <c r="G19" s="23">
        <v>350</v>
      </c>
      <c r="H19" s="23">
        <v>350</v>
      </c>
      <c r="I19" s="24">
        <v>999999</v>
      </c>
      <c r="J19" s="24">
        <v>999999</v>
      </c>
      <c r="K19" s="24">
        <v>999999</v>
      </c>
      <c r="L19" s="23">
        <v>250</v>
      </c>
      <c r="M19" s="23">
        <v>250</v>
      </c>
      <c r="N19" s="23">
        <v>250</v>
      </c>
      <c r="O19" s="24">
        <v>999999</v>
      </c>
      <c r="P19" s="24">
        <v>999999</v>
      </c>
      <c r="Q19" s="24">
        <v>999999</v>
      </c>
      <c r="R19" s="24">
        <v>999999</v>
      </c>
      <c r="S19" s="24">
        <v>999999</v>
      </c>
      <c r="T19" s="24">
        <v>999999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1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72">
        <v>0</v>
      </c>
      <c r="AK19" s="74">
        <f>SUM(V19:AJ19)</f>
        <v>1</v>
      </c>
      <c r="AL19" s="27"/>
      <c r="AM19" s="27"/>
      <c r="AN19" s="28">
        <f>SUMPRODUCT(V19:AJ19,F19:T19) *D19</f>
        <v>7500</v>
      </c>
      <c r="AO19" s="29" t="str">
        <f>IFERROR( _xlfn.XLOOKUP(1,V19:AJ19,$V$2:$AJ$2), "")</f>
        <v>Supplier 3</v>
      </c>
      <c r="AP19" s="30">
        <f>D19</f>
        <v>30</v>
      </c>
      <c r="AQ19" s="31"/>
    </row>
    <row r="20" spans="1:51" x14ac:dyDescent="0.25">
      <c r="A20" s="20" t="s">
        <v>24</v>
      </c>
      <c r="B20" s="20" t="s">
        <v>27</v>
      </c>
      <c r="C20" s="21" t="s">
        <v>50</v>
      </c>
      <c r="D20" s="22">
        <v>44285</v>
      </c>
      <c r="F20" s="23">
        <v>350</v>
      </c>
      <c r="G20" s="23">
        <v>350</v>
      </c>
      <c r="H20" s="23">
        <v>350</v>
      </c>
      <c r="I20" s="23">
        <v>377.2</v>
      </c>
      <c r="J20" s="23">
        <v>377.2</v>
      </c>
      <c r="K20" s="23">
        <v>377.2</v>
      </c>
      <c r="L20" s="24">
        <v>999999</v>
      </c>
      <c r="M20" s="24">
        <v>999999</v>
      </c>
      <c r="N20" s="24">
        <v>999999</v>
      </c>
      <c r="O20" s="24">
        <v>999999</v>
      </c>
      <c r="P20" s="24">
        <v>999999</v>
      </c>
      <c r="Q20" s="23">
        <v>160</v>
      </c>
      <c r="R20" s="23">
        <v>160</v>
      </c>
      <c r="S20" s="23">
        <v>160</v>
      </c>
      <c r="T20" s="24">
        <v>999999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1</v>
      </c>
      <c r="AJ20" s="72">
        <v>0</v>
      </c>
      <c r="AK20" s="74">
        <f>SUM(V20:AJ20)</f>
        <v>1</v>
      </c>
      <c r="AL20" s="27"/>
      <c r="AM20" s="27"/>
      <c r="AN20" s="28">
        <f>SUMPRODUCT(V20:AJ20,F20:T20) *D20</f>
        <v>7085600</v>
      </c>
      <c r="AO20" s="29" t="str">
        <f>IFERROR( _xlfn.XLOOKUP(1,V20:AJ20,$V$2:$AJ$2), "")</f>
        <v>Supplier 4</v>
      </c>
      <c r="AP20" s="30">
        <f>D20</f>
        <v>44285</v>
      </c>
      <c r="AQ20" s="31"/>
    </row>
    <row r="21" spans="1:51" ht="15.75" thickBot="1" x14ac:dyDescent="0.3">
      <c r="A21" s="20" t="s">
        <v>25</v>
      </c>
      <c r="B21" s="20" t="s">
        <v>27</v>
      </c>
      <c r="C21" s="21" t="s">
        <v>50</v>
      </c>
      <c r="D21" s="22">
        <v>14239</v>
      </c>
      <c r="F21" s="23">
        <v>350</v>
      </c>
      <c r="G21" s="23">
        <v>350</v>
      </c>
      <c r="H21" s="23">
        <v>350</v>
      </c>
      <c r="I21" s="23">
        <v>377.2</v>
      </c>
      <c r="J21" s="23">
        <v>377.2</v>
      </c>
      <c r="K21" s="23">
        <v>377.2</v>
      </c>
      <c r="L21" s="24">
        <v>999999</v>
      </c>
      <c r="M21" s="24">
        <v>999999</v>
      </c>
      <c r="N21" s="24">
        <v>999999</v>
      </c>
      <c r="O21" s="24">
        <v>999999</v>
      </c>
      <c r="P21" s="24">
        <v>999999</v>
      </c>
      <c r="Q21" s="23">
        <v>160</v>
      </c>
      <c r="R21" s="23">
        <v>160</v>
      </c>
      <c r="S21" s="23">
        <v>160</v>
      </c>
      <c r="T21" s="24">
        <v>999999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1</v>
      </c>
      <c r="AI21" s="26">
        <v>0</v>
      </c>
      <c r="AJ21" s="72">
        <v>0</v>
      </c>
      <c r="AK21" s="75">
        <f>SUM(V21:AJ21)</f>
        <v>1</v>
      </c>
      <c r="AL21" s="27"/>
      <c r="AM21" s="27"/>
      <c r="AN21" s="28">
        <f>SUMPRODUCT(V21:AJ21,F21:T21) *D21</f>
        <v>2278240</v>
      </c>
      <c r="AO21" s="29" t="str">
        <f>IFERROR( _xlfn.XLOOKUP(1,V21:AJ21,$V$2:$AJ$2), "")</f>
        <v>Supplier 4</v>
      </c>
      <c r="AP21" s="30">
        <f>D21</f>
        <v>14239</v>
      </c>
      <c r="AQ21" s="31"/>
    </row>
    <row r="22" spans="1:51" x14ac:dyDescent="0.25"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Q22" s="31"/>
    </row>
    <row r="23" spans="1:51" x14ac:dyDescent="0.25"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N23" s="25"/>
      <c r="AQ23" s="31"/>
    </row>
    <row r="24" spans="1:51" x14ac:dyDescent="0.25">
      <c r="F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Q24" s="31"/>
    </row>
    <row r="25" spans="1:51" x14ac:dyDescent="0.25">
      <c r="F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Q25" s="31"/>
    </row>
    <row r="26" spans="1:51" x14ac:dyDescent="0.25">
      <c r="F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Q26" s="31"/>
    </row>
    <row r="27" spans="1:51" x14ac:dyDescent="0.25"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Q27" s="31"/>
    </row>
    <row r="28" spans="1:51" x14ac:dyDescent="0.25"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Q28" s="31"/>
    </row>
    <row r="29" spans="1:51" x14ac:dyDescent="0.25"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Q29" s="31"/>
    </row>
    <row r="30" spans="1:51" x14ac:dyDescent="0.25"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Q30" s="31"/>
    </row>
    <row r="31" spans="1:51" x14ac:dyDescent="0.25"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Q31" s="31"/>
      <c r="AS31" s="65"/>
      <c r="AT31" s="65"/>
      <c r="AU31" s="65"/>
    </row>
    <row r="32" spans="1:51" x14ac:dyDescent="0.25"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Q32" s="31"/>
      <c r="AS32"/>
      <c r="AT32"/>
      <c r="AU32"/>
      <c r="AV32" s="66"/>
      <c r="AW32" s="66"/>
      <c r="AX32" s="66"/>
      <c r="AY32" s="66"/>
    </row>
    <row r="33" spans="6:43" x14ac:dyDescent="0.25"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Q33" s="31"/>
    </row>
    <row r="34" spans="6:43" x14ac:dyDescent="0.25"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Q34" s="31"/>
    </row>
    <row r="35" spans="6:43" x14ac:dyDescent="0.25"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Q35" s="31"/>
    </row>
    <row r="36" spans="6:43" x14ac:dyDescent="0.25"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Q36" s="31"/>
    </row>
    <row r="37" spans="6:43" x14ac:dyDescent="0.25"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Q37" s="31"/>
    </row>
    <row r="38" spans="6:43" x14ac:dyDescent="0.25"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Q38" s="31"/>
    </row>
    <row r="39" spans="6:43" x14ac:dyDescent="0.25"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Q39" s="31"/>
    </row>
    <row r="40" spans="6:43" x14ac:dyDescent="0.25"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Q40" s="31"/>
    </row>
    <row r="41" spans="6:43" x14ac:dyDescent="0.25"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Q41" s="31"/>
    </row>
    <row r="42" spans="6:43" x14ac:dyDescent="0.25"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Q42" s="31"/>
    </row>
    <row r="43" spans="6:43" x14ac:dyDescent="0.25"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Q43" s="31"/>
    </row>
    <row r="44" spans="6:43" x14ac:dyDescent="0.25"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Q44" s="31"/>
    </row>
    <row r="45" spans="6:43" x14ac:dyDescent="0.25"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Q45" s="31"/>
    </row>
    <row r="46" spans="6:43" x14ac:dyDescent="0.25"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Q46" s="31"/>
    </row>
    <row r="47" spans="6:43" x14ac:dyDescent="0.25"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Q47" s="31"/>
    </row>
    <row r="48" spans="6:43" x14ac:dyDescent="0.25"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6:36" x14ac:dyDescent="0.25"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</row>
    <row r="50" spans="6:36" x14ac:dyDescent="0.25"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</row>
    <row r="51" spans="6:36" x14ac:dyDescent="0.25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</row>
    <row r="52" spans="6:36" x14ac:dyDescent="0.25"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6:36" x14ac:dyDescent="0.25"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6:36" x14ac:dyDescent="0.25"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6:36" x14ac:dyDescent="0.25"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6:36" x14ac:dyDescent="0.25"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6:36" x14ac:dyDescent="0.25"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6:36" x14ac:dyDescent="0.25"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6:36" x14ac:dyDescent="0.25"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6:36" x14ac:dyDescent="0.25"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6:36" x14ac:dyDescent="0.25"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6:36" x14ac:dyDescent="0.25"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6:36" x14ac:dyDescent="0.25"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</row>
    <row r="64" spans="6:36" x14ac:dyDescent="0.25"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spans="6:36" x14ac:dyDescent="0.25"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</row>
    <row r="66" spans="6:36" x14ac:dyDescent="0.25"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</row>
    <row r="67" spans="6:36" x14ac:dyDescent="0.25"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</row>
    <row r="68" spans="6:36" x14ac:dyDescent="0.25"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</row>
    <row r="69" spans="6:36" x14ac:dyDescent="0.25"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</row>
    <row r="70" spans="6:36" x14ac:dyDescent="0.25"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</row>
    <row r="71" spans="6:36" x14ac:dyDescent="0.25"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</row>
    <row r="72" spans="6:36" x14ac:dyDescent="0.25"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</row>
    <row r="73" spans="6:36" x14ac:dyDescent="0.25"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</row>
    <row r="74" spans="6:36" x14ac:dyDescent="0.25"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6:36" x14ac:dyDescent="0.25"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</row>
    <row r="76" spans="6:36" x14ac:dyDescent="0.25"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</row>
    <row r="77" spans="6:36" x14ac:dyDescent="0.25"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</row>
    <row r="78" spans="6:36" x14ac:dyDescent="0.25"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</row>
    <row r="79" spans="6:36" x14ac:dyDescent="0.25"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</row>
    <row r="80" spans="6:36" x14ac:dyDescent="0.25"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</row>
    <row r="81" spans="6:36" x14ac:dyDescent="0.25"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</row>
    <row r="82" spans="6:36" x14ac:dyDescent="0.25"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</row>
    <row r="83" spans="6:36" x14ac:dyDescent="0.25"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</row>
    <row r="84" spans="6:36" x14ac:dyDescent="0.25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</row>
    <row r="85" spans="6:36" x14ac:dyDescent="0.25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</row>
    <row r="86" spans="6:36" x14ac:dyDescent="0.25"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</row>
    <row r="87" spans="6:36" x14ac:dyDescent="0.25"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</row>
    <row r="88" spans="6:36" x14ac:dyDescent="0.25"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</row>
    <row r="89" spans="6:36" x14ac:dyDescent="0.25"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</row>
    <row r="90" spans="6:36" x14ac:dyDescent="0.25"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</row>
    <row r="91" spans="6:36" x14ac:dyDescent="0.25"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</row>
    <row r="92" spans="6:36" x14ac:dyDescent="0.25"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</row>
    <row r="93" spans="6:36" x14ac:dyDescent="0.25"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</row>
    <row r="94" spans="6:36" x14ac:dyDescent="0.25"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</row>
    <row r="95" spans="6:36" x14ac:dyDescent="0.25"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</row>
    <row r="96" spans="6:36" x14ac:dyDescent="0.25"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</row>
    <row r="97" spans="6:36" x14ac:dyDescent="0.25"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</row>
    <row r="98" spans="6:36" x14ac:dyDescent="0.25"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</row>
    <row r="99" spans="6:36" x14ac:dyDescent="0.25"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</row>
    <row r="100" spans="6:36" x14ac:dyDescent="0.25"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</row>
    <row r="101" spans="6:36" x14ac:dyDescent="0.25"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</row>
    <row r="102" spans="6:36" x14ac:dyDescent="0.25"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</row>
    <row r="103" spans="6:36" x14ac:dyDescent="0.25"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</row>
    <row r="104" spans="6:36" x14ac:dyDescent="0.25"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</row>
    <row r="105" spans="6:36" x14ac:dyDescent="0.25"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</row>
    <row r="106" spans="6:36" x14ac:dyDescent="0.25"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</row>
    <row r="107" spans="6:36" x14ac:dyDescent="0.25"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</row>
    <row r="108" spans="6:36" x14ac:dyDescent="0.25"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</row>
    <row r="109" spans="6:36" x14ac:dyDescent="0.25"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</row>
    <row r="110" spans="6:36" x14ac:dyDescent="0.25"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</row>
    <row r="111" spans="6:36" x14ac:dyDescent="0.25"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</row>
    <row r="112" spans="6:36" x14ac:dyDescent="0.25"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</row>
    <row r="113" spans="6:36" x14ac:dyDescent="0.25"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</row>
    <row r="114" spans="6:36" x14ac:dyDescent="0.25"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</row>
    <row r="115" spans="6:36" x14ac:dyDescent="0.25"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</row>
    <row r="116" spans="6:36" x14ac:dyDescent="0.25"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</row>
    <row r="117" spans="6:36" x14ac:dyDescent="0.25"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</row>
    <row r="118" spans="6:36" x14ac:dyDescent="0.25"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</row>
    <row r="119" spans="6:36" x14ac:dyDescent="0.25"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</row>
    <row r="120" spans="6:36" x14ac:dyDescent="0.25"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</row>
    <row r="121" spans="6:36" x14ac:dyDescent="0.25"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</row>
    <row r="122" spans="6:36" x14ac:dyDescent="0.25"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</row>
    <row r="123" spans="6:36" x14ac:dyDescent="0.25"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</row>
    <row r="124" spans="6:36" x14ac:dyDescent="0.25"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</row>
    <row r="125" spans="6:36" x14ac:dyDescent="0.25"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</row>
    <row r="126" spans="6:36" x14ac:dyDescent="0.25"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</row>
    <row r="127" spans="6:36" x14ac:dyDescent="0.25"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</row>
    <row r="128" spans="6:36" x14ac:dyDescent="0.25"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</row>
    <row r="129" spans="6:36" x14ac:dyDescent="0.25"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</row>
    <row r="130" spans="6:36" x14ac:dyDescent="0.25"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</row>
    <row r="131" spans="6:36" x14ac:dyDescent="0.25"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</row>
    <row r="132" spans="6:36" x14ac:dyDescent="0.25"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</row>
    <row r="133" spans="6:36" x14ac:dyDescent="0.25"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</row>
  </sheetData>
  <autoFilter ref="A3:AP21" xr:uid="{C28871E0-5B71-476E-8D2C-BDBC638B032B}">
    <sortState xmlns:xlrd2="http://schemas.microsoft.com/office/spreadsheetml/2017/richdata2" ref="A4:AP21">
      <sortCondition ref="C3:C21"/>
    </sortState>
  </autoFilter>
  <mergeCells count="5">
    <mergeCell ref="A2:D2"/>
    <mergeCell ref="AN2:AP2"/>
    <mergeCell ref="F1:T1"/>
    <mergeCell ref="V1:AJ1"/>
    <mergeCell ref="AS1:AU1"/>
  </mergeCells>
  <phoneticPr fontId="14" type="noConversion"/>
  <conditionalFormatting sqref="AQ4:AQ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{6B6ABD11-BAC3-4B2F-944F-08D0AEB64AEA}</x14:id>
        </ext>
      </extLst>
    </cfRule>
  </conditionalFormatting>
  <conditionalFormatting sqref="D4:D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{5A61BBDB-BD85-4CC2-8346-1F9DFC0892F9}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6ABD11-BAC3-4B2F-944F-08D0AEB64A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AQ4:AQ47</xm:sqref>
        </x14:conditionalFormatting>
        <x14:conditionalFormatting xmlns:xm="http://schemas.microsoft.com/office/excel/2006/main">
          <x14:cfRule type="dataBar" id="{5A61BBDB-BD85-4CC2-8346-1F9DFC0892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D4:D21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1C56-39A3-4AE2-82AF-E2DC421719A0}">
  <sheetPr>
    <tabColor theme="4" tint="-0.499984740745262"/>
  </sheetPr>
  <dimension ref="A1:CP133"/>
  <sheetViews>
    <sheetView tabSelected="1" topLeftCell="X13" zoomScale="85" zoomScaleNormal="85" workbookViewId="0">
      <selection activeCell="AY16" sqref="AY16"/>
    </sheetView>
  </sheetViews>
  <sheetFormatPr defaultRowHeight="15" outlineLevelCol="1" x14ac:dyDescent="0.25"/>
  <cols>
    <col min="1" max="1" width="10.28515625" style="25" customWidth="1"/>
    <col min="2" max="2" width="11.28515625" style="25" customWidth="1"/>
    <col min="3" max="3" width="18.28515625" style="25" customWidth="1"/>
    <col min="4" max="4" width="11.7109375" style="52" customWidth="1"/>
    <col min="5" max="5" width="4.42578125" customWidth="1"/>
    <col min="6" max="20" width="6.28515625" style="52" customWidth="1"/>
    <col min="21" max="21" width="4.140625" style="25" customWidth="1"/>
    <col min="22" max="36" width="6.28515625" style="52" customWidth="1"/>
    <col min="37" max="37" width="7" style="25" customWidth="1"/>
    <col min="38" max="38" width="5.28515625" style="25" customWidth="1"/>
    <col min="39" max="39" width="5.28515625" style="25" hidden="1" customWidth="1" outlineLevel="1"/>
    <col min="40" max="40" width="14.5703125" style="54" hidden="1" customWidth="1" outlineLevel="1"/>
    <col min="41" max="42" width="11.140625" style="55" hidden="1" customWidth="1" outlineLevel="1"/>
    <col min="43" max="43" width="6.7109375" style="25" hidden="1" customWidth="1" outlineLevel="1"/>
    <col min="44" max="44" width="7" style="25" customWidth="1" collapsed="1"/>
    <col min="45" max="45" width="11" style="25" customWidth="1"/>
    <col min="46" max="51" width="13.42578125" style="25" customWidth="1"/>
    <col min="52" max="52" width="11.7109375" style="25" customWidth="1"/>
    <col min="53" max="16384" width="9.140625" style="25"/>
  </cols>
  <sheetData>
    <row r="1" spans="1:48" ht="16.5" thickBot="1" x14ac:dyDescent="0.3">
      <c r="F1" s="70" t="s">
        <v>52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55"/>
      <c r="V1" s="70" t="s">
        <v>53</v>
      </c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S1" s="76">
        <f>SUM(AN4:AN22)</f>
        <v>47706750</v>
      </c>
      <c r="AT1" s="77"/>
      <c r="AU1" s="78"/>
      <c r="AV1" s="8" t="s">
        <v>54</v>
      </c>
    </row>
    <row r="2" spans="1:48" s="8" customFormat="1" ht="15.75" thickBot="1" x14ac:dyDescent="0.3">
      <c r="A2" s="1"/>
      <c r="B2" s="1"/>
      <c r="C2" s="1"/>
      <c r="D2" s="2"/>
      <c r="E2"/>
      <c r="F2" s="3" t="s">
        <v>31</v>
      </c>
      <c r="G2" s="3" t="s">
        <v>31</v>
      </c>
      <c r="H2" s="3" t="s">
        <v>31</v>
      </c>
      <c r="I2" s="4" t="s">
        <v>32</v>
      </c>
      <c r="J2" s="4" t="s">
        <v>32</v>
      </c>
      <c r="K2" s="4" t="s">
        <v>32</v>
      </c>
      <c r="L2" s="5" t="s">
        <v>33</v>
      </c>
      <c r="M2" s="5" t="s">
        <v>33</v>
      </c>
      <c r="N2" s="5" t="s">
        <v>33</v>
      </c>
      <c r="O2" s="5" t="s">
        <v>33</v>
      </c>
      <c r="P2" s="5" t="s">
        <v>33</v>
      </c>
      <c r="Q2" s="6" t="s">
        <v>34</v>
      </c>
      <c r="R2" s="6" t="s">
        <v>34</v>
      </c>
      <c r="S2" s="6" t="s">
        <v>34</v>
      </c>
      <c r="T2" s="7" t="s">
        <v>35</v>
      </c>
      <c r="V2" s="3" t="s">
        <v>31</v>
      </c>
      <c r="W2" s="3" t="s">
        <v>31</v>
      </c>
      <c r="X2" s="3" t="s">
        <v>31</v>
      </c>
      <c r="Y2" s="4" t="s">
        <v>32</v>
      </c>
      <c r="Z2" s="4" t="s">
        <v>32</v>
      </c>
      <c r="AA2" s="4" t="s">
        <v>32</v>
      </c>
      <c r="AB2" s="5" t="s">
        <v>33</v>
      </c>
      <c r="AC2" s="5" t="s">
        <v>33</v>
      </c>
      <c r="AD2" s="5" t="s">
        <v>33</v>
      </c>
      <c r="AE2" s="5" t="s">
        <v>33</v>
      </c>
      <c r="AF2" s="5" t="s">
        <v>33</v>
      </c>
      <c r="AG2" s="6" t="s">
        <v>34</v>
      </c>
      <c r="AH2" s="6" t="s">
        <v>34</v>
      </c>
      <c r="AI2" s="6" t="s">
        <v>34</v>
      </c>
      <c r="AJ2" s="7" t="s">
        <v>35</v>
      </c>
      <c r="AN2" s="9" t="s">
        <v>0</v>
      </c>
      <c r="AO2" s="9"/>
      <c r="AP2" s="9"/>
    </row>
    <row r="3" spans="1:48" s="14" customFormat="1" ht="33.75" x14ac:dyDescent="0.25">
      <c r="A3" s="10" t="s">
        <v>51</v>
      </c>
      <c r="B3" s="10" t="s">
        <v>26</v>
      </c>
      <c r="C3" s="11" t="s">
        <v>1</v>
      </c>
      <c r="D3" s="12" t="s">
        <v>30</v>
      </c>
      <c r="E3"/>
      <c r="F3" s="13" t="s">
        <v>36</v>
      </c>
      <c r="G3" s="13" t="s">
        <v>37</v>
      </c>
      <c r="H3" s="13" t="s">
        <v>38</v>
      </c>
      <c r="I3" s="13" t="s">
        <v>36</v>
      </c>
      <c r="J3" s="13" t="s">
        <v>37</v>
      </c>
      <c r="K3" s="13" t="s">
        <v>38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37</v>
      </c>
      <c r="R3" s="13" t="s">
        <v>39</v>
      </c>
      <c r="S3" s="13" t="s">
        <v>40</v>
      </c>
      <c r="T3" s="13" t="s">
        <v>38</v>
      </c>
      <c r="V3" s="13" t="s">
        <v>36</v>
      </c>
      <c r="W3" s="13" t="s">
        <v>37</v>
      </c>
      <c r="X3" s="13" t="s">
        <v>38</v>
      </c>
      <c r="Y3" s="13" t="s">
        <v>36</v>
      </c>
      <c r="Z3" s="13" t="s">
        <v>37</v>
      </c>
      <c r="AA3" s="13" t="s">
        <v>38</v>
      </c>
      <c r="AB3" s="13" t="s">
        <v>36</v>
      </c>
      <c r="AC3" s="13" t="s">
        <v>37</v>
      </c>
      <c r="AD3" s="13" t="s">
        <v>38</v>
      </c>
      <c r="AE3" s="13" t="s">
        <v>39</v>
      </c>
      <c r="AF3" s="13" t="s">
        <v>40</v>
      </c>
      <c r="AG3" s="13" t="s">
        <v>37</v>
      </c>
      <c r="AH3" s="13" t="s">
        <v>39</v>
      </c>
      <c r="AI3" s="13" t="s">
        <v>40</v>
      </c>
      <c r="AJ3" s="71" t="s">
        <v>38</v>
      </c>
      <c r="AK3" s="73" t="s">
        <v>2</v>
      </c>
      <c r="AL3" s="15"/>
      <c r="AM3" s="15"/>
      <c r="AN3" s="16" t="s">
        <v>3</v>
      </c>
      <c r="AO3" s="16" t="s">
        <v>4</v>
      </c>
      <c r="AP3" s="16" t="s">
        <v>5</v>
      </c>
      <c r="AS3" s="17"/>
      <c r="AT3" s="18" t="s">
        <v>55</v>
      </c>
      <c r="AU3" s="19" t="s">
        <v>56</v>
      </c>
    </row>
    <row r="4" spans="1:48" ht="15" customHeight="1" x14ac:dyDescent="0.25">
      <c r="A4" s="20" t="s">
        <v>8</v>
      </c>
      <c r="B4" s="20" t="s">
        <v>27</v>
      </c>
      <c r="C4" s="21" t="s">
        <v>43</v>
      </c>
      <c r="D4" s="22">
        <v>30713</v>
      </c>
      <c r="F4" s="23">
        <v>350</v>
      </c>
      <c r="G4" s="23">
        <v>350</v>
      </c>
      <c r="H4" s="23">
        <v>350</v>
      </c>
      <c r="I4" s="23">
        <v>220</v>
      </c>
      <c r="J4" s="23">
        <v>220</v>
      </c>
      <c r="K4" s="23">
        <v>220</v>
      </c>
      <c r="L4" s="24">
        <v>999999</v>
      </c>
      <c r="M4" s="24">
        <v>999999</v>
      </c>
      <c r="N4" s="24">
        <v>999999</v>
      </c>
      <c r="O4" s="24">
        <v>999999</v>
      </c>
      <c r="P4" s="24">
        <v>999999</v>
      </c>
      <c r="Q4" s="23">
        <v>160</v>
      </c>
      <c r="R4" s="23">
        <v>160</v>
      </c>
      <c r="S4" s="23">
        <v>160</v>
      </c>
      <c r="T4" s="24">
        <v>999999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1</v>
      </c>
      <c r="AJ4" s="72">
        <v>0</v>
      </c>
      <c r="AK4" s="74">
        <f>SUM(V4:AJ4)</f>
        <v>1</v>
      </c>
      <c r="AL4" s="27"/>
      <c r="AM4" s="27"/>
      <c r="AN4" s="28">
        <f>SUMPRODUCT(V4:AJ4,F4:T4) *D4</f>
        <v>4914080</v>
      </c>
      <c r="AO4" s="29" t="str">
        <f>IFERROR( _xlfn.XLOOKUP(1,V4:AJ4,$V$2:$AJ$2), "")</f>
        <v>Supplier 4</v>
      </c>
      <c r="AP4" s="30">
        <f>D4</f>
        <v>30713</v>
      </c>
      <c r="AQ4" s="31"/>
      <c r="AS4" s="32"/>
      <c r="AT4" s="33" t="s">
        <v>6</v>
      </c>
      <c r="AU4" s="34" t="s">
        <v>6</v>
      </c>
    </row>
    <row r="5" spans="1:48" x14ac:dyDescent="0.25">
      <c r="A5" s="20" t="s">
        <v>9</v>
      </c>
      <c r="B5" s="20" t="s">
        <v>27</v>
      </c>
      <c r="C5" s="21" t="s">
        <v>43</v>
      </c>
      <c r="D5" s="22">
        <v>26512</v>
      </c>
      <c r="F5" s="23">
        <v>210</v>
      </c>
      <c r="G5" s="23">
        <v>210</v>
      </c>
      <c r="H5" s="23">
        <v>210</v>
      </c>
      <c r="I5" s="23">
        <v>220</v>
      </c>
      <c r="J5" s="23">
        <v>220</v>
      </c>
      <c r="K5" s="23">
        <v>220</v>
      </c>
      <c r="L5" s="24">
        <v>999999</v>
      </c>
      <c r="M5" s="24">
        <v>999999</v>
      </c>
      <c r="N5" s="24">
        <v>999999</v>
      </c>
      <c r="O5" s="24">
        <v>999999</v>
      </c>
      <c r="P5" s="24">
        <v>999999</v>
      </c>
      <c r="Q5" s="23">
        <v>160</v>
      </c>
      <c r="R5" s="23">
        <v>160</v>
      </c>
      <c r="S5" s="23">
        <v>160</v>
      </c>
      <c r="T5" s="24">
        <v>999999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1</v>
      </c>
      <c r="AJ5" s="72">
        <v>0</v>
      </c>
      <c r="AK5" s="74">
        <f>SUM(V5:AJ5)</f>
        <v>1</v>
      </c>
      <c r="AL5" s="27"/>
      <c r="AM5" s="27"/>
      <c r="AN5" s="28">
        <f>SUMPRODUCT(V5:AJ5,F5:T5) *D5</f>
        <v>4241920</v>
      </c>
      <c r="AO5" s="29" t="str">
        <f>IFERROR( _xlfn.XLOOKUP(1,V5:AJ5,$V$2:$AJ$2), "")</f>
        <v>Supplier 4</v>
      </c>
      <c r="AP5" s="30">
        <f>D5</f>
        <v>26512</v>
      </c>
      <c r="AQ5" s="31"/>
      <c r="AS5" s="32" t="s">
        <v>36</v>
      </c>
      <c r="AT5" s="35">
        <v>10000</v>
      </c>
      <c r="AU5" s="36">
        <f t="array" ref="AU5">SUM( (AS5=$V$3:$AJ$3)*($V$4:$AJ$21) * $D$4:$D$21)</f>
        <v>7332</v>
      </c>
    </row>
    <row r="6" spans="1:48" x14ac:dyDescent="0.25">
      <c r="A6" s="20" t="s">
        <v>10</v>
      </c>
      <c r="B6" s="20" t="s">
        <v>27</v>
      </c>
      <c r="C6" s="21" t="s">
        <v>43</v>
      </c>
      <c r="D6" s="22">
        <v>17663</v>
      </c>
      <c r="F6" s="23">
        <v>210</v>
      </c>
      <c r="G6" s="23">
        <v>210</v>
      </c>
      <c r="H6" s="23">
        <v>210</v>
      </c>
      <c r="I6" s="23">
        <v>220</v>
      </c>
      <c r="J6" s="23">
        <v>220</v>
      </c>
      <c r="K6" s="23">
        <v>220</v>
      </c>
      <c r="L6" s="24">
        <v>999999</v>
      </c>
      <c r="M6" s="24">
        <v>999999</v>
      </c>
      <c r="N6" s="24">
        <v>999999</v>
      </c>
      <c r="O6" s="24">
        <v>999999</v>
      </c>
      <c r="P6" s="24">
        <v>999999</v>
      </c>
      <c r="Q6" s="23">
        <v>190</v>
      </c>
      <c r="R6" s="23">
        <v>190</v>
      </c>
      <c r="S6" s="23">
        <v>190</v>
      </c>
      <c r="T6" s="24">
        <v>999999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1</v>
      </c>
      <c r="AI6" s="26">
        <v>0</v>
      </c>
      <c r="AJ6" s="72">
        <v>0</v>
      </c>
      <c r="AK6" s="74">
        <f>SUM(V6:AJ6)</f>
        <v>1</v>
      </c>
      <c r="AL6" s="27"/>
      <c r="AM6" s="27"/>
      <c r="AN6" s="28">
        <f>SUMPRODUCT(V6:AJ6,F6:T6) *D6</f>
        <v>3355970</v>
      </c>
      <c r="AO6" s="29" t="str">
        <f>IFERROR( _xlfn.XLOOKUP(1,V6:AJ6,$V$2:$AJ$2), "")</f>
        <v>Supplier 4</v>
      </c>
      <c r="AP6" s="30">
        <f>D6</f>
        <v>17663</v>
      </c>
      <c r="AQ6" s="31"/>
      <c r="AS6" s="32" t="s">
        <v>37</v>
      </c>
      <c r="AT6" s="35">
        <v>40000</v>
      </c>
      <c r="AU6" s="36">
        <f t="array" ref="AU6">SUM( (AS6=$V$3:$AJ$3)*($V$4:$AJ$21) * $D$4:$D$21)</f>
        <v>30154</v>
      </c>
      <c r="AV6" s="8" t="s">
        <v>57</v>
      </c>
    </row>
    <row r="7" spans="1:48" x14ac:dyDescent="0.25">
      <c r="A7" s="20" t="s">
        <v>11</v>
      </c>
      <c r="B7" s="20" t="s">
        <v>28</v>
      </c>
      <c r="C7" s="21" t="s">
        <v>44</v>
      </c>
      <c r="D7" s="22">
        <v>27489</v>
      </c>
      <c r="F7" s="23">
        <v>350</v>
      </c>
      <c r="G7" s="23">
        <v>350</v>
      </c>
      <c r="H7" s="23">
        <v>350</v>
      </c>
      <c r="I7" s="23">
        <v>377.2</v>
      </c>
      <c r="J7" s="23">
        <v>377.2</v>
      </c>
      <c r="K7" s="23">
        <v>377.2</v>
      </c>
      <c r="L7" s="24">
        <v>999999</v>
      </c>
      <c r="M7" s="23">
        <v>250</v>
      </c>
      <c r="N7" s="24">
        <v>999999</v>
      </c>
      <c r="O7" s="23">
        <v>250</v>
      </c>
      <c r="P7" s="23">
        <v>250</v>
      </c>
      <c r="Q7" s="24">
        <v>999999</v>
      </c>
      <c r="R7" s="24">
        <v>999999</v>
      </c>
      <c r="S7" s="24">
        <v>999999</v>
      </c>
      <c r="T7" s="24">
        <v>999999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1</v>
      </c>
      <c r="AF7" s="26">
        <v>0</v>
      </c>
      <c r="AG7" s="26">
        <v>0</v>
      </c>
      <c r="AH7" s="26">
        <v>0</v>
      </c>
      <c r="AI7" s="26">
        <v>0</v>
      </c>
      <c r="AJ7" s="72">
        <v>0</v>
      </c>
      <c r="AK7" s="74">
        <f>SUM(V7:AJ7)</f>
        <v>1</v>
      </c>
      <c r="AL7" s="27"/>
      <c r="AM7" s="27"/>
      <c r="AN7" s="28">
        <f>SUMPRODUCT(V7:AJ7,F7:T7) *D7</f>
        <v>6872250</v>
      </c>
      <c r="AO7" s="29" t="str">
        <f>IFERROR( _xlfn.XLOOKUP(1,V7:AJ7,$V$2:$AJ$2), "")</f>
        <v>Supplier 3</v>
      </c>
      <c r="AP7" s="30">
        <f>D7</f>
        <v>27489</v>
      </c>
      <c r="AQ7" s="31"/>
      <c r="AS7" s="32" t="s">
        <v>38</v>
      </c>
      <c r="AT7" s="35">
        <v>35000</v>
      </c>
      <c r="AU7" s="36">
        <f t="array" ref="AU7">SUM( (AS7=$V$3:$AJ$3)*($V$4:$AJ$21) * $D$4:$D$21)</f>
        <v>34343</v>
      </c>
    </row>
    <row r="8" spans="1:48" x14ac:dyDescent="0.25">
      <c r="A8" s="20" t="s">
        <v>12</v>
      </c>
      <c r="B8" s="20" t="s">
        <v>28</v>
      </c>
      <c r="C8" s="21" t="s">
        <v>44</v>
      </c>
      <c r="D8" s="22">
        <v>2367</v>
      </c>
      <c r="F8" s="23">
        <v>350</v>
      </c>
      <c r="G8" s="23">
        <v>350</v>
      </c>
      <c r="H8" s="23">
        <v>350</v>
      </c>
      <c r="I8" s="24">
        <v>999999</v>
      </c>
      <c r="J8" s="24">
        <v>999999</v>
      </c>
      <c r="K8" s="24">
        <v>999999</v>
      </c>
      <c r="L8" s="23">
        <v>250</v>
      </c>
      <c r="M8" s="23">
        <v>250</v>
      </c>
      <c r="N8" s="23">
        <v>250</v>
      </c>
      <c r="O8" s="24">
        <v>999999</v>
      </c>
      <c r="P8" s="24">
        <v>999999</v>
      </c>
      <c r="Q8" s="24">
        <v>999999</v>
      </c>
      <c r="R8" s="24">
        <v>999999</v>
      </c>
      <c r="S8" s="24">
        <v>999999</v>
      </c>
      <c r="T8" s="24">
        <v>999999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1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72">
        <v>0</v>
      </c>
      <c r="AK8" s="74">
        <f>SUM(V8:AJ8)</f>
        <v>1</v>
      </c>
      <c r="AL8" s="27"/>
      <c r="AM8" s="27"/>
      <c r="AN8" s="28">
        <f>SUMPRODUCT(V8:AJ8,F8:T8) *D8</f>
        <v>591750</v>
      </c>
      <c r="AO8" s="29" t="str">
        <f>IFERROR( _xlfn.XLOOKUP(1,V8:AJ8,$V$2:$AJ$2), "")</f>
        <v>Supplier 3</v>
      </c>
      <c r="AP8" s="30">
        <f>D8</f>
        <v>2367</v>
      </c>
      <c r="AQ8" s="31"/>
      <c r="AS8" s="32" t="s">
        <v>39</v>
      </c>
      <c r="AT8" s="35">
        <v>75000</v>
      </c>
      <c r="AU8" s="36">
        <f t="array" ref="AU8">SUM( (AS8=$V$3:$AJ$3)*($V$4:$AJ$21) * $D$4:$D$21)</f>
        <v>59391</v>
      </c>
    </row>
    <row r="9" spans="1:48" x14ac:dyDescent="0.25">
      <c r="A9" s="20" t="s">
        <v>13</v>
      </c>
      <c r="B9" s="20" t="s">
        <v>28</v>
      </c>
      <c r="C9" s="21" t="s">
        <v>45</v>
      </c>
      <c r="D9" s="22">
        <v>2913</v>
      </c>
      <c r="F9" s="23">
        <v>350</v>
      </c>
      <c r="G9" s="23">
        <v>350</v>
      </c>
      <c r="H9" s="23">
        <v>350</v>
      </c>
      <c r="I9" s="23">
        <v>240</v>
      </c>
      <c r="J9" s="23">
        <v>240</v>
      </c>
      <c r="K9" s="23">
        <v>240</v>
      </c>
      <c r="L9" s="23">
        <v>250</v>
      </c>
      <c r="M9" s="23">
        <v>250</v>
      </c>
      <c r="N9" s="23">
        <v>250</v>
      </c>
      <c r="O9" s="24">
        <v>999999</v>
      </c>
      <c r="P9" s="24">
        <v>999999</v>
      </c>
      <c r="Q9" s="24">
        <v>999999</v>
      </c>
      <c r="R9" s="24">
        <v>999999</v>
      </c>
      <c r="S9" s="24">
        <v>999999</v>
      </c>
      <c r="T9" s="24">
        <v>999999</v>
      </c>
      <c r="V9" s="26">
        <v>0</v>
      </c>
      <c r="W9" s="26">
        <v>0</v>
      </c>
      <c r="X9" s="26">
        <v>0</v>
      </c>
      <c r="Y9" s="26">
        <v>0</v>
      </c>
      <c r="Z9" s="26">
        <v>1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72">
        <v>0</v>
      </c>
      <c r="AK9" s="74">
        <f>SUM(V9:AJ9)</f>
        <v>1</v>
      </c>
      <c r="AL9" s="27"/>
      <c r="AM9" s="27"/>
      <c r="AN9" s="28">
        <f>SUMPRODUCT(V9:AJ9,F9:T9) *D9</f>
        <v>699120</v>
      </c>
      <c r="AO9" s="29" t="str">
        <f>IFERROR( _xlfn.XLOOKUP(1,V9:AJ9,$V$2:$AJ$2), "")</f>
        <v>Supplier 2</v>
      </c>
      <c r="AP9" s="30">
        <f>D9</f>
        <v>2913</v>
      </c>
      <c r="AQ9" s="31"/>
      <c r="AS9" s="32" t="s">
        <v>40</v>
      </c>
      <c r="AT9" s="35">
        <v>120000</v>
      </c>
      <c r="AU9" s="36">
        <f t="array" ref="AU9">SUM( (AS9=$V$3:$AJ$3)*($V$4:$AJ$21) * $D$4:$D$21)</f>
        <v>101510</v>
      </c>
    </row>
    <row r="10" spans="1:48" ht="15.75" thickBot="1" x14ac:dyDescent="0.3">
      <c r="A10" s="20" t="s">
        <v>14</v>
      </c>
      <c r="B10" s="20" t="s">
        <v>28</v>
      </c>
      <c r="C10" s="21" t="s">
        <v>45</v>
      </c>
      <c r="D10" s="22">
        <v>1508</v>
      </c>
      <c r="F10" s="23">
        <v>350</v>
      </c>
      <c r="G10" s="23">
        <v>350</v>
      </c>
      <c r="H10" s="23">
        <v>350</v>
      </c>
      <c r="I10" s="23">
        <v>240</v>
      </c>
      <c r="J10" s="23">
        <v>240</v>
      </c>
      <c r="K10" s="23">
        <v>240</v>
      </c>
      <c r="L10" s="23">
        <v>250</v>
      </c>
      <c r="M10" s="23">
        <v>250</v>
      </c>
      <c r="N10" s="23">
        <v>250</v>
      </c>
      <c r="O10" s="24">
        <v>999999</v>
      </c>
      <c r="P10" s="24">
        <v>999999</v>
      </c>
      <c r="Q10" s="24">
        <v>999999</v>
      </c>
      <c r="R10" s="24">
        <v>999999</v>
      </c>
      <c r="S10" s="24">
        <v>999999</v>
      </c>
      <c r="T10" s="24">
        <v>999999</v>
      </c>
      <c r="V10" s="26">
        <v>0</v>
      </c>
      <c r="W10" s="26">
        <v>0</v>
      </c>
      <c r="X10" s="26">
        <v>0</v>
      </c>
      <c r="Y10" s="26">
        <v>1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72">
        <v>0</v>
      </c>
      <c r="AK10" s="74">
        <f>SUM(V10:AJ10)</f>
        <v>1</v>
      </c>
      <c r="AL10" s="27"/>
      <c r="AM10" s="27"/>
      <c r="AN10" s="28">
        <f>SUMPRODUCT(V10:AJ10,F10:T10) *D10</f>
        <v>361920</v>
      </c>
      <c r="AO10" s="29" t="str">
        <f>IFERROR( _xlfn.XLOOKUP(1,V10:AJ10,$V$2:$AJ$2), "")</f>
        <v>Supplier 2</v>
      </c>
      <c r="AP10" s="30">
        <f>D10</f>
        <v>1508</v>
      </c>
      <c r="AQ10" s="31"/>
      <c r="AS10" s="37"/>
      <c r="AT10" s="38">
        <f>SUM(AT5:AT9)</f>
        <v>280000</v>
      </c>
      <c r="AU10" s="39">
        <f>SUM(AU5:AU9)</f>
        <v>232730</v>
      </c>
    </row>
    <row r="11" spans="1:48" x14ac:dyDescent="0.25">
      <c r="A11" s="20" t="s">
        <v>15</v>
      </c>
      <c r="B11" s="20" t="s">
        <v>28</v>
      </c>
      <c r="C11" s="21" t="s">
        <v>45</v>
      </c>
      <c r="D11" s="22">
        <v>13480</v>
      </c>
      <c r="F11" s="23">
        <v>350</v>
      </c>
      <c r="G11" s="23">
        <v>350</v>
      </c>
      <c r="H11" s="23">
        <v>350</v>
      </c>
      <c r="I11" s="23">
        <v>377.2</v>
      </c>
      <c r="J11" s="23">
        <v>377.2</v>
      </c>
      <c r="K11" s="23">
        <v>377.2</v>
      </c>
      <c r="L11" s="23">
        <v>250</v>
      </c>
      <c r="M11" s="23">
        <v>250</v>
      </c>
      <c r="N11" s="23">
        <v>250</v>
      </c>
      <c r="O11" s="24">
        <v>999999</v>
      </c>
      <c r="P11" s="24">
        <v>999999</v>
      </c>
      <c r="Q11" s="24">
        <v>999999</v>
      </c>
      <c r="R11" s="24">
        <v>999999</v>
      </c>
      <c r="S11" s="24">
        <v>999999</v>
      </c>
      <c r="T11" s="24">
        <v>999999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1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72">
        <v>0</v>
      </c>
      <c r="AK11" s="74">
        <f>SUM(V11:AJ11)</f>
        <v>1</v>
      </c>
      <c r="AL11" s="27"/>
      <c r="AM11" s="27"/>
      <c r="AN11" s="28">
        <f>SUMPRODUCT(V11:AJ11,F11:T11) *D11</f>
        <v>3370000</v>
      </c>
      <c r="AO11" s="29" t="str">
        <f>IFERROR( _xlfn.XLOOKUP(1,V11:AJ11,$V$2:$AJ$2), "")</f>
        <v>Supplier 3</v>
      </c>
      <c r="AP11" s="30">
        <f>D11</f>
        <v>13480</v>
      </c>
      <c r="AQ11" s="31"/>
      <c r="AS11"/>
    </row>
    <row r="12" spans="1:48" ht="15.75" thickBot="1" x14ac:dyDescent="0.3">
      <c r="A12" s="20" t="s">
        <v>16</v>
      </c>
      <c r="B12" s="20" t="s">
        <v>29</v>
      </c>
      <c r="C12" s="21" t="s">
        <v>46</v>
      </c>
      <c r="D12" s="22">
        <v>17699</v>
      </c>
      <c r="F12" s="23">
        <v>350</v>
      </c>
      <c r="G12" s="23">
        <v>350</v>
      </c>
      <c r="H12" s="23">
        <v>350</v>
      </c>
      <c r="I12" s="23">
        <v>377.2</v>
      </c>
      <c r="J12" s="23">
        <v>377.2</v>
      </c>
      <c r="K12" s="23">
        <v>377.2</v>
      </c>
      <c r="L12" s="23">
        <v>250</v>
      </c>
      <c r="M12" s="23">
        <v>250</v>
      </c>
      <c r="N12" s="23">
        <v>250</v>
      </c>
      <c r="O12" s="24">
        <v>999999</v>
      </c>
      <c r="P12" s="24">
        <v>999999</v>
      </c>
      <c r="Q12" s="24">
        <v>999999</v>
      </c>
      <c r="R12" s="24">
        <v>999999</v>
      </c>
      <c r="S12" s="24">
        <v>999999</v>
      </c>
      <c r="T12" s="24">
        <v>999999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1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72">
        <v>0</v>
      </c>
      <c r="AK12" s="74">
        <f>SUM(V12:AJ12)</f>
        <v>1</v>
      </c>
      <c r="AL12" s="27"/>
      <c r="AM12" s="27"/>
      <c r="AN12" s="28">
        <f>SUMPRODUCT(V12:AJ12,F12:T12) *D12</f>
        <v>4424750</v>
      </c>
      <c r="AO12" s="29" t="str">
        <f>IFERROR( _xlfn.XLOOKUP(1,V12:AJ12,$V$2:$AJ$2), "")</f>
        <v>Supplier 3</v>
      </c>
      <c r="AP12" s="30">
        <f>D12</f>
        <v>17699</v>
      </c>
      <c r="AQ12" s="31"/>
      <c r="AS12" s="40"/>
      <c r="AT12" s="41"/>
      <c r="AU12" s="41"/>
    </row>
    <row r="13" spans="1:48" x14ac:dyDescent="0.25">
      <c r="A13" s="20" t="s">
        <v>17</v>
      </c>
      <c r="B13" s="20" t="s">
        <v>28</v>
      </c>
      <c r="C13" s="21" t="s">
        <v>47</v>
      </c>
      <c r="D13" s="22">
        <v>3164</v>
      </c>
      <c r="F13" s="23">
        <v>350</v>
      </c>
      <c r="G13" s="23">
        <v>350</v>
      </c>
      <c r="H13" s="23">
        <v>350</v>
      </c>
      <c r="I13" s="24">
        <v>999999</v>
      </c>
      <c r="J13" s="24">
        <v>999999</v>
      </c>
      <c r="K13" s="24">
        <v>999999</v>
      </c>
      <c r="L13" s="24">
        <v>999999</v>
      </c>
      <c r="M13" s="23">
        <v>250</v>
      </c>
      <c r="N13" s="24">
        <v>999999</v>
      </c>
      <c r="O13" s="23">
        <v>250</v>
      </c>
      <c r="P13" s="23">
        <v>250</v>
      </c>
      <c r="Q13" s="24">
        <v>999999</v>
      </c>
      <c r="R13" s="24">
        <v>999999</v>
      </c>
      <c r="S13" s="24">
        <v>999999</v>
      </c>
      <c r="T13" s="23">
        <v>150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72">
        <v>1</v>
      </c>
      <c r="AK13" s="74">
        <f>SUM(V13:AJ13)</f>
        <v>1</v>
      </c>
      <c r="AL13" s="27"/>
      <c r="AM13" s="27"/>
      <c r="AN13" s="28">
        <f>SUMPRODUCT(V13:AJ13,F13:T13) *D13</f>
        <v>474600</v>
      </c>
      <c r="AO13" s="29" t="str">
        <f>IFERROR( _xlfn.XLOOKUP(1,V13:AJ13,$V$2:$AJ$2), "")</f>
        <v>Supplier 5</v>
      </c>
      <c r="AP13" s="30">
        <f>D13</f>
        <v>3164</v>
      </c>
      <c r="AQ13" s="31"/>
      <c r="AS13" s="42" t="s">
        <v>3</v>
      </c>
      <c r="AT13" s="43">
        <f>AS1</f>
        <v>47706750</v>
      </c>
      <c r="AU13" s="44" t="s">
        <v>7</v>
      </c>
    </row>
    <row r="14" spans="1:48" x14ac:dyDescent="0.25">
      <c r="A14" s="20" t="s">
        <v>18</v>
      </c>
      <c r="B14" s="20" t="s">
        <v>28</v>
      </c>
      <c r="C14" s="21" t="s">
        <v>48</v>
      </c>
      <c r="D14" s="22">
        <v>27241</v>
      </c>
      <c r="F14" s="23">
        <v>300</v>
      </c>
      <c r="G14" s="23">
        <v>300</v>
      </c>
      <c r="H14" s="23">
        <v>300</v>
      </c>
      <c r="I14" s="23">
        <v>350</v>
      </c>
      <c r="J14" s="23">
        <v>350</v>
      </c>
      <c r="K14" s="23">
        <v>350</v>
      </c>
      <c r="L14" s="24">
        <v>999999</v>
      </c>
      <c r="M14" s="24">
        <v>999999</v>
      </c>
      <c r="N14" s="24">
        <v>999999</v>
      </c>
      <c r="O14" s="24">
        <v>999999</v>
      </c>
      <c r="P14" s="24">
        <v>999999</v>
      </c>
      <c r="Q14" s="24">
        <v>999999</v>
      </c>
      <c r="R14" s="24">
        <v>999999</v>
      </c>
      <c r="S14" s="24">
        <v>999999</v>
      </c>
      <c r="T14" s="24">
        <v>999999</v>
      </c>
      <c r="V14" s="26">
        <v>0</v>
      </c>
      <c r="W14" s="26">
        <v>1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72">
        <v>0</v>
      </c>
      <c r="AK14" s="74">
        <f>SUM(V14:AJ14)</f>
        <v>1</v>
      </c>
      <c r="AL14" s="27"/>
      <c r="AM14" s="27"/>
      <c r="AN14" s="28">
        <f>SUMPRODUCT(V14:AJ14,F14:T14) *D14</f>
        <v>8172300</v>
      </c>
      <c r="AO14" s="29" t="str">
        <f>IFERROR( _xlfn.XLOOKUP(1,V14:AJ14,$V$2:$AJ$2), "")</f>
        <v>Supplier 1</v>
      </c>
      <c r="AP14" s="30">
        <f>D14</f>
        <v>27241</v>
      </c>
      <c r="AQ14" s="31"/>
      <c r="AS14" s="45" t="s">
        <v>31</v>
      </c>
      <c r="AT14" s="46">
        <f t="array" ref="AT14" xml:space="preserve"> SUM( ($AS14=$V$2:$AJ$2) * ($V$4:$AJ$21) * ($F$4:$T$21) * $D$4:$D$21 )</f>
        <v>8172300</v>
      </c>
      <c r="AU14" s="47">
        <f>IFERROR( AT14/$AT$13, "")</f>
        <v>0.17130280306245971</v>
      </c>
    </row>
    <row r="15" spans="1:48" x14ac:dyDescent="0.25">
      <c r="A15" s="20" t="s">
        <v>19</v>
      </c>
      <c r="B15" s="20" t="s">
        <v>28</v>
      </c>
      <c r="C15" s="21" t="s">
        <v>48</v>
      </c>
      <c r="D15" s="22">
        <v>1535</v>
      </c>
      <c r="F15" s="23">
        <v>350</v>
      </c>
      <c r="G15" s="23">
        <v>350</v>
      </c>
      <c r="H15" s="23">
        <v>350</v>
      </c>
      <c r="I15" s="24">
        <v>999999</v>
      </c>
      <c r="J15" s="24">
        <v>999999</v>
      </c>
      <c r="K15" s="24">
        <v>999999</v>
      </c>
      <c r="L15" s="23">
        <v>250</v>
      </c>
      <c r="M15" s="23">
        <v>250</v>
      </c>
      <c r="N15" s="23">
        <v>250</v>
      </c>
      <c r="O15" s="24">
        <v>999999</v>
      </c>
      <c r="P15" s="24">
        <v>999999</v>
      </c>
      <c r="Q15" s="24">
        <v>999999</v>
      </c>
      <c r="R15" s="24">
        <v>999999</v>
      </c>
      <c r="S15" s="24">
        <v>999999</v>
      </c>
      <c r="T15" s="24">
        <v>999999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1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72">
        <v>0</v>
      </c>
      <c r="AK15" s="74">
        <f>SUM(V15:AJ15)</f>
        <v>1</v>
      </c>
      <c r="AL15" s="27"/>
      <c r="AM15" s="27"/>
      <c r="AN15" s="28">
        <f>SUMPRODUCT(V15:AJ15,F15:T15) *D15</f>
        <v>383750</v>
      </c>
      <c r="AO15" s="29" t="str">
        <f>IFERROR( _xlfn.XLOOKUP(1,V15:AJ15,$V$2:$AJ$2), "")</f>
        <v>Supplier 3</v>
      </c>
      <c r="AP15" s="30">
        <f>D15</f>
        <v>1535</v>
      </c>
      <c r="AQ15" s="31"/>
      <c r="AS15" s="45" t="s">
        <v>32</v>
      </c>
      <c r="AT15" s="46">
        <f t="array" ref="AT15" xml:space="preserve"> SUM( ($AS15=$V$2:$AJ$2) * ($V$4:$AJ$21) * ($F$4:$T$21) * $D$4:$D$21 )</f>
        <v>1061040</v>
      </c>
      <c r="AU15" s="47">
        <f t="shared" ref="AU15:AU18" si="0">IFERROR( AT15/$AT$13, "")</f>
        <v>2.2240877863195459E-2</v>
      </c>
      <c r="AV15" s="8"/>
    </row>
    <row r="16" spans="1:48" x14ac:dyDescent="0.25">
      <c r="A16" s="20" t="s">
        <v>20</v>
      </c>
      <c r="B16" s="20" t="s">
        <v>28</v>
      </c>
      <c r="C16" s="21" t="s">
        <v>49</v>
      </c>
      <c r="D16" s="22">
        <v>983</v>
      </c>
      <c r="F16" s="23">
        <v>350</v>
      </c>
      <c r="G16" s="23">
        <v>350</v>
      </c>
      <c r="H16" s="23">
        <v>350</v>
      </c>
      <c r="I16" s="24">
        <v>999999</v>
      </c>
      <c r="J16" s="24">
        <v>999999</v>
      </c>
      <c r="K16" s="24">
        <v>999999</v>
      </c>
      <c r="L16" s="23">
        <v>250</v>
      </c>
      <c r="M16" s="23">
        <v>250</v>
      </c>
      <c r="N16" s="23">
        <v>250</v>
      </c>
      <c r="O16" s="24">
        <v>999999</v>
      </c>
      <c r="P16" s="24">
        <v>999999</v>
      </c>
      <c r="Q16" s="24">
        <v>999999</v>
      </c>
      <c r="R16" s="24">
        <v>999999</v>
      </c>
      <c r="S16" s="24">
        <v>999999</v>
      </c>
      <c r="T16" s="24">
        <v>999999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72">
        <v>0</v>
      </c>
      <c r="AK16" s="74">
        <f>SUM(V16:AJ16)</f>
        <v>1</v>
      </c>
      <c r="AL16" s="27"/>
      <c r="AM16" s="27"/>
      <c r="AN16" s="28">
        <f>SUMPRODUCT(V16:AJ16,F16:T16) *D16</f>
        <v>245750</v>
      </c>
      <c r="AO16" s="29" t="str">
        <f>IFERROR( _xlfn.XLOOKUP(1,V16:AJ16,$V$2:$AJ$2), "")</f>
        <v>Supplier 3</v>
      </c>
      <c r="AP16" s="30">
        <f>D16</f>
        <v>983</v>
      </c>
      <c r="AQ16" s="31"/>
      <c r="AS16" s="45" t="s">
        <v>33</v>
      </c>
      <c r="AT16" s="46">
        <f t="array" ref="AT16" xml:space="preserve"> SUM( ($AS16=$V$2:$AJ$2) * ($V$4:$AJ$21) * ($F$4:$T$21) * $D$4:$D$21 )</f>
        <v>16123000</v>
      </c>
      <c r="AU16" s="47">
        <f t="shared" si="0"/>
        <v>0.33796056113652678</v>
      </c>
      <c r="AV16" s="25" t="s">
        <v>58</v>
      </c>
    </row>
    <row r="17" spans="1:52" x14ac:dyDescent="0.25">
      <c r="A17" s="20" t="s">
        <v>21</v>
      </c>
      <c r="B17" s="20" t="s">
        <v>28</v>
      </c>
      <c r="C17" s="21" t="s">
        <v>49</v>
      </c>
      <c r="D17" s="22">
        <v>827</v>
      </c>
      <c r="F17" s="23">
        <v>350</v>
      </c>
      <c r="G17" s="23">
        <v>350</v>
      </c>
      <c r="H17" s="23">
        <v>350</v>
      </c>
      <c r="I17" s="24">
        <v>999999</v>
      </c>
      <c r="J17" s="24">
        <v>999999</v>
      </c>
      <c r="K17" s="24">
        <v>999999</v>
      </c>
      <c r="L17" s="23">
        <v>250</v>
      </c>
      <c r="M17" s="23">
        <v>250</v>
      </c>
      <c r="N17" s="23">
        <v>250</v>
      </c>
      <c r="O17" s="24">
        <v>999999</v>
      </c>
      <c r="P17" s="24">
        <v>999999</v>
      </c>
      <c r="Q17" s="24">
        <v>999999</v>
      </c>
      <c r="R17" s="24">
        <v>999999</v>
      </c>
      <c r="S17" s="24">
        <v>999999</v>
      </c>
      <c r="T17" s="24">
        <v>999999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1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72">
        <v>0</v>
      </c>
      <c r="AK17" s="74">
        <f>SUM(V17:AJ17)</f>
        <v>1</v>
      </c>
      <c r="AL17" s="27"/>
      <c r="AM17" s="27"/>
      <c r="AN17" s="28">
        <f>SUMPRODUCT(V17:AJ17,F17:T17) *D17</f>
        <v>206750</v>
      </c>
      <c r="AO17" s="29" t="str">
        <f>IFERROR( _xlfn.XLOOKUP(1,V17:AJ17,$V$2:$AJ$2), "")</f>
        <v>Supplier 3</v>
      </c>
      <c r="AP17" s="30">
        <f>D17</f>
        <v>827</v>
      </c>
      <c r="AQ17" s="31"/>
      <c r="AS17" s="45" t="s">
        <v>34</v>
      </c>
      <c r="AT17" s="46">
        <f t="array" ref="AT17" xml:space="preserve"> SUM( ($AS17=$V$2:$AJ$2) * ($V$4:$AJ$21) * ($F$4:$T$21) * $D$4:$D$21 )</f>
        <v>21875810</v>
      </c>
      <c r="AU17" s="47">
        <f t="shared" si="0"/>
        <v>0.45854748017838148</v>
      </c>
    </row>
    <row r="18" spans="1:52" x14ac:dyDescent="0.25">
      <c r="A18" s="20" t="s">
        <v>22</v>
      </c>
      <c r="B18" s="20" t="s">
        <v>28</v>
      </c>
      <c r="C18" s="21" t="s">
        <v>49</v>
      </c>
      <c r="D18" s="22">
        <v>82</v>
      </c>
      <c r="F18" s="23">
        <v>350</v>
      </c>
      <c r="G18" s="23">
        <v>350</v>
      </c>
      <c r="H18" s="23">
        <v>350</v>
      </c>
      <c r="I18" s="24">
        <v>999999</v>
      </c>
      <c r="J18" s="24">
        <v>999999</v>
      </c>
      <c r="K18" s="24">
        <v>999999</v>
      </c>
      <c r="L18" s="23">
        <v>250</v>
      </c>
      <c r="M18" s="23">
        <v>250</v>
      </c>
      <c r="N18" s="23">
        <v>250</v>
      </c>
      <c r="O18" s="24">
        <v>999999</v>
      </c>
      <c r="P18" s="24">
        <v>999999</v>
      </c>
      <c r="Q18" s="24">
        <v>999999</v>
      </c>
      <c r="R18" s="24">
        <v>999999</v>
      </c>
      <c r="S18" s="24">
        <v>999999</v>
      </c>
      <c r="T18" s="24">
        <v>999999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1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72">
        <v>0</v>
      </c>
      <c r="AK18" s="74">
        <f>SUM(V18:AJ18)</f>
        <v>1</v>
      </c>
      <c r="AL18" s="27"/>
      <c r="AM18" s="27"/>
      <c r="AN18" s="28">
        <f>SUMPRODUCT(V18:AJ18,F18:T18) *D18</f>
        <v>20500</v>
      </c>
      <c r="AO18" s="29" t="str">
        <f>IFERROR( _xlfn.XLOOKUP(1,V18:AJ18,$V$2:$AJ$2), "")</f>
        <v>Supplier 3</v>
      </c>
      <c r="AP18" s="30">
        <f>D18</f>
        <v>82</v>
      </c>
      <c r="AQ18" s="31"/>
      <c r="AS18" s="45" t="s">
        <v>35</v>
      </c>
      <c r="AT18" s="46">
        <f t="array" ref="AT18" xml:space="preserve"> SUM( ($AS18=$V$2:$AJ$2) * ($V$4:$AJ$21) * ($F$4:$T$21) * $D$4:$D$21 )</f>
        <v>474600</v>
      </c>
      <c r="AU18" s="47">
        <f t="shared" si="0"/>
        <v>9.9482777594365572E-3</v>
      </c>
    </row>
    <row r="19" spans="1:52" ht="15.75" thickBot="1" x14ac:dyDescent="0.3">
      <c r="A19" s="20" t="s">
        <v>23</v>
      </c>
      <c r="B19" s="20" t="s">
        <v>28</v>
      </c>
      <c r="C19" s="21" t="s">
        <v>49</v>
      </c>
      <c r="D19" s="22">
        <v>30</v>
      </c>
      <c r="F19" s="23">
        <v>350</v>
      </c>
      <c r="G19" s="23">
        <v>350</v>
      </c>
      <c r="H19" s="23">
        <v>350</v>
      </c>
      <c r="I19" s="24">
        <v>999999</v>
      </c>
      <c r="J19" s="24">
        <v>999999</v>
      </c>
      <c r="K19" s="24">
        <v>999999</v>
      </c>
      <c r="L19" s="23">
        <v>250</v>
      </c>
      <c r="M19" s="23">
        <v>250</v>
      </c>
      <c r="N19" s="23">
        <v>250</v>
      </c>
      <c r="O19" s="24">
        <v>999999</v>
      </c>
      <c r="P19" s="24">
        <v>999999</v>
      </c>
      <c r="Q19" s="24">
        <v>999999</v>
      </c>
      <c r="R19" s="24">
        <v>999999</v>
      </c>
      <c r="S19" s="24">
        <v>999999</v>
      </c>
      <c r="T19" s="24">
        <v>999999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1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72">
        <v>0</v>
      </c>
      <c r="AK19" s="74">
        <f>SUM(V19:AJ19)</f>
        <v>1</v>
      </c>
      <c r="AL19" s="27"/>
      <c r="AM19" s="27"/>
      <c r="AN19" s="28">
        <f>SUMPRODUCT(V19:AJ19,F19:T19) *D19</f>
        <v>7500</v>
      </c>
      <c r="AO19" s="29" t="str">
        <f>IFERROR( _xlfn.XLOOKUP(1,V19:AJ19,$V$2:$AJ$2), "")</f>
        <v>Supplier 3</v>
      </c>
      <c r="AP19" s="30">
        <f>D19</f>
        <v>30</v>
      </c>
      <c r="AQ19" s="31"/>
      <c r="AS19" s="48"/>
      <c r="AT19" s="49"/>
      <c r="AU19" s="50"/>
    </row>
    <row r="20" spans="1:52" x14ac:dyDescent="0.25">
      <c r="A20" s="20" t="s">
        <v>24</v>
      </c>
      <c r="B20" s="20" t="s">
        <v>27</v>
      </c>
      <c r="C20" s="21" t="s">
        <v>50</v>
      </c>
      <c r="D20" s="22">
        <v>44285</v>
      </c>
      <c r="F20" s="23">
        <v>350</v>
      </c>
      <c r="G20" s="23">
        <v>350</v>
      </c>
      <c r="H20" s="23">
        <v>350</v>
      </c>
      <c r="I20" s="23">
        <v>377.2</v>
      </c>
      <c r="J20" s="23">
        <v>377.2</v>
      </c>
      <c r="K20" s="23">
        <v>377.2</v>
      </c>
      <c r="L20" s="24">
        <v>999999</v>
      </c>
      <c r="M20" s="24">
        <v>999999</v>
      </c>
      <c r="N20" s="24">
        <v>999999</v>
      </c>
      <c r="O20" s="24">
        <v>999999</v>
      </c>
      <c r="P20" s="24">
        <v>999999</v>
      </c>
      <c r="Q20" s="23">
        <v>160</v>
      </c>
      <c r="R20" s="23">
        <v>160</v>
      </c>
      <c r="S20" s="23">
        <v>160</v>
      </c>
      <c r="T20" s="24">
        <v>999999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1</v>
      </c>
      <c r="AJ20" s="72">
        <v>0</v>
      </c>
      <c r="AK20" s="74">
        <f>SUM(V20:AJ20)</f>
        <v>1</v>
      </c>
      <c r="AL20" s="27"/>
      <c r="AM20" s="27"/>
      <c r="AN20" s="28">
        <f>SUMPRODUCT(V20:AJ20,F20:T20) *D20</f>
        <v>7085600</v>
      </c>
      <c r="AO20" s="29" t="str">
        <f>IFERROR( _xlfn.XLOOKUP(1,V20:AJ20,$V$2:$AJ$2), "")</f>
        <v>Supplier 4</v>
      </c>
      <c r="AP20" s="30">
        <f>D20</f>
        <v>44285</v>
      </c>
      <c r="AQ20" s="31"/>
      <c r="AS20" s="40"/>
      <c r="AT20" s="51"/>
      <c r="AU20" s="51"/>
    </row>
    <row r="21" spans="1:52" ht="15.75" thickBot="1" x14ac:dyDescent="0.3">
      <c r="A21" s="20" t="s">
        <v>25</v>
      </c>
      <c r="B21" s="20" t="s">
        <v>27</v>
      </c>
      <c r="C21" s="21" t="s">
        <v>50</v>
      </c>
      <c r="D21" s="22">
        <v>14239</v>
      </c>
      <c r="F21" s="23">
        <v>350</v>
      </c>
      <c r="G21" s="23">
        <v>350</v>
      </c>
      <c r="H21" s="23">
        <v>350</v>
      </c>
      <c r="I21" s="23">
        <v>377.2</v>
      </c>
      <c r="J21" s="23">
        <v>377.2</v>
      </c>
      <c r="K21" s="23">
        <v>377.2</v>
      </c>
      <c r="L21" s="24">
        <v>999999</v>
      </c>
      <c r="M21" s="24">
        <v>999999</v>
      </c>
      <c r="N21" s="24">
        <v>999999</v>
      </c>
      <c r="O21" s="24">
        <v>999999</v>
      </c>
      <c r="P21" s="24">
        <v>999999</v>
      </c>
      <c r="Q21" s="23">
        <v>160</v>
      </c>
      <c r="R21" s="23">
        <v>160</v>
      </c>
      <c r="S21" s="23">
        <v>160</v>
      </c>
      <c r="T21" s="24">
        <v>999999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1</v>
      </c>
      <c r="AI21" s="26">
        <v>0</v>
      </c>
      <c r="AJ21" s="72">
        <v>0</v>
      </c>
      <c r="AK21" s="75">
        <f>SUM(V21:AJ21)</f>
        <v>1</v>
      </c>
      <c r="AL21" s="27"/>
      <c r="AM21" s="27"/>
      <c r="AN21" s="28">
        <f>SUMPRODUCT(V21:AJ21,F21:T21) *D21</f>
        <v>2278240</v>
      </c>
      <c r="AO21" s="29" t="str">
        <f>IFERROR( _xlfn.XLOOKUP(1,V21:AJ21,$V$2:$AJ$2), "")</f>
        <v>Supplier 4</v>
      </c>
      <c r="AP21" s="30">
        <f>D21</f>
        <v>14239</v>
      </c>
      <c r="AQ21" s="31"/>
      <c r="AZ21" s="67" t="s">
        <v>42</v>
      </c>
    </row>
    <row r="22" spans="1:52" x14ac:dyDescent="0.25"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Q22" s="31"/>
      <c r="AS22" s="56"/>
      <c r="AT22" s="57" t="s">
        <v>1</v>
      </c>
      <c r="AU22" s="57" t="s">
        <v>31</v>
      </c>
      <c r="AV22" s="57" t="s">
        <v>32</v>
      </c>
      <c r="AW22" s="57" t="s">
        <v>33</v>
      </c>
      <c r="AX22" s="57" t="s">
        <v>34</v>
      </c>
      <c r="AY22" s="57" t="s">
        <v>35</v>
      </c>
      <c r="AZ22" s="58" t="s">
        <v>41</v>
      </c>
    </row>
    <row r="23" spans="1:52" x14ac:dyDescent="0.25"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N23" s="25"/>
      <c r="AQ23" s="31"/>
      <c r="AS23" s="59" t="str">
        <f>_xlfn.XLOOKUP(AT23,$C$4:$C$21,$B$4:$B$21)</f>
        <v>Moscow</v>
      </c>
      <c r="AT23" s="68" t="s">
        <v>43</v>
      </c>
      <c r="AU23" s="60">
        <f t="array" ref="AU23">MAX( (AU$22=$V$2:$AJ$2) * ($AT23 = $C$4:$C$21) * $V$4:$AJ$21)</f>
        <v>0</v>
      </c>
      <c r="AV23" s="60">
        <f t="array" ref="AV23">MAX( (AV$22=$V$2:$AJ$2) * ($AT23 = $C$4:$C$21) * $V$4:$AJ$21)</f>
        <v>0</v>
      </c>
      <c r="AW23" s="60">
        <f t="array" ref="AW23">MAX( (AW$22=$V$2:$AJ$2) * ($AT23 = $C$4:$C$21) * $V$4:$AJ$21)</f>
        <v>0</v>
      </c>
      <c r="AX23" s="60">
        <f t="array" ref="AX23">MAX( (AX$22=$V$2:$AJ$2) * ($AT23 = $C$4:$C$21) * $V$4:$AJ$21)</f>
        <v>1</v>
      </c>
      <c r="AY23" s="60">
        <f t="array" ref="AY23">MAX( (AY$22=$V$2:$AJ$2) * ($AT23 = $C$4:$C$21) * $V$4:$AJ$21)</f>
        <v>0</v>
      </c>
      <c r="AZ23" s="61">
        <f>SUM(AU23:AY23)</f>
        <v>1</v>
      </c>
    </row>
    <row r="24" spans="1:52" x14ac:dyDescent="0.25">
      <c r="F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Q24" s="31"/>
      <c r="AS24" s="59" t="str">
        <f t="shared" ref="AS24:AS30" si="1">_xlfn.XLOOKUP(AT24,$C$4:$C$21,$B$4:$B$21)</f>
        <v>Volga</v>
      </c>
      <c r="AT24" s="68" t="s">
        <v>44</v>
      </c>
      <c r="AU24" s="60">
        <f t="array" ref="AU24">MAX( (AU$22=$V$2:$AJ$2) * ($AT24 = $C$4:$C$21) * $V$4:$AJ$21)</f>
        <v>0</v>
      </c>
      <c r="AV24" s="60">
        <f t="array" ref="AV24">MAX( (AV$22=$V$2:$AJ$2) * ($AT24 = $C$4:$C$21) * $V$4:$AJ$21)</f>
        <v>0</v>
      </c>
      <c r="AW24" s="60">
        <f t="array" ref="AW24">MAX( (AW$22=$V$2:$AJ$2) * ($AT24 = $C$4:$C$21) * $V$4:$AJ$21)</f>
        <v>1</v>
      </c>
      <c r="AX24" s="60">
        <f t="array" ref="AX24">MAX( (AX$22=$V$2:$AJ$2) * ($AT24 = $C$4:$C$21) * $V$4:$AJ$21)</f>
        <v>0</v>
      </c>
      <c r="AY24" s="60">
        <f t="array" ref="AY24">MAX( (AY$22=$V$2:$AJ$2) * ($AT24 = $C$4:$C$21) * $V$4:$AJ$21)</f>
        <v>0</v>
      </c>
      <c r="AZ24" s="61">
        <f t="shared" ref="AZ24:AZ30" si="2">SUM(AU24:AY24)</f>
        <v>1</v>
      </c>
    </row>
    <row r="25" spans="1:52" x14ac:dyDescent="0.25">
      <c r="F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Q25" s="31"/>
      <c r="AS25" s="59" t="str">
        <f t="shared" si="1"/>
        <v>Volga</v>
      </c>
      <c r="AT25" s="68" t="s">
        <v>45</v>
      </c>
      <c r="AU25" s="60">
        <f t="array" ref="AU25">MAX( (AU$22=$V$2:$AJ$2) * ($AT25 = $C$4:$C$21) * $V$4:$AJ$21)</f>
        <v>0</v>
      </c>
      <c r="AV25" s="60">
        <f t="array" ref="AV25">MAX( (AV$22=$V$2:$AJ$2) * ($AT25 = $C$4:$C$21) * $V$4:$AJ$21)</f>
        <v>1</v>
      </c>
      <c r="AW25" s="60">
        <f t="array" ref="AW25">MAX( (AW$22=$V$2:$AJ$2) * ($AT25 = $C$4:$C$21) * $V$4:$AJ$21)</f>
        <v>1</v>
      </c>
      <c r="AX25" s="60">
        <f t="array" ref="AX25">MAX( (AX$22=$V$2:$AJ$2) * ($AT25 = $C$4:$C$21) * $V$4:$AJ$21)</f>
        <v>0</v>
      </c>
      <c r="AY25" s="60">
        <f t="array" ref="AY25">MAX( (AY$22=$V$2:$AJ$2) * ($AT25 = $C$4:$C$21) * $V$4:$AJ$21)</f>
        <v>0</v>
      </c>
      <c r="AZ25" s="61">
        <f t="shared" si="2"/>
        <v>2</v>
      </c>
    </row>
    <row r="26" spans="1:52" x14ac:dyDescent="0.25">
      <c r="F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Q26" s="31"/>
      <c r="AS26" s="59" t="str">
        <f t="shared" si="1"/>
        <v>Ural</v>
      </c>
      <c r="AT26" s="68" t="s">
        <v>46</v>
      </c>
      <c r="AU26" s="60">
        <f t="array" ref="AU26">MAX( (AU$22=$V$2:$AJ$2) * ($AT26 = $C$4:$C$21) * $V$4:$AJ$21)</f>
        <v>0</v>
      </c>
      <c r="AV26" s="60">
        <f t="array" ref="AV26">MAX( (AV$22=$V$2:$AJ$2) * ($AT26 = $C$4:$C$21) * $V$4:$AJ$21)</f>
        <v>0</v>
      </c>
      <c r="AW26" s="60">
        <f t="array" ref="AW26">MAX( (AW$22=$V$2:$AJ$2) * ($AT26 = $C$4:$C$21) * $V$4:$AJ$21)</f>
        <v>1</v>
      </c>
      <c r="AX26" s="60">
        <f t="array" ref="AX26">MAX( (AX$22=$V$2:$AJ$2) * ($AT26 = $C$4:$C$21) * $V$4:$AJ$21)</f>
        <v>0</v>
      </c>
      <c r="AY26" s="60">
        <f t="array" ref="AY26">MAX( (AY$22=$V$2:$AJ$2) * ($AT26 = $C$4:$C$21) * $V$4:$AJ$21)</f>
        <v>0</v>
      </c>
      <c r="AZ26" s="61">
        <f t="shared" si="2"/>
        <v>1</v>
      </c>
    </row>
    <row r="27" spans="1:52" x14ac:dyDescent="0.25"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Q27" s="31"/>
      <c r="AS27" s="59" t="str">
        <f t="shared" si="1"/>
        <v>Volga</v>
      </c>
      <c r="AT27" s="68" t="s">
        <v>47</v>
      </c>
      <c r="AU27" s="60">
        <f t="array" ref="AU27">MAX( (AU$22=$V$2:$AJ$2) * ($AT27 = $C$4:$C$21) * $V$4:$AJ$21)</f>
        <v>0</v>
      </c>
      <c r="AV27" s="60">
        <f t="array" ref="AV27">MAX( (AV$22=$V$2:$AJ$2) * ($AT27 = $C$4:$C$21) * $V$4:$AJ$21)</f>
        <v>0</v>
      </c>
      <c r="AW27" s="60">
        <f t="array" ref="AW27">MAX( (AW$22=$V$2:$AJ$2) * ($AT27 = $C$4:$C$21) * $V$4:$AJ$21)</f>
        <v>0</v>
      </c>
      <c r="AX27" s="60">
        <f t="array" ref="AX27">MAX( (AX$22=$V$2:$AJ$2) * ($AT27 = $C$4:$C$21) * $V$4:$AJ$21)</f>
        <v>0</v>
      </c>
      <c r="AY27" s="60">
        <f t="array" ref="AY27">MAX( (AY$22=$V$2:$AJ$2) * ($AT27 = $C$4:$C$21) * $V$4:$AJ$21)</f>
        <v>1</v>
      </c>
      <c r="AZ27" s="61">
        <f t="shared" si="2"/>
        <v>1</v>
      </c>
    </row>
    <row r="28" spans="1:52" x14ac:dyDescent="0.25"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Q28" s="31"/>
      <c r="AS28" s="59" t="str">
        <f t="shared" si="1"/>
        <v>Volga</v>
      </c>
      <c r="AT28" s="68" t="s">
        <v>48</v>
      </c>
      <c r="AU28" s="60">
        <f t="array" ref="AU28">MAX( (AU$22=$V$2:$AJ$2) * ($AT28 = $C$4:$C$21) * $V$4:$AJ$21)</f>
        <v>1</v>
      </c>
      <c r="AV28" s="60">
        <f t="array" ref="AV28">MAX( (AV$22=$V$2:$AJ$2) * ($AT28 = $C$4:$C$21) * $V$4:$AJ$21)</f>
        <v>0</v>
      </c>
      <c r="AW28" s="60">
        <f t="array" ref="AW28">MAX( (AW$22=$V$2:$AJ$2) * ($AT28 = $C$4:$C$21) * $V$4:$AJ$21)</f>
        <v>1</v>
      </c>
      <c r="AX28" s="60">
        <f t="array" ref="AX28">MAX( (AX$22=$V$2:$AJ$2) * ($AT28 = $C$4:$C$21) * $V$4:$AJ$21)</f>
        <v>0</v>
      </c>
      <c r="AY28" s="60">
        <f t="array" ref="AY28">MAX( (AY$22=$V$2:$AJ$2) * ($AT28 = $C$4:$C$21) * $V$4:$AJ$21)</f>
        <v>0</v>
      </c>
      <c r="AZ28" s="61">
        <f t="shared" si="2"/>
        <v>2</v>
      </c>
    </row>
    <row r="29" spans="1:52" x14ac:dyDescent="0.25"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Q29" s="31"/>
      <c r="AS29" s="59" t="str">
        <f t="shared" si="1"/>
        <v>Volga</v>
      </c>
      <c r="AT29" s="68" t="s">
        <v>49</v>
      </c>
      <c r="AU29" s="60">
        <f t="array" ref="AU29">MAX( (AU$22=$V$2:$AJ$2) * ($AT29 = $C$4:$C$21) * $V$4:$AJ$21)</f>
        <v>0</v>
      </c>
      <c r="AV29" s="60">
        <f t="array" ref="AV29">MAX( (AV$22=$V$2:$AJ$2) * ($AT29 = $C$4:$C$21) * $V$4:$AJ$21)</f>
        <v>0</v>
      </c>
      <c r="AW29" s="60">
        <f t="array" ref="AW29">MAX( (AW$22=$V$2:$AJ$2) * ($AT29 = $C$4:$C$21) * $V$4:$AJ$21)</f>
        <v>1</v>
      </c>
      <c r="AX29" s="60">
        <f t="array" ref="AX29">MAX( (AX$22=$V$2:$AJ$2) * ($AT29 = $C$4:$C$21) * $V$4:$AJ$21)</f>
        <v>0</v>
      </c>
      <c r="AY29" s="60">
        <f t="array" ref="AY29">MAX( (AY$22=$V$2:$AJ$2) * ($AT29 = $C$4:$C$21) * $V$4:$AJ$21)</f>
        <v>0</v>
      </c>
      <c r="AZ29" s="61">
        <f t="shared" si="2"/>
        <v>1</v>
      </c>
    </row>
    <row r="30" spans="1:52" ht="15.75" thickBot="1" x14ac:dyDescent="0.3"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Q30" s="31"/>
      <c r="AS30" s="62" t="str">
        <f t="shared" si="1"/>
        <v>Moscow</v>
      </c>
      <c r="AT30" s="69" t="s">
        <v>50</v>
      </c>
      <c r="AU30" s="63">
        <f t="array" ref="AU30">MAX( (AU$22=$V$2:$AJ$2) * ($AT30 = $C$4:$C$21) * $V$4:$AJ$21)</f>
        <v>0</v>
      </c>
      <c r="AV30" s="63">
        <f t="array" ref="AV30">MAX( (AV$22=$V$2:$AJ$2) * ($AT30 = $C$4:$C$21) * $V$4:$AJ$21)</f>
        <v>0</v>
      </c>
      <c r="AW30" s="63">
        <f t="array" ref="AW30">MAX( (AW$22=$V$2:$AJ$2) * ($AT30 = $C$4:$C$21) * $V$4:$AJ$21)</f>
        <v>0</v>
      </c>
      <c r="AX30" s="63">
        <f t="array" ref="AX30">MAX( (AX$22=$V$2:$AJ$2) * ($AT30 = $C$4:$C$21) * $V$4:$AJ$21)</f>
        <v>1</v>
      </c>
      <c r="AY30" s="63">
        <f t="array" ref="AY30">MAX( (AY$22=$V$2:$AJ$2) * ($AT30 = $C$4:$C$21) * $V$4:$AJ$21)</f>
        <v>0</v>
      </c>
      <c r="AZ30" s="64">
        <f t="shared" si="2"/>
        <v>1</v>
      </c>
    </row>
    <row r="31" spans="1:52" x14ac:dyDescent="0.25"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Q31" s="31"/>
      <c r="AS31" s="65"/>
      <c r="AT31" s="65"/>
      <c r="AU31" s="65"/>
    </row>
    <row r="32" spans="1:52" x14ac:dyDescent="0.25"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Q32" s="31"/>
      <c r="AS32"/>
      <c r="AT32"/>
      <c r="AU32"/>
      <c r="AV32" s="66"/>
      <c r="AW32" s="66"/>
      <c r="AX32" s="66"/>
      <c r="AY32" s="66"/>
    </row>
    <row r="33" spans="6:43" x14ac:dyDescent="0.25"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Q33" s="31"/>
    </row>
    <row r="34" spans="6:43" x14ac:dyDescent="0.25"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Q34" s="31"/>
    </row>
    <row r="35" spans="6:43" x14ac:dyDescent="0.25"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Q35" s="31"/>
    </row>
    <row r="36" spans="6:43" x14ac:dyDescent="0.25"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Q36" s="31"/>
    </row>
    <row r="37" spans="6:43" x14ac:dyDescent="0.25"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Q37" s="31"/>
    </row>
    <row r="38" spans="6:43" x14ac:dyDescent="0.25"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Q38" s="31"/>
    </row>
    <row r="39" spans="6:43" x14ac:dyDescent="0.25"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Q39" s="31"/>
    </row>
    <row r="40" spans="6:43" x14ac:dyDescent="0.25"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Q40" s="31"/>
    </row>
    <row r="41" spans="6:43" x14ac:dyDescent="0.25"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Q41" s="31"/>
    </row>
    <row r="42" spans="6:43" x14ac:dyDescent="0.25"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Q42" s="31"/>
    </row>
    <row r="43" spans="6:43" x14ac:dyDescent="0.25"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Q43" s="31"/>
    </row>
    <row r="44" spans="6:43" x14ac:dyDescent="0.25"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Q44" s="31"/>
    </row>
    <row r="45" spans="6:43" x14ac:dyDescent="0.25"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Q45" s="31"/>
    </row>
    <row r="46" spans="6:43" x14ac:dyDescent="0.25"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Q46" s="31"/>
    </row>
    <row r="47" spans="6:43" x14ac:dyDescent="0.25"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Q47" s="31"/>
    </row>
    <row r="48" spans="6:43" x14ac:dyDescent="0.25"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6:36" x14ac:dyDescent="0.25"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</row>
    <row r="50" spans="6:36" x14ac:dyDescent="0.25"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</row>
    <row r="51" spans="6:36" x14ac:dyDescent="0.25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</row>
    <row r="52" spans="6:36" x14ac:dyDescent="0.25"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6:36" x14ac:dyDescent="0.25"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6:36" x14ac:dyDescent="0.25"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6:36" x14ac:dyDescent="0.25"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6:36" x14ac:dyDescent="0.25"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6:36" x14ac:dyDescent="0.25"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6:36" x14ac:dyDescent="0.25"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6:36" x14ac:dyDescent="0.25"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6:36" x14ac:dyDescent="0.25"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6:36" x14ac:dyDescent="0.25"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6:36" x14ac:dyDescent="0.25"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6:36" x14ac:dyDescent="0.25"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</row>
    <row r="64" spans="6:36" x14ac:dyDescent="0.25"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spans="6:36" x14ac:dyDescent="0.25"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</row>
    <row r="66" spans="6:36" x14ac:dyDescent="0.25"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</row>
    <row r="67" spans="6:36" x14ac:dyDescent="0.25"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</row>
    <row r="68" spans="6:36" x14ac:dyDescent="0.25"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</row>
    <row r="69" spans="6:36" x14ac:dyDescent="0.25"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</row>
    <row r="70" spans="6:36" x14ac:dyDescent="0.25"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</row>
    <row r="71" spans="6:36" x14ac:dyDescent="0.25"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</row>
    <row r="72" spans="6:36" x14ac:dyDescent="0.25"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</row>
    <row r="73" spans="6:36" x14ac:dyDescent="0.25"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</row>
    <row r="74" spans="6:36" x14ac:dyDescent="0.25"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6:36" x14ac:dyDescent="0.25"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</row>
    <row r="76" spans="6:36" x14ac:dyDescent="0.25"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</row>
    <row r="77" spans="6:36" x14ac:dyDescent="0.25"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</row>
    <row r="78" spans="6:36" x14ac:dyDescent="0.25"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</row>
    <row r="79" spans="6:36" x14ac:dyDescent="0.25"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</row>
    <row r="80" spans="6:36" x14ac:dyDescent="0.25"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</row>
    <row r="81" spans="6:36" x14ac:dyDescent="0.25"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</row>
    <row r="82" spans="6:36" x14ac:dyDescent="0.25"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</row>
    <row r="83" spans="6:36" x14ac:dyDescent="0.25"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</row>
    <row r="84" spans="6:36" x14ac:dyDescent="0.25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</row>
    <row r="85" spans="6:36" x14ac:dyDescent="0.25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</row>
    <row r="86" spans="6:36" x14ac:dyDescent="0.25"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</row>
    <row r="87" spans="6:36" x14ac:dyDescent="0.25"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</row>
    <row r="88" spans="6:36" x14ac:dyDescent="0.25"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</row>
    <row r="89" spans="6:36" x14ac:dyDescent="0.25"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</row>
    <row r="90" spans="6:36" x14ac:dyDescent="0.25"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</row>
    <row r="91" spans="6:36" x14ac:dyDescent="0.25"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</row>
    <row r="92" spans="6:36" x14ac:dyDescent="0.25"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</row>
    <row r="93" spans="6:36" x14ac:dyDescent="0.25"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</row>
    <row r="94" spans="6:36" x14ac:dyDescent="0.25"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</row>
    <row r="95" spans="6:36" x14ac:dyDescent="0.25"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</row>
    <row r="96" spans="6:36" x14ac:dyDescent="0.25"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</row>
    <row r="97" spans="6:36" x14ac:dyDescent="0.25"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</row>
    <row r="98" spans="6:36" x14ac:dyDescent="0.25"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</row>
    <row r="99" spans="6:36" x14ac:dyDescent="0.25"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</row>
    <row r="100" spans="6:36" x14ac:dyDescent="0.25"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</row>
    <row r="101" spans="6:36" x14ac:dyDescent="0.25"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</row>
    <row r="102" spans="6:36" x14ac:dyDescent="0.25"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</row>
    <row r="103" spans="6:36" x14ac:dyDescent="0.25"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</row>
    <row r="104" spans="6:36" x14ac:dyDescent="0.25"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</row>
    <row r="105" spans="6:36" x14ac:dyDescent="0.25"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</row>
    <row r="106" spans="6:36" x14ac:dyDescent="0.25"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</row>
    <row r="107" spans="6:36" x14ac:dyDescent="0.25"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</row>
    <row r="108" spans="6:36" x14ac:dyDescent="0.25"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</row>
    <row r="109" spans="6:36" x14ac:dyDescent="0.25"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</row>
    <row r="110" spans="6:36" x14ac:dyDescent="0.25"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</row>
    <row r="111" spans="6:36" x14ac:dyDescent="0.25"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</row>
    <row r="112" spans="6:36" x14ac:dyDescent="0.25"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</row>
    <row r="113" spans="6:36" x14ac:dyDescent="0.25"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</row>
    <row r="114" spans="6:36" x14ac:dyDescent="0.25"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</row>
    <row r="115" spans="6:36" x14ac:dyDescent="0.25"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</row>
    <row r="116" spans="6:36" x14ac:dyDescent="0.25"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</row>
    <row r="117" spans="6:36" x14ac:dyDescent="0.25"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</row>
    <row r="118" spans="6:36" x14ac:dyDescent="0.25"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</row>
    <row r="119" spans="6:36" x14ac:dyDescent="0.25"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</row>
    <row r="120" spans="6:36" x14ac:dyDescent="0.25"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</row>
    <row r="121" spans="6:36" x14ac:dyDescent="0.25"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</row>
    <row r="122" spans="6:36" x14ac:dyDescent="0.25"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</row>
    <row r="123" spans="6:36" x14ac:dyDescent="0.25"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</row>
    <row r="124" spans="6:36" x14ac:dyDescent="0.25"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</row>
    <row r="125" spans="6:36" x14ac:dyDescent="0.25"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</row>
    <row r="126" spans="6:36" x14ac:dyDescent="0.25"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</row>
    <row r="127" spans="6:36" x14ac:dyDescent="0.25"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</row>
    <row r="128" spans="6:36" x14ac:dyDescent="0.25"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</row>
    <row r="129" spans="6:36" x14ac:dyDescent="0.25"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</row>
    <row r="130" spans="6:36" x14ac:dyDescent="0.25"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</row>
    <row r="131" spans="6:36" x14ac:dyDescent="0.25"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</row>
    <row r="132" spans="6:36" x14ac:dyDescent="0.25"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</row>
    <row r="133" spans="6:36" x14ac:dyDescent="0.25"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</row>
  </sheetData>
  <autoFilter ref="A3:AP21" xr:uid="{C28871E0-5B71-476E-8D2C-BDBC638B032B}">
    <sortState xmlns:xlrd2="http://schemas.microsoft.com/office/spreadsheetml/2017/richdata2" ref="A4:AP21">
      <sortCondition ref="C3:C21"/>
    </sortState>
  </autoFilter>
  <mergeCells count="5">
    <mergeCell ref="F1:T1"/>
    <mergeCell ref="V1:AJ1"/>
    <mergeCell ref="AS1:AU1"/>
    <mergeCell ref="A2:D2"/>
    <mergeCell ref="AN2:AP2"/>
  </mergeCells>
  <conditionalFormatting sqref="AQ4:AQ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{414E190D-0233-4FE3-BC49-6C77A518F921}</x14:id>
        </ext>
      </extLst>
    </cfRule>
  </conditionalFormatting>
  <conditionalFormatting sqref="D4:D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{19D7A6D7-A7D8-4875-B5F1-2AAE15953893}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4E190D-0233-4FE3-BC49-6C77A518F9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AQ4:AQ47</xm:sqref>
        </x14:conditionalFormatting>
        <x14:conditionalFormatting xmlns:xm="http://schemas.microsoft.com/office/excel/2006/main">
          <x14:cfRule type="dataBar" id="{19D7A6D7-A7D8-4875-B5F1-2AAE159538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D4:D21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Model 1</vt:lpstr>
      <vt:lpstr>Model 2 (w regions)</vt:lpstr>
      <vt:lpstr>'Model 1'!MainTable</vt:lpstr>
      <vt:lpstr>'Model 2 (w regions)'!MainTable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Kharchenkov, Aleksey {PEP}</dc:creator>
  <cp:lastModifiedBy>Kharchenkov, Aleksey {PEP}</cp:lastModifiedBy>
  <dcterms:created xsi:type="dcterms:W3CDTF">2022-02-16T07:49:19Z</dcterms:created>
  <dcterms:modified xsi:type="dcterms:W3CDTF">2022-02-16T08:20:55Z</dcterms:modified>
</cp:coreProperties>
</file>