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showInkAnnotation="0" codeName="ЭтаКнига"/>
  <xr:revisionPtr revIDLastSave="0" documentId="13_ncr:1_{85B8BE54-F29F-4030-9C7C-3B5D7496495D}" xr6:coauthVersionLast="47" xr6:coauthVersionMax="47" xr10:uidLastSave="{00000000-0000-0000-0000-000000000000}"/>
  <bookViews>
    <workbookView xWindow="150" yWindow="150" windowWidth="24645" windowHeight="14430" tabRatio="856" firstSheet="1" activeTab="2" xr2:uid="{00000000-000D-0000-FFFF-FFFF00000000}"/>
  </bookViews>
  <sheets>
    <sheet name="списки для чек-листа" sheetId="3" state="hidden" r:id="rId1"/>
    <sheet name="Лист1" sheetId="13" r:id="rId2"/>
    <sheet name="Лист2" sheetId="1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9" l="1" a="1"/>
  <c r="G4" i="19" a="1"/>
  <c r="G5" i="19" a="1"/>
  <c r="G6" i="19" a="1"/>
  <c r="G7" i="19" a="1"/>
  <c r="G8" i="19" a="1"/>
  <c r="G9" i="19" a="1"/>
  <c r="G10" i="19" a="1"/>
  <c r="G11" i="19" a="1"/>
  <c r="G12" i="19" a="1"/>
  <c r="G13" i="19" a="1"/>
  <c r="G14" i="19" a="1"/>
  <c r="G15" i="19" a="1"/>
  <c r="G16" i="19" a="1"/>
  <c r="G17" i="19" a="1"/>
  <c r="G18" i="19" a="1"/>
  <c r="G19" i="19" a="1"/>
  <c r="G20" i="19" a="1"/>
  <c r="G21" i="19" a="1"/>
  <c r="G22" i="19" a="1"/>
  <c r="G23" i="19" a="1"/>
  <c r="G24" i="19" a="1"/>
  <c r="G25" i="19" a="1"/>
  <c r="G26" i="19" a="1"/>
  <c r="G27" i="19" a="1"/>
  <c r="G28" i="19" a="1"/>
  <c r="G29" i="19" a="1"/>
  <c r="G30" i="19" a="1"/>
  <c r="G31" i="19" a="1"/>
  <c r="G32" i="19" a="1"/>
  <c r="G33" i="19" a="1"/>
  <c r="G34" i="19" a="1"/>
  <c r="G35" i="19" a="1"/>
  <c r="G36" i="19" a="1"/>
  <c r="G37" i="19" a="1"/>
  <c r="G38" i="19" a="1"/>
  <c r="G39" i="19" a="1"/>
  <c r="G40" i="19" a="1"/>
  <c r="G41" i="19" a="1"/>
  <c r="G42" i="19" a="1"/>
  <c r="G43" i="19" a="1"/>
  <c r="G44" i="19" a="1"/>
  <c r="G45" i="19" a="1"/>
  <c r="G46" i="19" a="1"/>
  <c r="G47" i="19" a="1"/>
  <c r="G48" i="19" a="1"/>
  <c r="G49" i="19" a="1"/>
  <c r="G50" i="19" a="1"/>
  <c r="G51" i="19" a="1"/>
  <c r="G52" i="19" a="1"/>
  <c r="G53" i="19" a="1"/>
  <c r="G54" i="19" a="1"/>
  <c r="G55" i="19" a="1"/>
  <c r="G56" i="19" a="1"/>
  <c r="G57" i="19" a="1"/>
  <c r="G58" i="19" a="1"/>
  <c r="G59" i="19" a="1"/>
  <c r="G2" i="19" a="1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6" i="19"/>
  <c r="E57" i="19"/>
  <c r="E58" i="19"/>
  <c r="E59" i="19"/>
  <c r="E2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2" i="19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2" i="19"/>
  <c r="B1" i="19"/>
  <c r="E1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2" i="19"/>
  <c r="D1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2" i="19"/>
  <c r="F59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E55" i="19" s="1"/>
  <c r="F60" i="13"/>
  <c r="F61" i="13"/>
  <c r="F62" i="13"/>
  <c r="F5" i="13"/>
  <c r="I2" i="19" l="1" a="1"/>
  <c r="I2" i="19" s="1"/>
  <c r="I3" i="19" l="1" a="1"/>
  <c r="I3" i="19" s="1"/>
  <c r="J2" i="19" a="1"/>
  <c r="J2" i="19" s="1"/>
  <c r="H2" i="19" s="1" a="1"/>
  <c r="H2" i="19" s="1"/>
  <c r="G2" i="19" l="1"/>
  <c r="J3" i="19" a="1"/>
  <c r="J3" i="19" s="1"/>
  <c r="H3" i="19" s="1" a="1"/>
  <c r="H3" i="19" s="1"/>
  <c r="K2" i="19" a="1"/>
  <c r="K2" i="19" s="1"/>
  <c r="I4" i="19" a="1"/>
  <c r="I4" i="19" s="1"/>
  <c r="G3" i="19" l="1"/>
  <c r="K3" i="19" a="1"/>
  <c r="K3" i="19" s="1"/>
  <c r="I5" i="19" a="1"/>
  <c r="I5" i="19" s="1"/>
  <c r="J4" i="19" a="1"/>
  <c r="J4" i="19" s="1"/>
  <c r="K4" i="19" s="1" a="1"/>
  <c r="K4" i="19" s="1"/>
  <c r="J5" i="19" l="1" a="1"/>
  <c r="J5" i="19" s="1"/>
  <c r="H5" i="19" s="1" a="1"/>
  <c r="H5" i="19" s="1"/>
  <c r="H4" i="19" a="1"/>
  <c r="H4" i="19" s="1"/>
  <c r="G4" i="19"/>
  <c r="I6" i="19" a="1"/>
  <c r="I6" i="19" s="1"/>
  <c r="K5" i="19" l="1" a="1"/>
  <c r="K5" i="19" s="1"/>
  <c r="G5" i="19"/>
  <c r="J6" i="19" a="1"/>
  <c r="J6" i="19" s="1"/>
  <c r="K6" i="19" s="1" a="1"/>
  <c r="K6" i="19" s="1"/>
  <c r="I7" i="19" a="1"/>
  <c r="I7" i="19" s="1"/>
  <c r="G6" i="19" l="1"/>
  <c r="H6" i="19" a="1"/>
  <c r="H6" i="19" s="1"/>
  <c r="J7" i="19" a="1"/>
  <c r="J7" i="19" s="1"/>
  <c r="K7" i="19" s="1" a="1"/>
  <c r="K7" i="19" s="1"/>
  <c r="I8" i="19" a="1"/>
  <c r="I8" i="19" s="1"/>
  <c r="G7" i="19" l="1"/>
  <c r="H7" i="19" a="1"/>
  <c r="H7" i="19" s="1"/>
  <c r="I9" i="19" a="1"/>
  <c r="I9" i="19" s="1"/>
  <c r="J8" i="19" a="1"/>
  <c r="J8" i="19" s="1"/>
  <c r="K8" i="19" s="1" a="1"/>
  <c r="K8" i="19" s="1"/>
  <c r="J9" i="19" l="1" a="1"/>
  <c r="J9" i="19" s="1"/>
  <c r="H9" i="19" s="1" a="1"/>
  <c r="H9" i="19" s="1"/>
  <c r="G8" i="19"/>
  <c r="H8" i="19" a="1"/>
  <c r="H8" i="19" s="1"/>
  <c r="I10" i="19" a="1"/>
  <c r="I10" i="19" s="1"/>
  <c r="G9" i="19" l="1"/>
  <c r="K9" i="19" a="1"/>
  <c r="K9" i="19" s="1"/>
  <c r="I11" i="19" a="1"/>
  <c r="I11" i="19" s="1"/>
  <c r="J10" i="19" a="1"/>
  <c r="J10" i="19" s="1"/>
  <c r="K10" i="19" s="1" a="1"/>
  <c r="K10" i="19" s="1"/>
  <c r="H10" i="19" l="1" a="1"/>
  <c r="H10" i="19" s="1"/>
  <c r="G10" i="19"/>
  <c r="I12" i="19" a="1"/>
  <c r="I12" i="19" s="1"/>
  <c r="J11" i="19" a="1"/>
  <c r="J11" i="19" s="1"/>
  <c r="H11" i="19" s="1" a="1"/>
  <c r="H11" i="19" s="1"/>
  <c r="G11" i="19" l="1"/>
  <c r="K11" i="19" a="1"/>
  <c r="K11" i="19" s="1"/>
  <c r="J12" i="19" a="1"/>
  <c r="J12" i="19" s="1"/>
  <c r="K12" i="19" s="1" a="1"/>
  <c r="K12" i="19" s="1"/>
  <c r="I13" i="19" a="1"/>
  <c r="I13" i="19" s="1"/>
  <c r="G12" i="19" l="1"/>
  <c r="H12" i="19" a="1"/>
  <c r="H12" i="19" s="1"/>
  <c r="I14" i="19" a="1"/>
  <c r="I14" i="19" s="1"/>
  <c r="J13" i="19" a="1"/>
  <c r="J13" i="19" s="1"/>
  <c r="K13" i="19" s="1" a="1"/>
  <c r="K13" i="19" s="1"/>
  <c r="G13" i="19" l="1"/>
  <c r="H13" i="19" a="1"/>
  <c r="H13" i="19" s="1"/>
  <c r="I15" i="19" a="1"/>
  <c r="I15" i="19" s="1"/>
  <c r="J14" i="19" a="1"/>
  <c r="J14" i="19" s="1"/>
  <c r="K14" i="19" s="1" a="1"/>
  <c r="K14" i="19" s="1"/>
  <c r="G14" i="19" l="1"/>
  <c r="H14" i="19" a="1"/>
  <c r="H14" i="19" s="1"/>
  <c r="I16" i="19" a="1"/>
  <c r="I16" i="19" s="1"/>
  <c r="J15" i="19" a="1"/>
  <c r="J15" i="19" s="1"/>
  <c r="H15" i="19" s="1" a="1"/>
  <c r="H15" i="19" s="1"/>
  <c r="G15" i="19" l="1"/>
  <c r="K15" i="19" a="1"/>
  <c r="K15" i="19" s="1"/>
  <c r="I17" i="19" a="1"/>
  <c r="I17" i="19" s="1"/>
  <c r="J16" i="19" a="1"/>
  <c r="J16" i="19" s="1"/>
  <c r="G16" i="19" s="1"/>
  <c r="H16" i="19" l="1" a="1"/>
  <c r="H16" i="19" s="1"/>
  <c r="K16" i="19" a="1"/>
  <c r="K16" i="19" s="1"/>
  <c r="I18" i="19" a="1"/>
  <c r="I18" i="19" s="1"/>
  <c r="J17" i="19" a="1"/>
  <c r="J17" i="19" s="1"/>
  <c r="K17" i="19" s="1" a="1"/>
  <c r="K17" i="19" s="1"/>
  <c r="G17" i="19" l="1"/>
  <c r="H17" i="19" a="1"/>
  <c r="H17" i="19" s="1"/>
  <c r="I19" i="19" a="1"/>
  <c r="I19" i="19" s="1"/>
  <c r="J18" i="19" a="1"/>
  <c r="J18" i="19" s="1"/>
  <c r="H18" i="19" s="1" a="1"/>
  <c r="H18" i="19" s="1"/>
  <c r="K18" i="19" l="1" a="1"/>
  <c r="K18" i="19" s="1"/>
  <c r="G18" i="19"/>
  <c r="I20" i="19" a="1"/>
  <c r="I20" i="19" s="1"/>
  <c r="J19" i="19" a="1"/>
  <c r="J19" i="19" s="1"/>
  <c r="K19" i="19" s="1" a="1"/>
  <c r="K19" i="19" s="1"/>
  <c r="G19" i="19" l="1"/>
  <c r="H19" i="19" a="1"/>
  <c r="H19" i="19" s="1"/>
  <c r="I21" i="19" a="1"/>
  <c r="I21" i="19" s="1"/>
  <c r="J20" i="19" a="1"/>
  <c r="J20" i="19" s="1"/>
  <c r="K20" i="19" s="1" a="1"/>
  <c r="K20" i="19" s="1"/>
  <c r="H20" i="19" l="1" a="1"/>
  <c r="H20" i="19" s="1"/>
  <c r="G20" i="19"/>
  <c r="I22" i="19" a="1"/>
  <c r="I22" i="19" s="1"/>
  <c r="J21" i="19" a="1"/>
  <c r="J21" i="19" s="1"/>
  <c r="K21" i="19" s="1" a="1"/>
  <c r="K21" i="19" s="1"/>
  <c r="G21" i="19" l="1"/>
  <c r="H21" i="19" a="1"/>
  <c r="H21" i="19" s="1"/>
  <c r="I23" i="19" a="1"/>
  <c r="I23" i="19" s="1"/>
  <c r="J22" i="19" a="1"/>
  <c r="J22" i="19" s="1"/>
  <c r="K22" i="19" s="1" a="1"/>
  <c r="K22" i="19" s="1"/>
  <c r="G22" i="19" l="1"/>
  <c r="H22" i="19" a="1"/>
  <c r="H22" i="19" s="1"/>
  <c r="I24" i="19" a="1"/>
  <c r="I24" i="19" s="1"/>
  <c r="J23" i="19" a="1"/>
  <c r="J23" i="19" s="1"/>
  <c r="H23" i="19" s="1" a="1"/>
  <c r="H23" i="19" s="1"/>
  <c r="G23" i="19" l="1"/>
  <c r="K23" i="19" a="1"/>
  <c r="K23" i="19" s="1"/>
  <c r="I25" i="19" a="1"/>
  <c r="I25" i="19" s="1"/>
  <c r="J24" i="19" a="1"/>
  <c r="J24" i="19" s="1"/>
  <c r="H24" i="19" s="1" a="1"/>
  <c r="H24" i="19" s="1"/>
  <c r="K24" i="19" l="1" a="1"/>
  <c r="K24" i="19" s="1"/>
  <c r="G24" i="19"/>
  <c r="I26" i="19" a="1"/>
  <c r="I26" i="19" s="1"/>
  <c r="J25" i="19" a="1"/>
  <c r="J25" i="19" s="1"/>
  <c r="K25" i="19" s="1" a="1"/>
  <c r="K25" i="19" s="1"/>
  <c r="G25" i="19" l="1"/>
  <c r="H25" i="19" a="1"/>
  <c r="H25" i="19" s="1"/>
  <c r="I27" i="19" a="1"/>
  <c r="I27" i="19" s="1"/>
  <c r="J26" i="19" a="1"/>
  <c r="J26" i="19" s="1"/>
  <c r="G26" i="19" s="1"/>
  <c r="H26" i="19" l="1" a="1"/>
  <c r="H26" i="19" s="1"/>
  <c r="K26" i="19" a="1"/>
  <c r="K26" i="19" s="1"/>
  <c r="I28" i="19" a="1"/>
  <c r="I28" i="19" s="1"/>
  <c r="J27" i="19" a="1"/>
  <c r="J27" i="19" s="1"/>
  <c r="K27" i="19" s="1" a="1"/>
  <c r="K27" i="19" s="1"/>
  <c r="G27" i="19" l="1"/>
  <c r="H27" i="19" a="1"/>
  <c r="H27" i="19" s="1"/>
  <c r="I29" i="19" a="1"/>
  <c r="I29" i="19" s="1"/>
  <c r="J28" i="19" a="1"/>
  <c r="J28" i="19" s="1"/>
  <c r="H28" i="19" s="1" a="1"/>
  <c r="H28" i="19" s="1"/>
  <c r="G28" i="19" l="1"/>
  <c r="K28" i="19" a="1"/>
  <c r="K28" i="19" s="1"/>
  <c r="I30" i="19" a="1"/>
  <c r="I30" i="19" s="1"/>
  <c r="J29" i="19" a="1"/>
  <c r="J29" i="19" s="1"/>
  <c r="H29" i="19" s="1" a="1"/>
  <c r="H29" i="19" s="1"/>
  <c r="G29" i="19" l="1"/>
  <c r="K29" i="19" a="1"/>
  <c r="K29" i="19" s="1"/>
  <c r="I31" i="19" a="1"/>
  <c r="I31" i="19" s="1"/>
  <c r="J30" i="19" a="1"/>
  <c r="J30" i="19" s="1"/>
  <c r="H30" i="19" s="1" a="1"/>
  <c r="H30" i="19" s="1"/>
  <c r="K30" i="19" l="1" a="1"/>
  <c r="K30" i="19" s="1"/>
  <c r="G30" i="19"/>
  <c r="I32" i="19" a="1"/>
  <c r="I32" i="19" s="1"/>
  <c r="J31" i="19" a="1"/>
  <c r="J31" i="19" s="1"/>
  <c r="K31" i="19" s="1" a="1"/>
  <c r="K31" i="19" s="1"/>
  <c r="G31" i="19" l="1"/>
  <c r="H31" i="19" a="1"/>
  <c r="H31" i="19" s="1"/>
  <c r="I33" i="19" a="1"/>
  <c r="I33" i="19" s="1"/>
  <c r="J32" i="19" a="1"/>
  <c r="J32" i="19" s="1"/>
  <c r="K32" i="19" s="1" a="1"/>
  <c r="K32" i="19" s="1"/>
  <c r="H32" i="19" l="1" a="1"/>
  <c r="H32" i="19" s="1"/>
  <c r="G32" i="19"/>
  <c r="I34" i="19" a="1"/>
  <c r="I34" i="19" s="1"/>
  <c r="J33" i="19" a="1"/>
  <c r="J33" i="19" s="1"/>
  <c r="K33" i="19" s="1" a="1"/>
  <c r="K33" i="19" s="1"/>
  <c r="G33" i="19" l="1"/>
  <c r="H33" i="19" a="1"/>
  <c r="H33" i="19" s="1"/>
  <c r="I35" i="19" a="1"/>
  <c r="I35" i="19" s="1"/>
  <c r="J34" i="19" a="1"/>
  <c r="J34" i="19" s="1"/>
  <c r="K34" i="19" s="1" a="1"/>
  <c r="K34" i="19" s="1"/>
  <c r="G34" i="19" l="1"/>
  <c r="H34" i="19" a="1"/>
  <c r="H34" i="19" s="1"/>
  <c r="I36" i="19" a="1"/>
  <c r="I36" i="19" s="1"/>
  <c r="J35" i="19" a="1"/>
  <c r="J35" i="19" s="1"/>
  <c r="H35" i="19" s="1" a="1"/>
  <c r="H35" i="19" s="1"/>
  <c r="G35" i="19" l="1"/>
  <c r="K35" i="19" a="1"/>
  <c r="K35" i="19" s="1"/>
  <c r="I37" i="19" a="1"/>
  <c r="I37" i="19" s="1"/>
  <c r="J36" i="19" a="1"/>
  <c r="J36" i="19" s="1"/>
  <c r="H36" i="19" s="1" a="1"/>
  <c r="H36" i="19" s="1"/>
  <c r="K36" i="19" l="1" a="1"/>
  <c r="K36" i="19" s="1"/>
  <c r="G36" i="19"/>
  <c r="I38" i="19" a="1"/>
  <c r="I38" i="19" s="1"/>
  <c r="J37" i="19" a="1"/>
  <c r="J37" i="19" s="1"/>
  <c r="K37" i="19" s="1" a="1"/>
  <c r="K37" i="19" s="1"/>
  <c r="G37" i="19" l="1"/>
  <c r="H37" i="19" a="1"/>
  <c r="H37" i="19" s="1"/>
  <c r="I39" i="19" a="1"/>
  <c r="I39" i="19" s="1"/>
  <c r="J38" i="19" a="1"/>
  <c r="J38" i="19" s="1"/>
  <c r="K38" i="19" s="1" a="1"/>
  <c r="K38" i="19" s="1"/>
  <c r="H38" i="19" l="1" a="1"/>
  <c r="H38" i="19" s="1"/>
  <c r="G38" i="19"/>
  <c r="I40" i="19" a="1"/>
  <c r="I40" i="19" s="1"/>
  <c r="J39" i="19" a="1"/>
  <c r="J39" i="19" s="1"/>
  <c r="K39" i="19" s="1" a="1"/>
  <c r="K39" i="19" s="1"/>
  <c r="G39" i="19" l="1"/>
  <c r="H39" i="19" a="1"/>
  <c r="H39" i="19" s="1"/>
  <c r="I41" i="19" a="1"/>
  <c r="I41" i="19" s="1"/>
  <c r="J40" i="19" a="1"/>
  <c r="J40" i="19" s="1"/>
  <c r="H40" i="19" s="1" a="1"/>
  <c r="H40" i="19" s="1"/>
  <c r="K40" i="19" l="1" a="1"/>
  <c r="K40" i="19" s="1"/>
  <c r="G40" i="19"/>
  <c r="I42" i="19" a="1"/>
  <c r="I42" i="19" s="1"/>
  <c r="J41" i="19" a="1"/>
  <c r="J41" i="19" s="1"/>
  <c r="K41" i="19" s="1" a="1"/>
  <c r="K41" i="19" s="1"/>
  <c r="G41" i="19" l="1"/>
  <c r="H41" i="19" a="1"/>
  <c r="H41" i="19" s="1"/>
  <c r="I43" i="19" a="1"/>
  <c r="I43" i="19" s="1"/>
  <c r="J42" i="19" a="1"/>
  <c r="J42" i="19" s="1"/>
  <c r="G42" i="19" s="1"/>
  <c r="K42" i="19" l="1" a="1"/>
  <c r="K42" i="19" s="1"/>
  <c r="H42" i="19" a="1"/>
  <c r="H42" i="19" s="1"/>
  <c r="I44" i="19" a="1"/>
  <c r="I44" i="19" s="1"/>
  <c r="J43" i="19" a="1"/>
  <c r="J43" i="19" s="1"/>
  <c r="H43" i="19" s="1" a="1"/>
  <c r="H43" i="19" s="1"/>
  <c r="G43" i="19" l="1"/>
  <c r="K43" i="19" a="1"/>
  <c r="K43" i="19" s="1"/>
  <c r="I45" i="19" a="1"/>
  <c r="I45" i="19" s="1"/>
  <c r="J44" i="19" a="1"/>
  <c r="J44" i="19" s="1"/>
  <c r="K44" i="19" s="1" a="1"/>
  <c r="K44" i="19" s="1"/>
  <c r="G44" i="19" l="1"/>
  <c r="H44" i="19" a="1"/>
  <c r="H44" i="19" s="1"/>
  <c r="I46" i="19" a="1"/>
  <c r="I46" i="19" s="1"/>
  <c r="J45" i="19" a="1"/>
  <c r="J45" i="19" s="1"/>
  <c r="K45" i="19" s="1" a="1"/>
  <c r="K45" i="19" s="1"/>
  <c r="G45" i="19" l="1"/>
  <c r="H45" i="19" a="1"/>
  <c r="H45" i="19" s="1"/>
  <c r="I47" i="19" a="1"/>
  <c r="I47" i="19" s="1"/>
  <c r="J46" i="19" a="1"/>
  <c r="J46" i="19" s="1"/>
  <c r="H46" i="19" s="1" a="1"/>
  <c r="H46" i="19" s="1"/>
  <c r="G46" i="19" l="1"/>
  <c r="K46" i="19" a="1"/>
  <c r="K46" i="19" s="1"/>
  <c r="I48" i="19" a="1"/>
  <c r="I48" i="19" s="1"/>
  <c r="J47" i="19" a="1"/>
  <c r="J47" i="19" s="1"/>
  <c r="G47" i="19" s="1"/>
  <c r="K47" i="19" l="1" a="1"/>
  <c r="K47" i="19" s="1"/>
  <c r="H47" i="19" a="1"/>
  <c r="H47" i="19" s="1"/>
  <c r="I49" i="19" a="1"/>
  <c r="I49" i="19" s="1"/>
  <c r="J48" i="19" a="1"/>
  <c r="J48" i="19" s="1"/>
  <c r="K48" i="19" s="1" a="1"/>
  <c r="K48" i="19" s="1"/>
  <c r="H48" i="19" l="1" a="1"/>
  <c r="H48" i="19" s="1"/>
  <c r="G48" i="19"/>
  <c r="I50" i="19" a="1"/>
  <c r="I50" i="19" s="1"/>
  <c r="J49" i="19" a="1"/>
  <c r="J49" i="19" s="1"/>
  <c r="H49" i="19" s="1" a="1"/>
  <c r="H49" i="19" s="1"/>
  <c r="G49" i="19" l="1"/>
  <c r="K49" i="19" a="1"/>
  <c r="K49" i="19" s="1"/>
  <c r="I51" i="19" a="1"/>
  <c r="I51" i="19" s="1"/>
  <c r="J50" i="19" a="1"/>
  <c r="J50" i="19" s="1"/>
  <c r="H50" i="19" s="1" a="1"/>
  <c r="H50" i="19" s="1"/>
  <c r="G50" i="19" l="1"/>
  <c r="K50" i="19" a="1"/>
  <c r="K50" i="19" s="1"/>
  <c r="I52" i="19" a="1"/>
  <c r="I52" i="19" s="1"/>
  <c r="J51" i="19" a="1"/>
  <c r="J51" i="19" s="1"/>
  <c r="K51" i="19" s="1" a="1"/>
  <c r="K51" i="19" s="1"/>
  <c r="G51" i="19" l="1"/>
  <c r="H51" i="19" a="1"/>
  <c r="H51" i="19" s="1"/>
  <c r="I53" i="19" a="1"/>
  <c r="I53" i="19" s="1"/>
  <c r="J52" i="19" a="1"/>
  <c r="J52" i="19" s="1"/>
  <c r="K52" i="19" s="1" a="1"/>
  <c r="K52" i="19" s="1"/>
  <c r="G52" i="19" l="1"/>
  <c r="H52" i="19" a="1"/>
  <c r="H52" i="19" s="1"/>
  <c r="I54" i="19" a="1"/>
  <c r="I54" i="19" s="1"/>
  <c r="J53" i="19" a="1"/>
  <c r="J53" i="19" s="1"/>
  <c r="H53" i="19" s="1" a="1"/>
  <c r="H53" i="19" s="1"/>
  <c r="G53" i="19" l="1"/>
  <c r="K53" i="19" a="1"/>
  <c r="K53" i="19" s="1"/>
  <c r="I55" i="19" a="1"/>
  <c r="I55" i="19" s="1"/>
  <c r="J54" i="19" a="1"/>
  <c r="J54" i="19" s="1"/>
  <c r="K54" i="19" s="1" a="1"/>
  <c r="K54" i="19" s="1"/>
  <c r="H54" i="19" l="1" a="1"/>
  <c r="H54" i="19" s="1"/>
  <c r="G54" i="19"/>
  <c r="I56" i="19" a="1"/>
  <c r="I56" i="19" s="1"/>
  <c r="J55" i="19" a="1"/>
  <c r="J55" i="19" s="1"/>
  <c r="K55" i="19" s="1" a="1"/>
  <c r="K55" i="19" s="1"/>
  <c r="G55" i="19" l="1"/>
  <c r="H55" i="19" a="1"/>
  <c r="H55" i="19" s="1"/>
  <c r="I57" i="19" a="1"/>
  <c r="I57" i="19" s="1"/>
  <c r="J56" i="19" a="1"/>
  <c r="J56" i="19" s="1"/>
  <c r="H56" i="19" s="1" a="1"/>
  <c r="H56" i="19" s="1"/>
  <c r="G56" i="19" l="1"/>
  <c r="K56" i="19" a="1"/>
  <c r="K56" i="19" s="1"/>
  <c r="I58" i="19" a="1"/>
  <c r="I58" i="19" s="1"/>
  <c r="J57" i="19" a="1"/>
  <c r="J57" i="19" s="1"/>
  <c r="H57" i="19" s="1" a="1"/>
  <c r="H57" i="19" s="1"/>
  <c r="G57" i="19" l="1"/>
  <c r="K57" i="19" a="1"/>
  <c r="K57" i="19" s="1"/>
  <c r="I59" i="19" a="1"/>
  <c r="I59" i="19" s="1"/>
  <c r="J58" i="19" a="1"/>
  <c r="J58" i="19" s="1"/>
  <c r="K58" i="19" s="1" a="1"/>
  <c r="K58" i="19" s="1"/>
  <c r="G58" i="19" l="1"/>
  <c r="J59" i="19" a="1"/>
  <c r="J59" i="19" s="1"/>
  <c r="H59" i="19" s="1" a="1"/>
  <c r="H59" i="19" s="1"/>
  <c r="H58" i="19" a="1"/>
  <c r="H58" i="19" s="1"/>
  <c r="G59" i="19" l="1"/>
  <c r="K59" i="19" a="1"/>
  <c r="K59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<sst xmlns="http://schemas.openxmlformats.org/spreadsheetml/2006/main" count="41" uniqueCount="35">
  <si>
    <t>№ места контроля</t>
  </si>
  <si>
    <t>результат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</si>
  <si>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</si>
  <si>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</si>
  <si>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</si>
  <si>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</si>
  <si>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</si>
  <si>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</si>
  <si>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Наружный диаметр, мм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</si>
  <si>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</si>
  <si>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</si>
  <si>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Минимальное значение фактической толщины, S1,  мм.</t>
  </si>
  <si>
    <t>к</t>
  </si>
  <si>
    <t>Толщина стенки заглушки по проекту, S, мм.</t>
  </si>
  <si>
    <t>п</t>
  </si>
  <si>
    <t>р</t>
  </si>
  <si>
    <t>м</t>
  </si>
  <si>
    <t>и</t>
  </si>
  <si>
    <t>п58</t>
  </si>
  <si>
    <t>ст5</t>
  </si>
  <si>
    <t>авр5</t>
  </si>
  <si>
    <t>65а</t>
  </si>
  <si>
    <t>пал5</t>
  </si>
  <si>
    <t>56орм</t>
  </si>
  <si>
    <t>и25</t>
  </si>
  <si>
    <t>м3</t>
  </si>
  <si>
    <t>м56</t>
  </si>
  <si>
    <t>25и</t>
  </si>
  <si>
    <t>и65</t>
  </si>
  <si>
    <t>типоразмер</t>
  </si>
  <si>
    <t>нол</t>
  </si>
  <si>
    <t>составленные типоразмеры</t>
  </si>
  <si>
    <t>Минимальная фактическая толщина</t>
  </si>
  <si>
    <t>поз.</t>
  </si>
  <si>
    <t>8а5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</si>
</sst>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11" applyNumberFormat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2" borderId="11" xfId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7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05ADE9-37E4-4EA0-8971-2CC3437D356D}" name="Таблица1" displayName="Таблица1" ref="B4:F62" totalsRowShown="0" headerRowDxfId="72" dataDxfId="71" tableBorderDxfId="70" headerRowCellStyle="Вывод">
  <autoFilter ref="B4:F62" xr:uid="{B005ADE9-37E4-4EA0-8971-2CC3437D356D}"/>
  <tableColumns count="5">
    <tableColumn id="1" xr3:uid="{0CC0DDF0-45A6-4322-BBA4-A62D12E24E92}" name="№ места контроля" dataDxfId="69"/>
    <tableColumn id="2" xr3:uid="{44BDF7D8-FC3D-4DFB-A458-346FDCF9262D}" name="Наружный диаметр, мм" dataDxfId="68"/>
    <tableColumn id="3" xr3:uid="{C33D2A0C-6A99-4715-AC7C-5E60D1535863}" name="Толщина стенки заглушки по проекту, S, мм." dataDxfId="67"/>
    <tableColumn id="4" xr3:uid="{A77B5CC4-22D5-45DE-A955-A114C049792C}" name="Минимальное значение фактической толщины, S1,  мм." dataDxfId="66"/>
    <tableColumn id="5" xr3:uid="{59560408-F46F-49BB-B94B-E6750FF872AD}" name="результат" dataDxfId="65">
      <calculatedColumnFormula>IF(AND(B5&gt;0,C5&gt;0,D5&gt;0,E5&gt;0),IF(E5&lt;=D5,IF(D5-D5*30%&lt;=E5,IF((D5+(D5*15%)-E5)/20&gt;0.1,CONCATENATE("Факт. толщ. больше отбраковочной. Скорость коррозии более 0,1 мм/год (",ROUND((D5+(D5*15%)-E5)/20,2)," мм/год), выполнить расчёт на прочность при статической нагрузке по РД 10-249-98."," Остат. ресурс ≈",ROUNDDOWN((E5-(D5-D5*30%))/((D5+(D5*15%)-E5)/20),0)," лет"),IF(D5-E5&gt;D5*15%,CONCATENATE("Факт. толщ. больше отбраковочной. Утонение больше 15% - надо расчёт на прочность по СП 33.13330.2012. Скорость коррозии ",ROUND((D5+(D5*15%)-E5)/20,2)," мм/год."," Остат. ресурс ≈",ROUNDDOWN((E5-(D5-D5*30%))/((D5+(D5*15%)-E5)/20),0)," лет"),CONCATENATE("Факт. толщ. больше отбраковочной. Выполнить расчёт условий прочности по РД 10-249-98. Скорость коррозии ",ROUND((D5+(D5*15%)-E5)/20,2)," мм/год."," Остат. ресурс ≈",ROUNDDOWN((E5-(D5-D5*30%))/((D5+(D5*15%)-E5)*20),0)," лет"))),CONCATENATE("Факт. толщ. меньше отбраковочной на ",ROUND(D5-D5*30%-E5,2)," мм. НЕОБХОДИМЫ МЕРОПРИЯТИЯ")),"ПРОВЕРИТЬ ВВОДНЫЕ ДАННЫЕ"),"ВВЕСТИ ДАННЫЕ")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I5"/>
  <sheetViews>
    <sheetView workbookViewId="0">
      <selection activeCell="E14" sqref="E13:E14"/>
    </sheetView>
  </sheetViews>
  <sheetFormatPr defaultRowHeight="15" x14ac:dyDescent="0.25"/>
  <cols>
    <col min="1" max="1" width="20.28515625" customWidth="1"/>
    <col min="2" max="2" width="23.28515625" customWidth="1"/>
    <col min="3" max="3" width="35.5703125" customWidth="1"/>
    <col min="4" max="4" width="18.7109375" customWidth="1"/>
    <col min="5" max="6" width="17.7109375" customWidth="1"/>
    <col min="7" max="7" width="20.140625" customWidth="1"/>
    <col min="8" max="8" width="16.42578125" customWidth="1"/>
    <col min="9" max="9" width="13.42578125" customWidth="1"/>
  </cols>
  <sheetData>
    <row r="1" spans="1:9" x14ac:dyDescent="0.25">
      <c r="A1" t="s">
        <v>4</v>
      </c>
      <c r="B1" t="s">
        <v>5</v>
      </c>
    </row>
    <row r="2" spans="1:9" ht="60" x14ac:dyDescent="0.25">
      <c r="A2" s="1" t="s">
        <v>7</v>
      </c>
      <c r="B2" t="s">
        <v>6</v>
      </c>
      <c r="C2" s="1" t="s">
        <v>10</v>
      </c>
      <c r="D2" t="s">
        <v>2</v>
      </c>
    </row>
    <row r="3" spans="1:9" ht="75" x14ac:dyDescent="0.25">
      <c r="A3" t="s">
        <v>3</v>
      </c>
      <c r="B3" s="1" t="s">
        <v>3</v>
      </c>
      <c r="C3" s="1" t="s">
        <v>9</v>
      </c>
      <c r="D3" t="s">
        <v>3</v>
      </c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4:F62"/>
  <sheetViews>
    <sheetView showWhiteSpace="0" zoomScaleNormal="100" zoomScaleSheetLayoutView="110" workbookViewId="0">
      <pane ySplit="4" topLeftCell="A56" activePane="bottomLeft" state="frozen"/>
      <selection pane="bottomLeft" activeCell="J58" sqref="J58"/>
    </sheetView>
  </sheetViews>
  <sheetFormatPr defaultRowHeight="15" x14ac:dyDescent="0.25"/>
  <cols>
    <col min="1" max="1" width="3.140625" customWidth="1"/>
    <col min="2" max="2" width="13" customWidth="1"/>
    <col min="3" max="3" width="14.5703125" customWidth="1"/>
    <col min="4" max="4" width="23.42578125" customWidth="1"/>
    <col min="5" max="5" width="24.28515625" customWidth="1"/>
    <col min="6" max="6" width="24" customWidth="1"/>
  </cols>
  <sheetData>
    <row r="4" spans="1:6" ht="75.75" customHeight="1" x14ac:dyDescent="0.25">
      <c r="B4" s="8" t="s">
        <v>0</v>
      </c>
      <c r="C4" s="8" t="s">
        <v>8</v>
      </c>
      <c r="D4" s="8" t="s">
        <v>13</v>
      </c>
      <c r="E4" s="8" t="s">
        <v>11</v>
      </c>
      <c r="F4" s="8" t="s">
        <v>1</v>
      </c>
    </row>
    <row r="5" spans="1:6" ht="81" customHeight="1" x14ac:dyDescent="0.25">
      <c r="A5" s="4">
        <v>1</v>
      </c>
      <c r="B5" s="5">
        <v>1</v>
      </c>
      <c r="C5" s="3">
        <v>21.3</v>
      </c>
      <c r="D5" s="3">
        <v>2.8</v>
      </c>
      <c r="E5" s="3">
        <v>1.9</v>
      </c>
      <c r="F5" s="2" t="str">
        <f t="shared" ref="F5:F62" si="0">IF(AND(B5&gt;0,C5&gt;0,D5&gt;0,E5&gt;0),IF(E5&lt;=D5,IF(D5-D5*30%&lt;=E5,IF((D5+(D5*15%)-E5)/20&gt;0.1,CONCATENATE("Факт. толщ. больше отбраковочной. Скорость коррозии более 0,1 мм/год (",ROUND((D5+(D5*15%)-E5)/20,2)," мм/год), выполнить расчёт на прочность при статической нагрузке по РД 10-249-98."," Остат. ресурс ≈",ROUNDDOWN((E5-(D5-D5*30%))/((D5+(D5*15%)-E5)/20),0)," лет"),IF(D5-E5&gt;D5*15%,CONCATENATE("Факт. толщ. больше отбраковочной. Утонение больше 15% - надо расчёт на прочность по СП 33.13330.2012. Скорость коррозии ",ROUND((D5+(D5*15%)-E5)/20,2)," мм/год."," Остат. ресурс ≈",ROUNDDOWN((E5-(D5-D5*30%))/((D5+(D5*15%)-E5)/20),0)," лет"),CONCATENATE("Факт. толщ. больше отбраковочной. Выполнить расчёт условий прочности по РД 10-249-98. Скорость коррозии ",ROUND((D5+(D5*15%)-E5)/20,2)," мм/год."," Остат. ресурс ≈",ROUNDDOWN((E5-(D5-D5*30%))/((D5+(D5*15%)-E5)*20),0)," лет"))),CONCATENATE("Факт. толщ. меньше отбраковочной на ",ROUND(D5-D5*30%-E5,2)," мм. НЕОБХОДИМЫ МЕРОПРИЯТИЯ")),"ПРОВЕРИТЬ ВВОДНЫЕ ДАННЫЕ"),"ВВЕСТИ ДАННЫЕ")</f>
        <v>Факт. толщ. меньше отбраковочной на 0,06 мм. НЕОБХОДИМЫ МЕРОПРИЯТИЯ</v>
      </c>
    </row>
    <row r="6" spans="1:6" ht="81" customHeight="1" x14ac:dyDescent="0.25">
      <c r="A6" s="4">
        <v>2</v>
      </c>
      <c r="B6" s="5">
        <v>2</v>
      </c>
      <c r="C6" s="3">
        <v>57</v>
      </c>
      <c r="D6" s="3">
        <v>3</v>
      </c>
      <c r="E6" s="3">
        <v>2</v>
      </c>
      <c r="F6" s="2" t="str">
        <f t="shared" si="0"/>
        <v>Факт. толщ. меньше отбраковочной на 0,1 мм. НЕОБХОДИМЫ МЕРОПРИЯТИЯ</v>
      </c>
    </row>
    <row r="7" spans="1:6" ht="81" customHeight="1" x14ac:dyDescent="0.25">
      <c r="A7" s="4">
        <v>3</v>
      </c>
      <c r="B7" s="5">
        <v>6</v>
      </c>
      <c r="C7" s="3">
        <v>57</v>
      </c>
      <c r="D7" s="3">
        <v>3</v>
      </c>
      <c r="E7" s="3">
        <v>1.2</v>
      </c>
      <c r="F7" s="2" t="str">
        <f t="shared" si="0"/>
        <v>Факт. толщ. меньше отбраковочной на 0,9 мм. НЕОБХОДИМЫ МЕРОПРИЯТИЯ</v>
      </c>
    </row>
    <row r="8" spans="1:6" ht="81" customHeight="1" x14ac:dyDescent="0.25">
      <c r="A8" s="4">
        <v>4</v>
      </c>
      <c r="B8" s="5">
        <v>1</v>
      </c>
      <c r="C8" s="3">
        <v>57</v>
      </c>
      <c r="D8" s="3">
        <v>3</v>
      </c>
      <c r="E8" s="3">
        <v>1.9</v>
      </c>
      <c r="F8" s="2" t="str">
        <f t="shared" si="0"/>
        <v>Факт. толщ. меньше отбраковочной на 0,2 мм. НЕОБХОДИМЫ МЕРОПРИЯТИЯ</v>
      </c>
    </row>
    <row r="9" spans="1:6" ht="81" customHeight="1" x14ac:dyDescent="0.25">
      <c r="A9" s="4">
        <v>5</v>
      </c>
      <c r="B9" s="5">
        <v>4</v>
      </c>
      <c r="C9" s="3">
        <v>21.3</v>
      </c>
      <c r="D9" s="3">
        <v>3</v>
      </c>
      <c r="E9" s="3">
        <v>1.9</v>
      </c>
      <c r="F9" s="2" t="str">
        <f t="shared" si="0"/>
        <v>Факт. толщ. меньше отбраковочной на 0,2 мм. НЕОБХОДИМЫ МЕРОПРИЯТИЯ</v>
      </c>
    </row>
    <row r="10" spans="1:6" ht="81" customHeight="1" x14ac:dyDescent="0.25">
      <c r="A10" s="4">
        <v>6</v>
      </c>
      <c r="B10" s="5">
        <v>10</v>
      </c>
      <c r="C10" s="3">
        <v>57</v>
      </c>
      <c r="D10" s="3">
        <v>3</v>
      </c>
      <c r="E10" s="3">
        <v>1.9</v>
      </c>
      <c r="F10" s="2" t="str">
        <f t="shared" si="0"/>
        <v>Факт. толщ. меньше отбраковочной на 0,2 мм. НЕОБХОДИМЫ МЕРОПРИЯТИЯ</v>
      </c>
    </row>
    <row r="11" spans="1:6" ht="81" customHeight="1" x14ac:dyDescent="0.25">
      <c r="A11" s="4">
        <v>7</v>
      </c>
      <c r="B11" s="5">
        <v>5</v>
      </c>
      <c r="C11" s="3">
        <v>57</v>
      </c>
      <c r="D11" s="3">
        <v>3.5</v>
      </c>
      <c r="E11" s="3">
        <v>1.4</v>
      </c>
      <c r="F11" s="2" t="str">
        <f t="shared" si="0"/>
        <v>Факт. толщ. меньше отбраковочной на 1,05 мм. НЕОБХОДИМЫ МЕРОПРИЯТИЯ</v>
      </c>
    </row>
    <row r="12" spans="1:6" ht="81" customHeight="1" x14ac:dyDescent="0.25">
      <c r="A12" s="4">
        <v>8</v>
      </c>
      <c r="B12" s="5">
        <v>3</v>
      </c>
      <c r="C12" s="3">
        <v>57</v>
      </c>
      <c r="D12" s="3">
        <v>3.5</v>
      </c>
      <c r="E12" s="3">
        <v>1.5</v>
      </c>
      <c r="F12" s="2" t="str">
        <f t="shared" si="0"/>
        <v>Факт. толщ. меньше отбраковочной на 0,95 мм. НЕОБХОДИМЫ МЕРОПРИЯТИЯ</v>
      </c>
    </row>
    <row r="13" spans="1:6" ht="81" customHeight="1" x14ac:dyDescent="0.25">
      <c r="A13" s="4">
        <v>9</v>
      </c>
      <c r="B13" s="5">
        <v>7</v>
      </c>
      <c r="C13" s="3">
        <v>57</v>
      </c>
      <c r="D13" s="3">
        <v>4</v>
      </c>
      <c r="E13" s="3">
        <v>1.9</v>
      </c>
      <c r="F13" s="2" t="str">
        <f t="shared" si="0"/>
        <v>Факт. толщ. меньше отбраковочной на 0,9 мм. НЕОБХОДИМЫ МЕРОПРИЯТИЯ</v>
      </c>
    </row>
    <row r="14" spans="1:6" ht="81" customHeight="1" x14ac:dyDescent="0.25">
      <c r="A14" s="4">
        <v>10</v>
      </c>
      <c r="B14" s="5">
        <v>7</v>
      </c>
      <c r="C14" s="3">
        <v>57</v>
      </c>
      <c r="D14" s="3">
        <v>4</v>
      </c>
      <c r="E14" s="3">
        <v>1.9</v>
      </c>
      <c r="F14" s="2" t="str">
        <f t="shared" si="0"/>
        <v>Факт. толщ. меньше отбраковочной на 0,9 мм. НЕОБХОДИМЫ МЕРОПРИЯТИЯ</v>
      </c>
    </row>
    <row r="15" spans="1:6" ht="81" customHeight="1" x14ac:dyDescent="0.25">
      <c r="A15" s="4">
        <v>11</v>
      </c>
      <c r="B15" s="5">
        <v>7</v>
      </c>
      <c r="C15" s="3">
        <v>57</v>
      </c>
      <c r="D15" s="3">
        <v>3.5</v>
      </c>
      <c r="E15" s="3">
        <v>2.8</v>
      </c>
      <c r="F15" s="2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16" spans="1:6" ht="81" customHeight="1" x14ac:dyDescent="0.25">
      <c r="A16" s="4">
        <v>12</v>
      </c>
      <c r="B16" s="5">
        <v>7</v>
      </c>
      <c r="C16" s="3">
        <v>57</v>
      </c>
      <c r="D16" s="3">
        <v>3.5</v>
      </c>
      <c r="E16" s="3">
        <v>2.6</v>
      </c>
      <c r="F16" s="2" t="str">
        <f t="shared" si="0"/>
        <v>Факт. толщ. больше отбраковочной. Утонение больше 15% - надо расчёт на прочность по СП 33.13330.2012. Скорость коррозии 0,07 мм/год. Остат. ресурс ≈2 лет</v>
      </c>
    </row>
    <row r="17" spans="1:6" ht="81" customHeight="1" x14ac:dyDescent="0.25">
      <c r="A17" s="4">
        <v>13</v>
      </c>
      <c r="B17" s="5">
        <v>7</v>
      </c>
      <c r="C17" s="7">
        <v>159</v>
      </c>
      <c r="D17" s="3">
        <v>4</v>
      </c>
      <c r="E17" s="3">
        <v>3.2</v>
      </c>
      <c r="F17" s="2" t="str">
        <f t="shared" si="0"/>
        <v>Факт. толщ. больше отбраковочной. Утонение больше 15% - надо расчёт на прочность по СП 33.13330.2012. Скорость коррозии 0,07 мм/год. Остат. ресурс ≈5 лет</v>
      </c>
    </row>
    <row r="18" spans="1:6" ht="81" customHeight="1" x14ac:dyDescent="0.25">
      <c r="A18" s="4">
        <v>14</v>
      </c>
      <c r="B18" s="5">
        <v>7</v>
      </c>
      <c r="C18" s="7">
        <v>159</v>
      </c>
      <c r="D18" s="3">
        <v>4</v>
      </c>
      <c r="E18" s="3">
        <v>3</v>
      </c>
      <c r="F18" s="2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≈2 лет</v>
      </c>
    </row>
    <row r="19" spans="1:6" ht="81" customHeight="1" x14ac:dyDescent="0.25">
      <c r="A19" s="4">
        <v>15</v>
      </c>
      <c r="B19" s="5">
        <v>7</v>
      </c>
      <c r="C19" s="7">
        <v>159</v>
      </c>
      <c r="D19" s="3">
        <v>4</v>
      </c>
      <c r="E19" s="3">
        <v>3.1</v>
      </c>
      <c r="F19" s="2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≈4 лет</v>
      </c>
    </row>
    <row r="20" spans="1:6" ht="81" customHeight="1" x14ac:dyDescent="0.25">
      <c r="A20" s="4">
        <v>16</v>
      </c>
      <c r="B20" s="5">
        <v>7</v>
      </c>
      <c r="C20" s="7">
        <v>159</v>
      </c>
      <c r="D20" s="3">
        <v>4</v>
      </c>
      <c r="E20" s="3">
        <v>1.9</v>
      </c>
      <c r="F20" s="2" t="str">
        <f t="shared" si="0"/>
        <v>Факт. толщ. меньше отбраковочной на 0,9 мм. НЕОБХОДИМЫ МЕРОПРИЯТИЯ</v>
      </c>
    </row>
    <row r="21" spans="1:6" ht="81" customHeight="1" x14ac:dyDescent="0.25">
      <c r="A21" s="4">
        <v>17</v>
      </c>
      <c r="B21" s="5">
        <v>7</v>
      </c>
      <c r="C21" s="7">
        <v>159</v>
      </c>
      <c r="D21" s="3">
        <v>4</v>
      </c>
      <c r="E21" s="3">
        <v>1.9</v>
      </c>
      <c r="F21" s="2" t="str">
        <f t="shared" si="0"/>
        <v>Факт. толщ. меньше отбраковочной на 0,9 мм. НЕОБХОДИМЫ МЕРОПРИЯТИЯ</v>
      </c>
    </row>
    <row r="22" spans="1:6" ht="81" customHeight="1" x14ac:dyDescent="0.25">
      <c r="A22" s="4">
        <v>18</v>
      </c>
      <c r="B22" s="5" t="s">
        <v>14</v>
      </c>
      <c r="C22" s="7">
        <v>21.3</v>
      </c>
      <c r="D22" s="3">
        <v>2.8</v>
      </c>
      <c r="E22" s="3">
        <v>2.4</v>
      </c>
      <c r="F22" s="2" t="str">
        <f t="shared" si="0"/>
        <v>Факт. толщ. больше отбраковочной. Выполнить расчёт условий прочности по РД 10-249-98. Скорость коррозии 0,04 мм/год. Остат. ресурс ≈0 лет</v>
      </c>
    </row>
    <row r="23" spans="1:6" ht="81" customHeight="1" x14ac:dyDescent="0.25">
      <c r="A23" s="4">
        <v>19</v>
      </c>
      <c r="B23" s="5" t="s">
        <v>15</v>
      </c>
      <c r="C23" s="7">
        <v>159</v>
      </c>
      <c r="D23" s="3">
        <v>4</v>
      </c>
      <c r="E23" s="3">
        <v>1.9</v>
      </c>
      <c r="F23" s="2" t="str">
        <f t="shared" si="0"/>
        <v>Факт. толщ. меньше отбраковочной на 0,9 мм. НЕОБХОДИМЫ МЕРОПРИЯТИЯ</v>
      </c>
    </row>
    <row r="24" spans="1:6" ht="81" customHeight="1" x14ac:dyDescent="0.25">
      <c r="A24" s="4">
        <v>20</v>
      </c>
      <c r="B24" s="5" t="s">
        <v>16</v>
      </c>
      <c r="C24" s="7">
        <v>159</v>
      </c>
      <c r="D24" s="3">
        <v>4</v>
      </c>
      <c r="E24" s="3">
        <v>1.9</v>
      </c>
      <c r="F24" s="2" t="str">
        <f t="shared" si="0"/>
        <v>Факт. толщ. меньше отбраковочной на 0,9 мм. НЕОБХОДИМЫ МЕРОПРИЯТИЯ</v>
      </c>
    </row>
    <row r="25" spans="1:6" ht="81" customHeight="1" x14ac:dyDescent="0.25">
      <c r="A25" s="4">
        <v>21</v>
      </c>
      <c r="B25" s="5">
        <v>7</v>
      </c>
      <c r="C25" s="7">
        <v>159</v>
      </c>
      <c r="D25" s="3">
        <v>4.5</v>
      </c>
      <c r="E25" s="3">
        <v>1.9</v>
      </c>
      <c r="F25" s="2" t="str">
        <f t="shared" si="0"/>
        <v>Факт. толщ. меньше отбраковочной на 1,25 мм. НЕОБХОДИМЫ МЕРОПРИЯТИЯ</v>
      </c>
    </row>
    <row r="26" spans="1:6" ht="81" customHeight="1" x14ac:dyDescent="0.25">
      <c r="A26" s="4">
        <v>22</v>
      </c>
      <c r="B26" s="5">
        <v>7</v>
      </c>
      <c r="C26" s="7">
        <v>159</v>
      </c>
      <c r="D26" s="3">
        <v>4.5</v>
      </c>
      <c r="E26" s="3">
        <v>3.6</v>
      </c>
      <c r="F26" s="2" t="str">
        <f t="shared" si="0"/>
        <v>Факт. толщ. больше отбраковочной. Утонение больше 15% - надо расчёт на прочность по СП 33.13330.2012. Скорость коррозии 0,08 мм/год. Остат. ресурс ≈5 лет</v>
      </c>
    </row>
    <row r="27" spans="1:6" ht="81" customHeight="1" x14ac:dyDescent="0.25">
      <c r="A27" s="4">
        <v>23</v>
      </c>
      <c r="B27" s="5">
        <v>7</v>
      </c>
      <c r="C27" s="7">
        <v>159</v>
      </c>
      <c r="D27" s="3">
        <v>4</v>
      </c>
      <c r="E27" s="3">
        <v>1.9</v>
      </c>
      <c r="F27" s="2" t="str">
        <f t="shared" si="0"/>
        <v>Факт. толщ. меньше отбраковочной на 0,9 мм. НЕОБХОДИМЫ МЕРОПРИЯТИЯ</v>
      </c>
    </row>
    <row r="28" spans="1:6" ht="81" customHeight="1" x14ac:dyDescent="0.25">
      <c r="A28" s="4">
        <v>24</v>
      </c>
      <c r="B28" s="5" t="s">
        <v>18</v>
      </c>
      <c r="C28" s="7">
        <v>21.3</v>
      </c>
      <c r="D28" s="3">
        <v>3</v>
      </c>
      <c r="E28" s="3">
        <v>1.9</v>
      </c>
      <c r="F28" s="2" t="str">
        <f t="shared" si="0"/>
        <v>Факт. толщ. меньше отбраковочной на 0,2 мм. НЕОБХОДИМЫ МЕРОПРИЯТИЯ</v>
      </c>
    </row>
    <row r="29" spans="1:6" ht="81" customHeight="1" x14ac:dyDescent="0.25">
      <c r="A29" s="4">
        <v>25</v>
      </c>
      <c r="B29" s="5" t="s">
        <v>17</v>
      </c>
      <c r="C29" s="7">
        <v>159</v>
      </c>
      <c r="D29" s="3">
        <v>4</v>
      </c>
      <c r="E29" s="3">
        <v>1.9</v>
      </c>
      <c r="F29" s="2" t="str">
        <f t="shared" si="0"/>
        <v>Факт. толщ. меньше отбраковочной на 0,9 мм. НЕОБХОДИМЫ МЕРОПРИЯТИЯ</v>
      </c>
    </row>
    <row r="30" spans="1:6" ht="81" customHeight="1" x14ac:dyDescent="0.25">
      <c r="A30" s="4">
        <v>26</v>
      </c>
      <c r="B30" s="5" t="s">
        <v>19</v>
      </c>
      <c r="C30" s="7">
        <v>159</v>
      </c>
      <c r="D30" s="3">
        <v>4</v>
      </c>
      <c r="E30" s="3">
        <v>2</v>
      </c>
      <c r="F30" s="2" t="str">
        <f t="shared" si="0"/>
        <v>Факт. толщ. меньше отбраковочной на 0,8 мм. НЕОБХОДИМЫ МЕРОПРИЯТИЯ</v>
      </c>
    </row>
    <row r="31" spans="1:6" ht="81" customHeight="1" x14ac:dyDescent="0.25">
      <c r="A31" s="4">
        <v>27</v>
      </c>
      <c r="B31" s="5">
        <v>7</v>
      </c>
      <c r="C31" s="7">
        <v>159</v>
      </c>
      <c r="D31" s="3">
        <v>4</v>
      </c>
      <c r="E31" s="3">
        <v>2.9</v>
      </c>
      <c r="F31" s="2" t="str">
        <f t="shared" si="0"/>
        <v>Факт. толщ. больше отбраковочной. Утонение больше 15% - надо расчёт на прочность по СП 33.13330.2012. Скорость коррозии 0,09 мм/год. Остат. ресурс ≈1 лет</v>
      </c>
    </row>
    <row r="32" spans="1:6" ht="81" customHeight="1" x14ac:dyDescent="0.25">
      <c r="A32" s="4">
        <v>28</v>
      </c>
      <c r="B32" s="5">
        <v>7</v>
      </c>
      <c r="C32" s="7">
        <v>159</v>
      </c>
      <c r="D32" s="3">
        <v>4</v>
      </c>
      <c r="E32" s="3">
        <v>3.6</v>
      </c>
      <c r="F32" s="2" t="str">
        <f t="shared" si="0"/>
        <v>Факт. толщ. больше отбраковочной. Выполнить расчёт условий прочности по РД 10-249-98. Скорость коррозии 0,05 мм/год. Остат. ресурс ≈0 лет</v>
      </c>
    </row>
    <row r="33" spans="1:6" ht="81" customHeight="1" x14ac:dyDescent="0.25">
      <c r="A33" s="4">
        <v>29</v>
      </c>
      <c r="B33" s="5">
        <v>7</v>
      </c>
      <c r="C33" s="7">
        <v>159</v>
      </c>
      <c r="D33" s="3">
        <v>4</v>
      </c>
      <c r="E33" s="3">
        <v>1.9</v>
      </c>
      <c r="F33" s="2" t="str">
        <f t="shared" si="0"/>
        <v>Факт. толщ. меньше отбраковочной на 0,9 мм. НЕОБХОДИМЫ МЕРОПРИЯТИЯ</v>
      </c>
    </row>
    <row r="34" spans="1:6" ht="81" customHeight="1" x14ac:dyDescent="0.25">
      <c r="A34" s="4">
        <v>30</v>
      </c>
      <c r="B34" s="5" t="s">
        <v>20</v>
      </c>
      <c r="C34" s="7">
        <v>159</v>
      </c>
      <c r="D34" s="3">
        <v>4</v>
      </c>
      <c r="E34" s="3">
        <v>1.9</v>
      </c>
      <c r="F34" s="2" t="str">
        <f t="shared" si="0"/>
        <v>Факт. толщ. меньше отбраковочной на 0,9 мм. НЕОБХОДИМЫ МЕРОПРИЯТИЯ</v>
      </c>
    </row>
    <row r="35" spans="1:6" ht="81" customHeight="1" x14ac:dyDescent="0.25">
      <c r="A35" s="4">
        <v>31</v>
      </c>
      <c r="B35" s="5">
        <v>7</v>
      </c>
      <c r="C35" s="7">
        <v>159</v>
      </c>
      <c r="D35" s="3">
        <v>4</v>
      </c>
      <c r="E35" s="3">
        <v>1.9</v>
      </c>
      <c r="F35" s="2" t="str">
        <f t="shared" si="0"/>
        <v>Факт. толщ. меньше отбраковочной на 0,9 мм. НЕОБХОДИМЫ МЕРОПРИЯТИЯ</v>
      </c>
    </row>
    <row r="36" spans="1:6" ht="81" customHeight="1" x14ac:dyDescent="0.25">
      <c r="A36" s="4">
        <v>32</v>
      </c>
      <c r="B36" s="5" t="s">
        <v>21</v>
      </c>
      <c r="C36" s="7">
        <v>159</v>
      </c>
      <c r="D36" s="3">
        <v>4</v>
      </c>
      <c r="E36" s="3">
        <v>1.9</v>
      </c>
      <c r="F36" s="2" t="str">
        <f t="shared" si="0"/>
        <v>Факт. толщ. меньше отбраковочной на 0,9 мм. НЕОБХОДИМЫ МЕРОПРИЯТИЯ</v>
      </c>
    </row>
    <row r="37" spans="1:6" ht="81" customHeight="1" x14ac:dyDescent="0.25">
      <c r="A37" s="4">
        <v>33</v>
      </c>
      <c r="B37" s="5" t="s">
        <v>22</v>
      </c>
      <c r="C37" s="7">
        <v>159</v>
      </c>
      <c r="D37" s="3">
        <v>4</v>
      </c>
      <c r="E37" s="3">
        <v>1.9</v>
      </c>
      <c r="F37" s="2" t="str">
        <f t="shared" si="0"/>
        <v>Факт. толщ. меньше отбраковочной на 0,9 мм. НЕОБХОДИМЫ МЕРОПРИЯТИЯ</v>
      </c>
    </row>
    <row r="38" spans="1:6" ht="81" customHeight="1" x14ac:dyDescent="0.25">
      <c r="A38" s="4">
        <v>34</v>
      </c>
      <c r="B38" s="5">
        <v>7</v>
      </c>
      <c r="C38" s="7">
        <v>159</v>
      </c>
      <c r="D38" s="3">
        <v>4</v>
      </c>
      <c r="E38" s="3">
        <v>1.9</v>
      </c>
      <c r="F38" s="2" t="str">
        <f t="shared" si="0"/>
        <v>Факт. толщ. меньше отбраковочной на 0,9 мм. НЕОБХОДИМЫ МЕРОПРИЯТИЯ</v>
      </c>
    </row>
    <row r="39" spans="1:6" ht="81" customHeight="1" x14ac:dyDescent="0.25">
      <c r="A39" s="4">
        <v>35</v>
      </c>
      <c r="B39" s="5" t="s">
        <v>23</v>
      </c>
      <c r="C39" s="7">
        <v>159</v>
      </c>
      <c r="D39" s="3">
        <v>4</v>
      </c>
      <c r="E39" s="3">
        <v>1.9</v>
      </c>
      <c r="F39" s="2" t="str">
        <f t="shared" si="0"/>
        <v>Факт. толщ. меньше отбраковочной на 0,9 мм. НЕОБХОДИМЫ МЕРОПРИЯТИЯ</v>
      </c>
    </row>
    <row r="40" spans="1:6" ht="81" customHeight="1" x14ac:dyDescent="0.25">
      <c r="A40" s="4">
        <v>36</v>
      </c>
      <c r="B40" s="5">
        <v>7</v>
      </c>
      <c r="C40" s="7">
        <v>159</v>
      </c>
      <c r="D40" s="3">
        <v>4</v>
      </c>
      <c r="E40" s="3">
        <v>1.9</v>
      </c>
      <c r="F40" s="2" t="str">
        <f t="shared" si="0"/>
        <v>Факт. толщ. меньше отбраковочной на 0,9 мм. НЕОБХОДИМЫ МЕРОПРИЯТИЯ</v>
      </c>
    </row>
    <row r="41" spans="1:6" ht="81" customHeight="1" x14ac:dyDescent="0.25">
      <c r="A41" s="4">
        <v>37</v>
      </c>
      <c r="B41" s="5" t="s">
        <v>30</v>
      </c>
      <c r="C41" s="7">
        <v>159</v>
      </c>
      <c r="D41" s="3">
        <v>4</v>
      </c>
      <c r="E41" s="3">
        <v>1.9</v>
      </c>
      <c r="F41" s="2" t="str">
        <f t="shared" si="0"/>
        <v>Факт. толщ. меньше отбраковочной на 0,9 мм. НЕОБХОДИМЫ МЕРОПРИЯТИЯ</v>
      </c>
    </row>
    <row r="42" spans="1:6" ht="81" customHeight="1" x14ac:dyDescent="0.25">
      <c r="A42" s="4">
        <v>38</v>
      </c>
      <c r="B42" s="5">
        <v>45</v>
      </c>
      <c r="C42" s="7">
        <v>159</v>
      </c>
      <c r="D42" s="3">
        <v>4</v>
      </c>
      <c r="E42" s="3">
        <v>1.9</v>
      </c>
      <c r="F42" s="2" t="str">
        <f t="shared" si="0"/>
        <v>Факт. толщ. меньше отбраковочной на 0,9 мм. НЕОБХОДИМЫ МЕРОПРИЯТИЯ</v>
      </c>
    </row>
    <row r="43" spans="1:6" ht="81" customHeight="1" x14ac:dyDescent="0.25">
      <c r="A43" s="4">
        <v>39</v>
      </c>
      <c r="B43" s="5" t="s">
        <v>18</v>
      </c>
      <c r="C43" s="7">
        <v>159</v>
      </c>
      <c r="D43" s="3">
        <v>4</v>
      </c>
      <c r="E43" s="3">
        <v>1.9</v>
      </c>
      <c r="F43" s="2" t="str">
        <f t="shared" si="0"/>
        <v>Факт. толщ. меньше отбраковочной на 0,9 мм. НЕОБХОДИМЫ МЕРОПРИЯТИЯ</v>
      </c>
    </row>
    <row r="44" spans="1:6" ht="81" customHeight="1" x14ac:dyDescent="0.25">
      <c r="A44" s="4">
        <v>40</v>
      </c>
      <c r="B44" s="5" t="s">
        <v>24</v>
      </c>
      <c r="C44" s="7">
        <v>159</v>
      </c>
      <c r="D44" s="3">
        <v>4</v>
      </c>
      <c r="E44" s="3">
        <v>1.9</v>
      </c>
      <c r="F44" s="2" t="str">
        <f t="shared" si="0"/>
        <v>Факт. толщ. меньше отбраковочной на 0,9 мм. НЕОБХОДИМЫ МЕРОПРИЯТИЯ</v>
      </c>
    </row>
    <row r="45" spans="1:6" ht="81" customHeight="1" x14ac:dyDescent="0.25">
      <c r="A45" s="4">
        <v>41</v>
      </c>
      <c r="B45" s="5" t="s">
        <v>25</v>
      </c>
      <c r="C45" s="7">
        <v>159</v>
      </c>
      <c r="D45" s="3">
        <v>4</v>
      </c>
      <c r="E45" s="3">
        <v>1.9</v>
      </c>
      <c r="F45" s="2" t="str">
        <f t="shared" si="0"/>
        <v>Факт. толщ. меньше отбраковочной на 0,9 мм. НЕОБХОДИМЫ МЕРОПРИЯТИЯ</v>
      </c>
    </row>
    <row r="46" spans="1:6" ht="81" customHeight="1" x14ac:dyDescent="0.25">
      <c r="A46" s="4">
        <v>42</v>
      </c>
      <c r="B46" s="5">
        <v>7</v>
      </c>
      <c r="C46" s="7">
        <v>159</v>
      </c>
      <c r="D46" s="3">
        <v>4</v>
      </c>
      <c r="E46" s="3">
        <v>1.9</v>
      </c>
      <c r="F46" s="2" t="str">
        <f t="shared" si="0"/>
        <v>Факт. толщ. меньше отбраковочной на 0,9 мм. НЕОБХОДИМЫ МЕРОПРИЯТИЯ</v>
      </c>
    </row>
    <row r="47" spans="1:6" ht="81" customHeight="1" x14ac:dyDescent="0.25">
      <c r="A47" s="4">
        <v>43</v>
      </c>
      <c r="B47" s="5">
        <v>7</v>
      </c>
      <c r="C47" s="7">
        <v>159</v>
      </c>
      <c r="D47" s="3">
        <v>4</v>
      </c>
      <c r="E47" s="3">
        <v>1.9</v>
      </c>
      <c r="F47" s="2" t="str">
        <f t="shared" si="0"/>
        <v>Факт. толщ. меньше отбраковочной на 0,9 мм. НЕОБХОДИМЫ МЕРОПРИЯТИЯ</v>
      </c>
    </row>
    <row r="48" spans="1:6" ht="81" customHeight="1" x14ac:dyDescent="0.25">
      <c r="A48" s="4">
        <v>44</v>
      </c>
      <c r="B48" s="5">
        <v>7</v>
      </c>
      <c r="C48" s="7">
        <v>159</v>
      </c>
      <c r="D48" s="3">
        <v>4</v>
      </c>
      <c r="E48" s="3">
        <v>1.9</v>
      </c>
      <c r="F48" s="2" t="str">
        <f t="shared" si="0"/>
        <v>Факт. толщ. меньше отбраковочной на 0,9 мм. НЕОБХОДИМЫ МЕРОПРИЯТИЯ</v>
      </c>
    </row>
    <row r="49" spans="1:6" ht="81" customHeight="1" x14ac:dyDescent="0.25">
      <c r="A49" s="4">
        <v>45</v>
      </c>
      <c r="B49" s="5" t="s">
        <v>26</v>
      </c>
      <c r="C49" s="7">
        <v>159</v>
      </c>
      <c r="D49" s="3">
        <v>4</v>
      </c>
      <c r="E49" s="3">
        <v>1.9</v>
      </c>
      <c r="F49" s="2" t="str">
        <f t="shared" si="0"/>
        <v>Факт. толщ. меньше отбраковочной на 0,9 мм. НЕОБХОДИМЫ МЕРОПРИЯТИЯ</v>
      </c>
    </row>
    <row r="50" spans="1:6" ht="81" customHeight="1" x14ac:dyDescent="0.25">
      <c r="A50" s="4">
        <v>46</v>
      </c>
      <c r="B50" s="5" t="s">
        <v>27</v>
      </c>
      <c r="C50" s="7">
        <v>159</v>
      </c>
      <c r="D50" s="3">
        <v>4</v>
      </c>
      <c r="E50" s="3">
        <v>1.9</v>
      </c>
      <c r="F50" s="2" t="str">
        <f t="shared" si="0"/>
        <v>Факт. толщ. меньше отбраковочной на 0,9 мм. НЕОБХОДИМЫ МЕРОПРИЯТИЯ</v>
      </c>
    </row>
    <row r="51" spans="1:6" ht="81" customHeight="1" x14ac:dyDescent="0.25">
      <c r="A51" s="4">
        <v>47</v>
      </c>
      <c r="B51" s="5" t="s">
        <v>28</v>
      </c>
      <c r="C51" s="7">
        <v>159</v>
      </c>
      <c r="D51" s="3">
        <v>4</v>
      </c>
      <c r="E51" s="3">
        <v>1.9</v>
      </c>
      <c r="F51" s="2" t="str">
        <f t="shared" si="0"/>
        <v>Факт. толщ. меньше отбраковочной на 0,9 мм. НЕОБХОДИМЫ МЕРОПРИЯТИЯ</v>
      </c>
    </row>
    <row r="52" spans="1:6" ht="81" customHeight="1" x14ac:dyDescent="0.25">
      <c r="A52" s="4">
        <v>48</v>
      </c>
      <c r="B52" s="5">
        <v>7</v>
      </c>
      <c r="C52" s="7">
        <v>159</v>
      </c>
      <c r="D52" s="3">
        <v>3.5</v>
      </c>
      <c r="E52" s="3">
        <v>2.8</v>
      </c>
      <c r="F52" s="2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53" spans="1:6" ht="81" customHeight="1" x14ac:dyDescent="0.25">
      <c r="A53" s="4">
        <v>49</v>
      </c>
      <c r="B53" s="5">
        <v>7</v>
      </c>
      <c r="C53" s="7">
        <v>159</v>
      </c>
      <c r="D53" s="3">
        <v>3.5</v>
      </c>
      <c r="E53" s="3">
        <v>2.8</v>
      </c>
      <c r="F53" s="2" t="str">
        <f t="shared" si="0"/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54" spans="1:6" ht="81" customHeight="1" x14ac:dyDescent="0.25">
      <c r="A54" s="4">
        <v>50</v>
      </c>
      <c r="B54" s="5">
        <v>44</v>
      </c>
      <c r="C54" s="7">
        <v>159</v>
      </c>
      <c r="D54" s="3">
        <v>4</v>
      </c>
      <c r="E54" s="3">
        <v>2.7</v>
      </c>
      <c r="F54" s="2" t="str">
        <f t="shared" si="0"/>
        <v>Факт. толщ. меньше отбраковочной на 0,1 мм. НЕОБХОДИМЫ МЕРОПРИЯТИЯ</v>
      </c>
    </row>
    <row r="55" spans="1:6" ht="81" customHeight="1" x14ac:dyDescent="0.25">
      <c r="A55" s="4">
        <v>51</v>
      </c>
      <c r="B55" s="5">
        <v>42</v>
      </c>
      <c r="C55" s="7">
        <v>159</v>
      </c>
      <c r="D55" s="3">
        <v>4</v>
      </c>
      <c r="E55" s="3">
        <v>1.9</v>
      </c>
      <c r="F55" s="2" t="str">
        <f t="shared" si="0"/>
        <v>Факт. толщ. меньше отбраковочной на 0,9 мм. НЕОБХОДИМЫ МЕРОПРИЯТИЯ</v>
      </c>
    </row>
    <row r="56" spans="1:6" ht="81" customHeight="1" x14ac:dyDescent="0.25">
      <c r="A56" s="4">
        <v>52</v>
      </c>
      <c r="B56" s="5" t="s">
        <v>15</v>
      </c>
      <c r="C56" s="7">
        <v>159</v>
      </c>
      <c r="D56" s="3">
        <v>4</v>
      </c>
      <c r="E56" s="3">
        <v>3.4</v>
      </c>
      <c r="F56" s="2" t="str">
        <f t="shared" si="0"/>
        <v>Факт. толщ. больше отбраковочной. Выполнить расчёт условий прочности по РД 10-249-98. Скорость коррозии 0,06 мм/год. Остат. ресурс ≈0 лет</v>
      </c>
    </row>
    <row r="57" spans="1:6" ht="81" customHeight="1" x14ac:dyDescent="0.25">
      <c r="A57" s="4">
        <v>53</v>
      </c>
      <c r="B57" s="5">
        <v>46</v>
      </c>
      <c r="C57" s="7">
        <v>159</v>
      </c>
      <c r="D57" s="3">
        <v>4</v>
      </c>
      <c r="E57" s="3">
        <v>1.9</v>
      </c>
      <c r="F57" s="2" t="str">
        <f t="shared" si="0"/>
        <v>Факт. толщ. меньше отбраковочной на 0,9 мм. НЕОБХОДИМЫ МЕРОПРИЯТИЯ</v>
      </c>
    </row>
    <row r="58" spans="1:6" ht="81" customHeight="1" x14ac:dyDescent="0.25">
      <c r="A58" s="4">
        <v>54</v>
      </c>
      <c r="B58" s="5" t="s">
        <v>34</v>
      </c>
      <c r="C58" s="7">
        <v>133</v>
      </c>
      <c r="D58" s="3">
        <v>3.5</v>
      </c>
      <c r="E58" s="3">
        <v>2.1</v>
      </c>
      <c r="F58" s="2" t="str">
        <f t="shared" si="0"/>
        <v>Факт. толщ. меньше отбраковочной на 0,35 мм. НЕОБХОДИМЫ МЕРОПРИЯТИЯ</v>
      </c>
    </row>
    <row r="59" spans="1:6" ht="81" customHeight="1" x14ac:dyDescent="0.25">
      <c r="A59" s="4">
        <v>55</v>
      </c>
      <c r="B59" s="5">
        <v>28</v>
      </c>
      <c r="C59" s="7">
        <v>159</v>
      </c>
      <c r="D59" s="3">
        <v>4</v>
      </c>
      <c r="E59" s="3">
        <v>1.9</v>
      </c>
      <c r="F59" s="2" t="str">
        <f>IF(AND(B59&gt;0,C59&gt;0,D59&gt;0,E59&gt;0),IF(E59&lt;=D59,IF(D59-D59*30%&lt;=E59,IF((D59+(D59*15%)-E59)/20&gt;0.1,CONCATENATE("Факт. толщ. больше отбраковочной. Скорость коррозии более 0,1 мм/год (",ROUND((D59+(D59*15%)-E59)/20,2)," мм/год), выполнить расчёт на прочность при статической нагрузке по РД 10-249-98."," Остат. ресурс ≈",ROUNDDOWN((E59-(D59-D59*30%))/((D59+(D59*15%)-E59)/20),0)," лет"),IF(D59-E59&gt;D59*15%,CONCATENATE("Факт. толщ. больше отбраковочной. Утонение больше 15% - надо расчёт на прочность по СП 33.13330.2012. Скорость коррозии ",ROUND((D59+(D59*15%)-E59)/20,2)," мм/год."," Остат. ресурс ≈",ROUNDDOWN((E59-(D59-D59*30%))/((D59+(D59*15%)-E59)/20),0)," лет"),CONCATENATE("Факт. толщ. больше отбраковочной. Выполнить расчёт условий прочности по РД 10-249-98. Скорость коррозии ",ROUND((D59+(D59*15%)-E59)/20,2)," мм/год."," Остат. ресурс ≈",ROUNDDOWN((E59-(D59-D59*30%))/((D59+(D59*15%)-E59)*20),0)," лет"))),CONCATENATE("Факт. толщ. меньше отбраковочной на ",ROUND(D59-D59*30%-E59,2)," мм. НЕОБХОДИМЫ МЕРОПРИЯТИЯ")),"ПРОВЕРИТЬ ВВОДНЫЕ ДАННЫЕ"),"ВВЕСТИ ДАННЫЕ")</f>
        <v>Факт. толщ. меньше отбраковочной на 0,9 мм. НЕОБХОДИМЫ МЕРОПРИЯТИЯ</v>
      </c>
    </row>
    <row r="60" spans="1:6" ht="81" customHeight="1" x14ac:dyDescent="0.25">
      <c r="A60" s="4">
        <v>56</v>
      </c>
      <c r="B60" s="6" t="s">
        <v>12</v>
      </c>
      <c r="C60" s="7">
        <v>159</v>
      </c>
      <c r="D60" s="7">
        <v>3</v>
      </c>
      <c r="E60" s="7">
        <v>1.9</v>
      </c>
      <c r="F60" s="2" t="str">
        <f t="shared" si="0"/>
        <v>Факт. толщ. меньше отбраковочной на 0,2 мм. НЕОБХОДИМЫ МЕРОПРИЯТИЯ</v>
      </c>
    </row>
    <row r="61" spans="1:6" ht="81" customHeight="1" x14ac:dyDescent="0.25">
      <c r="A61" s="4">
        <v>57</v>
      </c>
      <c r="B61" s="6">
        <v>1</v>
      </c>
      <c r="C61" s="7">
        <v>21.3</v>
      </c>
      <c r="D61" s="7">
        <v>2.8</v>
      </c>
      <c r="E61" s="7">
        <v>2.2000000000000002</v>
      </c>
      <c r="F61" s="2" t="str">
        <f t="shared" si="0"/>
        <v>Факт. толщ. больше отбраковочной. Утонение больше 15% - надо расчёт на прочность по СП 33.13330.2012. Скорость коррозии 0,05 мм/год. Остат. ресурс ≈4 лет</v>
      </c>
    </row>
    <row r="62" spans="1:6" ht="60" customHeight="1" x14ac:dyDescent="0.25">
      <c r="B62" s="6">
        <v>1</v>
      </c>
      <c r="C62" s="7">
        <v>21.3</v>
      </c>
      <c r="D62" s="7">
        <v>2.8</v>
      </c>
      <c r="E62" s="7">
        <v>2.4</v>
      </c>
      <c r="F62" s="2" t="str">
        <f t="shared" si="0"/>
        <v>Факт. толщ. больше отбраковочной. Выполнить расчёт условий прочности по РД 10-249-98. Скорость коррозии 0,04 мм/год. Остат. ресурс ≈0 лет</v>
      </c>
    </row>
  </sheetData>
  <conditionalFormatting sqref="B5:E5 B61:E61">
    <cfRule type="expression" dxfId="64" priority="909">
      <formula>$F5="ввести данные"</formula>
    </cfRule>
  </conditionalFormatting>
  <conditionalFormatting sqref="B6:E6">
    <cfRule type="expression" dxfId="63" priority="900">
      <formula>$F6="ввести данные"</formula>
    </cfRule>
  </conditionalFormatting>
  <conditionalFormatting sqref="B7:E7">
    <cfRule type="expression" dxfId="62" priority="891">
      <formula>$F7="ввести данные"</formula>
    </cfRule>
  </conditionalFormatting>
  <conditionalFormatting sqref="B8:E8">
    <cfRule type="expression" dxfId="61" priority="882">
      <formula>$F8="ввести данные"</formula>
    </cfRule>
  </conditionalFormatting>
  <conditionalFormatting sqref="B9:E9">
    <cfRule type="expression" dxfId="60" priority="873">
      <formula>$F9="ввести данные"</formula>
    </cfRule>
  </conditionalFormatting>
  <conditionalFormatting sqref="B10:E10">
    <cfRule type="expression" dxfId="59" priority="864">
      <formula>$F10="ввести данные"</formula>
    </cfRule>
  </conditionalFormatting>
  <conditionalFormatting sqref="B11:E11">
    <cfRule type="expression" dxfId="58" priority="855">
      <formula>$F11="ввести данные"</formula>
    </cfRule>
  </conditionalFormatting>
  <conditionalFormatting sqref="B12:E12">
    <cfRule type="expression" dxfId="57" priority="846">
      <formula>$F12="ввести данные"</formula>
    </cfRule>
  </conditionalFormatting>
  <conditionalFormatting sqref="B13:E13">
    <cfRule type="expression" dxfId="56" priority="837">
      <formula>$F13="ввести данные"</formula>
    </cfRule>
  </conditionalFormatting>
  <conditionalFormatting sqref="F5:F62">
    <cfRule type="containsText" dxfId="55" priority="820" operator="containsText" text="≈-">
      <formula>NOT(ISERROR(SEARCH("≈-",F5)))</formula>
    </cfRule>
    <cfRule type="containsText" dxfId="54" priority="821" operator="containsText" text="ввести данные">
      <formula>NOT(ISERROR(SEARCH("ввести данные",F5)))</formula>
    </cfRule>
    <cfRule type="containsText" dxfId="53" priority="822" operator="containsText" text="≈3 ">
      <formula>NOT(ISERROR(SEARCH("≈3 ",F5)))</formula>
    </cfRule>
    <cfRule type="containsText" dxfId="52" priority="823" operator="containsText" text="≈4 ">
      <formula>NOT(ISERROR(SEARCH("≈4 ",F5)))</formula>
    </cfRule>
    <cfRule type="containsText" dxfId="51" priority="824" operator="containsText" text="≈2 ">
      <formula>NOT(ISERROR(SEARCH("≈2 ",F5)))</formula>
    </cfRule>
    <cfRule type="containsText" dxfId="50" priority="825" operator="containsText" text="≈1 ">
      <formula>NOT(ISERROR(SEARCH("≈1 ",F5)))</formula>
    </cfRule>
    <cfRule type="containsText" dxfId="49" priority="826" operator="containsText" text="≈0 ">
      <formula>NOT(ISERROR(SEARCH("≈0 ",F5)))</formula>
    </cfRule>
    <cfRule type="containsText" dxfId="48" priority="827" operator="containsText" text="необходимы мероприятия">
      <formula>NOT(ISERROR(SEARCH("необходимы мероприятия",F5)))</formula>
    </cfRule>
  </conditionalFormatting>
  <conditionalFormatting sqref="B60:E60 C17:C59">
    <cfRule type="expression" dxfId="47" priority="432">
      <formula>$F17="ввести данные"</formula>
    </cfRule>
  </conditionalFormatting>
  <conditionalFormatting sqref="B14:E14">
    <cfRule type="expression" dxfId="46" priority="423">
      <formula>$F14="ввести данные"</formula>
    </cfRule>
  </conditionalFormatting>
  <conditionalFormatting sqref="B15:E15">
    <cfRule type="expression" dxfId="45" priority="414">
      <formula>$F15="ввести данные"</formula>
    </cfRule>
  </conditionalFormatting>
  <conditionalFormatting sqref="B16:E16">
    <cfRule type="expression" dxfId="44" priority="405">
      <formula>$F16="ввести данные"</formula>
    </cfRule>
  </conditionalFormatting>
  <conditionalFormatting sqref="B17 D17:E17">
    <cfRule type="expression" dxfId="43" priority="396">
      <formula>$F17="ввести данные"</formula>
    </cfRule>
  </conditionalFormatting>
  <conditionalFormatting sqref="B18 D18:E18">
    <cfRule type="expression" dxfId="42" priority="387">
      <formula>$F18="ввести данные"</formula>
    </cfRule>
  </conditionalFormatting>
  <conditionalFormatting sqref="B19 D19:E19">
    <cfRule type="expression" dxfId="41" priority="378">
      <formula>$F19="ввести данные"</formula>
    </cfRule>
  </conditionalFormatting>
  <conditionalFormatting sqref="B20 D20:E20">
    <cfRule type="expression" dxfId="40" priority="369">
      <formula>$F20="ввести данные"</formula>
    </cfRule>
  </conditionalFormatting>
  <conditionalFormatting sqref="B21 D21:E21">
    <cfRule type="expression" dxfId="39" priority="360">
      <formula>$F21="ввести данные"</formula>
    </cfRule>
  </conditionalFormatting>
  <conditionalFormatting sqref="B22 D22:E22">
    <cfRule type="expression" dxfId="38" priority="351">
      <formula>$F22="ввести данные"</formula>
    </cfRule>
  </conditionalFormatting>
  <conditionalFormatting sqref="B23 D23:E23">
    <cfRule type="expression" dxfId="37" priority="342">
      <formula>$F23="ввести данные"</formula>
    </cfRule>
  </conditionalFormatting>
  <conditionalFormatting sqref="B24 D24:E24">
    <cfRule type="expression" dxfId="36" priority="333">
      <formula>$F24="ввести данные"</formula>
    </cfRule>
  </conditionalFormatting>
  <conditionalFormatting sqref="B25 D25:E25">
    <cfRule type="expression" dxfId="35" priority="324">
      <formula>$F25="ввести данные"</formula>
    </cfRule>
  </conditionalFormatting>
  <conditionalFormatting sqref="B26 D26:E26">
    <cfRule type="expression" dxfId="34" priority="315">
      <formula>$F26="ввести данные"</formula>
    </cfRule>
  </conditionalFormatting>
  <conditionalFormatting sqref="B27 D27:E27">
    <cfRule type="expression" dxfId="33" priority="306">
      <formula>$F27="ввести данные"</formula>
    </cfRule>
  </conditionalFormatting>
  <conditionalFormatting sqref="B28 D28:E28">
    <cfRule type="expression" dxfId="32" priority="297">
      <formula>$F28="ввести данные"</formula>
    </cfRule>
  </conditionalFormatting>
  <conditionalFormatting sqref="B29 D29:E29">
    <cfRule type="expression" dxfId="31" priority="288">
      <formula>$F29="ввести данные"</formula>
    </cfRule>
  </conditionalFormatting>
  <conditionalFormatting sqref="B30 D30:E30">
    <cfRule type="expression" dxfId="30" priority="279">
      <formula>$F30="ввести данные"</formula>
    </cfRule>
  </conditionalFormatting>
  <conditionalFormatting sqref="B31 D31:E31">
    <cfRule type="expression" dxfId="29" priority="270">
      <formula>$F31="ввести данные"</formula>
    </cfRule>
  </conditionalFormatting>
  <conditionalFormatting sqref="B32 D32:E32">
    <cfRule type="expression" dxfId="28" priority="261">
      <formula>$F32="ввести данные"</formula>
    </cfRule>
  </conditionalFormatting>
  <conditionalFormatting sqref="B33 D33:E33">
    <cfRule type="expression" dxfId="27" priority="252">
      <formula>$F33="ввести данные"</formula>
    </cfRule>
  </conditionalFormatting>
  <conditionalFormatting sqref="B34 D34:E34">
    <cfRule type="expression" dxfId="26" priority="243">
      <formula>$F34="ввести данные"</formula>
    </cfRule>
  </conditionalFormatting>
  <conditionalFormatting sqref="B35 D35:E35">
    <cfRule type="expression" dxfId="25" priority="234">
      <formula>$F35="ввести данные"</formula>
    </cfRule>
  </conditionalFormatting>
  <conditionalFormatting sqref="B36 D36:E36">
    <cfRule type="expression" dxfId="24" priority="225">
      <formula>$F36="ввести данные"</formula>
    </cfRule>
  </conditionalFormatting>
  <conditionalFormatting sqref="B37 D37:E37">
    <cfRule type="expression" dxfId="23" priority="216">
      <formula>$F37="ввести данные"</formula>
    </cfRule>
  </conditionalFormatting>
  <conditionalFormatting sqref="B38 D38:E38">
    <cfRule type="expression" dxfId="22" priority="207">
      <formula>$F38="ввести данные"</formula>
    </cfRule>
  </conditionalFormatting>
  <conditionalFormatting sqref="B39 D39:E39">
    <cfRule type="expression" dxfId="21" priority="198">
      <formula>$F39="ввести данные"</formula>
    </cfRule>
  </conditionalFormatting>
  <conditionalFormatting sqref="B40 D40:E40">
    <cfRule type="expression" dxfId="20" priority="189">
      <formula>$F40="ввести данные"</formula>
    </cfRule>
  </conditionalFormatting>
  <conditionalFormatting sqref="B41 D41:E41">
    <cfRule type="expression" dxfId="19" priority="180">
      <formula>$F41="ввести данные"</formula>
    </cfRule>
  </conditionalFormatting>
  <conditionalFormatting sqref="B42 D42:E42">
    <cfRule type="expression" dxfId="18" priority="171">
      <formula>$F42="ввести данные"</formula>
    </cfRule>
  </conditionalFormatting>
  <conditionalFormatting sqref="B43 D43:E43">
    <cfRule type="expression" dxfId="17" priority="162">
      <formula>$F43="ввести данные"</formula>
    </cfRule>
  </conditionalFormatting>
  <conditionalFormatting sqref="B44 D44:E44">
    <cfRule type="expression" dxfId="16" priority="153">
      <formula>$F44="ввести данные"</formula>
    </cfRule>
  </conditionalFormatting>
  <conditionalFormatting sqref="B45 D45:E45">
    <cfRule type="expression" dxfId="15" priority="144">
      <formula>$F45="ввести данные"</formula>
    </cfRule>
  </conditionalFormatting>
  <conditionalFormatting sqref="B46 D46:E46">
    <cfRule type="expression" dxfId="14" priority="135">
      <formula>$F46="ввести данные"</formula>
    </cfRule>
  </conditionalFormatting>
  <conditionalFormatting sqref="B47 D47:E47">
    <cfRule type="expression" dxfId="13" priority="126">
      <formula>$F47="ввести данные"</formula>
    </cfRule>
  </conditionalFormatting>
  <conditionalFormatting sqref="B48 D48:E48">
    <cfRule type="expression" dxfId="12" priority="117">
      <formula>$F48="ввести данные"</formula>
    </cfRule>
  </conditionalFormatting>
  <conditionalFormatting sqref="B49 D49:E49">
    <cfRule type="expression" dxfId="11" priority="108">
      <formula>$F49="ввести данные"</formula>
    </cfRule>
  </conditionalFormatting>
  <conditionalFormatting sqref="B50 D50:E50">
    <cfRule type="expression" dxfId="10" priority="99">
      <formula>$F50="ввести данные"</formula>
    </cfRule>
  </conditionalFormatting>
  <conditionalFormatting sqref="B51 D51:E51">
    <cfRule type="expression" dxfId="9" priority="90">
      <formula>$F51="ввести данные"</formula>
    </cfRule>
  </conditionalFormatting>
  <conditionalFormatting sqref="B52 D52:E52">
    <cfRule type="expression" dxfId="8" priority="81">
      <formula>$F52="ввести данные"</formula>
    </cfRule>
  </conditionalFormatting>
  <conditionalFormatting sqref="B53 D53:E53">
    <cfRule type="expression" dxfId="7" priority="72">
      <formula>$F53="ввести данные"</formula>
    </cfRule>
  </conditionalFormatting>
  <conditionalFormatting sqref="B54 D54:E54">
    <cfRule type="expression" dxfId="6" priority="63">
      <formula>$F54="ввести данные"</formula>
    </cfRule>
  </conditionalFormatting>
  <conditionalFormatting sqref="B55 D55:E55">
    <cfRule type="expression" dxfId="5" priority="54">
      <formula>$F55="ввести данные"</formula>
    </cfRule>
  </conditionalFormatting>
  <conditionalFormatting sqref="B56 D56:E56">
    <cfRule type="expression" dxfId="4" priority="45">
      <formula>$F56="ввести данные"</formula>
    </cfRule>
  </conditionalFormatting>
  <conditionalFormatting sqref="B57 D57:E57">
    <cfRule type="expression" dxfId="3" priority="36">
      <formula>$F57="ввести данные"</formula>
    </cfRule>
  </conditionalFormatting>
  <conditionalFormatting sqref="B58 D58:E58">
    <cfRule type="expression" dxfId="2" priority="27">
      <formula>$F58="ввести данные"</formula>
    </cfRule>
  </conditionalFormatting>
  <conditionalFormatting sqref="B59 D59:E59">
    <cfRule type="expression" dxfId="1" priority="18">
      <formula>$F59="ввести данные"</formula>
    </cfRule>
  </conditionalFormatting>
  <conditionalFormatting sqref="B62:E62">
    <cfRule type="expression" dxfId="0" priority="9">
      <formula>$F62="ввести данные"</formula>
    </cfRule>
  </conditionalFormatting>
  <printOptions horizontalCentered="1" verticalCentered="1"/>
  <pageMargins left="0" right="0" top="0" bottom="0" header="0" footer="0"/>
  <pageSetup paperSize="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5AF3-D340-4505-B380-C4C6CD5CD3E2}">
  <dimension ref="A1:K60"/>
  <sheetViews>
    <sheetView tabSelected="1" workbookViewId="0">
      <selection activeCell="O4" sqref="O4"/>
    </sheetView>
  </sheetViews>
  <sheetFormatPr defaultRowHeight="15.75" x14ac:dyDescent="0.25"/>
  <cols>
    <col min="1" max="1" width="4.7109375" customWidth="1"/>
    <col min="2" max="2" width="6.140625" customWidth="1"/>
    <col min="3" max="3" width="6.85546875" style="11" customWidth="1"/>
    <col min="4" max="4" width="9.7109375" customWidth="1"/>
    <col min="5" max="5" width="12.42578125" customWidth="1"/>
    <col min="6" max="6" width="10.5703125" customWidth="1"/>
    <col min="7" max="7" width="10.28515625" customWidth="1"/>
    <col min="8" max="8" width="10.140625" customWidth="1"/>
    <col min="9" max="9" width="16.28515625" customWidth="1"/>
    <col min="10" max="10" width="21.5703125" customWidth="1"/>
    <col min="11" max="11" width="18.85546875" customWidth="1"/>
  </cols>
  <sheetData>
    <row r="1" spans="1:11" ht="51" customHeight="1" x14ac:dyDescent="0.25">
      <c r="A1" s="30"/>
      <c r="B1" s="30" t="str">
        <f>Таблица1[[#Headers],[№ места контроля]]</f>
        <v>№ места контроля</v>
      </c>
      <c r="C1" s="31" t="s">
        <v>31</v>
      </c>
      <c r="D1" s="30" t="str">
        <f>Таблица1[[#Headers],[Минимальное значение фактической толщины, S1,  мм.]]</f>
        <v>Минимальное значение фактической толщины, S1,  мм.</v>
      </c>
      <c r="E1" s="30" t="str">
        <f>Таблица1[[#Headers],[результат]]</f>
        <v>результат</v>
      </c>
      <c r="F1" s="13"/>
      <c r="G1" s="21" t="s">
        <v>33</v>
      </c>
      <c r="H1" s="22" t="s">
        <v>0</v>
      </c>
      <c r="I1" s="19" t="s">
        <v>29</v>
      </c>
      <c r="J1" s="19" t="s">
        <v>32</v>
      </c>
      <c r="K1" s="27" t="s">
        <v>1</v>
      </c>
    </row>
    <row r="2" spans="1:11" s="9" customFormat="1" ht="84.95" customHeight="1" x14ac:dyDescent="0.25">
      <c r="A2" s="15">
        <f>Лист1!A5</f>
        <v>1</v>
      </c>
      <c r="B2" s="12">
        <f>Лист1!B5</f>
        <v>1</v>
      </c>
      <c r="C2" s="12" t="str">
        <f>CONCATENATE(Лист1!C5,"х",Лист1!D5)</f>
        <v>21,3х2,8</v>
      </c>
      <c r="D2" s="12">
        <f>Лист1!E5</f>
        <v>1.9</v>
      </c>
      <c r="E2" s="16" t="str">
        <f>Лист1!F5</f>
        <v>Факт. толщ. меньше отбраковочной на 0,06 мм. НЕОБХОДИМЫ МЕРОПРИЯТИЯ</v>
      </c>
      <c r="F2" s="14"/>
      <c r="G2" s="23">
        <f t="array" ref="G2">MATCH(I2&amp;J2,C$2:C$59&amp;D$2:D$59,)</f>
        <v>1</v>
      </c>
      <c r="H2" s="24">
        <f t="array" ref="H2">INDEX(B$2:B$59,MATCH(I2&amp;J2,C$2:C$59&amp;D$2:D$59,))</f>
        <v>1</v>
      </c>
      <c r="I2" s="12" t="str" cm="1">
        <f t="array" ref="I2">IFERROR(INDEX($C$2:$C$59, MATCH(0, INDEX(COUNTIF($I$1:I1, $C$2:$C$59), 0, 0), 0)), "")</f>
        <v>21,3х2,8</v>
      </c>
      <c r="J2" s="12">
        <f t="array" ref="J2">MIN(IF($C$2:$C$59=$I2,$D$2:$D$59))</f>
        <v>1.9</v>
      </c>
      <c r="K2" s="28" t="str">
        <f t="array" ref="K2">INDEX(E$2:E$59,MATCH(I2&amp;J2,C$2:C$59&amp;D$2:D$59,))</f>
        <v>Факт. толщ. меньше отбраковочной на 0,06 мм. НЕОБХОДИМЫ МЕРОПРИЯТИЯ</v>
      </c>
    </row>
    <row r="3" spans="1:11" ht="84.95" customHeight="1" x14ac:dyDescent="0.25">
      <c r="A3" s="15">
        <f>Лист1!A6</f>
        <v>2</v>
      </c>
      <c r="B3" s="12">
        <f>Лист1!B6</f>
        <v>2</v>
      </c>
      <c r="C3" s="12" t="str">
        <f>CONCATENATE(Лист1!C6,"х",Лист1!D6)</f>
        <v>57х3</v>
      </c>
      <c r="D3" s="12">
        <f>Лист1!E6</f>
        <v>2</v>
      </c>
      <c r="E3" s="16" t="str">
        <f>Лист1!F6</f>
        <v>Факт. толщ. меньше отбраковочной на 0,1 мм. НЕОБХОДИМЫ МЕРОПРИЯТИЯ</v>
      </c>
      <c r="F3" s="14"/>
      <c r="G3" s="23">
        <f t="array" ref="G3">MATCH(I3&amp;J3,C$2:C$59&amp;D$2:D$59,)</f>
        <v>3</v>
      </c>
      <c r="H3" s="24">
        <f t="array" ref="H3">INDEX(B$2:B$59,MATCH(I3&amp;J3,C$2:C$59&amp;D$2:D$59,))</f>
        <v>6</v>
      </c>
      <c r="I3" s="12" t="str" cm="1">
        <f t="array" ref="I3">IFERROR(INDEX($C$2:$C$59, MATCH(0, INDEX(COUNTIF($I$1:I2, $C$2:$C$59), 0, 0), 0)), "")</f>
        <v>57х3</v>
      </c>
      <c r="J3" s="12">
        <f t="array" ref="J3">MIN(IF($C$2:$C$59=$I3,$D$2:$D$59))</f>
        <v>1.2</v>
      </c>
      <c r="K3" s="28" t="str">
        <f t="array" ref="K3">INDEX(E$2:E$59,MATCH(I3&amp;J3,C$2:C$59&amp;D$2:D$59,))</f>
        <v>Факт. толщ. меньше отбраковочной на 0,9 мм. НЕОБХОДИМЫ МЕРОПРИЯТИЯ</v>
      </c>
    </row>
    <row r="4" spans="1:11" ht="84.95" customHeight="1" x14ac:dyDescent="0.25">
      <c r="A4" s="15">
        <f>Лист1!A7</f>
        <v>3</v>
      </c>
      <c r="B4" s="12">
        <f>Лист1!B7</f>
        <v>6</v>
      </c>
      <c r="C4" s="12" t="str">
        <f>CONCATENATE(Лист1!C7,"х",Лист1!D7)</f>
        <v>57х3</v>
      </c>
      <c r="D4" s="12">
        <f>Лист1!E7</f>
        <v>1.2</v>
      </c>
      <c r="E4" s="16" t="str">
        <f>Лист1!F7</f>
        <v>Факт. толщ. меньше отбраковочной на 0,9 мм. НЕОБХОДИМЫ МЕРОПРИЯТИЯ</v>
      </c>
      <c r="F4" s="14"/>
      <c r="G4" s="23">
        <f t="array" ref="G4">MATCH(I4&amp;J4,C$2:C$59&amp;D$2:D$59,)</f>
        <v>5</v>
      </c>
      <c r="H4" s="24">
        <f t="array" ref="H4">INDEX(B$2:B$59,MATCH(I4&amp;J4,C$2:C$59&amp;D$2:D$59,))</f>
        <v>4</v>
      </c>
      <c r="I4" s="12" t="str" cm="1">
        <f t="array" ref="I4">IFERROR(INDEX($C$2:$C$59, MATCH(0, INDEX(COUNTIF($I$1:I3, $C$2:$C$59), 0, 0), 0)), "")</f>
        <v>21,3х3</v>
      </c>
      <c r="J4" s="12">
        <f t="array" ref="J4">MIN(IF($C$2:$C$59=$I4,$D$2:$D$59))</f>
        <v>1.9</v>
      </c>
      <c r="K4" s="28" t="str">
        <f t="array" ref="K4">INDEX(E$2:E$59,MATCH(I4&amp;J4,C$2:C$59&amp;D$2:D$59,))</f>
        <v>Факт. толщ. меньше отбраковочной на 0,2 мм. НЕОБХОДИМЫ МЕРОПРИЯТИЯ</v>
      </c>
    </row>
    <row r="5" spans="1:11" ht="84.95" customHeight="1" x14ac:dyDescent="0.25">
      <c r="A5" s="15">
        <f>Лист1!A8</f>
        <v>4</v>
      </c>
      <c r="B5" s="12">
        <f>Лист1!B8</f>
        <v>1</v>
      </c>
      <c r="C5" s="12" t="str">
        <f>CONCATENATE(Лист1!C8,"х",Лист1!D8)</f>
        <v>57х3</v>
      </c>
      <c r="D5" s="12">
        <f>Лист1!E8</f>
        <v>1.9</v>
      </c>
      <c r="E5" s="16" t="str">
        <f>Лист1!F8</f>
        <v>Факт. толщ. меньше отбраковочной на 0,2 мм. НЕОБХОДИМЫ МЕРОПРИЯТИЯ</v>
      </c>
      <c r="F5" s="14"/>
      <c r="G5" s="23">
        <f t="array" ref="G5">MATCH(I5&amp;J5,C$2:C$59&amp;D$2:D$59,)</f>
        <v>7</v>
      </c>
      <c r="H5" s="24">
        <f t="array" ref="H5">INDEX(B$2:B$59,MATCH(I5&amp;J5,C$2:C$59&amp;D$2:D$59,))</f>
        <v>5</v>
      </c>
      <c r="I5" s="12" t="str" cm="1">
        <f t="array" ref="I5">IFERROR(INDEX($C$2:$C$59, MATCH(0, INDEX(COUNTIF($I$1:I4, $C$2:$C$59), 0, 0), 0)), "")</f>
        <v>57х3,5</v>
      </c>
      <c r="J5" s="12">
        <f t="array" ref="J5">MIN(IF($C$2:$C$59=$I5,$D$2:$D$59))</f>
        <v>1.4</v>
      </c>
      <c r="K5" s="28" t="str">
        <f t="array" ref="K5">INDEX(E$2:E$59,MATCH(I5&amp;J5,C$2:C$59&amp;D$2:D$59,))</f>
        <v>Факт. толщ. меньше отбраковочной на 1,05 мм. НЕОБХОДИМЫ МЕРОПРИЯТИЯ</v>
      </c>
    </row>
    <row r="6" spans="1:11" ht="84.95" customHeight="1" x14ac:dyDescent="0.25">
      <c r="A6" s="15">
        <f>Лист1!A9</f>
        <v>5</v>
      </c>
      <c r="B6" s="12">
        <f>Лист1!B9</f>
        <v>4</v>
      </c>
      <c r="C6" s="12" t="str">
        <f>CONCATENATE(Лист1!C9,"х",Лист1!D9)</f>
        <v>21,3х3</v>
      </c>
      <c r="D6" s="12">
        <f>Лист1!E9</f>
        <v>1.9</v>
      </c>
      <c r="E6" s="16" t="str">
        <f>Лист1!F9</f>
        <v>Факт. толщ. меньше отбраковочной на 0,2 мм. НЕОБХОДИМЫ МЕРОПРИЯТИЯ</v>
      </c>
      <c r="F6" s="14"/>
      <c r="G6" s="23">
        <f t="array" ref="G6">MATCH(I6&amp;J6,C$2:C$59&amp;D$2:D$59,)</f>
        <v>9</v>
      </c>
      <c r="H6" s="24">
        <f t="array" ref="H6">INDEX(B$2:B$59,MATCH(I6&amp;J6,C$2:C$59&amp;D$2:D$59,))</f>
        <v>7</v>
      </c>
      <c r="I6" s="12" t="str" cm="1">
        <f t="array" ref="I6">IFERROR(INDEX($C$2:$C$59, MATCH(0, INDEX(COUNTIF($I$1:I5, $C$2:$C$59), 0, 0), 0)), "")</f>
        <v>57х4</v>
      </c>
      <c r="J6" s="12">
        <f t="array" ref="J6">MIN(IF($C$2:$C$59=$I6,$D$2:$D$59))</f>
        <v>1.9</v>
      </c>
      <c r="K6" s="28" t="str">
        <f t="array" ref="K6">INDEX(E$2:E$59,MATCH(I6&amp;J6,C$2:C$59&amp;D$2:D$59,))</f>
        <v>Факт. толщ. меньше отбраковочной на 0,9 мм. НЕОБХОДИМЫ МЕРОПРИЯТИЯ</v>
      </c>
    </row>
    <row r="7" spans="1:11" ht="84.95" customHeight="1" x14ac:dyDescent="0.25">
      <c r="A7" s="15">
        <f>Лист1!A10</f>
        <v>6</v>
      </c>
      <c r="B7" s="12">
        <f>Лист1!B10</f>
        <v>10</v>
      </c>
      <c r="C7" s="12" t="str">
        <f>CONCATENATE(Лист1!C10,"х",Лист1!D10)</f>
        <v>57х3</v>
      </c>
      <c r="D7" s="12">
        <f>Лист1!E10</f>
        <v>1.9</v>
      </c>
      <c r="E7" s="16" t="str">
        <f>Лист1!F10</f>
        <v>Факт. толщ. меньше отбраковочной на 0,2 мм. НЕОБХОДИМЫ МЕРОПРИЯТИЯ</v>
      </c>
      <c r="F7" s="14"/>
      <c r="G7" s="23">
        <f t="array" ref="G7">MATCH(I7&amp;J7,C$2:C$59&amp;D$2:D$59,)</f>
        <v>16</v>
      </c>
      <c r="H7" s="24">
        <f t="array" ref="H7">INDEX(B$2:B$59,MATCH(I7&amp;J7,C$2:C$59&amp;D$2:D$59,))</f>
        <v>7</v>
      </c>
      <c r="I7" s="12" t="str" cm="1">
        <f t="array" ref="I7">IFERROR(INDEX($C$2:$C$59, MATCH(0, INDEX(COUNTIF($I$1:I6, $C$2:$C$59), 0, 0), 0)), "")</f>
        <v>159х4</v>
      </c>
      <c r="J7" s="12">
        <f t="array" ref="J7">MIN(IF($C$2:$C$59=$I7,$D$2:$D$59))</f>
        <v>1.9</v>
      </c>
      <c r="K7" s="28" t="str">
        <f t="array" ref="K7">INDEX(E$2:E$59,MATCH(I7&amp;J7,C$2:C$59&amp;D$2:D$59,))</f>
        <v>Факт. толщ. меньше отбраковочной на 0,9 мм. НЕОБХОДИМЫ МЕРОПРИЯТИЯ</v>
      </c>
    </row>
    <row r="8" spans="1:11" ht="84.95" customHeight="1" x14ac:dyDescent="0.25">
      <c r="A8" s="15">
        <f>Лист1!A11</f>
        <v>7</v>
      </c>
      <c r="B8" s="12">
        <f>Лист1!B11</f>
        <v>5</v>
      </c>
      <c r="C8" s="12" t="str">
        <f>CONCATENATE(Лист1!C11,"х",Лист1!D11)</f>
        <v>57х3,5</v>
      </c>
      <c r="D8" s="12">
        <f>Лист1!E11</f>
        <v>1.4</v>
      </c>
      <c r="E8" s="16" t="str">
        <f>Лист1!F11</f>
        <v>Факт. толщ. меньше отбраковочной на 1,05 мм. НЕОБХОДИМЫ МЕРОПРИЯТИЯ</v>
      </c>
      <c r="F8" s="14"/>
      <c r="G8" s="23">
        <f t="array" ref="G8">MATCH(I8&amp;J8,C$2:C$59&amp;D$2:D$59,)</f>
        <v>21</v>
      </c>
      <c r="H8" s="24">
        <f t="array" ref="H8">INDEX(B$2:B$59,MATCH(I8&amp;J8,C$2:C$59&amp;D$2:D$59,))</f>
        <v>7</v>
      </c>
      <c r="I8" s="12" t="str" cm="1">
        <f t="array" ref="I8">IFERROR(INDEX($C$2:$C$59, MATCH(0, INDEX(COUNTIF($I$1:I7, $C$2:$C$59), 0, 0), 0)), "")</f>
        <v>159х4,5</v>
      </c>
      <c r="J8" s="12">
        <f t="array" ref="J8">MIN(IF($C$2:$C$59=$I8,$D$2:$D$59))</f>
        <v>1.9</v>
      </c>
      <c r="K8" s="28" t="str">
        <f t="array" ref="K8">INDEX(E$2:E$59,MATCH(I8&amp;J8,C$2:C$59&amp;D$2:D$59,))</f>
        <v>Факт. толщ. меньше отбраковочной на 1,25 мм. НЕОБХОДИМЫ МЕРОПРИЯТИЯ</v>
      </c>
    </row>
    <row r="9" spans="1:11" ht="84.95" customHeight="1" x14ac:dyDescent="0.25">
      <c r="A9" s="15">
        <f>Лист1!A12</f>
        <v>8</v>
      </c>
      <c r="B9" s="12">
        <f>Лист1!B12</f>
        <v>3</v>
      </c>
      <c r="C9" s="12" t="str">
        <f>CONCATENATE(Лист1!C12,"х",Лист1!D12)</f>
        <v>57х3,5</v>
      </c>
      <c r="D9" s="12">
        <f>Лист1!E12</f>
        <v>1.5</v>
      </c>
      <c r="E9" s="16" t="str">
        <f>Лист1!F12</f>
        <v>Факт. толщ. меньше отбраковочной на 0,95 мм. НЕОБХОДИМЫ МЕРОПРИЯТИЯ</v>
      </c>
      <c r="F9" s="14"/>
      <c r="G9" s="23">
        <f t="array" ref="G9">MATCH(I9&amp;J9,C$2:C$59&amp;D$2:D$59,)</f>
        <v>48</v>
      </c>
      <c r="H9" s="24">
        <f t="array" ref="H9">INDEX(B$2:B$59,MATCH(I9&amp;J9,C$2:C$59&amp;D$2:D$59,))</f>
        <v>7</v>
      </c>
      <c r="I9" s="12" t="str" cm="1">
        <f t="array" ref="I9">IFERROR(INDEX($C$2:$C$59, MATCH(0, INDEX(COUNTIF($I$1:I8, $C$2:$C$59), 0, 0), 0)), "")</f>
        <v>159х3,5</v>
      </c>
      <c r="J9" s="12">
        <f t="array" ref="J9">MIN(IF($C$2:$C$59=$I9,$D$2:$D$59))</f>
        <v>2.8</v>
      </c>
      <c r="K9" s="28" t="str">
        <f t="array" ref="K9">INDEX(E$2:E$59,MATCH(I9&amp;J9,C$2:C$59&amp;D$2:D$59,))</f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</row>
    <row r="10" spans="1:11" ht="84.95" customHeight="1" thickBot="1" x14ac:dyDescent="0.3">
      <c r="A10" s="15">
        <f>Лист1!A13</f>
        <v>9</v>
      </c>
      <c r="B10" s="12">
        <f>Лист1!B13</f>
        <v>7</v>
      </c>
      <c r="C10" s="12" t="str">
        <f>CONCATENATE(Лист1!C13,"х",Лист1!D13)</f>
        <v>57х4</v>
      </c>
      <c r="D10" s="12">
        <f>Лист1!E13</f>
        <v>1.9</v>
      </c>
      <c r="E10" s="16" t="str">
        <f>Лист1!F13</f>
        <v>Факт. толщ. меньше отбраковочной на 0,9 мм. НЕОБХОДИМЫ МЕРОПРИЯТИЯ</v>
      </c>
      <c r="F10" s="14"/>
      <c r="G10" s="25">
        <f t="array" ref="G10">MATCH(I10&amp;J10,C$2:C$59&amp;D$2:D$59,)</f>
        <v>54</v>
      </c>
      <c r="H10" s="26" t="str">
        <f t="array" ref="H10">INDEX(B$2:B$59,MATCH(I10&amp;J10,C$2:C$59&amp;D$2:D$59,))</f>
        <v>8а5</v>
      </c>
      <c r="I10" s="20" t="str" cm="1">
        <f t="array" ref="I10">IFERROR(INDEX($C$2:$C$59, MATCH(0, INDEX(COUNTIF($I$1:I9, $C$2:$C$59), 0, 0), 0)), "")</f>
        <v>133х3,5</v>
      </c>
      <c r="J10" s="20">
        <f t="array" ref="J10">MIN(IF($C$2:$C$59=$I10,$D$2:$D$59))</f>
        <v>2.1</v>
      </c>
      <c r="K10" s="29" t="str">
        <f t="array" ref="K10">INDEX(E$2:E$59,MATCH(I10&amp;J10,C$2:C$59&amp;D$2:D$59,))</f>
        <v>Факт. толщ. меньше отбраковочной на 0,35 мм. НЕОБХОДИМЫ МЕРОПРИЯТИЯ</v>
      </c>
    </row>
    <row r="11" spans="1:11" ht="84.95" customHeight="1" x14ac:dyDescent="0.25">
      <c r="A11" s="15">
        <f>Лист1!A14</f>
        <v>10</v>
      </c>
      <c r="B11" s="12">
        <f>Лист1!B14</f>
        <v>7</v>
      </c>
      <c r="C11" s="12" t="str">
        <f>CONCATENATE(Лист1!C14,"х",Лист1!D14)</f>
        <v>57х4</v>
      </c>
      <c r="D11" s="12">
        <f>Лист1!E14</f>
        <v>1.9</v>
      </c>
      <c r="E11" s="16" t="str">
        <f>Лист1!F14</f>
        <v>Факт. толщ. меньше отбраковочной на 0,9 мм. НЕОБХОДИМЫ МЕРОПРИЯТИЯ</v>
      </c>
      <c r="F11" s="14"/>
      <c r="G11" s="17">
        <f t="array" ref="G11">MATCH(I11&amp;J11,C$2:C$59&amp;D$2:D$59,)</f>
        <v>56</v>
      </c>
      <c r="H11" s="17" t="str">
        <f t="array" ref="H11">INDEX(B$2:B$59,MATCH(I11&amp;J11,C$2:C$59&amp;D$2:D$59,))</f>
        <v>к</v>
      </c>
      <c r="I11" s="17" t="str" cm="1">
        <f t="array" ref="I11">IFERROR(INDEX($C$2:$C$59, MATCH(0, INDEX(COUNTIF($I$1:I10, $C$2:$C$59), 0, 0), 0)), "")</f>
        <v>159х3</v>
      </c>
      <c r="J11" s="17">
        <f t="array" ref="J11">MIN(IF($C$2:$C$59=$I11,$D$2:$D$59))</f>
        <v>1.9</v>
      </c>
      <c r="K11" s="18" t="str">
        <f t="array" ref="K11">INDEX(E$2:E$59,MATCH(I11&amp;J11,C$2:C$59&amp;D$2:D$59,))</f>
        <v>Факт. толщ. меньше отбраковочной на 0,2 мм. НЕОБХОДИМЫ МЕРОПРИЯТИЯ</v>
      </c>
    </row>
    <row r="12" spans="1:11" ht="84.95" customHeight="1" x14ac:dyDescent="0.25">
      <c r="A12" s="15">
        <f>Лист1!A15</f>
        <v>11</v>
      </c>
      <c r="B12" s="12">
        <f>Лист1!B15</f>
        <v>7</v>
      </c>
      <c r="C12" s="12" t="str">
        <f>CONCATENATE(Лист1!C15,"х",Лист1!D15)</f>
        <v>57х3,5</v>
      </c>
      <c r="D12" s="12">
        <f>Лист1!E15</f>
        <v>2.8</v>
      </c>
      <c r="E12" s="16" t="str">
        <f>Лист1!F15</f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  <c r="F12" s="14"/>
      <c r="G12" s="12" t="e">
        <f t="array" ref="G12">MATCH(I12&amp;J12,C$2:C$59&amp;D$2:D$59,)</f>
        <v>#N/A</v>
      </c>
      <c r="H12" s="12" t="e">
        <f t="array" ref="H12">INDEX(B$2:B$59,MATCH(I12&amp;J12,C$2:C$59&amp;D$2:D$59,))</f>
        <v>#N/A</v>
      </c>
      <c r="I12" s="12" t="str" cm="1">
        <f t="array" ref="I12">IFERROR(INDEX($C$2:$C$59, MATCH(0, INDEX(COUNTIF($I$1:I11, $C$2:$C$59), 0, 0), 0)), "")</f>
        <v/>
      </c>
      <c r="J12" s="12">
        <f t="array" ref="J12">MIN(IF($C$2:$C$59=$I12,$D$2:$D$59))</f>
        <v>0</v>
      </c>
      <c r="K12" s="16" t="e">
        <f t="array" ref="K12">INDEX(E$2:E$59,MATCH(I12&amp;J12,C$2:C$59&amp;D$2:D$59,))</f>
        <v>#N/A</v>
      </c>
    </row>
    <row r="13" spans="1:11" ht="84.95" customHeight="1" x14ac:dyDescent="0.25">
      <c r="A13" s="15">
        <f>Лист1!A16</f>
        <v>12</v>
      </c>
      <c r="B13" s="12">
        <f>Лист1!B16</f>
        <v>7</v>
      </c>
      <c r="C13" s="12" t="str">
        <f>CONCATENATE(Лист1!C16,"х",Лист1!D16)</f>
        <v>57х3,5</v>
      </c>
      <c r="D13" s="12">
        <f>Лист1!E16</f>
        <v>2.6</v>
      </c>
      <c r="E13" s="16" t="str">
        <f>Лист1!F16</f>
        <v>Факт. толщ. больше отбраковочной. Утонение больше 15% - надо расчёт на прочность по СП 33.13330.2012. Скорость коррозии 0,07 мм/год. Остат. ресурс ≈2 лет</v>
      </c>
      <c r="F13" s="14"/>
      <c r="G13" s="12" t="e">
        <f t="array" ref="G13">MATCH(I13&amp;J13,C$2:C$59&amp;D$2:D$59,)</f>
        <v>#N/A</v>
      </c>
      <c r="H13" s="12" t="e">
        <f t="array" ref="H13">INDEX(B$2:B$59,MATCH(I13&amp;J13,C$2:C$59&amp;D$2:D$59,))</f>
        <v>#N/A</v>
      </c>
      <c r="I13" s="12" t="str" cm="1">
        <f t="array" ref="I13">IFERROR(INDEX($C$2:$C$59, MATCH(0, INDEX(COUNTIF($I$1:I12, $C$2:$C$59), 0, 0), 0)), "")</f>
        <v/>
      </c>
      <c r="J13" s="12">
        <f t="array" ref="J13">MIN(IF($C$2:$C$59=$I13,$D$2:$D$59))</f>
        <v>0</v>
      </c>
      <c r="K13" s="16" t="e">
        <f t="array" ref="K13">INDEX(E$2:E$59,MATCH(I13&amp;J13,C$2:C$59&amp;D$2:D$59,))</f>
        <v>#N/A</v>
      </c>
    </row>
    <row r="14" spans="1:11" ht="84.95" customHeight="1" x14ac:dyDescent="0.25">
      <c r="A14" s="15">
        <f>Лист1!A17</f>
        <v>13</v>
      </c>
      <c r="B14" s="12">
        <f>Лист1!B17</f>
        <v>7</v>
      </c>
      <c r="C14" s="12" t="str">
        <f>CONCATENATE(Лист1!C17,"х",Лист1!D17)</f>
        <v>159х4</v>
      </c>
      <c r="D14" s="12">
        <f>Лист1!E17</f>
        <v>3.2</v>
      </c>
      <c r="E14" s="16" t="str">
        <f>Лист1!F17</f>
        <v>Факт. толщ. больше отбраковочной. Утонение больше 15% - надо расчёт на прочность по СП 33.13330.2012. Скорость коррозии 0,07 мм/год. Остат. ресурс ≈5 лет</v>
      </c>
      <c r="F14" s="14"/>
      <c r="G14" s="12" t="e">
        <f t="array" ref="G14">MATCH(I14&amp;J14,C$2:C$59&amp;D$2:D$59,)</f>
        <v>#N/A</v>
      </c>
      <c r="H14" s="12" t="e">
        <f t="array" ref="H14">INDEX(B$2:B$59,MATCH(I14&amp;J14,C$2:C$59&amp;D$2:D$59,))</f>
        <v>#N/A</v>
      </c>
      <c r="I14" s="12" t="str" cm="1">
        <f t="array" ref="I14">IFERROR(INDEX($C$2:$C$59, MATCH(0, INDEX(COUNTIF($I$1:I13, $C$2:$C$59), 0, 0), 0)), "")</f>
        <v/>
      </c>
      <c r="J14" s="12">
        <f t="array" ref="J14">MIN(IF($C$2:$C$59=$I14,$D$2:$D$59))</f>
        <v>0</v>
      </c>
      <c r="K14" s="16" t="e">
        <f t="array" ref="K14">INDEX(E$2:E$59,MATCH(I14&amp;J14,C$2:C$59&amp;D$2:D$59,))</f>
        <v>#N/A</v>
      </c>
    </row>
    <row r="15" spans="1:11" ht="84.95" customHeight="1" x14ac:dyDescent="0.25">
      <c r="A15" s="15">
        <f>Лист1!A18</f>
        <v>14</v>
      </c>
      <c r="B15" s="12">
        <f>Лист1!B18</f>
        <v>7</v>
      </c>
      <c r="C15" s="12" t="str">
        <f>CONCATENATE(Лист1!C18,"х",Лист1!D18)</f>
        <v>159х4</v>
      </c>
      <c r="D15" s="12">
        <f>Лист1!E18</f>
        <v>3</v>
      </c>
      <c r="E15" s="16" t="str">
        <f>Лист1!F18</f>
        <v>Факт. толщ. больше отбраковочной. Утонение больше 15% - надо расчёт на прочность по СП 33.13330.2012. Скорость коррозии 0,08 мм/год. Остат. ресурс ≈2 лет</v>
      </c>
      <c r="F15" s="14"/>
      <c r="G15" s="12" t="e">
        <f t="array" ref="G15">MATCH(I15&amp;J15,C$2:C$59&amp;D$2:D$59,)</f>
        <v>#N/A</v>
      </c>
      <c r="H15" s="12" t="e">
        <f t="array" ref="H15">INDEX(B$2:B$59,MATCH(I15&amp;J15,C$2:C$59&amp;D$2:D$59,))</f>
        <v>#N/A</v>
      </c>
      <c r="I15" s="12" t="str" cm="1">
        <f t="array" ref="I15">IFERROR(INDEX($C$2:$C$59, MATCH(0, INDEX(COUNTIF($I$1:I14, $C$2:$C$59), 0, 0), 0)), "")</f>
        <v/>
      </c>
      <c r="J15" s="12">
        <f t="array" ref="J15">MIN(IF($C$2:$C$59=$I15,$D$2:$D$59))</f>
        <v>0</v>
      </c>
      <c r="K15" s="16" t="e">
        <f t="array" ref="K15">INDEX(E$2:E$59,MATCH(I15&amp;J15,C$2:C$59&amp;D$2:D$59,))</f>
        <v>#N/A</v>
      </c>
    </row>
    <row r="16" spans="1:11" ht="84.95" customHeight="1" x14ac:dyDescent="0.25">
      <c r="A16" s="15">
        <f>Лист1!A19</f>
        <v>15</v>
      </c>
      <c r="B16" s="12">
        <f>Лист1!B19</f>
        <v>7</v>
      </c>
      <c r="C16" s="12" t="str">
        <f>CONCATENATE(Лист1!C19,"х",Лист1!D19)</f>
        <v>159х4</v>
      </c>
      <c r="D16" s="12">
        <f>Лист1!E19</f>
        <v>3.1</v>
      </c>
      <c r="E16" s="16" t="str">
        <f>Лист1!F19</f>
        <v>Факт. толщ. больше отбраковочной. Утонение больше 15% - надо расчёт на прочность по СП 33.13330.2012. Скорость коррозии 0,08 мм/год. Остат. ресурс ≈4 лет</v>
      </c>
      <c r="F16" s="14"/>
      <c r="G16" s="12" t="e">
        <f t="array" ref="G16">MATCH(I16&amp;J16,C$2:C$59&amp;D$2:D$59,)</f>
        <v>#N/A</v>
      </c>
      <c r="H16" s="12" t="e">
        <f t="array" ref="H16">INDEX(B$2:B$59,MATCH(I16&amp;J16,C$2:C$59&amp;D$2:D$59,))</f>
        <v>#N/A</v>
      </c>
      <c r="I16" s="12" t="str" cm="1">
        <f t="array" ref="I16">IFERROR(INDEX($C$2:$C$59, MATCH(0, INDEX(COUNTIF($I$1:I15, $C$2:$C$59), 0, 0), 0)), "")</f>
        <v/>
      </c>
      <c r="J16" s="12">
        <f t="array" ref="J16">MIN(IF($C$2:$C$59=$I16,$D$2:$D$59))</f>
        <v>0</v>
      </c>
      <c r="K16" s="16" t="e">
        <f t="array" ref="K16">INDEX(E$2:E$59,MATCH(I16&amp;J16,C$2:C$59&amp;D$2:D$59,))</f>
        <v>#N/A</v>
      </c>
    </row>
    <row r="17" spans="1:11" ht="84.95" customHeight="1" x14ac:dyDescent="0.25">
      <c r="A17" s="15">
        <f>Лист1!A20</f>
        <v>16</v>
      </c>
      <c r="B17" s="12">
        <f>Лист1!B20</f>
        <v>7</v>
      </c>
      <c r="C17" s="12" t="str">
        <f>CONCATENATE(Лист1!C20,"х",Лист1!D20)</f>
        <v>159х4</v>
      </c>
      <c r="D17" s="12">
        <f>Лист1!E20</f>
        <v>1.9</v>
      </c>
      <c r="E17" s="16" t="str">
        <f>Лист1!F20</f>
        <v>Факт. толщ. меньше отбраковочной на 0,9 мм. НЕОБХОДИМЫ МЕРОПРИЯТИЯ</v>
      </c>
      <c r="F17" s="14"/>
      <c r="G17" s="12" t="e">
        <f t="array" ref="G17">MATCH(I17&amp;J17,C$2:C$59&amp;D$2:D$59,)</f>
        <v>#N/A</v>
      </c>
      <c r="H17" s="12" t="e">
        <f t="array" ref="H17">INDEX(B$2:B$59,MATCH(I17&amp;J17,C$2:C$59&amp;D$2:D$59,))</f>
        <v>#N/A</v>
      </c>
      <c r="I17" s="12" t="str" cm="1">
        <f t="array" ref="I17">IFERROR(INDEX($C$2:$C$59, MATCH(0, INDEX(COUNTIF($I$1:I16, $C$2:$C$59), 0, 0), 0)), "")</f>
        <v/>
      </c>
      <c r="J17" s="12">
        <f t="array" ref="J17">MIN(IF($C$2:$C$59=$I17,$D$2:$D$59))</f>
        <v>0</v>
      </c>
      <c r="K17" s="16" t="e">
        <f t="array" ref="K17">INDEX(E$2:E$59,MATCH(I17&amp;J17,C$2:C$59&amp;D$2:D$59,))</f>
        <v>#N/A</v>
      </c>
    </row>
    <row r="18" spans="1:11" ht="84.95" customHeight="1" x14ac:dyDescent="0.25">
      <c r="A18" s="15">
        <f>Лист1!A21</f>
        <v>17</v>
      </c>
      <c r="B18" s="12">
        <f>Лист1!B21</f>
        <v>7</v>
      </c>
      <c r="C18" s="12" t="str">
        <f>CONCATENATE(Лист1!C21,"х",Лист1!D21)</f>
        <v>159х4</v>
      </c>
      <c r="D18" s="12">
        <f>Лист1!E21</f>
        <v>1.9</v>
      </c>
      <c r="E18" s="16" t="str">
        <f>Лист1!F21</f>
        <v>Факт. толщ. меньше отбраковочной на 0,9 мм. НЕОБХОДИМЫ МЕРОПРИЯТИЯ</v>
      </c>
      <c r="F18" s="14"/>
      <c r="G18" s="12" t="e">
        <f t="array" ref="G18">MATCH(I18&amp;J18,C$2:C$59&amp;D$2:D$59,)</f>
        <v>#N/A</v>
      </c>
      <c r="H18" s="12" t="e">
        <f t="array" ref="H18">INDEX(B$2:B$59,MATCH(I18&amp;J18,C$2:C$59&amp;D$2:D$59,))</f>
        <v>#N/A</v>
      </c>
      <c r="I18" s="12" t="str" cm="1">
        <f t="array" ref="I18">IFERROR(INDEX($C$2:$C$59, MATCH(0, INDEX(COUNTIF($I$1:I17, $C$2:$C$59), 0, 0), 0)), "")</f>
        <v/>
      </c>
      <c r="J18" s="12">
        <f t="array" ref="J18">MIN(IF($C$2:$C$59=$I18,$D$2:$D$59))</f>
        <v>0</v>
      </c>
      <c r="K18" s="16" t="e">
        <f t="array" ref="K18">INDEX(E$2:E$59,MATCH(I18&amp;J18,C$2:C$59&amp;D$2:D$59,))</f>
        <v>#N/A</v>
      </c>
    </row>
    <row r="19" spans="1:11" ht="84.95" customHeight="1" x14ac:dyDescent="0.25">
      <c r="A19" s="15">
        <f>Лист1!A22</f>
        <v>18</v>
      </c>
      <c r="B19" s="12" t="str">
        <f>Лист1!B22</f>
        <v>п</v>
      </c>
      <c r="C19" s="12" t="str">
        <f>CONCATENATE(Лист1!C22,"х",Лист1!D22)</f>
        <v>21,3х2,8</v>
      </c>
      <c r="D19" s="12">
        <f>Лист1!E22</f>
        <v>2.4</v>
      </c>
      <c r="E19" s="16" t="str">
        <f>Лист1!F22</f>
        <v>Факт. толщ. больше отбраковочной. Выполнить расчёт условий прочности по РД 10-249-98. Скорость коррозии 0,04 мм/год. Остат. ресурс ≈0 лет</v>
      </c>
      <c r="F19" s="14"/>
      <c r="G19" s="12" t="e">
        <f t="array" ref="G19">MATCH(I19&amp;J19,C$2:C$59&amp;D$2:D$59,)</f>
        <v>#N/A</v>
      </c>
      <c r="H19" s="12" t="e">
        <f t="array" ref="H19">INDEX(B$2:B$59,MATCH(I19&amp;J19,C$2:C$59&amp;D$2:D$59,))</f>
        <v>#N/A</v>
      </c>
      <c r="I19" s="12" t="str" cm="1">
        <f t="array" ref="I19">IFERROR(INDEX($C$2:$C$59, MATCH(0, INDEX(COUNTIF($I$1:I18, $C$2:$C$59), 0, 0), 0)), "")</f>
        <v/>
      </c>
      <c r="J19" s="12">
        <f t="array" ref="J19">MIN(IF($C$2:$C$59=$I19,$D$2:$D$59))</f>
        <v>0</v>
      </c>
      <c r="K19" s="16" t="e">
        <f t="array" ref="K19">INDEX(E$2:E$59,MATCH(I19&amp;J19,C$2:C$59&amp;D$2:D$59,))</f>
        <v>#N/A</v>
      </c>
    </row>
    <row r="20" spans="1:11" ht="84.95" customHeight="1" x14ac:dyDescent="0.25">
      <c r="A20" s="15">
        <f>Лист1!A23</f>
        <v>19</v>
      </c>
      <c r="B20" s="12" t="str">
        <f>Лист1!B23</f>
        <v>р</v>
      </c>
      <c r="C20" s="12" t="str">
        <f>CONCATENATE(Лист1!C23,"х",Лист1!D23)</f>
        <v>159х4</v>
      </c>
      <c r="D20" s="12">
        <f>Лист1!E23</f>
        <v>1.9</v>
      </c>
      <c r="E20" s="16" t="str">
        <f>Лист1!F23</f>
        <v>Факт. толщ. меньше отбраковочной на 0,9 мм. НЕОБХОДИМЫ МЕРОПРИЯТИЯ</v>
      </c>
      <c r="F20" s="14"/>
      <c r="G20" s="12" t="e">
        <f t="array" ref="G20">MATCH(I20&amp;J20,C$2:C$59&amp;D$2:D$59,)</f>
        <v>#N/A</v>
      </c>
      <c r="H20" s="12" t="e">
        <f t="array" ref="H20">INDEX(B$2:B$59,MATCH(I20&amp;J20,C$2:C$59&amp;D$2:D$59,))</f>
        <v>#N/A</v>
      </c>
      <c r="I20" s="12" t="str" cm="1">
        <f t="array" ref="I20">IFERROR(INDEX($C$2:$C$59, MATCH(0, INDEX(COUNTIF($I$1:I19, $C$2:$C$59), 0, 0), 0)), "")</f>
        <v/>
      </c>
      <c r="J20" s="12">
        <f t="array" ref="J20">MIN(IF($C$2:$C$59=$I20,$D$2:$D$59))</f>
        <v>0</v>
      </c>
      <c r="K20" s="16" t="e">
        <f t="array" ref="K20">INDEX(E$2:E$59,MATCH(I20&amp;J20,C$2:C$59&amp;D$2:D$59,))</f>
        <v>#N/A</v>
      </c>
    </row>
    <row r="21" spans="1:11" ht="84.95" customHeight="1" x14ac:dyDescent="0.25">
      <c r="A21" s="15">
        <f>Лист1!A24</f>
        <v>20</v>
      </c>
      <c r="B21" s="12" t="str">
        <f>Лист1!B24</f>
        <v>м</v>
      </c>
      <c r="C21" s="12" t="str">
        <f>CONCATENATE(Лист1!C24,"х",Лист1!D24)</f>
        <v>159х4</v>
      </c>
      <c r="D21" s="12">
        <f>Лист1!E24</f>
        <v>1.9</v>
      </c>
      <c r="E21" s="16" t="str">
        <f>Лист1!F24</f>
        <v>Факт. толщ. меньше отбраковочной на 0,9 мм. НЕОБХОДИМЫ МЕРОПРИЯТИЯ</v>
      </c>
      <c r="F21" s="14"/>
      <c r="G21" s="12" t="e">
        <f t="array" ref="G21">MATCH(I21&amp;J21,C$2:C$59&amp;D$2:D$59,)</f>
        <v>#N/A</v>
      </c>
      <c r="H21" s="12" t="e">
        <f t="array" ref="H21">INDEX(B$2:B$59,MATCH(I21&amp;J21,C$2:C$59&amp;D$2:D$59,))</f>
        <v>#N/A</v>
      </c>
      <c r="I21" s="12" t="str" cm="1">
        <f t="array" ref="I21">IFERROR(INDEX($C$2:$C$59, MATCH(0, INDEX(COUNTIF($I$1:I20, $C$2:$C$59), 0, 0), 0)), "")</f>
        <v/>
      </c>
      <c r="J21" s="12">
        <f t="array" ref="J21">MIN(IF($C$2:$C$59=$I21,$D$2:$D$59))</f>
        <v>0</v>
      </c>
      <c r="K21" s="16" t="e">
        <f t="array" ref="K21">INDEX(E$2:E$59,MATCH(I21&amp;J21,C$2:C$59&amp;D$2:D$59,))</f>
        <v>#N/A</v>
      </c>
    </row>
    <row r="22" spans="1:11" ht="84.95" customHeight="1" x14ac:dyDescent="0.25">
      <c r="A22" s="15">
        <f>Лист1!A25</f>
        <v>21</v>
      </c>
      <c r="B22" s="12">
        <f>Лист1!B25</f>
        <v>7</v>
      </c>
      <c r="C22" s="12" t="str">
        <f>CONCATENATE(Лист1!C25,"х",Лист1!D25)</f>
        <v>159х4,5</v>
      </c>
      <c r="D22" s="12">
        <f>Лист1!E25</f>
        <v>1.9</v>
      </c>
      <c r="E22" s="16" t="str">
        <f>Лист1!F25</f>
        <v>Факт. толщ. меньше отбраковочной на 1,25 мм. НЕОБХОДИМЫ МЕРОПРИЯТИЯ</v>
      </c>
      <c r="F22" s="14"/>
      <c r="G22" s="12" t="e">
        <f t="array" ref="G22">MATCH(I22&amp;J22,C$2:C$59&amp;D$2:D$59,)</f>
        <v>#N/A</v>
      </c>
      <c r="H22" s="12" t="e">
        <f t="array" ref="H22">INDEX(B$2:B$59,MATCH(I22&amp;J22,C$2:C$59&amp;D$2:D$59,))</f>
        <v>#N/A</v>
      </c>
      <c r="I22" s="12" t="str" cm="1">
        <f t="array" ref="I22">IFERROR(INDEX($C$2:$C$59, MATCH(0, INDEX(COUNTIF($I$1:I21, $C$2:$C$59), 0, 0), 0)), "")</f>
        <v/>
      </c>
      <c r="J22" s="12">
        <f t="array" ref="J22">MIN(IF($C$2:$C$59=$I22,$D$2:$D$59))</f>
        <v>0</v>
      </c>
      <c r="K22" s="16" t="e">
        <f t="array" ref="K22">INDEX(E$2:E$59,MATCH(I22&amp;J22,C$2:C$59&amp;D$2:D$59,))</f>
        <v>#N/A</v>
      </c>
    </row>
    <row r="23" spans="1:11" ht="84.95" customHeight="1" x14ac:dyDescent="0.25">
      <c r="A23" s="15">
        <f>Лист1!A26</f>
        <v>22</v>
      </c>
      <c r="B23" s="12">
        <f>Лист1!B26</f>
        <v>7</v>
      </c>
      <c r="C23" s="12" t="str">
        <f>CONCATENATE(Лист1!C26,"х",Лист1!D26)</f>
        <v>159х4,5</v>
      </c>
      <c r="D23" s="12">
        <f>Лист1!E26</f>
        <v>3.6</v>
      </c>
      <c r="E23" s="16" t="str">
        <f>Лист1!F26</f>
        <v>Факт. толщ. больше отбраковочной. Утонение больше 15% - надо расчёт на прочность по СП 33.13330.2012. Скорость коррозии 0,08 мм/год. Остат. ресурс ≈5 лет</v>
      </c>
      <c r="F23" s="14"/>
      <c r="G23" s="12" t="e">
        <f t="array" ref="G23">MATCH(I23&amp;J23,C$2:C$59&amp;D$2:D$59,)</f>
        <v>#N/A</v>
      </c>
      <c r="H23" s="12" t="e">
        <f t="array" ref="H23">INDEX(B$2:B$59,MATCH(I23&amp;J23,C$2:C$59&amp;D$2:D$59,))</f>
        <v>#N/A</v>
      </c>
      <c r="I23" s="12" t="str" cm="1">
        <f t="array" ref="I23">IFERROR(INDEX($C$2:$C$59, MATCH(0, INDEX(COUNTIF($I$1:I22, $C$2:$C$59), 0, 0), 0)), "")</f>
        <v/>
      </c>
      <c r="J23" s="12">
        <f t="array" ref="J23">MIN(IF($C$2:$C$59=$I23,$D$2:$D$59))</f>
        <v>0</v>
      </c>
      <c r="K23" s="16" t="e">
        <f t="array" ref="K23">INDEX(E$2:E$59,MATCH(I23&amp;J23,C$2:C$59&amp;D$2:D$59,))</f>
        <v>#N/A</v>
      </c>
    </row>
    <row r="24" spans="1:11" ht="84.95" customHeight="1" x14ac:dyDescent="0.25">
      <c r="A24" s="15">
        <f>Лист1!A27</f>
        <v>23</v>
      </c>
      <c r="B24" s="12">
        <f>Лист1!B27</f>
        <v>7</v>
      </c>
      <c r="C24" s="12" t="str">
        <f>CONCATENATE(Лист1!C27,"х",Лист1!D27)</f>
        <v>159х4</v>
      </c>
      <c r="D24" s="12">
        <f>Лист1!E27</f>
        <v>1.9</v>
      </c>
      <c r="E24" s="16" t="str">
        <f>Лист1!F27</f>
        <v>Факт. толщ. меньше отбраковочной на 0,9 мм. НЕОБХОДИМЫ МЕРОПРИЯТИЯ</v>
      </c>
      <c r="F24" s="14"/>
      <c r="G24" s="12" t="e">
        <f t="array" ref="G24">MATCH(I24&amp;J24,C$2:C$59&amp;D$2:D$59,)</f>
        <v>#N/A</v>
      </c>
      <c r="H24" s="12" t="e">
        <f t="array" ref="H24">INDEX(B$2:B$59,MATCH(I24&amp;J24,C$2:C$59&amp;D$2:D$59,))</f>
        <v>#N/A</v>
      </c>
      <c r="I24" s="12" t="str" cm="1">
        <f t="array" ref="I24">IFERROR(INDEX($C$2:$C$59, MATCH(0, INDEX(COUNTIF($I$1:I23, $C$2:$C$59), 0, 0), 0)), "")</f>
        <v/>
      </c>
      <c r="J24" s="12">
        <f t="array" ref="J24">MIN(IF($C$2:$C$59=$I24,$D$2:$D$59))</f>
        <v>0</v>
      </c>
      <c r="K24" s="16" t="e">
        <f t="array" ref="K24">INDEX(E$2:E$59,MATCH(I24&amp;J24,C$2:C$59&amp;D$2:D$59,))</f>
        <v>#N/A</v>
      </c>
    </row>
    <row r="25" spans="1:11" ht="84.95" customHeight="1" x14ac:dyDescent="0.25">
      <c r="A25" s="15">
        <f>Лист1!A28</f>
        <v>24</v>
      </c>
      <c r="B25" s="12" t="str">
        <f>Лист1!B28</f>
        <v>п58</v>
      </c>
      <c r="C25" s="12" t="str">
        <f>CONCATENATE(Лист1!C28,"х",Лист1!D28)</f>
        <v>21,3х3</v>
      </c>
      <c r="D25" s="12">
        <f>Лист1!E28</f>
        <v>1.9</v>
      </c>
      <c r="E25" s="16" t="str">
        <f>Лист1!F28</f>
        <v>Факт. толщ. меньше отбраковочной на 0,2 мм. НЕОБХОДИМЫ МЕРОПРИЯТИЯ</v>
      </c>
      <c r="F25" s="14"/>
      <c r="G25" s="12" t="e">
        <f t="array" ref="G25">MATCH(I25&amp;J25,C$2:C$59&amp;D$2:D$59,)</f>
        <v>#N/A</v>
      </c>
      <c r="H25" s="12" t="e">
        <f t="array" ref="H25">INDEX(B$2:B$59,MATCH(I25&amp;J25,C$2:C$59&amp;D$2:D$59,))</f>
        <v>#N/A</v>
      </c>
      <c r="I25" s="12" t="str" cm="1">
        <f t="array" ref="I25">IFERROR(INDEX($C$2:$C$59, MATCH(0, INDEX(COUNTIF($I$1:I24, $C$2:$C$59), 0, 0), 0)), "")</f>
        <v/>
      </c>
      <c r="J25" s="12">
        <f t="array" ref="J25">MIN(IF($C$2:$C$59=$I25,$D$2:$D$59))</f>
        <v>0</v>
      </c>
      <c r="K25" s="16" t="e">
        <f t="array" ref="K25">INDEX(E$2:E$59,MATCH(I25&amp;J25,C$2:C$59&amp;D$2:D$59,))</f>
        <v>#N/A</v>
      </c>
    </row>
    <row r="26" spans="1:11" ht="84.95" customHeight="1" x14ac:dyDescent="0.25">
      <c r="A26" s="15">
        <f>Лист1!A29</f>
        <v>25</v>
      </c>
      <c r="B26" s="12" t="str">
        <f>Лист1!B29</f>
        <v>и</v>
      </c>
      <c r="C26" s="12" t="str">
        <f>CONCATENATE(Лист1!C29,"х",Лист1!D29)</f>
        <v>159х4</v>
      </c>
      <c r="D26" s="12">
        <f>Лист1!E29</f>
        <v>1.9</v>
      </c>
      <c r="E26" s="16" t="str">
        <f>Лист1!F29</f>
        <v>Факт. толщ. меньше отбраковочной на 0,9 мм. НЕОБХОДИМЫ МЕРОПРИЯТИЯ</v>
      </c>
      <c r="F26" s="14"/>
      <c r="G26" s="12" t="e">
        <f t="array" ref="G26">MATCH(I26&amp;J26,C$2:C$59&amp;D$2:D$59,)</f>
        <v>#N/A</v>
      </c>
      <c r="H26" s="12" t="e">
        <f t="array" ref="H26">INDEX(B$2:B$59,MATCH(I26&amp;J26,C$2:C$59&amp;D$2:D$59,))</f>
        <v>#N/A</v>
      </c>
      <c r="I26" s="12" t="str" cm="1">
        <f t="array" ref="I26">IFERROR(INDEX($C$2:$C$59, MATCH(0, INDEX(COUNTIF($I$1:I25, $C$2:$C$59), 0, 0), 0)), "")</f>
        <v/>
      </c>
      <c r="J26" s="12">
        <f t="array" ref="J26">MIN(IF($C$2:$C$59=$I26,$D$2:$D$59))</f>
        <v>0</v>
      </c>
      <c r="K26" s="16" t="e">
        <f t="array" ref="K26">INDEX(E$2:E$59,MATCH(I26&amp;J26,C$2:C$59&amp;D$2:D$59,))</f>
        <v>#N/A</v>
      </c>
    </row>
    <row r="27" spans="1:11" ht="84.95" customHeight="1" x14ac:dyDescent="0.25">
      <c r="A27" s="15">
        <f>Лист1!A30</f>
        <v>26</v>
      </c>
      <c r="B27" s="12" t="str">
        <f>Лист1!B30</f>
        <v>ст5</v>
      </c>
      <c r="C27" s="12" t="str">
        <f>CONCATENATE(Лист1!C30,"х",Лист1!D30)</f>
        <v>159х4</v>
      </c>
      <c r="D27" s="12">
        <f>Лист1!E30</f>
        <v>2</v>
      </c>
      <c r="E27" s="16" t="str">
        <f>Лист1!F30</f>
        <v>Факт. толщ. меньше отбраковочной на 0,8 мм. НЕОБХОДИМЫ МЕРОПРИЯТИЯ</v>
      </c>
      <c r="F27" s="14"/>
      <c r="G27" s="12" t="e">
        <f t="array" ref="G27">MATCH(I27&amp;J27,C$2:C$59&amp;D$2:D$59,)</f>
        <v>#N/A</v>
      </c>
      <c r="H27" s="12" t="e">
        <f t="array" ref="H27">INDEX(B$2:B$59,MATCH(I27&amp;J27,C$2:C$59&amp;D$2:D$59,))</f>
        <v>#N/A</v>
      </c>
      <c r="I27" s="12" t="str" cm="1">
        <f t="array" ref="I27">IFERROR(INDEX($C$2:$C$59, MATCH(0, INDEX(COUNTIF($I$1:I26, $C$2:$C$59), 0, 0), 0)), "")</f>
        <v/>
      </c>
      <c r="J27" s="12">
        <f t="array" ref="J27">MIN(IF($C$2:$C$59=$I27,$D$2:$D$59))</f>
        <v>0</v>
      </c>
      <c r="K27" s="16" t="e">
        <f t="array" ref="K27">INDEX(E$2:E$59,MATCH(I27&amp;J27,C$2:C$59&amp;D$2:D$59,))</f>
        <v>#N/A</v>
      </c>
    </row>
    <row r="28" spans="1:11" ht="84.95" customHeight="1" x14ac:dyDescent="0.25">
      <c r="A28" s="15">
        <f>Лист1!A31</f>
        <v>27</v>
      </c>
      <c r="B28" s="12">
        <f>Лист1!B31</f>
        <v>7</v>
      </c>
      <c r="C28" s="12" t="str">
        <f>CONCATENATE(Лист1!C31,"х",Лист1!D31)</f>
        <v>159х4</v>
      </c>
      <c r="D28" s="12">
        <f>Лист1!E31</f>
        <v>2.9</v>
      </c>
      <c r="E28" s="16" t="str">
        <f>Лист1!F31</f>
        <v>Факт. толщ. больше отбраковочной. Утонение больше 15% - надо расчёт на прочность по СП 33.13330.2012. Скорость коррозии 0,09 мм/год. Остат. ресурс ≈1 лет</v>
      </c>
      <c r="F28" s="14"/>
      <c r="G28" s="12" t="e">
        <f t="array" ref="G28">MATCH(I28&amp;J28,C$2:C$59&amp;D$2:D$59,)</f>
        <v>#N/A</v>
      </c>
      <c r="H28" s="12" t="e">
        <f t="array" ref="H28">INDEX(B$2:B$59,MATCH(I28&amp;J28,C$2:C$59&amp;D$2:D$59,))</f>
        <v>#N/A</v>
      </c>
      <c r="I28" s="12" t="str" cm="1">
        <f t="array" ref="I28">IFERROR(INDEX($C$2:$C$59, MATCH(0, INDEX(COUNTIF($I$1:I27, $C$2:$C$59), 0, 0), 0)), "")</f>
        <v/>
      </c>
      <c r="J28" s="12">
        <f t="array" ref="J28">MIN(IF($C$2:$C$59=$I28,$D$2:$D$59))</f>
        <v>0</v>
      </c>
      <c r="K28" s="16" t="e">
        <f t="array" ref="K28">INDEX(E$2:E$59,MATCH(I28&amp;J28,C$2:C$59&amp;D$2:D$59,))</f>
        <v>#N/A</v>
      </c>
    </row>
    <row r="29" spans="1:11" ht="84.95" customHeight="1" x14ac:dyDescent="0.25">
      <c r="A29" s="15">
        <f>Лист1!A32</f>
        <v>28</v>
      </c>
      <c r="B29" s="12">
        <f>Лист1!B32</f>
        <v>7</v>
      </c>
      <c r="C29" s="12" t="str">
        <f>CONCATENATE(Лист1!C32,"х",Лист1!D32)</f>
        <v>159х4</v>
      </c>
      <c r="D29" s="12">
        <f>Лист1!E32</f>
        <v>3.6</v>
      </c>
      <c r="E29" s="16" t="str">
        <f>Лист1!F32</f>
        <v>Факт. толщ. больше отбраковочной. Выполнить расчёт условий прочности по РД 10-249-98. Скорость коррозии 0,05 мм/год. Остат. ресурс ≈0 лет</v>
      </c>
      <c r="F29" s="14"/>
      <c r="G29" s="12" t="e">
        <f t="array" ref="G29">MATCH(I29&amp;J29,C$2:C$59&amp;D$2:D$59,)</f>
        <v>#N/A</v>
      </c>
      <c r="H29" s="12" t="e">
        <f t="array" ref="H29">INDEX(B$2:B$59,MATCH(I29&amp;J29,C$2:C$59&amp;D$2:D$59,))</f>
        <v>#N/A</v>
      </c>
      <c r="I29" s="12" t="str" cm="1">
        <f t="array" ref="I29">IFERROR(INDEX($C$2:$C$59, MATCH(0, INDEX(COUNTIF($I$1:I28, $C$2:$C$59), 0, 0), 0)), "")</f>
        <v/>
      </c>
      <c r="J29" s="12">
        <f t="array" ref="J29">MIN(IF($C$2:$C$59=$I29,$D$2:$D$59))</f>
        <v>0</v>
      </c>
      <c r="K29" s="16" t="e">
        <f t="array" ref="K29">INDEX(E$2:E$59,MATCH(I29&amp;J29,C$2:C$59&amp;D$2:D$59,))</f>
        <v>#N/A</v>
      </c>
    </row>
    <row r="30" spans="1:11" ht="84.95" customHeight="1" x14ac:dyDescent="0.25">
      <c r="A30" s="15">
        <f>Лист1!A33</f>
        <v>29</v>
      </c>
      <c r="B30" s="12">
        <f>Лист1!B33</f>
        <v>7</v>
      </c>
      <c r="C30" s="12" t="str">
        <f>CONCATENATE(Лист1!C33,"х",Лист1!D33)</f>
        <v>159х4</v>
      </c>
      <c r="D30" s="12">
        <f>Лист1!E33</f>
        <v>1.9</v>
      </c>
      <c r="E30" s="16" t="str">
        <f>Лист1!F33</f>
        <v>Факт. толщ. меньше отбраковочной на 0,9 мм. НЕОБХОДИМЫ МЕРОПРИЯТИЯ</v>
      </c>
      <c r="F30" s="14"/>
      <c r="G30" s="12" t="e">
        <f t="array" ref="G30">MATCH(I30&amp;J30,C$2:C$59&amp;D$2:D$59,)</f>
        <v>#N/A</v>
      </c>
      <c r="H30" s="12" t="e">
        <f t="array" ref="H30">INDEX(B$2:B$59,MATCH(I30&amp;J30,C$2:C$59&amp;D$2:D$59,))</f>
        <v>#N/A</v>
      </c>
      <c r="I30" s="12" t="str" cm="1">
        <f t="array" ref="I30">IFERROR(INDEX($C$2:$C$59, MATCH(0, INDEX(COUNTIF($I$1:I29, $C$2:$C$59), 0, 0), 0)), "")</f>
        <v/>
      </c>
      <c r="J30" s="12">
        <f t="array" ref="J30">MIN(IF($C$2:$C$59=$I30,$D$2:$D$59))</f>
        <v>0</v>
      </c>
      <c r="K30" s="16" t="e">
        <f t="array" ref="K30">INDEX(E$2:E$59,MATCH(I30&amp;J30,C$2:C$59&amp;D$2:D$59,))</f>
        <v>#N/A</v>
      </c>
    </row>
    <row r="31" spans="1:11" ht="84.95" customHeight="1" x14ac:dyDescent="0.25">
      <c r="A31" s="15">
        <f>Лист1!A34</f>
        <v>30</v>
      </c>
      <c r="B31" s="12" t="str">
        <f>Лист1!B34</f>
        <v>авр5</v>
      </c>
      <c r="C31" s="12" t="str">
        <f>CONCATENATE(Лист1!C34,"х",Лист1!D34)</f>
        <v>159х4</v>
      </c>
      <c r="D31" s="12">
        <f>Лист1!E34</f>
        <v>1.9</v>
      </c>
      <c r="E31" s="16" t="str">
        <f>Лист1!F34</f>
        <v>Факт. толщ. меньше отбраковочной на 0,9 мм. НЕОБХОДИМЫ МЕРОПРИЯТИЯ</v>
      </c>
      <c r="F31" s="14"/>
      <c r="G31" s="12" t="e">
        <f t="array" ref="G31">MATCH(I31&amp;J31,C$2:C$59&amp;D$2:D$59,)</f>
        <v>#N/A</v>
      </c>
      <c r="H31" s="12" t="e">
        <f t="array" ref="H31">INDEX(B$2:B$59,MATCH(I31&amp;J31,C$2:C$59&amp;D$2:D$59,))</f>
        <v>#N/A</v>
      </c>
      <c r="I31" s="12" t="str" cm="1">
        <f t="array" ref="I31">IFERROR(INDEX($C$2:$C$59, MATCH(0, INDEX(COUNTIF($I$1:I30, $C$2:$C$59), 0, 0), 0)), "")</f>
        <v/>
      </c>
      <c r="J31" s="12">
        <f t="array" ref="J31">MIN(IF($C$2:$C$59=$I31,$D$2:$D$59))</f>
        <v>0</v>
      </c>
      <c r="K31" s="16" t="e">
        <f t="array" ref="K31">INDEX(E$2:E$59,MATCH(I31&amp;J31,C$2:C$59&amp;D$2:D$59,))</f>
        <v>#N/A</v>
      </c>
    </row>
    <row r="32" spans="1:11" ht="84.95" customHeight="1" x14ac:dyDescent="0.25">
      <c r="A32" s="15">
        <f>Лист1!A35</f>
        <v>31</v>
      </c>
      <c r="B32" s="12">
        <f>Лист1!B35</f>
        <v>7</v>
      </c>
      <c r="C32" s="12" t="str">
        <f>CONCATENATE(Лист1!C35,"х",Лист1!D35)</f>
        <v>159х4</v>
      </c>
      <c r="D32" s="12">
        <f>Лист1!E35</f>
        <v>1.9</v>
      </c>
      <c r="E32" s="16" t="str">
        <f>Лист1!F35</f>
        <v>Факт. толщ. меньше отбраковочной на 0,9 мм. НЕОБХОДИМЫ МЕРОПРИЯТИЯ</v>
      </c>
      <c r="F32" s="14"/>
      <c r="G32" s="12" t="e">
        <f t="array" ref="G32">MATCH(I32&amp;J32,C$2:C$59&amp;D$2:D$59,)</f>
        <v>#N/A</v>
      </c>
      <c r="H32" s="12" t="e">
        <f t="array" ref="H32">INDEX(B$2:B$59,MATCH(I32&amp;J32,C$2:C$59&amp;D$2:D$59,))</f>
        <v>#N/A</v>
      </c>
      <c r="I32" s="12" t="str" cm="1">
        <f t="array" ref="I32">IFERROR(INDEX($C$2:$C$59, MATCH(0, INDEX(COUNTIF($I$1:I31, $C$2:$C$59), 0, 0), 0)), "")</f>
        <v/>
      </c>
      <c r="J32" s="12">
        <f t="array" ref="J32">MIN(IF($C$2:$C$59=$I32,$D$2:$D$59))</f>
        <v>0</v>
      </c>
      <c r="K32" s="16" t="e">
        <f t="array" ref="K32">INDEX(E$2:E$59,MATCH(I32&amp;J32,C$2:C$59&amp;D$2:D$59,))</f>
        <v>#N/A</v>
      </c>
    </row>
    <row r="33" spans="1:11" ht="84.95" customHeight="1" x14ac:dyDescent="0.25">
      <c r="A33" s="15">
        <f>Лист1!A36</f>
        <v>32</v>
      </c>
      <c r="B33" s="12" t="str">
        <f>Лист1!B36</f>
        <v>65а</v>
      </c>
      <c r="C33" s="12" t="str">
        <f>CONCATENATE(Лист1!C36,"х",Лист1!D36)</f>
        <v>159х4</v>
      </c>
      <c r="D33" s="12">
        <f>Лист1!E36</f>
        <v>1.9</v>
      </c>
      <c r="E33" s="16" t="str">
        <f>Лист1!F36</f>
        <v>Факт. толщ. меньше отбраковочной на 0,9 мм. НЕОБХОДИМЫ МЕРОПРИЯТИЯ</v>
      </c>
      <c r="F33" s="14"/>
      <c r="G33" s="12" t="e">
        <f t="array" ref="G33">MATCH(I33&amp;J33,C$2:C$59&amp;D$2:D$59,)</f>
        <v>#N/A</v>
      </c>
      <c r="H33" s="12" t="e">
        <f t="array" ref="H33">INDEX(B$2:B$59,MATCH(I33&amp;J33,C$2:C$59&amp;D$2:D$59,))</f>
        <v>#N/A</v>
      </c>
      <c r="I33" s="12" t="str" cm="1">
        <f t="array" ref="I33">IFERROR(INDEX($C$2:$C$59, MATCH(0, INDEX(COUNTIF($I$1:I32, $C$2:$C$59), 0, 0), 0)), "")</f>
        <v/>
      </c>
      <c r="J33" s="12">
        <f t="array" ref="J33">MIN(IF($C$2:$C$59=$I33,$D$2:$D$59))</f>
        <v>0</v>
      </c>
      <c r="K33" s="16" t="e">
        <f t="array" ref="K33">INDEX(E$2:E$59,MATCH(I33&amp;J33,C$2:C$59&amp;D$2:D$59,))</f>
        <v>#N/A</v>
      </c>
    </row>
    <row r="34" spans="1:11" ht="84.95" customHeight="1" x14ac:dyDescent="0.25">
      <c r="A34" s="15">
        <f>Лист1!A37</f>
        <v>33</v>
      </c>
      <c r="B34" s="12" t="str">
        <f>Лист1!B37</f>
        <v>пал5</v>
      </c>
      <c r="C34" s="12" t="str">
        <f>CONCATENATE(Лист1!C37,"х",Лист1!D37)</f>
        <v>159х4</v>
      </c>
      <c r="D34" s="12">
        <f>Лист1!E37</f>
        <v>1.9</v>
      </c>
      <c r="E34" s="16" t="str">
        <f>Лист1!F37</f>
        <v>Факт. толщ. меньше отбраковочной на 0,9 мм. НЕОБХОДИМЫ МЕРОПРИЯТИЯ</v>
      </c>
      <c r="F34" s="14"/>
      <c r="G34" s="12" t="e">
        <f t="array" ref="G34">MATCH(I34&amp;J34,C$2:C$59&amp;D$2:D$59,)</f>
        <v>#N/A</v>
      </c>
      <c r="H34" s="12" t="e">
        <f t="array" ref="H34">INDEX(B$2:B$59,MATCH(I34&amp;J34,C$2:C$59&amp;D$2:D$59,))</f>
        <v>#N/A</v>
      </c>
      <c r="I34" s="12" t="str" cm="1">
        <f t="array" ref="I34">IFERROR(INDEX($C$2:$C$59, MATCH(0, INDEX(COUNTIF($I$1:I33, $C$2:$C$59), 0, 0), 0)), "")</f>
        <v/>
      </c>
      <c r="J34" s="12">
        <f t="array" ref="J34">MIN(IF($C$2:$C$59=$I34,$D$2:$D$59))</f>
        <v>0</v>
      </c>
      <c r="K34" s="16" t="e">
        <f t="array" ref="K34">INDEX(E$2:E$59,MATCH(I34&amp;J34,C$2:C$59&amp;D$2:D$59,))</f>
        <v>#N/A</v>
      </c>
    </row>
    <row r="35" spans="1:11" ht="84.95" customHeight="1" x14ac:dyDescent="0.25">
      <c r="A35" s="15">
        <f>Лист1!A38</f>
        <v>34</v>
      </c>
      <c r="B35" s="12">
        <f>Лист1!B38</f>
        <v>7</v>
      </c>
      <c r="C35" s="12" t="str">
        <f>CONCATENATE(Лист1!C38,"х",Лист1!D38)</f>
        <v>159х4</v>
      </c>
      <c r="D35" s="12">
        <f>Лист1!E38</f>
        <v>1.9</v>
      </c>
      <c r="E35" s="16" t="str">
        <f>Лист1!F38</f>
        <v>Факт. толщ. меньше отбраковочной на 0,9 мм. НЕОБХОДИМЫ МЕРОПРИЯТИЯ</v>
      </c>
      <c r="F35" s="14"/>
      <c r="G35" s="12" t="e">
        <f t="array" ref="G35">MATCH(I35&amp;J35,C$2:C$59&amp;D$2:D$59,)</f>
        <v>#N/A</v>
      </c>
      <c r="H35" s="12" t="e">
        <f t="array" ref="H35">INDEX(B$2:B$59,MATCH(I35&amp;J35,C$2:C$59&amp;D$2:D$59,))</f>
        <v>#N/A</v>
      </c>
      <c r="I35" s="12" t="str" cm="1">
        <f t="array" ref="I35">IFERROR(INDEX($C$2:$C$59, MATCH(0, INDEX(COUNTIF($I$1:I34, $C$2:$C$59), 0, 0), 0)), "")</f>
        <v/>
      </c>
      <c r="J35" s="12">
        <f t="array" ref="J35">MIN(IF($C$2:$C$59=$I35,$D$2:$D$59))</f>
        <v>0</v>
      </c>
      <c r="K35" s="16" t="e">
        <f t="array" ref="K35">INDEX(E$2:E$59,MATCH(I35&amp;J35,C$2:C$59&amp;D$2:D$59,))</f>
        <v>#N/A</v>
      </c>
    </row>
    <row r="36" spans="1:11" ht="84.95" customHeight="1" x14ac:dyDescent="0.25">
      <c r="A36" s="15">
        <f>Лист1!A39</f>
        <v>35</v>
      </c>
      <c r="B36" s="12" t="str">
        <f>Лист1!B39</f>
        <v>56орм</v>
      </c>
      <c r="C36" s="12" t="str">
        <f>CONCATENATE(Лист1!C39,"х",Лист1!D39)</f>
        <v>159х4</v>
      </c>
      <c r="D36" s="12">
        <f>Лист1!E39</f>
        <v>1.9</v>
      </c>
      <c r="E36" s="16" t="str">
        <f>Лист1!F39</f>
        <v>Факт. толщ. меньше отбраковочной на 0,9 мм. НЕОБХОДИМЫ МЕРОПРИЯТИЯ</v>
      </c>
      <c r="F36" s="14"/>
      <c r="G36" s="12" t="e">
        <f t="array" ref="G36">MATCH(I36&amp;J36,C$2:C$59&amp;D$2:D$59,)</f>
        <v>#N/A</v>
      </c>
      <c r="H36" s="12" t="e">
        <f t="array" ref="H36">INDEX(B$2:B$59,MATCH(I36&amp;J36,C$2:C$59&amp;D$2:D$59,))</f>
        <v>#N/A</v>
      </c>
      <c r="I36" s="12" t="str" cm="1">
        <f t="array" ref="I36">IFERROR(INDEX($C$2:$C$59, MATCH(0, INDEX(COUNTIF($I$1:I35, $C$2:$C$59), 0, 0), 0)), "")</f>
        <v/>
      </c>
      <c r="J36" s="12">
        <f t="array" ref="J36">MIN(IF($C$2:$C$59=$I36,$D$2:$D$59))</f>
        <v>0</v>
      </c>
      <c r="K36" s="16" t="e">
        <f t="array" ref="K36">INDEX(E$2:E$59,MATCH(I36&amp;J36,C$2:C$59&amp;D$2:D$59,))</f>
        <v>#N/A</v>
      </c>
    </row>
    <row r="37" spans="1:11" ht="84.95" customHeight="1" x14ac:dyDescent="0.25">
      <c r="A37" s="15">
        <f>Лист1!A40</f>
        <v>36</v>
      </c>
      <c r="B37" s="12">
        <f>Лист1!B40</f>
        <v>7</v>
      </c>
      <c r="C37" s="12" t="str">
        <f>CONCATENATE(Лист1!C40,"х",Лист1!D40)</f>
        <v>159х4</v>
      </c>
      <c r="D37" s="12">
        <f>Лист1!E40</f>
        <v>1.9</v>
      </c>
      <c r="E37" s="16" t="str">
        <f>Лист1!F40</f>
        <v>Факт. толщ. меньше отбраковочной на 0,9 мм. НЕОБХОДИМЫ МЕРОПРИЯТИЯ</v>
      </c>
      <c r="F37" s="14"/>
      <c r="G37" s="12" t="e">
        <f t="array" ref="G37">MATCH(I37&amp;J37,C$2:C$59&amp;D$2:D$59,)</f>
        <v>#N/A</v>
      </c>
      <c r="H37" s="12" t="e">
        <f t="array" ref="H37">INDEX(B$2:B$59,MATCH(I37&amp;J37,C$2:C$59&amp;D$2:D$59,))</f>
        <v>#N/A</v>
      </c>
      <c r="I37" s="12" t="str" cm="1">
        <f t="array" ref="I37">IFERROR(INDEX($C$2:$C$59, MATCH(0, INDEX(COUNTIF($I$1:I36, $C$2:$C$59), 0, 0), 0)), "")</f>
        <v/>
      </c>
      <c r="J37" s="12">
        <f t="array" ref="J37">MIN(IF($C$2:$C$59=$I37,$D$2:$D$59))</f>
        <v>0</v>
      </c>
      <c r="K37" s="16" t="e">
        <f t="array" ref="K37">INDEX(E$2:E$59,MATCH(I37&amp;J37,C$2:C$59&amp;D$2:D$59,))</f>
        <v>#N/A</v>
      </c>
    </row>
    <row r="38" spans="1:11" ht="84.95" customHeight="1" x14ac:dyDescent="0.25">
      <c r="A38" s="15">
        <f>Лист1!A41</f>
        <v>37</v>
      </c>
      <c r="B38" s="12" t="str">
        <f>Лист1!B41</f>
        <v>нол</v>
      </c>
      <c r="C38" s="12" t="str">
        <f>CONCATENATE(Лист1!C41,"х",Лист1!D41)</f>
        <v>159х4</v>
      </c>
      <c r="D38" s="12">
        <f>Лист1!E41</f>
        <v>1.9</v>
      </c>
      <c r="E38" s="16" t="str">
        <f>Лист1!F41</f>
        <v>Факт. толщ. меньше отбраковочной на 0,9 мм. НЕОБХОДИМЫ МЕРОПРИЯТИЯ</v>
      </c>
      <c r="F38" s="14"/>
      <c r="G38" s="12" t="e">
        <f t="array" ref="G38">MATCH(I38&amp;J38,C$2:C$59&amp;D$2:D$59,)</f>
        <v>#N/A</v>
      </c>
      <c r="H38" s="12" t="e">
        <f t="array" ref="H38">INDEX(B$2:B$59,MATCH(I38&amp;J38,C$2:C$59&amp;D$2:D$59,))</f>
        <v>#N/A</v>
      </c>
      <c r="I38" s="12" t="str" cm="1">
        <f t="array" ref="I38">IFERROR(INDEX($C$2:$C$59, MATCH(0, INDEX(COUNTIF($I$1:I37, $C$2:$C$59), 0, 0), 0)), "")</f>
        <v/>
      </c>
      <c r="J38" s="12">
        <f t="array" ref="J38">MIN(IF($C$2:$C$59=$I38,$D$2:$D$59))</f>
        <v>0</v>
      </c>
      <c r="K38" s="16" t="e">
        <f t="array" ref="K38">INDEX(E$2:E$59,MATCH(I38&amp;J38,C$2:C$59&amp;D$2:D$59,))</f>
        <v>#N/A</v>
      </c>
    </row>
    <row r="39" spans="1:11" ht="84.95" customHeight="1" x14ac:dyDescent="0.25">
      <c r="A39" s="15">
        <f>Лист1!A42</f>
        <v>38</v>
      </c>
      <c r="B39" s="12">
        <f>Лист1!B42</f>
        <v>45</v>
      </c>
      <c r="C39" s="12" t="str">
        <f>CONCATENATE(Лист1!C42,"х",Лист1!D42)</f>
        <v>159х4</v>
      </c>
      <c r="D39" s="12">
        <f>Лист1!E42</f>
        <v>1.9</v>
      </c>
      <c r="E39" s="16" t="str">
        <f>Лист1!F42</f>
        <v>Факт. толщ. меньше отбраковочной на 0,9 мм. НЕОБХОДИМЫ МЕРОПРИЯТИЯ</v>
      </c>
      <c r="F39" s="14"/>
      <c r="G39" s="12" t="e">
        <f t="array" ref="G39">MATCH(I39&amp;J39,C$2:C$59&amp;D$2:D$59,)</f>
        <v>#N/A</v>
      </c>
      <c r="H39" s="12" t="e">
        <f t="array" ref="H39">INDEX(B$2:B$59,MATCH(I39&amp;J39,C$2:C$59&amp;D$2:D$59,))</f>
        <v>#N/A</v>
      </c>
      <c r="I39" s="12" t="str" cm="1">
        <f t="array" ref="I39">IFERROR(INDEX($C$2:$C$59, MATCH(0, INDEX(COUNTIF($I$1:I38, $C$2:$C$59), 0, 0), 0)), "")</f>
        <v/>
      </c>
      <c r="J39" s="12">
        <f t="array" ref="J39">MIN(IF($C$2:$C$59=$I39,$D$2:$D$59))</f>
        <v>0</v>
      </c>
      <c r="K39" s="16" t="e">
        <f t="array" ref="K39">INDEX(E$2:E$59,MATCH(I39&amp;J39,C$2:C$59&amp;D$2:D$59,))</f>
        <v>#N/A</v>
      </c>
    </row>
    <row r="40" spans="1:11" ht="84.95" customHeight="1" x14ac:dyDescent="0.25">
      <c r="A40" s="15">
        <f>Лист1!A43</f>
        <v>39</v>
      </c>
      <c r="B40" s="12" t="str">
        <f>Лист1!B43</f>
        <v>п58</v>
      </c>
      <c r="C40" s="12" t="str">
        <f>CONCATENATE(Лист1!C43,"х",Лист1!D43)</f>
        <v>159х4</v>
      </c>
      <c r="D40" s="12">
        <f>Лист1!E43</f>
        <v>1.9</v>
      </c>
      <c r="E40" s="16" t="str">
        <f>Лист1!F43</f>
        <v>Факт. толщ. меньше отбраковочной на 0,9 мм. НЕОБХОДИМЫ МЕРОПРИЯТИЯ</v>
      </c>
      <c r="F40" s="14"/>
      <c r="G40" s="12" t="e">
        <f t="array" ref="G40">MATCH(I40&amp;J40,C$2:C$59&amp;D$2:D$59,)</f>
        <v>#N/A</v>
      </c>
      <c r="H40" s="12" t="e">
        <f t="array" ref="H40">INDEX(B$2:B$59,MATCH(I40&amp;J40,C$2:C$59&amp;D$2:D$59,))</f>
        <v>#N/A</v>
      </c>
      <c r="I40" s="12" t="str" cm="1">
        <f t="array" ref="I40">IFERROR(INDEX($C$2:$C$59, MATCH(0, INDEX(COUNTIF($I$1:I39, $C$2:$C$59), 0, 0), 0)), "")</f>
        <v/>
      </c>
      <c r="J40" s="12">
        <f t="array" ref="J40">MIN(IF($C$2:$C$59=$I40,$D$2:$D$59))</f>
        <v>0</v>
      </c>
      <c r="K40" s="16" t="e">
        <f t="array" ref="K40">INDEX(E$2:E$59,MATCH(I40&amp;J40,C$2:C$59&amp;D$2:D$59,))</f>
        <v>#N/A</v>
      </c>
    </row>
    <row r="41" spans="1:11" ht="84.95" customHeight="1" x14ac:dyDescent="0.25">
      <c r="A41" s="15">
        <f>Лист1!A44</f>
        <v>40</v>
      </c>
      <c r="B41" s="12" t="str">
        <f>Лист1!B44</f>
        <v>и25</v>
      </c>
      <c r="C41" s="12" t="str">
        <f>CONCATENATE(Лист1!C44,"х",Лист1!D44)</f>
        <v>159х4</v>
      </c>
      <c r="D41" s="12">
        <f>Лист1!E44</f>
        <v>1.9</v>
      </c>
      <c r="E41" s="16" t="str">
        <f>Лист1!F44</f>
        <v>Факт. толщ. меньше отбраковочной на 0,9 мм. НЕОБХОДИМЫ МЕРОПРИЯТИЯ</v>
      </c>
      <c r="F41" s="14"/>
      <c r="G41" s="12" t="e">
        <f t="array" ref="G41">MATCH(I41&amp;J41,C$2:C$59&amp;D$2:D$59,)</f>
        <v>#N/A</v>
      </c>
      <c r="H41" s="12" t="e">
        <f t="array" ref="H41">INDEX(B$2:B$59,MATCH(I41&amp;J41,C$2:C$59&amp;D$2:D$59,))</f>
        <v>#N/A</v>
      </c>
      <c r="I41" s="12" t="str" cm="1">
        <f t="array" ref="I41">IFERROR(INDEX($C$2:$C$59, MATCH(0, INDEX(COUNTIF($I$1:I40, $C$2:$C$59), 0, 0), 0)), "")</f>
        <v/>
      </c>
      <c r="J41" s="12">
        <f t="array" ref="J41">MIN(IF($C$2:$C$59=$I41,$D$2:$D$59))</f>
        <v>0</v>
      </c>
      <c r="K41" s="16" t="e">
        <f t="array" ref="K41">INDEX(E$2:E$59,MATCH(I41&amp;J41,C$2:C$59&amp;D$2:D$59,))</f>
        <v>#N/A</v>
      </c>
    </row>
    <row r="42" spans="1:11" ht="84.95" customHeight="1" x14ac:dyDescent="0.25">
      <c r="A42" s="15">
        <f>Лист1!A45</f>
        <v>41</v>
      </c>
      <c r="B42" s="12" t="str">
        <f>Лист1!B45</f>
        <v>м3</v>
      </c>
      <c r="C42" s="12" t="str">
        <f>CONCATENATE(Лист1!C45,"х",Лист1!D45)</f>
        <v>159х4</v>
      </c>
      <c r="D42" s="12">
        <f>Лист1!E45</f>
        <v>1.9</v>
      </c>
      <c r="E42" s="16" t="str">
        <f>Лист1!F45</f>
        <v>Факт. толщ. меньше отбраковочной на 0,9 мм. НЕОБХОДИМЫ МЕРОПРИЯТИЯ</v>
      </c>
      <c r="F42" s="14"/>
      <c r="G42" s="12" t="e">
        <f t="array" ref="G42">MATCH(I42&amp;J42,C$2:C$59&amp;D$2:D$59,)</f>
        <v>#N/A</v>
      </c>
      <c r="H42" s="12" t="e">
        <f t="array" ref="H42">INDEX(B$2:B$59,MATCH(I42&amp;J42,C$2:C$59&amp;D$2:D$59,))</f>
        <v>#N/A</v>
      </c>
      <c r="I42" s="12" t="str" cm="1">
        <f t="array" ref="I42">IFERROR(INDEX($C$2:$C$59, MATCH(0, INDEX(COUNTIF($I$1:I41, $C$2:$C$59), 0, 0), 0)), "")</f>
        <v/>
      </c>
      <c r="J42" s="12">
        <f t="array" ref="J42">MIN(IF($C$2:$C$59=$I42,$D$2:$D$59))</f>
        <v>0</v>
      </c>
      <c r="K42" s="16" t="e">
        <f t="array" ref="K42">INDEX(E$2:E$59,MATCH(I42&amp;J42,C$2:C$59&amp;D$2:D$59,))</f>
        <v>#N/A</v>
      </c>
    </row>
    <row r="43" spans="1:11" ht="84.95" customHeight="1" x14ac:dyDescent="0.25">
      <c r="A43" s="15">
        <f>Лист1!A46</f>
        <v>42</v>
      </c>
      <c r="B43" s="12">
        <f>Лист1!B46</f>
        <v>7</v>
      </c>
      <c r="C43" s="12" t="str">
        <f>CONCATENATE(Лист1!C46,"х",Лист1!D46)</f>
        <v>159х4</v>
      </c>
      <c r="D43" s="12">
        <f>Лист1!E46</f>
        <v>1.9</v>
      </c>
      <c r="E43" s="16" t="str">
        <f>Лист1!F46</f>
        <v>Факт. толщ. меньше отбраковочной на 0,9 мм. НЕОБХОДИМЫ МЕРОПРИЯТИЯ</v>
      </c>
      <c r="F43" s="14"/>
      <c r="G43" s="12" t="e">
        <f t="array" ref="G43">MATCH(I43&amp;J43,C$2:C$59&amp;D$2:D$59,)</f>
        <v>#N/A</v>
      </c>
      <c r="H43" s="12" t="e">
        <f t="array" ref="H43">INDEX(B$2:B$59,MATCH(I43&amp;J43,C$2:C$59&amp;D$2:D$59,))</f>
        <v>#N/A</v>
      </c>
      <c r="I43" s="12" t="str" cm="1">
        <f t="array" ref="I43">IFERROR(INDEX($C$2:$C$59, MATCH(0, INDEX(COUNTIF($I$1:I42, $C$2:$C$59), 0, 0), 0)), "")</f>
        <v/>
      </c>
      <c r="J43" s="12">
        <f t="array" ref="J43">MIN(IF($C$2:$C$59=$I43,$D$2:$D$59))</f>
        <v>0</v>
      </c>
      <c r="K43" s="16" t="e">
        <f t="array" ref="K43">INDEX(E$2:E$59,MATCH(I43&amp;J43,C$2:C$59&amp;D$2:D$59,))</f>
        <v>#N/A</v>
      </c>
    </row>
    <row r="44" spans="1:11" ht="84.95" customHeight="1" x14ac:dyDescent="0.25">
      <c r="A44" s="15">
        <f>Лист1!A47</f>
        <v>43</v>
      </c>
      <c r="B44" s="12">
        <f>Лист1!B47</f>
        <v>7</v>
      </c>
      <c r="C44" s="12" t="str">
        <f>CONCATENATE(Лист1!C47,"х",Лист1!D47)</f>
        <v>159х4</v>
      </c>
      <c r="D44" s="12">
        <f>Лист1!E47</f>
        <v>1.9</v>
      </c>
      <c r="E44" s="16" t="str">
        <f>Лист1!F47</f>
        <v>Факт. толщ. меньше отбраковочной на 0,9 мм. НЕОБХОДИМЫ МЕРОПРИЯТИЯ</v>
      </c>
      <c r="F44" s="14"/>
      <c r="G44" s="12" t="e">
        <f t="array" ref="G44">MATCH(I44&amp;J44,C$2:C$59&amp;D$2:D$59,)</f>
        <v>#N/A</v>
      </c>
      <c r="H44" s="12" t="e">
        <f t="array" ref="H44">INDEX(B$2:B$59,MATCH(I44&amp;J44,C$2:C$59&amp;D$2:D$59,))</f>
        <v>#N/A</v>
      </c>
      <c r="I44" s="12" t="str" cm="1">
        <f t="array" ref="I44">IFERROR(INDEX($C$2:$C$59, MATCH(0, INDEX(COUNTIF($I$1:I43, $C$2:$C$59), 0, 0), 0)), "")</f>
        <v/>
      </c>
      <c r="J44" s="12">
        <f t="array" ref="J44">MIN(IF($C$2:$C$59=$I44,$D$2:$D$59))</f>
        <v>0</v>
      </c>
      <c r="K44" s="16" t="e">
        <f t="array" ref="K44">INDEX(E$2:E$59,MATCH(I44&amp;J44,C$2:C$59&amp;D$2:D$59,))</f>
        <v>#N/A</v>
      </c>
    </row>
    <row r="45" spans="1:11" ht="84.95" customHeight="1" x14ac:dyDescent="0.25">
      <c r="A45" s="15">
        <f>Лист1!A48</f>
        <v>44</v>
      </c>
      <c r="B45" s="12">
        <f>Лист1!B48</f>
        <v>7</v>
      </c>
      <c r="C45" s="12" t="str">
        <f>CONCATENATE(Лист1!C48,"х",Лист1!D48)</f>
        <v>159х4</v>
      </c>
      <c r="D45" s="12">
        <f>Лист1!E48</f>
        <v>1.9</v>
      </c>
      <c r="E45" s="16" t="str">
        <f>Лист1!F48</f>
        <v>Факт. толщ. меньше отбраковочной на 0,9 мм. НЕОБХОДИМЫ МЕРОПРИЯТИЯ</v>
      </c>
      <c r="F45" s="14"/>
      <c r="G45" s="12" t="e">
        <f t="array" ref="G45">MATCH(I45&amp;J45,C$2:C$59&amp;D$2:D$59,)</f>
        <v>#N/A</v>
      </c>
      <c r="H45" s="12" t="e">
        <f t="array" ref="H45">INDEX(B$2:B$59,MATCH(I45&amp;J45,C$2:C$59&amp;D$2:D$59,))</f>
        <v>#N/A</v>
      </c>
      <c r="I45" s="12" t="str" cm="1">
        <f t="array" ref="I45">IFERROR(INDEX($C$2:$C$59, MATCH(0, INDEX(COUNTIF($I$1:I44, $C$2:$C$59), 0, 0), 0)), "")</f>
        <v/>
      </c>
      <c r="J45" s="12">
        <f t="array" ref="J45">MIN(IF($C$2:$C$59=$I45,$D$2:$D$59))</f>
        <v>0</v>
      </c>
      <c r="K45" s="16" t="e">
        <f t="array" ref="K45">INDEX(E$2:E$59,MATCH(I45&amp;J45,C$2:C$59&amp;D$2:D$59,))</f>
        <v>#N/A</v>
      </c>
    </row>
    <row r="46" spans="1:11" ht="84.95" customHeight="1" x14ac:dyDescent="0.25">
      <c r="A46" s="15">
        <f>Лист1!A49</f>
        <v>45</v>
      </c>
      <c r="B46" s="12" t="str">
        <f>Лист1!B49</f>
        <v>м56</v>
      </c>
      <c r="C46" s="12" t="str">
        <f>CONCATENATE(Лист1!C49,"х",Лист1!D49)</f>
        <v>159х4</v>
      </c>
      <c r="D46" s="12">
        <f>Лист1!E49</f>
        <v>1.9</v>
      </c>
      <c r="E46" s="16" t="str">
        <f>Лист1!F49</f>
        <v>Факт. толщ. меньше отбраковочной на 0,9 мм. НЕОБХОДИМЫ МЕРОПРИЯТИЯ</v>
      </c>
      <c r="F46" s="14"/>
      <c r="G46" s="12" t="e">
        <f t="array" ref="G46">MATCH(I46&amp;J46,C$2:C$59&amp;D$2:D$59,)</f>
        <v>#N/A</v>
      </c>
      <c r="H46" s="12" t="e">
        <f t="array" ref="H46">INDEX(B$2:B$59,MATCH(I46&amp;J46,C$2:C$59&amp;D$2:D$59,))</f>
        <v>#N/A</v>
      </c>
      <c r="I46" s="12" t="str" cm="1">
        <f t="array" ref="I46">IFERROR(INDEX($C$2:$C$59, MATCH(0, INDEX(COUNTIF($I$1:I45, $C$2:$C$59), 0, 0), 0)), "")</f>
        <v/>
      </c>
      <c r="J46" s="12">
        <f t="array" ref="J46">MIN(IF($C$2:$C$59=$I46,$D$2:$D$59))</f>
        <v>0</v>
      </c>
      <c r="K46" s="16" t="e">
        <f t="array" ref="K46">INDEX(E$2:E$59,MATCH(I46&amp;J46,C$2:C$59&amp;D$2:D$59,))</f>
        <v>#N/A</v>
      </c>
    </row>
    <row r="47" spans="1:11" ht="84.95" customHeight="1" x14ac:dyDescent="0.25">
      <c r="A47" s="15">
        <f>Лист1!A50</f>
        <v>46</v>
      </c>
      <c r="B47" s="12" t="str">
        <f>Лист1!B50</f>
        <v>25и</v>
      </c>
      <c r="C47" s="12" t="str">
        <f>CONCATENATE(Лист1!C50,"х",Лист1!D50)</f>
        <v>159х4</v>
      </c>
      <c r="D47" s="12">
        <f>Лист1!E50</f>
        <v>1.9</v>
      </c>
      <c r="E47" s="16" t="str">
        <f>Лист1!F50</f>
        <v>Факт. толщ. меньше отбраковочной на 0,9 мм. НЕОБХОДИМЫ МЕРОПРИЯТИЯ</v>
      </c>
      <c r="F47" s="14"/>
      <c r="G47" s="12" t="e">
        <f t="array" ref="G47">MATCH(I47&amp;J47,C$2:C$59&amp;D$2:D$59,)</f>
        <v>#N/A</v>
      </c>
      <c r="H47" s="12" t="e">
        <f t="array" ref="H47">INDEX(B$2:B$59,MATCH(I47&amp;J47,C$2:C$59&amp;D$2:D$59,))</f>
        <v>#N/A</v>
      </c>
      <c r="I47" s="12" t="str" cm="1">
        <f t="array" ref="I47">IFERROR(INDEX($C$2:$C$59, MATCH(0, INDEX(COUNTIF($I$1:I46, $C$2:$C$59), 0, 0), 0)), "")</f>
        <v/>
      </c>
      <c r="J47" s="12">
        <f t="array" ref="J47">MIN(IF($C$2:$C$59=$I47,$D$2:$D$59))</f>
        <v>0</v>
      </c>
      <c r="K47" s="16" t="e">
        <f t="array" ref="K47">INDEX(E$2:E$59,MATCH(I47&amp;J47,C$2:C$59&amp;D$2:D$59,))</f>
        <v>#N/A</v>
      </c>
    </row>
    <row r="48" spans="1:11" ht="84.95" customHeight="1" x14ac:dyDescent="0.25">
      <c r="A48" s="15">
        <f>Лист1!A51</f>
        <v>47</v>
      </c>
      <c r="B48" s="12" t="str">
        <f>Лист1!B51</f>
        <v>и65</v>
      </c>
      <c r="C48" s="12" t="str">
        <f>CONCATENATE(Лист1!C51,"х",Лист1!D51)</f>
        <v>159х4</v>
      </c>
      <c r="D48" s="12">
        <f>Лист1!E51</f>
        <v>1.9</v>
      </c>
      <c r="E48" s="16" t="str">
        <f>Лист1!F51</f>
        <v>Факт. толщ. меньше отбраковочной на 0,9 мм. НЕОБХОДИМЫ МЕРОПРИЯТИЯ</v>
      </c>
      <c r="F48" s="14"/>
      <c r="G48" s="12" t="e">
        <f t="array" ref="G48">MATCH(I48&amp;J48,C$2:C$59&amp;D$2:D$59,)</f>
        <v>#N/A</v>
      </c>
      <c r="H48" s="12" t="e">
        <f t="array" ref="H48">INDEX(B$2:B$59,MATCH(I48&amp;J48,C$2:C$59&amp;D$2:D$59,))</f>
        <v>#N/A</v>
      </c>
      <c r="I48" s="12" t="str" cm="1">
        <f t="array" ref="I48">IFERROR(INDEX($C$2:$C$59, MATCH(0, INDEX(COUNTIF($I$1:I47, $C$2:$C$59), 0, 0), 0)), "")</f>
        <v/>
      </c>
      <c r="J48" s="12">
        <f t="array" ref="J48">MIN(IF($C$2:$C$59=$I48,$D$2:$D$59))</f>
        <v>0</v>
      </c>
      <c r="K48" s="16" t="e">
        <f t="array" ref="K48">INDEX(E$2:E$59,MATCH(I48&amp;J48,C$2:C$59&amp;D$2:D$59,))</f>
        <v>#N/A</v>
      </c>
    </row>
    <row r="49" spans="1:11" ht="84.95" customHeight="1" x14ac:dyDescent="0.25">
      <c r="A49" s="15">
        <f>Лист1!A52</f>
        <v>48</v>
      </c>
      <c r="B49" s="12">
        <f>Лист1!B52</f>
        <v>7</v>
      </c>
      <c r="C49" s="12" t="str">
        <f>CONCATENATE(Лист1!C52,"х",Лист1!D52)</f>
        <v>159х3,5</v>
      </c>
      <c r="D49" s="12">
        <f>Лист1!E52</f>
        <v>2.8</v>
      </c>
      <c r="E49" s="16" t="str">
        <f>Лист1!F52</f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  <c r="F49" s="14"/>
      <c r="G49" s="12" t="e">
        <f t="array" ref="G49">MATCH(I49&amp;J49,C$2:C$59&amp;D$2:D$59,)</f>
        <v>#N/A</v>
      </c>
      <c r="H49" s="12" t="e">
        <f t="array" ref="H49">INDEX(B$2:B$59,MATCH(I49&amp;J49,C$2:C$59&amp;D$2:D$59,))</f>
        <v>#N/A</v>
      </c>
      <c r="I49" s="12" t="str" cm="1">
        <f t="array" ref="I49">IFERROR(INDEX($C$2:$C$59, MATCH(0, INDEX(COUNTIF($I$1:I48, $C$2:$C$59), 0, 0), 0)), "")</f>
        <v/>
      </c>
      <c r="J49" s="12">
        <f t="array" ref="J49">MIN(IF($C$2:$C$59=$I49,$D$2:$D$59))</f>
        <v>0</v>
      </c>
      <c r="K49" s="16" t="e">
        <f t="array" ref="K49">INDEX(E$2:E$59,MATCH(I49&amp;J49,C$2:C$59&amp;D$2:D$59,))</f>
        <v>#N/A</v>
      </c>
    </row>
    <row r="50" spans="1:11" ht="84.95" customHeight="1" x14ac:dyDescent="0.25">
      <c r="A50" s="15">
        <f>Лист1!A53</f>
        <v>49</v>
      </c>
      <c r="B50" s="12">
        <f>Лист1!B53</f>
        <v>7</v>
      </c>
      <c r="C50" s="12" t="str">
        <f>CONCATENATE(Лист1!C53,"х",Лист1!D53)</f>
        <v>159х3,5</v>
      </c>
      <c r="D50" s="12">
        <f>Лист1!E53</f>
        <v>2.8</v>
      </c>
      <c r="E50" s="16" t="str">
        <f>Лист1!F53</f>
        <v>Факт. толщ. больше отбраковочной. Утонение больше 15% - надо расчёт на прочность по СП 33.13330.2012. Скорость коррозии 0,06 мм/год. Остат. ресурс ≈5 лет</v>
      </c>
      <c r="F50" s="14"/>
      <c r="G50" s="12" t="e">
        <f t="array" ref="G50">MATCH(I50&amp;J50,C$2:C$59&amp;D$2:D$59,)</f>
        <v>#N/A</v>
      </c>
      <c r="H50" s="12" t="e">
        <f t="array" ref="H50">INDEX(B$2:B$59,MATCH(I50&amp;J50,C$2:C$59&amp;D$2:D$59,))</f>
        <v>#N/A</v>
      </c>
      <c r="I50" s="12" t="str" cm="1">
        <f t="array" ref="I50">IFERROR(INDEX($C$2:$C$59, MATCH(0, INDEX(COUNTIF($I$1:I49, $C$2:$C$59), 0, 0), 0)), "")</f>
        <v/>
      </c>
      <c r="J50" s="12">
        <f t="array" ref="J50">MIN(IF($C$2:$C$59=$I50,$D$2:$D$59))</f>
        <v>0</v>
      </c>
      <c r="K50" s="16" t="e">
        <f t="array" ref="K50">INDEX(E$2:E$59,MATCH(I50&amp;J50,C$2:C$59&amp;D$2:D$59,))</f>
        <v>#N/A</v>
      </c>
    </row>
    <row r="51" spans="1:11" ht="84.95" customHeight="1" x14ac:dyDescent="0.25">
      <c r="A51" s="15">
        <f>Лист1!A54</f>
        <v>50</v>
      </c>
      <c r="B51" s="12">
        <f>Лист1!B54</f>
        <v>44</v>
      </c>
      <c r="C51" s="12" t="str">
        <f>CONCATENATE(Лист1!C54,"х",Лист1!D54)</f>
        <v>159х4</v>
      </c>
      <c r="D51" s="12">
        <f>Лист1!E54</f>
        <v>2.7</v>
      </c>
      <c r="E51" s="16" t="str">
        <f>Лист1!F54</f>
        <v>Факт. толщ. меньше отбраковочной на 0,1 мм. НЕОБХОДИМЫ МЕРОПРИЯТИЯ</v>
      </c>
      <c r="F51" s="14"/>
      <c r="G51" s="12" t="e">
        <f t="array" ref="G51">MATCH(I51&amp;J51,C$2:C$59&amp;D$2:D$59,)</f>
        <v>#N/A</v>
      </c>
      <c r="H51" s="12" t="e">
        <f t="array" ref="H51">INDEX(B$2:B$59,MATCH(I51&amp;J51,C$2:C$59&amp;D$2:D$59,))</f>
        <v>#N/A</v>
      </c>
      <c r="I51" s="12" t="str" cm="1">
        <f t="array" ref="I51">IFERROR(INDEX($C$2:$C$59, MATCH(0, INDEX(COUNTIF($I$1:I50, $C$2:$C$59), 0, 0), 0)), "")</f>
        <v/>
      </c>
      <c r="J51" s="12">
        <f t="array" ref="J51">MIN(IF($C$2:$C$59=$I51,$D$2:$D$59))</f>
        <v>0</v>
      </c>
      <c r="K51" s="16" t="e">
        <f t="array" ref="K51">INDEX(E$2:E$59,MATCH(I51&amp;J51,C$2:C$59&amp;D$2:D$59,))</f>
        <v>#N/A</v>
      </c>
    </row>
    <row r="52" spans="1:11" ht="84.95" customHeight="1" x14ac:dyDescent="0.25">
      <c r="A52" s="15">
        <f>Лист1!A55</f>
        <v>51</v>
      </c>
      <c r="B52" s="12">
        <f>Лист1!B55</f>
        <v>42</v>
      </c>
      <c r="C52" s="12" t="str">
        <f>CONCATENATE(Лист1!C55,"х",Лист1!D55)</f>
        <v>159х4</v>
      </c>
      <c r="D52" s="12">
        <f>Лист1!E55</f>
        <v>1.9</v>
      </c>
      <c r="E52" s="16" t="str">
        <f>Лист1!F55</f>
        <v>Факт. толщ. меньше отбраковочной на 0,9 мм. НЕОБХОДИМЫ МЕРОПРИЯТИЯ</v>
      </c>
      <c r="F52" s="14"/>
      <c r="G52" s="12" t="e">
        <f t="array" ref="G52">MATCH(I52&amp;J52,C$2:C$59&amp;D$2:D$59,)</f>
        <v>#N/A</v>
      </c>
      <c r="H52" s="12" t="e">
        <f t="array" ref="H52">INDEX(B$2:B$59,MATCH(I52&amp;J52,C$2:C$59&amp;D$2:D$59,))</f>
        <v>#N/A</v>
      </c>
      <c r="I52" s="12" t="str" cm="1">
        <f t="array" ref="I52">IFERROR(INDEX($C$2:$C$59, MATCH(0, INDEX(COUNTIF($I$1:I51, $C$2:$C$59), 0, 0), 0)), "")</f>
        <v/>
      </c>
      <c r="J52" s="12">
        <f t="array" ref="J52">MIN(IF($C$2:$C$59=$I52,$D$2:$D$59))</f>
        <v>0</v>
      </c>
      <c r="K52" s="16" t="e">
        <f t="array" ref="K52">INDEX(E$2:E$59,MATCH(I52&amp;J52,C$2:C$59&amp;D$2:D$59,))</f>
        <v>#N/A</v>
      </c>
    </row>
    <row r="53" spans="1:11" ht="84.95" customHeight="1" x14ac:dyDescent="0.25">
      <c r="A53" s="15">
        <f>Лист1!A56</f>
        <v>52</v>
      </c>
      <c r="B53" s="12" t="str">
        <f>Лист1!B56</f>
        <v>р</v>
      </c>
      <c r="C53" s="12" t="str">
        <f>CONCATENATE(Лист1!C56,"х",Лист1!D56)</f>
        <v>159х4</v>
      </c>
      <c r="D53" s="12">
        <f>Лист1!E56</f>
        <v>3.4</v>
      </c>
      <c r="E53" s="16" t="str">
        <f>Лист1!F56</f>
        <v>Факт. толщ. больше отбраковочной. Выполнить расчёт условий прочности по РД 10-249-98. Скорость коррозии 0,06 мм/год. Остат. ресурс ≈0 лет</v>
      </c>
      <c r="F53" s="14"/>
      <c r="G53" s="12" t="e">
        <f t="array" ref="G53">MATCH(I53&amp;J53,C$2:C$59&amp;D$2:D$59,)</f>
        <v>#N/A</v>
      </c>
      <c r="H53" s="12" t="e">
        <f t="array" ref="H53">INDEX(B$2:B$59,MATCH(I53&amp;J53,C$2:C$59&amp;D$2:D$59,))</f>
        <v>#N/A</v>
      </c>
      <c r="I53" s="12" t="str" cm="1">
        <f t="array" ref="I53">IFERROR(INDEX($C$2:$C$59, MATCH(0, INDEX(COUNTIF($I$1:I52, $C$2:$C$59), 0, 0), 0)), "")</f>
        <v/>
      </c>
      <c r="J53" s="12">
        <f t="array" ref="J53">MIN(IF($C$2:$C$59=$I53,$D$2:$D$59))</f>
        <v>0</v>
      </c>
      <c r="K53" s="16" t="e">
        <f t="array" ref="K53">INDEX(E$2:E$59,MATCH(I53&amp;J53,C$2:C$59&amp;D$2:D$59,))</f>
        <v>#N/A</v>
      </c>
    </row>
    <row r="54" spans="1:11" ht="84.95" customHeight="1" x14ac:dyDescent="0.25">
      <c r="A54" s="15">
        <f>Лист1!A57</f>
        <v>53</v>
      </c>
      <c r="B54" s="12">
        <f>Лист1!B57</f>
        <v>46</v>
      </c>
      <c r="C54" s="12" t="str">
        <f>CONCATENATE(Лист1!C57,"х",Лист1!D57)</f>
        <v>159х4</v>
      </c>
      <c r="D54" s="12">
        <f>Лист1!E57</f>
        <v>1.9</v>
      </c>
      <c r="E54" s="16" t="str">
        <f>Лист1!F57</f>
        <v>Факт. толщ. меньше отбраковочной на 0,9 мм. НЕОБХОДИМЫ МЕРОПРИЯТИЯ</v>
      </c>
      <c r="F54" s="14"/>
      <c r="G54" s="12" t="e">
        <f t="array" ref="G54">MATCH(I54&amp;J54,C$2:C$59&amp;D$2:D$59,)</f>
        <v>#N/A</v>
      </c>
      <c r="H54" s="12" t="e">
        <f t="array" ref="H54">INDEX(B$2:B$59,MATCH(I54&amp;J54,C$2:C$59&amp;D$2:D$59,))</f>
        <v>#N/A</v>
      </c>
      <c r="I54" s="12" t="str" cm="1">
        <f t="array" ref="I54">IFERROR(INDEX($C$2:$C$59, MATCH(0, INDEX(COUNTIF($I$1:I53, $C$2:$C$59), 0, 0), 0)), "")</f>
        <v/>
      </c>
      <c r="J54" s="12">
        <f t="array" ref="J54">MIN(IF($C$2:$C$59=$I54,$D$2:$D$59))</f>
        <v>0</v>
      </c>
      <c r="K54" s="16" t="e">
        <f t="array" ref="K54">INDEX(E$2:E$59,MATCH(I54&amp;J54,C$2:C$59&amp;D$2:D$59,))</f>
        <v>#N/A</v>
      </c>
    </row>
    <row r="55" spans="1:11" ht="84.95" customHeight="1" x14ac:dyDescent="0.25">
      <c r="A55" s="15">
        <f>Лист1!A58</f>
        <v>54</v>
      </c>
      <c r="B55" s="12" t="str">
        <f>Лист1!B58</f>
        <v>8а5</v>
      </c>
      <c r="C55" s="12" t="str">
        <f>CONCATENATE(Лист1!C58,"х",Лист1!D58)</f>
        <v>133х3,5</v>
      </c>
      <c r="D55" s="12">
        <f>Лист1!E58</f>
        <v>2.1</v>
      </c>
      <c r="E55" s="16" t="str">
        <f>Лист1!F58</f>
        <v>Факт. толщ. меньше отбраковочной на 0,35 мм. НЕОБХОДИМЫ МЕРОПРИЯТИЯ</v>
      </c>
      <c r="F55" s="14"/>
      <c r="G55" s="12" t="e">
        <f t="array" ref="G55">MATCH(I55&amp;J55,C$2:C$59&amp;D$2:D$59,)</f>
        <v>#N/A</v>
      </c>
      <c r="H55" s="12" t="e">
        <f t="array" ref="H55">INDEX(B$2:B$59,MATCH(I55&amp;J55,C$2:C$59&amp;D$2:D$59,))</f>
        <v>#N/A</v>
      </c>
      <c r="I55" s="12" t="str" cm="1">
        <f t="array" ref="I55">IFERROR(INDEX($C$2:$C$59, MATCH(0, INDEX(COUNTIF($I$1:I54, $C$2:$C$59), 0, 0), 0)), "")</f>
        <v/>
      </c>
      <c r="J55" s="12">
        <f t="array" ref="J55">MIN(IF($C$2:$C$59=$I55,$D$2:$D$59))</f>
        <v>0</v>
      </c>
      <c r="K55" s="16" t="e">
        <f t="array" ref="K55">INDEX(E$2:E$59,MATCH(I55&amp;J55,C$2:C$59&amp;D$2:D$59,))</f>
        <v>#N/A</v>
      </c>
    </row>
    <row r="56" spans="1:11" ht="84.95" customHeight="1" x14ac:dyDescent="0.25">
      <c r="A56" s="15">
        <f>Лист1!A59</f>
        <v>55</v>
      </c>
      <c r="B56" s="12">
        <f>Лист1!B59</f>
        <v>28</v>
      </c>
      <c r="C56" s="12" t="str">
        <f>CONCATENATE(Лист1!C59,"х",Лист1!D59)</f>
        <v>159х4</v>
      </c>
      <c r="D56" s="12">
        <f>Лист1!E59</f>
        <v>1.9</v>
      </c>
      <c r="E56" s="16" t="str">
        <f>Лист1!F59</f>
        <v>Факт. толщ. меньше отбраковочной на 0,9 мм. НЕОБХОДИМЫ МЕРОПРИЯТИЯ</v>
      </c>
      <c r="F56" s="14"/>
      <c r="G56" s="12" t="e">
        <f t="array" ref="G56">MATCH(I56&amp;J56,C$2:C$59&amp;D$2:D$59,)</f>
        <v>#N/A</v>
      </c>
      <c r="H56" s="12" t="e">
        <f t="array" ref="H56">INDEX(B$2:B$59,MATCH(I56&amp;J56,C$2:C$59&amp;D$2:D$59,))</f>
        <v>#N/A</v>
      </c>
      <c r="I56" s="12" t="str" cm="1">
        <f t="array" ref="I56">IFERROR(INDEX($C$2:$C$59, MATCH(0, INDEX(COUNTIF($I$1:I55, $C$2:$C$59), 0, 0), 0)), "")</f>
        <v/>
      </c>
      <c r="J56" s="12">
        <f t="array" ref="J56">MIN(IF($C$2:$C$59=$I56,$D$2:$D$59))</f>
        <v>0</v>
      </c>
      <c r="K56" s="16" t="e">
        <f t="array" ref="K56">INDEX(E$2:E$59,MATCH(I56&amp;J56,C$2:C$59&amp;D$2:D$59,))</f>
        <v>#N/A</v>
      </c>
    </row>
    <row r="57" spans="1:11" ht="84.95" customHeight="1" x14ac:dyDescent="0.25">
      <c r="A57" s="15">
        <f>Лист1!A60</f>
        <v>56</v>
      </c>
      <c r="B57" s="12" t="str">
        <f>Лист1!B60</f>
        <v>к</v>
      </c>
      <c r="C57" s="12" t="str">
        <f>CONCATENATE(Лист1!C60,"х",Лист1!D60)</f>
        <v>159х3</v>
      </c>
      <c r="D57" s="12">
        <f>Лист1!E60</f>
        <v>1.9</v>
      </c>
      <c r="E57" s="16" t="str">
        <f>Лист1!F60</f>
        <v>Факт. толщ. меньше отбраковочной на 0,2 мм. НЕОБХОДИМЫ МЕРОПРИЯТИЯ</v>
      </c>
      <c r="F57" s="14"/>
      <c r="G57" s="12" t="e">
        <f t="array" ref="G57">MATCH(I57&amp;J57,C$2:C$59&amp;D$2:D$59,)</f>
        <v>#N/A</v>
      </c>
      <c r="H57" s="12" t="e">
        <f t="array" ref="H57">INDEX(B$2:B$59,MATCH(I57&amp;J57,C$2:C$59&amp;D$2:D$59,))</f>
        <v>#N/A</v>
      </c>
      <c r="I57" s="12" t="str" cm="1">
        <f t="array" ref="I57">IFERROR(INDEX($C$2:$C$59, MATCH(0, INDEX(COUNTIF($I$1:I56, $C$2:$C$59), 0, 0), 0)), "")</f>
        <v/>
      </c>
      <c r="J57" s="12">
        <f t="array" ref="J57">MIN(IF($C$2:$C$59=$I57,$D$2:$D$59))</f>
        <v>0</v>
      </c>
      <c r="K57" s="16" t="e">
        <f t="array" ref="K57">INDEX(E$2:E$59,MATCH(I57&amp;J57,C$2:C$59&amp;D$2:D$59,))</f>
        <v>#N/A</v>
      </c>
    </row>
    <row r="58" spans="1:11" ht="84.95" customHeight="1" x14ac:dyDescent="0.25">
      <c r="A58" s="15">
        <f>Лист1!A61</f>
        <v>57</v>
      </c>
      <c r="B58" s="12">
        <f>Лист1!B61</f>
        <v>1</v>
      </c>
      <c r="C58" s="12" t="str">
        <f>CONCATENATE(Лист1!C61,"х",Лист1!D61)</f>
        <v>21,3х2,8</v>
      </c>
      <c r="D58" s="12">
        <f>Лист1!E61</f>
        <v>2.2000000000000002</v>
      </c>
      <c r="E58" s="16" t="str">
        <f>Лист1!F61</f>
        <v>Факт. толщ. больше отбраковочной. Утонение больше 15% - надо расчёт на прочность по СП 33.13330.2012. Скорость коррозии 0,05 мм/год. Остат. ресурс ≈4 лет</v>
      </c>
      <c r="F58" s="14"/>
      <c r="G58" s="12" t="e">
        <f t="array" ref="G58">MATCH(I58&amp;J58,C$2:C$59&amp;D$2:D$59,)</f>
        <v>#N/A</v>
      </c>
      <c r="H58" s="12" t="e">
        <f t="array" ref="H58">INDEX(B$2:B$59,MATCH(I58&amp;J58,C$2:C$59&amp;D$2:D$59,))</f>
        <v>#N/A</v>
      </c>
      <c r="I58" s="12" t="str" cm="1">
        <f t="array" ref="I58">IFERROR(INDEX($C$2:$C$59, MATCH(0, INDEX(COUNTIF($I$1:I57, $C$2:$C$59), 0, 0), 0)), "")</f>
        <v/>
      </c>
      <c r="J58" s="12">
        <f t="array" ref="J58">MIN(IF($C$2:$C$59=$I58,$D$2:$D$59))</f>
        <v>0</v>
      </c>
      <c r="K58" s="16" t="e">
        <f t="array" ref="K58">INDEX(E$2:E$59,MATCH(I58&amp;J58,C$2:C$59&amp;D$2:D$59,))</f>
        <v>#N/A</v>
      </c>
    </row>
    <row r="59" spans="1:11" ht="84.95" customHeight="1" x14ac:dyDescent="0.25">
      <c r="A59" s="15">
        <f>Лист1!A62</f>
        <v>0</v>
      </c>
      <c r="B59" s="12">
        <f>Лист1!B62</f>
        <v>1</v>
      </c>
      <c r="C59" s="12" t="str">
        <f>CONCATENATE(Лист1!C62,"х",Лист1!D62)</f>
        <v>21,3х2,8</v>
      </c>
      <c r="D59" s="12">
        <f>Лист1!E62</f>
        <v>2.4</v>
      </c>
      <c r="E59" s="16" t="str">
        <f>Лист1!F62</f>
        <v>Факт. толщ. больше отбраковочной. Выполнить расчёт условий прочности по РД 10-249-98. Скорость коррозии 0,04 мм/год. Остат. ресурс ≈0 лет</v>
      </c>
      <c r="F59" s="14"/>
      <c r="G59" s="12" t="e">
        <f t="array" ref="G59">MATCH(I59&amp;J59,C$2:C$59&amp;D$2:D$59,)</f>
        <v>#N/A</v>
      </c>
      <c r="H59" s="12" t="e">
        <f t="array" ref="H59">INDEX(B$2:B$59,MATCH(I59&amp;J59,C$2:C$59&amp;D$2:D$59,))</f>
        <v>#N/A</v>
      </c>
      <c r="I59" s="12" t="str" cm="1">
        <f t="array" ref="I59">IFERROR(INDEX($C$2:$C$59, MATCH(0, INDEX(COUNTIF($I$1:I58, $C$2:$C$59), 0, 0), 0)), "")</f>
        <v/>
      </c>
      <c r="J59" s="12">
        <f t="array" ref="J59">MIN(IF($C$2:$C$59=$I59,$D$2:$D$59))</f>
        <v>0</v>
      </c>
      <c r="K59" s="16" t="e">
        <f t="array" ref="K59">INDEX(E$2:E$59,MATCH(I59&amp;J59,C$2:C$59&amp;D$2:D$59,))</f>
        <v>#N/A</v>
      </c>
    </row>
    <row r="60" spans="1:11" x14ac:dyDescent="0.25">
      <c r="C60" s="10"/>
      <c r="D60" s="10"/>
      <c r="E60" s="10"/>
      <c r="F60" s="10"/>
      <c r="G60" s="10"/>
      <c r="H60" s="10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списки для чек-листа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2022-03-14T11:35:38Z</dcterms:modified>
</cp:coreProperties>
</file>