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showInkAnnotation="0" updateLinks="never" codeName="ЭтаКнига" defaultThemeVersion="124226"/>
  <bookViews>
    <workbookView xWindow="0" yWindow="0" windowWidth="28800" windowHeight="10560" tabRatio="843" activeTab="1"/>
  </bookViews>
  <sheets>
    <sheet name="DATA" sheetId="70" r:id="rId1"/>
    <sheet name="Март" sheetId="169" r:id="rId2"/>
  </sheets>
  <definedNames>
    <definedName name="_xlnm.Print_Area" localSheetId="1">Март!$A$1:$AU$7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" i="169" l="1"/>
  <c r="AJ6" i="169" l="1"/>
  <c r="AQ6" i="169"/>
  <c r="AR6" i="169"/>
  <c r="AS6" i="169"/>
  <c r="AT6" i="169"/>
  <c r="AU6" i="169"/>
  <c r="E7" i="169"/>
  <c r="F7" i="169"/>
  <c r="G7" i="169"/>
  <c r="H7" i="169"/>
  <c r="I7" i="169"/>
  <c r="J7" i="169"/>
  <c r="K7" i="169"/>
  <c r="L7" i="169"/>
  <c r="M7" i="169"/>
  <c r="N7" i="169"/>
  <c r="O7" i="169"/>
  <c r="P7" i="169"/>
  <c r="Q7" i="169"/>
  <c r="R7" i="169"/>
  <c r="S7" i="169"/>
  <c r="T7" i="169"/>
  <c r="U7" i="169"/>
  <c r="V7" i="169"/>
  <c r="W7" i="169"/>
  <c r="X7" i="169"/>
  <c r="Y7" i="169"/>
  <c r="Z7" i="169"/>
  <c r="AA7" i="169"/>
  <c r="AB7" i="169"/>
  <c r="AC7" i="169"/>
  <c r="AD7" i="169"/>
  <c r="AE7" i="169"/>
  <c r="AF7" i="169"/>
  <c r="AG7" i="169"/>
  <c r="AH7" i="169"/>
  <c r="AI7" i="169"/>
  <c r="AR4" i="169"/>
  <c r="E5" i="169"/>
  <c r="F5" i="169"/>
  <c r="G5" i="169"/>
  <c r="H5" i="169"/>
  <c r="J5" i="169"/>
  <c r="K5" i="169"/>
  <c r="L5" i="169"/>
  <c r="M5" i="169"/>
  <c r="N5" i="169"/>
  <c r="O5" i="169"/>
  <c r="T5" i="169"/>
  <c r="U5" i="169"/>
  <c r="V5" i="169"/>
  <c r="W5" i="169"/>
  <c r="X5" i="169"/>
  <c r="Y5" i="169"/>
  <c r="Z5" i="169"/>
  <c r="AA5" i="169"/>
  <c r="AB5" i="169"/>
  <c r="AC5" i="169"/>
  <c r="AD5" i="169"/>
  <c r="AE5" i="169"/>
  <c r="AF5" i="169"/>
  <c r="AG5" i="169"/>
  <c r="AH5" i="169"/>
  <c r="AI5" i="169"/>
  <c r="I5" i="169"/>
  <c r="S5" i="169"/>
  <c r="P5" i="169"/>
  <c r="Q5" i="169"/>
  <c r="R5" i="169"/>
  <c r="AN6" i="169" l="1"/>
  <c r="AK6" i="169"/>
  <c r="AN4" i="169"/>
  <c r="AK4" i="169"/>
  <c r="E10" i="70"/>
  <c r="E13" i="70"/>
  <c r="C4" i="169"/>
  <c r="A4" i="169" s="1"/>
  <c r="D4" i="169"/>
  <c r="AJ4" i="169"/>
  <c r="AQ4" i="169"/>
  <c r="AS4" i="169"/>
  <c r="AT4" i="169"/>
  <c r="AU4" i="169"/>
  <c r="E30" i="70"/>
  <c r="E3" i="169" l="1"/>
  <c r="AQ8" i="169"/>
  <c r="AU8" i="169"/>
  <c r="AR8" i="169"/>
  <c r="AJ8" i="169"/>
  <c r="AS8" i="169"/>
  <c r="AN8" i="169"/>
  <c r="AT8" i="169"/>
  <c r="F3" i="169" l="1"/>
  <c r="E2" i="169"/>
  <c r="F2" i="169" l="1"/>
  <c r="G3" i="169"/>
  <c r="G2" i="169" l="1"/>
  <c r="H3" i="169"/>
  <c r="I3" i="169" l="1"/>
  <c r="H2" i="169"/>
  <c r="I2" i="169" l="1"/>
  <c r="J3" i="169"/>
  <c r="K3" i="169" s="1"/>
  <c r="J2" i="169" l="1"/>
  <c r="L3" i="169"/>
  <c r="K2" i="169"/>
  <c r="M3" i="169" l="1"/>
  <c r="L2" i="169"/>
  <c r="N3" i="169" l="1"/>
  <c r="M2" i="169"/>
  <c r="O3" i="169" l="1"/>
  <c r="N2" i="169"/>
  <c r="P3" i="169" l="1"/>
  <c r="O2" i="169"/>
  <c r="Q3" i="169" l="1"/>
  <c r="P2" i="169"/>
  <c r="R3" i="169" l="1"/>
  <c r="Q2" i="169"/>
  <c r="S3" i="169" l="1"/>
  <c r="R2" i="169"/>
  <c r="T3" i="169" l="1"/>
  <c r="S2" i="169"/>
  <c r="U3" i="169" l="1"/>
  <c r="T2" i="169"/>
  <c r="V3" i="169" l="1"/>
  <c r="U2" i="169"/>
  <c r="V2" i="169" l="1"/>
  <c r="W3" i="169"/>
  <c r="X3" i="169" l="1"/>
  <c r="W2" i="169"/>
  <c r="Y3" i="169" l="1"/>
  <c r="X2" i="169"/>
  <c r="Z3" i="169" l="1"/>
  <c r="Y2" i="169"/>
  <c r="AA3" i="169" l="1"/>
  <c r="Z2" i="169"/>
  <c r="AB3" i="169" l="1"/>
  <c r="AA2" i="169"/>
  <c r="AC3" i="169" l="1"/>
  <c r="AB2" i="169"/>
  <c r="AD3" i="169" l="1"/>
  <c r="AC2" i="169"/>
  <c r="AE3" i="169" l="1"/>
  <c r="AD2" i="169"/>
  <c r="AF3" i="169" l="1"/>
  <c r="AE2" i="169"/>
  <c r="AH3" i="169" l="1"/>
  <c r="AH2" i="169" s="1"/>
  <c r="AG3" i="169"/>
  <c r="AF2" i="169"/>
  <c r="AI3" i="169"/>
  <c r="BA6" i="169" s="1"/>
  <c r="BA4" i="169" l="1"/>
  <c r="AP6" i="169" a="1"/>
  <c r="AP6" i="169" s="1"/>
  <c r="AL6" i="169" a="1"/>
  <c r="AL6" i="169" s="1"/>
  <c r="AO6" i="169" s="1"/>
  <c r="AL4" i="169" a="1"/>
  <c r="AL4" i="169" s="1"/>
  <c r="AO4" i="169" s="1"/>
  <c r="AP4" i="169" a="1"/>
  <c r="AP4" i="169" s="1"/>
  <c r="AI2" i="169"/>
  <c r="AG2" i="169"/>
  <c r="AO8" i="169"/>
  <c r="E9" i="70" l="1"/>
  <c r="E8" i="70"/>
  <c r="E7" i="70"/>
  <c r="E6" i="70"/>
  <c r="E5" i="70"/>
  <c r="E4" i="70"/>
  <c r="E3" i="70"/>
  <c r="E2" i="70"/>
  <c r="AP8" i="169" l="1"/>
  <c r="AL8" i="169"/>
  <c r="AK8" i="169"/>
</calcChain>
</file>

<file path=xl/sharedStrings.xml><?xml version="1.0" encoding="utf-8"?>
<sst xmlns="http://schemas.openxmlformats.org/spreadsheetml/2006/main" count="109" uniqueCount="50">
  <si>
    <t>Отпуск</t>
  </si>
  <si>
    <t>В</t>
  </si>
  <si>
    <t>№   П/П</t>
  </si>
  <si>
    <t>Выходной</t>
  </si>
  <si>
    <t>О</t>
  </si>
  <si>
    <t>Больничный</t>
  </si>
  <si>
    <t>ИТОГО:</t>
  </si>
  <si>
    <t>Не отработано</t>
  </si>
  <si>
    <t>Должность</t>
  </si>
  <si>
    <t>Учебный отпуск</t>
  </si>
  <si>
    <t>У</t>
  </si>
  <si>
    <t>Б</t>
  </si>
  <si>
    <t>Табельный №</t>
  </si>
  <si>
    <t>Выходные и праздничные часы</t>
  </si>
  <si>
    <t>Отработано</t>
  </si>
  <si>
    <t>Профессия/разряд</t>
  </si>
  <si>
    <t>А</t>
  </si>
  <si>
    <t>Праздничные дни</t>
  </si>
  <si>
    <t>Дата</t>
  </si>
  <si>
    <t>Новый год</t>
  </si>
  <si>
    <t>День защитника отечества</t>
  </si>
  <si>
    <t>8 марта</t>
  </si>
  <si>
    <t>Отпуск с разрешения администрации</t>
  </si>
  <si>
    <t>День Победы</t>
  </si>
  <si>
    <t>День России</t>
  </si>
  <si>
    <t>Короткие раб. Дни</t>
  </si>
  <si>
    <t xml:space="preserve">Дата </t>
  </si>
  <si>
    <t>День народного единства</t>
  </si>
  <si>
    <t>Майские</t>
  </si>
  <si>
    <t>Фамилия И.О.</t>
  </si>
  <si>
    <t>День Чувашской Республики</t>
  </si>
  <si>
    <t>в</t>
  </si>
  <si>
    <t xml:space="preserve"> Всего [дней]</t>
  </si>
  <si>
    <t xml:space="preserve"> Ночные [часы]</t>
  </si>
  <si>
    <t xml:space="preserve"> Празничные дни  [часы]</t>
  </si>
  <si>
    <t xml:space="preserve"> Итого  [часы]</t>
  </si>
  <si>
    <t xml:space="preserve"> Сверхурочные  [часы]</t>
  </si>
  <si>
    <t xml:space="preserve"> Выходные [дни]</t>
  </si>
  <si>
    <t xml:space="preserve"> Отпуск [дни]</t>
  </si>
  <si>
    <t xml:space="preserve"> С разрешения администрации</t>
  </si>
  <si>
    <t xml:space="preserve"> Учебный отпуск [дни]</t>
  </si>
  <si>
    <t xml:space="preserve"> Больничный [дни]</t>
  </si>
  <si>
    <t>ЕСЛИ
не календарный
выходной день</t>
  </si>
  <si>
    <t>ЕСЛИ
не календарный
рабочий день</t>
  </si>
  <si>
    <t>о</t>
  </si>
  <si>
    <t>Иванов И.И.</t>
  </si>
  <si>
    <t>главный</t>
  </si>
  <si>
    <t xml:space="preserve"> Отпуск в рабочие дни</t>
  </si>
  <si>
    <t>Рабочие выходные</t>
  </si>
  <si>
    <t>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</si>
</sst>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[$-419]mmmm\ yyyy;@"/>
    <numFmt numFmtId="165" formatCode="ddd"/>
    <numFmt numFmtId="166" formatCode="d;;"/>
    <numFmt numFmtId="167" formatCode="0;;;@"/>
    <numFmt numFmtId="168" formatCode="dd/mm/yyyy\ \(ddd\)"/>
    <numFmt numFmtId="169" formatCode="dd/mm\ \(ddd\)"/>
  </numFmts>
  <fonts count="18" x14ac:knownFonts="1">
    <font>
      <sz val="11"/>
      <color theme="1"/>
      <name val="Calibri"/>
      <family val="2"/>
      <charset val="204"/>
      <scheme val="minor"/>
    </font>
    <font>
      <sz val="14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4"/>
      <color indexed="60"/>
      <name val="Calibri"/>
      <family val="2"/>
      <charset val="204"/>
    </font>
    <font>
      <b/>
      <sz val="20"/>
      <color indexed="60"/>
      <name val="Calibri"/>
      <family val="2"/>
      <charset val="204"/>
    </font>
    <font>
      <b/>
      <u/>
      <sz val="20"/>
      <color indexed="8"/>
      <name val="Calibri"/>
      <family val="2"/>
      <charset val="204"/>
    </font>
    <font>
      <b/>
      <u/>
      <sz val="20"/>
      <name val="Calibri"/>
      <family val="2"/>
      <charset val="204"/>
    </font>
    <font>
      <i/>
      <sz val="14"/>
      <color indexed="8"/>
      <name val="Calibri"/>
      <family val="2"/>
      <charset val="204"/>
    </font>
    <font>
      <b/>
      <sz val="20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name val="Calibri"/>
      <family val="2"/>
      <charset val="204"/>
    </font>
    <font>
      <b/>
      <sz val="11"/>
      <color rgb="FFFF0000"/>
      <name val="Calibri"/>
      <family val="2"/>
      <charset val="204"/>
      <scheme val="minor"/>
    </font>
    <font>
      <sz val="16"/>
      <color indexed="8"/>
      <name val="Calibri"/>
      <family val="2"/>
      <charset val="204"/>
    </font>
    <font>
      <b/>
      <sz val="16"/>
      <color indexed="8"/>
      <name val="Calibri"/>
      <family val="2"/>
      <charset val="204"/>
    </font>
    <font>
      <sz val="16"/>
      <color rgb="FFFF0000"/>
      <name val="Calibri"/>
      <family val="2"/>
      <charset val="204"/>
    </font>
    <font>
      <b/>
      <sz val="20"/>
      <color rgb="FFFF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onsolas"/>
      <family val="3"/>
      <charset val="204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/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0" xfId="0" applyFont="1" applyFill="1" applyBorder="1"/>
    <xf numFmtId="0" fontId="1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0" fillId="0" borderId="0" xfId="0" applyFill="1" applyProtection="1">
      <protection hidden="1"/>
    </xf>
    <xf numFmtId="0" fontId="2" fillId="0" borderId="9" xfId="0" applyFont="1" applyFill="1" applyBorder="1" applyAlignment="1" applyProtection="1">
      <alignment horizontal="center" vertical="center"/>
      <protection hidden="1"/>
    </xf>
    <xf numFmtId="0" fontId="7" fillId="0" borderId="10" xfId="0" applyFont="1" applyFill="1" applyBorder="1" applyAlignment="1" applyProtection="1">
      <alignment horizontal="left" vertical="center"/>
      <protection hidden="1"/>
    </xf>
    <xf numFmtId="0" fontId="7" fillId="0" borderId="11" xfId="0" applyFont="1" applyFill="1" applyBorder="1" applyAlignment="1" applyProtection="1">
      <alignment horizontal="left" vertical="center"/>
      <protection hidden="1"/>
    </xf>
    <xf numFmtId="0" fontId="1" fillId="0" borderId="2" xfId="0" applyFont="1" applyFill="1" applyBorder="1"/>
    <xf numFmtId="0" fontId="1" fillId="0" borderId="5" xfId="0" applyFont="1" applyFill="1" applyBorder="1"/>
    <xf numFmtId="0" fontId="0" fillId="0" borderId="2" xfId="0" applyFill="1" applyBorder="1"/>
    <xf numFmtId="0" fontId="0" fillId="0" borderId="5" xfId="0" applyFill="1" applyBorder="1" applyProtection="1">
      <protection hidden="1"/>
    </xf>
    <xf numFmtId="164" fontId="4" fillId="0" borderId="0" xfId="0" applyNumberFormat="1" applyFont="1" applyFill="1" applyBorder="1" applyAlignment="1" applyProtection="1">
      <alignment horizontal="center" vertical="center"/>
      <protection hidden="1"/>
    </xf>
    <xf numFmtId="0" fontId="12" fillId="0" borderId="12" xfId="0" applyNumberFormat="1" applyFont="1" applyFill="1" applyBorder="1" applyAlignment="1" applyProtection="1">
      <alignment horizontal="center" vertical="center"/>
      <protection locked="0"/>
    </xf>
    <xf numFmtId="0" fontId="12" fillId="0" borderId="15" xfId="0" applyNumberFormat="1" applyFont="1" applyFill="1" applyBorder="1" applyAlignment="1" applyProtection="1">
      <alignment horizontal="center" vertical="center"/>
      <protection locked="0"/>
    </xf>
    <xf numFmtId="0" fontId="10" fillId="4" borderId="18" xfId="0" applyFont="1" applyFill="1" applyBorder="1" applyAlignment="1" applyProtection="1">
      <alignment horizontal="center" vertical="center"/>
      <protection hidden="1"/>
    </xf>
    <xf numFmtId="0" fontId="11" fillId="6" borderId="16" xfId="0" applyFont="1" applyFill="1" applyBorder="1" applyAlignment="1">
      <alignment horizontal="center" vertical="center"/>
    </xf>
    <xf numFmtId="0" fontId="11" fillId="7" borderId="16" xfId="0" applyFont="1" applyFill="1" applyBorder="1" applyAlignment="1">
      <alignment horizontal="center" vertical="center"/>
    </xf>
    <xf numFmtId="0" fontId="0" fillId="0" borderId="19" xfId="0" applyBorder="1"/>
    <xf numFmtId="168" fontId="0" fillId="0" borderId="19" xfId="0" applyNumberFormat="1" applyBorder="1"/>
    <xf numFmtId="168" fontId="0" fillId="0" borderId="19" xfId="0" applyNumberFormat="1" applyBorder="1" applyAlignment="1">
      <alignment horizontal="center" vertical="center"/>
    </xf>
    <xf numFmtId="168" fontId="0" fillId="0" borderId="19" xfId="0" applyNumberFormat="1" applyFill="1" applyBorder="1" applyAlignment="1">
      <alignment horizontal="center" vertical="center"/>
    </xf>
    <xf numFmtId="169" fontId="14" fillId="8" borderId="20" xfId="0" applyNumberFormat="1" applyFont="1" applyFill="1" applyBorder="1" applyAlignment="1" applyProtection="1">
      <alignment vertical="center"/>
      <protection locked="0"/>
    </xf>
    <xf numFmtId="169" fontId="14" fillId="8" borderId="22" xfId="0" applyNumberFormat="1" applyFont="1" applyFill="1" applyBorder="1" applyAlignment="1" applyProtection="1">
      <alignment vertical="center"/>
      <protection locked="0"/>
    </xf>
    <xf numFmtId="169" fontId="14" fillId="0" borderId="21" xfId="0" applyNumberFormat="1" applyFont="1" applyFill="1" applyBorder="1" applyAlignment="1" applyProtection="1">
      <alignment vertical="center"/>
      <protection locked="0"/>
    </xf>
    <xf numFmtId="169" fontId="14" fillId="0" borderId="23" xfId="0" applyNumberFormat="1" applyFont="1" applyFill="1" applyBorder="1" applyAlignment="1" applyProtection="1">
      <alignment vertical="center"/>
      <protection locked="0"/>
    </xf>
    <xf numFmtId="169" fontId="14" fillId="0" borderId="24" xfId="0" applyNumberFormat="1" applyFont="1" applyFill="1" applyBorder="1" applyAlignment="1" applyProtection="1">
      <alignment vertical="center"/>
      <protection locked="0"/>
    </xf>
    <xf numFmtId="169" fontId="14" fillId="0" borderId="27" xfId="0" applyNumberFormat="1" applyFont="1" applyFill="1" applyBorder="1" applyAlignment="1" applyProtection="1">
      <alignment vertical="center"/>
      <protection locked="0"/>
    </xf>
    <xf numFmtId="169" fontId="14" fillId="8" borderId="31" xfId="0" applyNumberFormat="1" applyFont="1" applyFill="1" applyBorder="1" applyAlignment="1" applyProtection="1">
      <alignment vertical="center"/>
      <protection locked="0"/>
    </xf>
    <xf numFmtId="169" fontId="14" fillId="8" borderId="32" xfId="0" applyNumberFormat="1" applyFont="1" applyFill="1" applyBorder="1" applyAlignment="1" applyProtection="1">
      <alignment vertical="center"/>
      <protection locked="0"/>
    </xf>
    <xf numFmtId="0" fontId="1" fillId="0" borderId="25" xfId="0" applyFont="1" applyFill="1" applyBorder="1"/>
    <xf numFmtId="0" fontId="1" fillId="0" borderId="26" xfId="0" applyFont="1" applyFill="1" applyBorder="1"/>
    <xf numFmtId="167" fontId="13" fillId="0" borderId="1" xfId="0" applyNumberFormat="1" applyFont="1" applyFill="1" applyBorder="1" applyAlignment="1" applyProtection="1">
      <alignment horizontal="center" vertical="center"/>
      <protection hidden="1"/>
    </xf>
    <xf numFmtId="167" fontId="13" fillId="0" borderId="17" xfId="0" applyNumberFormat="1" applyFont="1" applyFill="1" applyBorder="1" applyAlignment="1" applyProtection="1">
      <alignment horizontal="center" vertical="center"/>
      <protection hidden="1"/>
    </xf>
    <xf numFmtId="165" fontId="13" fillId="0" borderId="6" xfId="0" applyNumberFormat="1" applyFont="1" applyFill="1" applyBorder="1" applyAlignment="1">
      <alignment horizontal="center" vertical="center"/>
    </xf>
    <xf numFmtId="166" fontId="13" fillId="0" borderId="6" xfId="0" applyNumberFormat="1" applyFont="1" applyFill="1" applyBorder="1" applyAlignment="1">
      <alignment horizontal="center" vertical="center"/>
    </xf>
    <xf numFmtId="0" fontId="8" fillId="0" borderId="6" xfId="0" applyNumberFormat="1" applyFont="1" applyBorder="1" applyAlignment="1">
      <alignment horizontal="center" vertical="center"/>
    </xf>
    <xf numFmtId="0" fontId="0" fillId="0" borderId="19" xfId="0" applyBorder="1" applyAlignment="1">
      <alignment wrapText="1"/>
    </xf>
    <xf numFmtId="0" fontId="9" fillId="3" borderId="1" xfId="0" applyFont="1" applyFill="1" applyBorder="1" applyAlignment="1">
      <alignment horizontal="center" vertical="center" wrapText="1"/>
    </xf>
    <xf numFmtId="167" fontId="13" fillId="0" borderId="1" xfId="0" applyNumberFormat="1" applyFont="1" applyFill="1" applyBorder="1" applyAlignment="1" applyProtection="1">
      <alignment horizontal="center" vertical="center"/>
      <protection hidden="1"/>
    </xf>
    <xf numFmtId="0" fontId="13" fillId="0" borderId="6" xfId="0" applyFont="1" applyFill="1" applyBorder="1" applyAlignment="1" applyProtection="1">
      <alignment horizontal="center" textRotation="90" wrapText="1"/>
      <protection hidden="1"/>
    </xf>
    <xf numFmtId="0" fontId="13" fillId="0" borderId="6" xfId="0" applyFont="1" applyFill="1" applyBorder="1" applyAlignment="1" applyProtection="1">
      <alignment horizontal="center" textRotation="90"/>
      <protection hidden="1"/>
    </xf>
    <xf numFmtId="0" fontId="2" fillId="0" borderId="6" xfId="0" applyFont="1" applyFill="1" applyBorder="1" applyAlignment="1" applyProtection="1">
      <alignment horizontal="center" textRotation="90"/>
      <protection hidden="1"/>
    </xf>
    <xf numFmtId="0" fontId="13" fillId="5" borderId="6" xfId="0" applyFont="1" applyFill="1" applyBorder="1" applyAlignment="1" applyProtection="1">
      <alignment horizontal="center" textRotation="90" wrapText="1"/>
      <protection hidden="1"/>
    </xf>
    <xf numFmtId="0" fontId="12" fillId="5" borderId="13" xfId="0" applyNumberFormat="1" applyFont="1" applyFill="1" applyBorder="1" applyAlignment="1" applyProtection="1">
      <alignment horizontal="center" vertical="center"/>
      <protection hidden="1"/>
    </xf>
    <xf numFmtId="0" fontId="15" fillId="9" borderId="6" xfId="0" applyNumberFormat="1" applyFont="1" applyFill="1" applyBorder="1" applyAlignment="1" applyProtection="1">
      <alignment horizontal="center" vertical="center"/>
      <protection locked="0"/>
    </xf>
    <xf numFmtId="167" fontId="13" fillId="0" borderId="14" xfId="0" applyNumberFormat="1" applyFont="1" applyFill="1" applyBorder="1" applyAlignment="1" applyProtection="1">
      <alignment horizontal="center" vertical="center"/>
      <protection hidden="1"/>
    </xf>
    <xf numFmtId="164" fontId="6" fillId="10" borderId="25" xfId="0" applyNumberFormat="1" applyFont="1" applyFill="1" applyBorder="1" applyAlignment="1" applyProtection="1">
      <alignment vertical="center"/>
      <protection hidden="1"/>
    </xf>
    <xf numFmtId="164" fontId="6" fillId="10" borderId="26" xfId="0" applyNumberFormat="1" applyFont="1" applyFill="1" applyBorder="1" applyAlignment="1" applyProtection="1">
      <alignment vertical="center"/>
      <protection hidden="1"/>
    </xf>
    <xf numFmtId="0" fontId="3" fillId="10" borderId="0" xfId="0" applyFont="1" applyFill="1" applyBorder="1" applyAlignment="1" applyProtection="1">
      <alignment horizontal="center" vertical="center"/>
    </xf>
    <xf numFmtId="0" fontId="1" fillId="10" borderId="0" xfId="0" applyFont="1" applyFill="1" applyBorder="1" applyAlignment="1" applyProtection="1">
      <alignment horizontal="center" vertical="center"/>
    </xf>
    <xf numFmtId="0" fontId="5" fillId="10" borderId="0" xfId="0" applyFont="1" applyFill="1" applyBorder="1" applyAlignment="1" applyProtection="1">
      <alignment horizontal="left" vertical="center"/>
      <protection hidden="1"/>
    </xf>
    <xf numFmtId="0" fontId="1" fillId="10" borderId="0" xfId="0" applyFont="1" applyFill="1" applyBorder="1"/>
    <xf numFmtId="0" fontId="1" fillId="10" borderId="0" xfId="0" applyFont="1" applyFill="1" applyBorder="1" applyProtection="1"/>
    <xf numFmtId="0" fontId="12" fillId="0" borderId="33" xfId="0" applyNumberFormat="1" applyFont="1" applyFill="1" applyBorder="1" applyAlignment="1" applyProtection="1">
      <alignment horizontal="center" vertical="center"/>
      <protection locked="0"/>
    </xf>
    <xf numFmtId="0" fontId="12" fillId="5" borderId="34" xfId="0" applyNumberFormat="1" applyFont="1" applyFill="1" applyBorder="1" applyAlignment="1" applyProtection="1">
      <alignment horizontal="center" vertical="center"/>
      <protection hidden="1"/>
    </xf>
    <xf numFmtId="0" fontId="12" fillId="5" borderId="14" xfId="0" applyNumberFormat="1" applyFont="1" applyFill="1" applyBorder="1" applyAlignment="1" applyProtection="1">
      <alignment horizontal="center" vertical="center"/>
      <protection hidden="1"/>
    </xf>
    <xf numFmtId="0" fontId="12" fillId="0" borderId="6" xfId="0" applyNumberFormat="1" applyFont="1" applyFill="1" applyBorder="1" applyAlignment="1" applyProtection="1">
      <alignment horizontal="center" vertical="center"/>
      <protection locked="0"/>
    </xf>
    <xf numFmtId="167" fontId="13" fillId="9" borderId="6" xfId="0" applyNumberFormat="1" applyFont="1" applyFill="1" applyBorder="1" applyAlignment="1" applyProtection="1">
      <alignment horizontal="center" vertical="center"/>
      <protection hidden="1"/>
    </xf>
    <xf numFmtId="167" fontId="13" fillId="9" borderId="35" xfId="0" applyNumberFormat="1" applyFont="1" applyFill="1" applyBorder="1" applyAlignment="1" applyProtection="1">
      <alignment horizontal="center" vertical="center"/>
      <protection hidden="1"/>
    </xf>
    <xf numFmtId="167" fontId="13" fillId="0" borderId="6" xfId="0" applyNumberFormat="1" applyFont="1" applyFill="1" applyBorder="1" applyAlignment="1" applyProtection="1">
      <alignment horizontal="center" vertical="center"/>
      <protection hidden="1"/>
    </xf>
    <xf numFmtId="0" fontId="16" fillId="0" borderId="0" xfId="0" applyFont="1" applyAlignment="1">
      <alignment horizontal="center"/>
    </xf>
    <xf numFmtId="168" fontId="17" fillId="0" borderId="0" xfId="0" applyNumberFormat="1" applyFont="1"/>
    <xf numFmtId="0" fontId="1" fillId="9" borderId="0" xfId="0" applyFont="1" applyFill="1"/>
    <xf numFmtId="0" fontId="0" fillId="9" borderId="0" xfId="0" applyFill="1"/>
    <xf numFmtId="0" fontId="12" fillId="11" borderId="12" xfId="0" applyNumberFormat="1" applyFont="1" applyFill="1" applyBorder="1" applyAlignment="1" applyProtection="1">
      <alignment horizontal="center" vertical="center"/>
      <protection locked="0"/>
    </xf>
    <xf numFmtId="167" fontId="13" fillId="0" borderId="17" xfId="0" applyNumberFormat="1" applyFont="1" applyFill="1" applyBorder="1" applyAlignment="1" applyProtection="1">
      <alignment horizontal="center" vertical="center"/>
      <protection hidden="1"/>
    </xf>
    <xf numFmtId="0" fontId="13" fillId="0" borderId="6" xfId="0" applyFont="1" applyFill="1" applyBorder="1" applyAlignment="1" applyProtection="1">
      <alignment horizontal="center" vertical="center" wrapText="1"/>
      <protection hidden="1"/>
    </xf>
    <xf numFmtId="167" fontId="13" fillId="0" borderId="1" xfId="0" applyNumberFormat="1" applyFont="1" applyFill="1" applyBorder="1" applyAlignment="1" applyProtection="1">
      <alignment horizontal="center" vertical="center"/>
      <protection hidden="1"/>
    </xf>
    <xf numFmtId="167" fontId="13" fillId="5" borderId="14" xfId="0" applyNumberFormat="1" applyFont="1" applyFill="1" applyBorder="1" applyAlignment="1" applyProtection="1">
      <alignment horizontal="center" vertical="center"/>
      <protection hidden="1"/>
    </xf>
    <xf numFmtId="167" fontId="13" fillId="5" borderId="1" xfId="0" applyNumberFormat="1" applyFont="1" applyFill="1" applyBorder="1" applyAlignment="1" applyProtection="1">
      <alignment horizontal="center" vertical="center"/>
      <protection hidden="1"/>
    </xf>
    <xf numFmtId="167" fontId="13" fillId="0" borderId="14" xfId="0" applyNumberFormat="1" applyFont="1" applyFill="1" applyBorder="1" applyAlignment="1" applyProtection="1">
      <alignment horizontal="center" vertical="center"/>
      <protection hidden="1"/>
    </xf>
    <xf numFmtId="167" fontId="13" fillId="0" borderId="4" xfId="0" applyNumberFormat="1" applyFont="1" applyFill="1" applyBorder="1" applyAlignment="1" applyProtection="1">
      <alignment horizontal="center" vertical="center"/>
      <protection hidden="1"/>
    </xf>
    <xf numFmtId="167" fontId="13" fillId="0" borderId="3" xfId="0" applyNumberFormat="1" applyFont="1" applyFill="1" applyBorder="1" applyAlignment="1" applyProtection="1">
      <alignment horizontal="center" vertical="center"/>
      <protection hidden="1"/>
    </xf>
    <xf numFmtId="167" fontId="13" fillId="0" borderId="7" xfId="0" applyNumberFormat="1" applyFont="1" applyFill="1" applyBorder="1" applyAlignment="1" applyProtection="1">
      <alignment horizontal="center" vertical="center"/>
      <protection hidden="1"/>
    </xf>
    <xf numFmtId="0" fontId="13" fillId="0" borderId="29" xfId="0" applyFont="1" applyFill="1" applyBorder="1" applyAlignment="1">
      <alignment horizontal="center" wrapText="1"/>
    </xf>
    <xf numFmtId="0" fontId="13" fillId="0" borderId="28" xfId="0" applyFont="1" applyFill="1" applyBorder="1" applyAlignment="1">
      <alignment horizontal="center" wrapText="1"/>
    </xf>
    <xf numFmtId="0" fontId="13" fillId="0" borderId="30" xfId="0" applyFont="1" applyFill="1" applyBorder="1" applyAlignment="1">
      <alignment horizontal="center" wrapText="1"/>
    </xf>
    <xf numFmtId="0" fontId="13" fillId="0" borderId="6" xfId="0" applyFont="1" applyFill="1" applyBorder="1" applyAlignment="1" applyProtection="1">
      <alignment horizontal="center" vertical="center" textRotation="90" wrapText="1"/>
      <protection hidden="1"/>
    </xf>
    <xf numFmtId="0" fontId="12" fillId="0" borderId="14" xfId="0" applyFont="1" applyFill="1" applyBorder="1" applyAlignment="1" applyProtection="1">
      <alignment horizontal="center" vertical="center"/>
      <protection hidden="1"/>
    </xf>
    <xf numFmtId="0" fontId="12" fillId="0" borderId="1" xfId="0" applyFont="1" applyFill="1" applyBorder="1" applyAlignment="1" applyProtection="1">
      <alignment horizontal="center" vertical="center"/>
      <protection hidden="1"/>
    </xf>
    <xf numFmtId="0" fontId="12" fillId="0" borderId="14" xfId="0" applyFont="1" applyFill="1" applyBorder="1" applyAlignment="1" applyProtection="1">
      <alignment horizontal="center" vertical="center"/>
      <protection locked="0"/>
    </xf>
    <xf numFmtId="0" fontId="12" fillId="0" borderId="1" xfId="0" applyFont="1" applyFill="1" applyBorder="1" applyAlignment="1" applyProtection="1">
      <alignment horizontal="center" vertical="center"/>
      <protection locked="0"/>
    </xf>
    <xf numFmtId="0" fontId="12" fillId="2" borderId="14" xfId="0" applyFont="1" applyFill="1" applyBorder="1" applyAlignment="1" applyProtection="1">
      <alignment horizontal="left" vertical="center"/>
      <protection hidden="1"/>
    </xf>
    <xf numFmtId="0" fontId="12" fillId="2" borderId="1" xfId="0" applyFont="1" applyFill="1" applyBorder="1" applyAlignment="1" applyProtection="1">
      <alignment horizontal="left" vertical="center"/>
      <protection hidden="1"/>
    </xf>
    <xf numFmtId="0" fontId="12" fillId="2" borderId="14" xfId="0" applyFont="1" applyFill="1" applyBorder="1" applyAlignment="1" applyProtection="1">
      <alignment horizontal="left" vertical="center" wrapText="1"/>
      <protection hidden="1"/>
    </xf>
    <xf numFmtId="0" fontId="12" fillId="2" borderId="1" xfId="0" applyFont="1" applyFill="1" applyBorder="1" applyAlignment="1" applyProtection="1">
      <alignment horizontal="left" vertical="center" wrapText="1"/>
      <protection hidden="1"/>
    </xf>
    <xf numFmtId="167" fontId="13" fillId="0" borderId="8" xfId="0" applyNumberFormat="1" applyFont="1" applyFill="1" applyBorder="1" applyAlignment="1" applyProtection="1">
      <alignment horizontal="center" vertical="center"/>
      <protection hidden="1"/>
    </xf>
    <xf numFmtId="0" fontId="13" fillId="0" borderId="14" xfId="0" applyNumberFormat="1" applyFont="1" applyFill="1" applyBorder="1" applyAlignment="1" applyProtection="1">
      <alignment horizontal="center" vertical="center"/>
      <protection hidden="1"/>
    </xf>
    <xf numFmtId="0" fontId="13" fillId="0" borderId="3" xfId="0" applyNumberFormat="1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29">
    <dxf>
      <fill>
        <patternFill>
          <bgColor rgb="FF99FF99"/>
        </patternFill>
      </fill>
    </dxf>
    <dxf>
      <font>
        <b/>
        <i val="0"/>
        <color rgb="FFFF0000"/>
      </font>
      <fill>
        <patternFill>
          <bgColor theme="3" tint="0.59996337778862885"/>
        </patternFill>
      </fill>
    </dxf>
    <dxf>
      <font>
        <b/>
        <i val="0"/>
        <color rgb="FFFF0000"/>
      </font>
      <fill>
        <gradientFill degree="45">
          <stop position="0">
            <color theme="3" tint="0.59999389629810485"/>
          </stop>
          <stop position="1">
            <color theme="9" tint="0.59999389629810485"/>
          </stop>
        </gradientFill>
      </fill>
    </dxf>
    <dxf>
      <font>
        <b/>
        <i val="0"/>
      </font>
      <numFmt numFmtId="170" formatCode=";;;&quot;ОГ&quot;"/>
    </dxf>
    <dxf>
      <font>
        <b/>
        <i val="0"/>
      </font>
      <numFmt numFmtId="171" formatCode=";;;&quot;У&quot;"/>
    </dxf>
    <dxf>
      <font>
        <b/>
        <i val="0"/>
      </font>
      <numFmt numFmtId="172" formatCode=";;;&quot;Н&quot;"/>
    </dxf>
    <dxf>
      <font>
        <b/>
        <i val="0"/>
      </font>
      <numFmt numFmtId="173" formatCode=";;;&quot;К&quot;"/>
    </dxf>
    <dxf>
      <font>
        <b/>
        <i val="0"/>
      </font>
      <numFmt numFmtId="174" formatCode=";;;&quot;В/В&quot;"/>
    </dxf>
    <dxf>
      <font>
        <b/>
        <i val="0"/>
      </font>
      <numFmt numFmtId="175" formatCode=";;;&quot;А&quot;"/>
    </dxf>
    <dxf>
      <font>
        <b/>
        <i val="0"/>
      </font>
      <numFmt numFmtId="176" formatCode=";;;&quot;Б&quot;"/>
    </dxf>
    <dxf>
      <fill>
        <patternFill>
          <bgColor theme="0"/>
        </patternFill>
      </fill>
    </dxf>
    <dxf>
      <font>
        <b/>
        <i val="0"/>
        <color auto="1"/>
      </font>
      <numFmt numFmtId="177" formatCode=";;;&quot;О&quot;"/>
      <fill>
        <patternFill>
          <bgColor rgb="FFFFFF00"/>
        </patternFill>
      </fill>
    </dxf>
    <dxf>
      <font>
        <b/>
        <i val="0"/>
        <color rgb="FFFF0000"/>
      </font>
      <fill>
        <patternFill patternType="solid">
          <bgColor theme="9" tint="0.59996337778862885"/>
        </patternFill>
      </fill>
    </dxf>
    <dxf>
      <font>
        <b/>
        <i val="0"/>
        <color rgb="FFFF0000"/>
      </font>
      <fill>
        <patternFill>
          <bgColor theme="9" tint="0.59996337778862885"/>
        </patternFill>
      </fill>
    </dxf>
    <dxf>
      <font>
        <b/>
        <i val="0"/>
        <color rgb="FFFF0000"/>
      </font>
      <numFmt numFmtId="178" formatCode=";;;&quot;В&quot;"/>
      <fill>
        <patternFill>
          <bgColor theme="9" tint="0.59996337778862885"/>
        </patternFill>
      </fill>
    </dxf>
    <dxf>
      <font>
        <b/>
        <i val="0"/>
        <color rgb="FFFF0000"/>
      </font>
      <fill>
        <patternFill patternType="solid">
          <bgColor theme="9" tint="0.59996337778862885"/>
        </patternFill>
      </fill>
    </dxf>
    <dxf>
      <font>
        <b/>
        <i val="0"/>
        <color rgb="FFFF0000"/>
      </font>
      <fill>
        <patternFill>
          <bgColor theme="9" tint="0.59996337778862885"/>
        </patternFill>
      </fill>
    </dxf>
    <dxf>
      <font>
        <b/>
        <i val="0"/>
        <color rgb="FFFF0000"/>
      </font>
      <numFmt numFmtId="178" formatCode=";;;&quot;В&quot;"/>
      <fill>
        <patternFill>
          <bgColor theme="9" tint="0.59996337778862885"/>
        </patternFill>
      </fill>
    </dxf>
    <dxf>
      <font>
        <b/>
        <i val="0"/>
      </font>
      <numFmt numFmtId="170" formatCode=";;;&quot;ОГ&quot;"/>
    </dxf>
    <dxf>
      <font>
        <b/>
        <i val="0"/>
      </font>
      <numFmt numFmtId="171" formatCode=";;;&quot;У&quot;"/>
    </dxf>
    <dxf>
      <font>
        <b/>
        <i val="0"/>
      </font>
      <numFmt numFmtId="172" formatCode=";;;&quot;Н&quot;"/>
    </dxf>
    <dxf>
      <font>
        <b/>
        <i val="0"/>
      </font>
      <numFmt numFmtId="173" formatCode=";;;&quot;К&quot;"/>
    </dxf>
    <dxf>
      <font>
        <b/>
        <i val="0"/>
      </font>
      <numFmt numFmtId="174" formatCode=";;;&quot;В/В&quot;"/>
    </dxf>
    <dxf>
      <font>
        <b/>
        <i val="0"/>
      </font>
      <numFmt numFmtId="175" formatCode=";;;&quot;А&quot;"/>
    </dxf>
    <dxf>
      <font>
        <b/>
        <i val="0"/>
      </font>
      <numFmt numFmtId="176" formatCode=";;;&quot;Б&quot;"/>
    </dxf>
    <dxf>
      <fill>
        <patternFill>
          <bgColor theme="0"/>
        </patternFill>
      </fill>
    </dxf>
    <dxf>
      <font>
        <b/>
        <i val="0"/>
        <color auto="1"/>
      </font>
      <numFmt numFmtId="177" formatCode=";;;&quot;О&quot;"/>
      <fill>
        <patternFill>
          <bgColor rgb="FFFFFF00"/>
        </patternFill>
      </fill>
    </dxf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9" defaultPivotStyle="PivotStyleLight16"/>
  <colors>
    <mruColors>
      <color rgb="FF99FF99"/>
      <color rgb="FF99FF66"/>
      <color rgb="FFCCFF99"/>
      <color rgb="FF66FF99"/>
      <color rgb="FF00FF00"/>
      <color rgb="FFFF8080"/>
      <color rgb="FFFF7D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M30"/>
  <sheetViews>
    <sheetView zoomScale="106" zoomScaleNormal="106" workbookViewId="0">
      <selection activeCell="L1" sqref="L1:L1048576"/>
    </sheetView>
  </sheetViews>
  <sheetFormatPr defaultRowHeight="15" x14ac:dyDescent="0.25"/>
  <cols>
    <col min="1" max="1" width="9.5703125" bestFit="1" customWidth="1"/>
    <col min="2" max="2" width="26.28515625" bestFit="1" customWidth="1"/>
    <col min="3" max="3" width="15.28515625" bestFit="1" customWidth="1"/>
    <col min="4" max="4" width="19.28515625" bestFit="1" customWidth="1"/>
    <col min="5" max="5" width="14.85546875" bestFit="1" customWidth="1"/>
    <col min="7" max="7" width="8.140625" customWidth="1"/>
    <col min="8" max="8" width="15.85546875" bestFit="1" customWidth="1"/>
    <col min="9" max="9" width="32.42578125" bestFit="1" customWidth="1"/>
    <col min="12" max="13" width="19.7109375" bestFit="1" customWidth="1"/>
  </cols>
  <sheetData>
    <row r="1" spans="1:13" ht="30.75" thickBot="1" x14ac:dyDescent="0.3">
      <c r="A1" s="37">
        <v>2022</v>
      </c>
      <c r="B1" s="17" t="s">
        <v>17</v>
      </c>
      <c r="C1" s="17" t="s">
        <v>18</v>
      </c>
      <c r="D1" s="18" t="s">
        <v>25</v>
      </c>
      <c r="E1" s="18" t="s">
        <v>26</v>
      </c>
      <c r="G1" s="39" t="s">
        <v>12</v>
      </c>
      <c r="H1" s="39" t="s">
        <v>29</v>
      </c>
      <c r="I1" s="39" t="s">
        <v>15</v>
      </c>
      <c r="L1" s="62"/>
      <c r="M1" s="62" t="s">
        <v>48</v>
      </c>
    </row>
    <row r="2" spans="1:13" x14ac:dyDescent="0.25">
      <c r="B2" s="19" t="s">
        <v>19</v>
      </c>
      <c r="C2" s="21">
        <v>44562</v>
      </c>
      <c r="D2" s="20"/>
      <c r="E2" s="22" t="str">
        <f>IF((WEEKDAY(C2)&gt;2)*(MONTH(C2)&lt;&gt;1),C2-1,"")</f>
        <v/>
      </c>
      <c r="G2" s="19">
        <v>7</v>
      </c>
      <c r="H2" s="19" t="s">
        <v>45</v>
      </c>
      <c r="I2" s="19" t="s">
        <v>46</v>
      </c>
      <c r="L2" s="63"/>
      <c r="M2" s="63">
        <v>44625</v>
      </c>
    </row>
    <row r="3" spans="1:13" x14ac:dyDescent="0.25">
      <c r="B3" s="19" t="s">
        <v>19</v>
      </c>
      <c r="C3" s="21">
        <v>44563</v>
      </c>
      <c r="D3" s="20"/>
      <c r="E3" s="22" t="str">
        <f t="shared" ref="E3:E13" si="0">IF((WEEKDAY(C3)&gt;2)*(MONTH(C3)&lt;&gt;1),C3-1,"")</f>
        <v/>
      </c>
      <c r="G3" s="19"/>
      <c r="H3" s="19"/>
      <c r="I3" s="19"/>
      <c r="L3" s="63"/>
      <c r="M3" s="63"/>
    </row>
    <row r="4" spans="1:13" x14ac:dyDescent="0.25">
      <c r="B4" s="19" t="s">
        <v>19</v>
      </c>
      <c r="C4" s="21">
        <v>44564</v>
      </c>
      <c r="D4" s="20"/>
      <c r="E4" s="22" t="str">
        <f t="shared" si="0"/>
        <v/>
      </c>
      <c r="G4" s="19"/>
      <c r="H4" s="19"/>
      <c r="I4" s="19"/>
      <c r="L4" s="63"/>
      <c r="M4" s="63"/>
    </row>
    <row r="5" spans="1:13" x14ac:dyDescent="0.25">
      <c r="B5" s="19" t="s">
        <v>19</v>
      </c>
      <c r="C5" s="21">
        <v>44565</v>
      </c>
      <c r="D5" s="20"/>
      <c r="E5" s="22" t="str">
        <f t="shared" si="0"/>
        <v/>
      </c>
      <c r="G5" s="19"/>
      <c r="H5" s="19"/>
      <c r="I5" s="38"/>
      <c r="L5" s="63"/>
      <c r="M5" s="63"/>
    </row>
    <row r="6" spans="1:13" x14ac:dyDescent="0.25">
      <c r="B6" s="19" t="s">
        <v>19</v>
      </c>
      <c r="C6" s="21">
        <v>44566</v>
      </c>
      <c r="D6" s="20"/>
      <c r="E6" s="22" t="str">
        <f t="shared" si="0"/>
        <v/>
      </c>
      <c r="G6" s="19"/>
      <c r="H6" s="19"/>
      <c r="I6" s="19"/>
      <c r="L6" s="63"/>
      <c r="M6" s="63"/>
    </row>
    <row r="7" spans="1:13" x14ac:dyDescent="0.25">
      <c r="B7" s="19" t="s">
        <v>19</v>
      </c>
      <c r="C7" s="21">
        <v>44567</v>
      </c>
      <c r="D7" s="20"/>
      <c r="E7" s="22" t="str">
        <f t="shared" si="0"/>
        <v/>
      </c>
      <c r="G7" s="19"/>
      <c r="H7" s="19"/>
      <c r="I7" s="19"/>
      <c r="L7" s="63"/>
      <c r="M7" s="63"/>
    </row>
    <row r="8" spans="1:13" x14ac:dyDescent="0.25">
      <c r="B8" s="19" t="s">
        <v>19</v>
      </c>
      <c r="C8" s="21">
        <v>44568</v>
      </c>
      <c r="D8" s="20"/>
      <c r="E8" s="22" t="str">
        <f t="shared" si="0"/>
        <v/>
      </c>
      <c r="G8" s="19"/>
      <c r="H8" s="19"/>
      <c r="I8" s="19"/>
      <c r="L8" s="63"/>
      <c r="M8" s="63"/>
    </row>
    <row r="9" spans="1:13" x14ac:dyDescent="0.25">
      <c r="B9" s="19" t="s">
        <v>19</v>
      </c>
      <c r="C9" s="21">
        <v>44569</v>
      </c>
      <c r="D9" s="20"/>
      <c r="E9" s="22" t="str">
        <f t="shared" si="0"/>
        <v/>
      </c>
      <c r="G9" s="19"/>
      <c r="H9" s="19"/>
      <c r="I9" s="19"/>
      <c r="L9" s="63"/>
      <c r="M9" s="63"/>
    </row>
    <row r="10" spans="1:13" x14ac:dyDescent="0.25">
      <c r="B10" s="19"/>
      <c r="C10" s="21"/>
      <c r="D10" s="20"/>
      <c r="E10" s="22" t="str">
        <f t="shared" si="0"/>
        <v/>
      </c>
      <c r="G10" s="19"/>
      <c r="H10" s="19"/>
      <c r="I10" s="19"/>
      <c r="L10" s="63"/>
      <c r="M10" s="63"/>
    </row>
    <row r="11" spans="1:13" x14ac:dyDescent="0.25">
      <c r="B11" s="19" t="s">
        <v>20</v>
      </c>
      <c r="C11" s="21">
        <v>44615</v>
      </c>
      <c r="D11" s="20"/>
      <c r="E11" s="22"/>
      <c r="G11" s="19"/>
      <c r="H11" s="19"/>
      <c r="I11" s="19"/>
      <c r="L11" s="63"/>
      <c r="M11" s="63"/>
    </row>
    <row r="12" spans="1:13" x14ac:dyDescent="0.25">
      <c r="B12" s="19" t="s">
        <v>21</v>
      </c>
      <c r="C12" s="21"/>
      <c r="D12" s="20"/>
      <c r="E12" s="22"/>
      <c r="G12" s="19"/>
      <c r="H12" s="19"/>
      <c r="I12" s="19"/>
      <c r="L12" s="63"/>
      <c r="M12" s="63"/>
    </row>
    <row r="13" spans="1:13" x14ac:dyDescent="0.25">
      <c r="B13" s="19" t="s">
        <v>21</v>
      </c>
      <c r="C13" s="21"/>
      <c r="D13" s="20"/>
      <c r="E13" s="22" t="str">
        <f t="shared" si="0"/>
        <v/>
      </c>
      <c r="G13" s="19"/>
      <c r="H13" s="19"/>
      <c r="I13" s="19"/>
      <c r="L13" s="63"/>
      <c r="M13" s="63"/>
    </row>
    <row r="14" spans="1:13" x14ac:dyDescent="0.25">
      <c r="B14" s="19" t="s">
        <v>21</v>
      </c>
      <c r="C14" s="21">
        <v>44628</v>
      </c>
      <c r="D14" s="20"/>
      <c r="E14" s="22"/>
      <c r="G14" s="19"/>
      <c r="H14" s="19"/>
      <c r="I14" s="19"/>
      <c r="L14" s="63"/>
      <c r="M14" s="63"/>
    </row>
    <row r="15" spans="1:13" x14ac:dyDescent="0.25">
      <c r="B15" s="19" t="s">
        <v>28</v>
      </c>
      <c r="C15" s="21"/>
      <c r="D15" s="20"/>
      <c r="E15" s="22"/>
      <c r="G15" s="19"/>
      <c r="H15" s="19"/>
      <c r="I15" s="19"/>
      <c r="L15" s="63"/>
      <c r="M15" s="63"/>
    </row>
    <row r="16" spans="1:13" x14ac:dyDescent="0.25">
      <c r="B16" s="19" t="s">
        <v>28</v>
      </c>
      <c r="C16" s="21">
        <v>44682</v>
      </c>
      <c r="D16" s="19"/>
      <c r="E16" s="22"/>
      <c r="G16" s="19"/>
      <c r="H16" s="19"/>
      <c r="I16" s="19"/>
      <c r="L16" s="63"/>
      <c r="M16" s="63"/>
    </row>
    <row r="17" spans="2:13" x14ac:dyDescent="0.25">
      <c r="B17" s="19" t="s">
        <v>28</v>
      </c>
      <c r="C17" s="21">
        <v>44683</v>
      </c>
      <c r="D17" s="19"/>
      <c r="E17" s="22"/>
      <c r="G17" s="19"/>
      <c r="H17" s="19"/>
      <c r="I17" s="19"/>
      <c r="L17" s="63"/>
      <c r="M17" s="63"/>
    </row>
    <row r="18" spans="2:13" x14ac:dyDescent="0.25">
      <c r="B18" s="19" t="s">
        <v>28</v>
      </c>
      <c r="C18" s="21">
        <v>44684</v>
      </c>
      <c r="D18" s="19"/>
      <c r="E18" s="22"/>
      <c r="G18" s="19"/>
      <c r="H18" s="19"/>
      <c r="I18" s="19"/>
      <c r="L18" s="63"/>
      <c r="M18" s="63"/>
    </row>
    <row r="19" spans="2:13" x14ac:dyDescent="0.25">
      <c r="B19" s="19" t="s">
        <v>23</v>
      </c>
      <c r="C19" s="21">
        <v>44688</v>
      </c>
      <c r="D19" s="19"/>
      <c r="E19" s="22"/>
      <c r="G19" s="19"/>
      <c r="H19" s="19"/>
      <c r="I19" s="19"/>
      <c r="L19" s="63"/>
      <c r="M19" s="63"/>
    </row>
    <row r="20" spans="2:13" x14ac:dyDescent="0.25">
      <c r="B20" s="19" t="s">
        <v>23</v>
      </c>
      <c r="C20" s="21">
        <v>44689</v>
      </c>
      <c r="D20" s="19"/>
      <c r="E20" s="22"/>
      <c r="G20" s="19"/>
      <c r="H20" s="19"/>
      <c r="I20" s="19"/>
      <c r="L20" s="63"/>
      <c r="M20" s="63"/>
    </row>
    <row r="21" spans="2:13" x14ac:dyDescent="0.25">
      <c r="B21" s="19" t="s">
        <v>23</v>
      </c>
      <c r="C21" s="21">
        <v>44690</v>
      </c>
      <c r="D21" s="19"/>
      <c r="E21" s="22"/>
      <c r="G21" s="19"/>
      <c r="H21" s="19"/>
      <c r="I21" s="19"/>
      <c r="L21" s="63"/>
      <c r="M21" s="63"/>
    </row>
    <row r="22" spans="2:13" x14ac:dyDescent="0.25">
      <c r="B22" s="19" t="s">
        <v>23</v>
      </c>
      <c r="C22" s="21">
        <v>44691</v>
      </c>
      <c r="D22" s="19"/>
      <c r="E22" s="22"/>
      <c r="L22" s="63"/>
      <c r="M22" s="63"/>
    </row>
    <row r="23" spans="2:13" x14ac:dyDescent="0.25">
      <c r="B23" s="19" t="s">
        <v>24</v>
      </c>
      <c r="C23" s="21">
        <v>44723</v>
      </c>
      <c r="D23" s="19"/>
      <c r="E23" s="22"/>
      <c r="G23" s="19"/>
      <c r="H23" s="19"/>
      <c r="I23" s="19"/>
      <c r="L23" s="63"/>
      <c r="M23" s="63"/>
    </row>
    <row r="24" spans="2:13" x14ac:dyDescent="0.25">
      <c r="B24" s="19" t="s">
        <v>24</v>
      </c>
      <c r="C24" s="21">
        <v>44724</v>
      </c>
      <c r="D24" s="19"/>
      <c r="E24" s="22"/>
      <c r="G24" s="19"/>
      <c r="H24" s="19"/>
      <c r="I24" s="19"/>
      <c r="L24" s="63"/>
      <c r="M24" s="63"/>
    </row>
    <row r="25" spans="2:13" x14ac:dyDescent="0.25">
      <c r="B25" s="19" t="s">
        <v>24</v>
      </c>
      <c r="C25" s="21">
        <v>44725</v>
      </c>
      <c r="D25" s="19"/>
      <c r="E25" s="22"/>
      <c r="G25" s="19"/>
      <c r="H25" s="19"/>
      <c r="I25" s="19"/>
      <c r="L25" s="63"/>
      <c r="M25" s="63"/>
    </row>
    <row r="26" spans="2:13" x14ac:dyDescent="0.25">
      <c r="B26" s="19" t="s">
        <v>30</v>
      </c>
      <c r="C26" s="21">
        <v>44736</v>
      </c>
      <c r="D26" s="19"/>
      <c r="E26" s="22"/>
      <c r="G26" s="19"/>
      <c r="H26" s="19"/>
      <c r="I26" s="19"/>
      <c r="L26" s="63"/>
      <c r="M26" s="63"/>
    </row>
    <row r="27" spans="2:13" x14ac:dyDescent="0.25">
      <c r="B27" s="19" t="s">
        <v>27</v>
      </c>
      <c r="C27" s="21">
        <v>44869</v>
      </c>
      <c r="D27" s="19"/>
      <c r="E27" s="22"/>
      <c r="G27" s="19"/>
      <c r="H27" s="19"/>
      <c r="I27" s="19"/>
      <c r="L27" s="63"/>
      <c r="M27" s="63"/>
    </row>
    <row r="28" spans="2:13" x14ac:dyDescent="0.25">
      <c r="B28" s="19" t="s">
        <v>27</v>
      </c>
      <c r="C28" s="21">
        <v>44870</v>
      </c>
      <c r="D28" s="19"/>
      <c r="E28" s="22"/>
      <c r="G28" s="19"/>
      <c r="H28" s="19"/>
      <c r="I28" s="19"/>
      <c r="L28" s="63"/>
      <c r="M28" s="63"/>
    </row>
    <row r="29" spans="2:13" x14ac:dyDescent="0.25">
      <c r="B29" s="19" t="s">
        <v>27</v>
      </c>
      <c r="C29" s="21">
        <v>44871</v>
      </c>
      <c r="D29" s="19"/>
      <c r="E29" s="22"/>
      <c r="G29" s="19"/>
      <c r="H29" s="19"/>
      <c r="I29" s="19"/>
    </row>
    <row r="30" spans="2:13" x14ac:dyDescent="0.25">
      <c r="B30" s="19"/>
      <c r="C30" s="21"/>
      <c r="D30" s="19"/>
      <c r="E30" s="22" t="str">
        <f t="shared" ref="E30" si="1">IF((WEEKDAY(C30)&gt;2)*(MONTH(C30)&lt;&gt;1),C30-1,"")</f>
        <v/>
      </c>
      <c r="G30" s="19"/>
      <c r="H30" s="19"/>
      <c r="I30" s="19"/>
    </row>
  </sheetData>
  <conditionalFormatting sqref="L2:L28">
    <cfRule type="expression" dxfId="28" priority="2">
      <formula>WEEKDAY(L2,2)&gt;5</formula>
    </cfRule>
  </conditionalFormatting>
  <conditionalFormatting sqref="M2:M28">
    <cfRule type="expression" dxfId="27" priority="1">
      <formula>WEEKDAY(M2,2)&lt;6</formula>
    </cfRule>
  </conditionalFormatting>
  <dataValidations count="1">
    <dataValidation type="list" allowBlank="1" showInputMessage="1" showErrorMessage="1" sqref="A1">
      <formula1>"2022,2023,2024"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BA17"/>
  <sheetViews>
    <sheetView tabSelected="1" zoomScale="60" zoomScaleNormal="60" workbookViewId="0">
      <pane xSplit="51" ySplit="3" topLeftCell="AZ4" activePane="bottomRight" state="frozen"/>
      <selection pane="topRight" activeCell="AY1" sqref="AY1"/>
      <selection pane="bottomLeft" activeCell="A4" sqref="A4"/>
      <selection pane="bottomRight" activeCell="BA4" sqref="BA4"/>
    </sheetView>
  </sheetViews>
  <sheetFormatPr defaultRowHeight="15" x14ac:dyDescent="0.25"/>
  <cols>
    <col min="1" max="1" width="6.140625" style="4" customWidth="1"/>
    <col min="2" max="2" width="7.28515625" style="4" customWidth="1"/>
    <col min="3" max="3" width="26.7109375" style="4" customWidth="1"/>
    <col min="4" max="4" width="35" style="4" customWidth="1"/>
    <col min="5" max="35" width="5.28515625" style="4" customWidth="1"/>
    <col min="36" max="36" width="6.7109375" style="4" customWidth="1"/>
    <col min="37" max="37" width="8.42578125" style="4" customWidth="1"/>
    <col min="38" max="38" width="8.28515625" style="4" bestFit="1" customWidth="1"/>
    <col min="39" max="39" width="8.28515625" style="4" customWidth="1"/>
    <col min="40" max="40" width="8.28515625" style="4" bestFit="1" customWidth="1"/>
    <col min="41" max="41" width="6.7109375" style="4" customWidth="1"/>
    <col min="42" max="42" width="6.7109375" style="4" hidden="1" customWidth="1"/>
    <col min="43" max="47" width="6.7109375" style="4" customWidth="1"/>
    <col min="48" max="51" width="15.5703125" style="4" hidden="1" customWidth="1"/>
    <col min="52" max="52" width="9.140625" style="4"/>
    <col min="53" max="53" width="9.5703125" style="4" bestFit="1" customWidth="1"/>
    <col min="54" max="16384" width="9.140625" style="4"/>
  </cols>
  <sheetData>
    <row r="1" spans="1:53" s="1" customFormat="1" ht="32.25" customHeight="1" thickBot="1" x14ac:dyDescent="0.35">
      <c r="A1" s="54"/>
      <c r="B1" s="54"/>
      <c r="C1" s="13">
        <f ca="1">--("1."&amp;MID(CELL("имяфайла",A1),FIND("]",CELL("имяфайла",A1))+1,20)&amp;DATA!A1)</f>
        <v>44621</v>
      </c>
      <c r="D1" s="46">
        <v>128</v>
      </c>
      <c r="E1" s="48"/>
      <c r="F1" s="49"/>
      <c r="G1" s="49"/>
      <c r="H1" s="49"/>
      <c r="I1" s="49"/>
      <c r="J1" s="49"/>
      <c r="K1" s="50"/>
      <c r="L1" s="51"/>
      <c r="M1" s="52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1"/>
      <c r="AN1" s="51"/>
      <c r="AO1" s="51"/>
      <c r="AP1" s="51"/>
      <c r="AQ1" s="51"/>
      <c r="AR1" s="51"/>
      <c r="AS1" s="51"/>
      <c r="AT1" s="53"/>
      <c r="AU1" s="53"/>
    </row>
    <row r="2" spans="1:53" s="2" customFormat="1" ht="27" customHeight="1" thickBot="1" x14ac:dyDescent="0.35">
      <c r="A2" s="79" t="s">
        <v>2</v>
      </c>
      <c r="B2" s="79" t="s">
        <v>12</v>
      </c>
      <c r="C2" s="68" t="s">
        <v>29</v>
      </c>
      <c r="D2" s="68" t="s">
        <v>8</v>
      </c>
      <c r="E2" s="35">
        <f t="shared" ref="E2:AF2" ca="1" si="0">E3</f>
        <v>44621</v>
      </c>
      <c r="F2" s="35">
        <f t="shared" ca="1" si="0"/>
        <v>44622</v>
      </c>
      <c r="G2" s="35">
        <f t="shared" ca="1" si="0"/>
        <v>44623</v>
      </c>
      <c r="H2" s="35">
        <f t="shared" ca="1" si="0"/>
        <v>44624</v>
      </c>
      <c r="I2" s="35">
        <f t="shared" ca="1" si="0"/>
        <v>44625</v>
      </c>
      <c r="J2" s="35">
        <f t="shared" ca="1" si="0"/>
        <v>44626</v>
      </c>
      <c r="K2" s="35">
        <f t="shared" ca="1" si="0"/>
        <v>44627</v>
      </c>
      <c r="L2" s="35">
        <f t="shared" ca="1" si="0"/>
        <v>44628</v>
      </c>
      <c r="M2" s="35">
        <f t="shared" ca="1" si="0"/>
        <v>44629</v>
      </c>
      <c r="N2" s="35">
        <f t="shared" ca="1" si="0"/>
        <v>44630</v>
      </c>
      <c r="O2" s="35">
        <f t="shared" ca="1" si="0"/>
        <v>44631</v>
      </c>
      <c r="P2" s="35">
        <f t="shared" ca="1" si="0"/>
        <v>44632</v>
      </c>
      <c r="Q2" s="35">
        <f t="shared" ca="1" si="0"/>
        <v>44633</v>
      </c>
      <c r="R2" s="35">
        <f t="shared" ca="1" si="0"/>
        <v>44634</v>
      </c>
      <c r="S2" s="35">
        <f t="shared" ca="1" si="0"/>
        <v>44635</v>
      </c>
      <c r="T2" s="35">
        <f t="shared" ca="1" si="0"/>
        <v>44636</v>
      </c>
      <c r="U2" s="35">
        <f t="shared" ca="1" si="0"/>
        <v>44637</v>
      </c>
      <c r="V2" s="35">
        <f t="shared" ca="1" si="0"/>
        <v>44638</v>
      </c>
      <c r="W2" s="35">
        <f t="shared" ca="1" si="0"/>
        <v>44639</v>
      </c>
      <c r="X2" s="35">
        <f t="shared" ca="1" si="0"/>
        <v>44640</v>
      </c>
      <c r="Y2" s="35">
        <f t="shared" ca="1" si="0"/>
        <v>44641</v>
      </c>
      <c r="Z2" s="35">
        <f t="shared" ca="1" si="0"/>
        <v>44642</v>
      </c>
      <c r="AA2" s="35">
        <f t="shared" ca="1" si="0"/>
        <v>44643</v>
      </c>
      <c r="AB2" s="35">
        <f t="shared" ca="1" si="0"/>
        <v>44644</v>
      </c>
      <c r="AC2" s="35">
        <f t="shared" ca="1" si="0"/>
        <v>44645</v>
      </c>
      <c r="AD2" s="35">
        <f t="shared" ca="1" si="0"/>
        <v>44646</v>
      </c>
      <c r="AE2" s="35">
        <f t="shared" ca="1" si="0"/>
        <v>44647</v>
      </c>
      <c r="AF2" s="35">
        <f t="shared" ca="1" si="0"/>
        <v>44648</v>
      </c>
      <c r="AG2" s="35">
        <f ca="1">IF(AG3=0,"",AG3)</f>
        <v>44649</v>
      </c>
      <c r="AH2" s="35">
        <f ca="1">IF(AH3=0,"",AH3)</f>
        <v>44650</v>
      </c>
      <c r="AI2" s="35">
        <f ca="1">IF(AI3=0,"",AI3)</f>
        <v>44651</v>
      </c>
      <c r="AJ2" s="68" t="s">
        <v>14</v>
      </c>
      <c r="AK2" s="68"/>
      <c r="AL2" s="68"/>
      <c r="AM2" s="68"/>
      <c r="AN2" s="68"/>
      <c r="AO2" s="68"/>
      <c r="AP2" s="68"/>
      <c r="AQ2" s="68" t="s">
        <v>7</v>
      </c>
      <c r="AR2" s="68"/>
      <c r="AS2" s="68"/>
      <c r="AT2" s="68"/>
      <c r="AU2" s="68"/>
      <c r="AV2" s="31"/>
      <c r="AW2" s="32"/>
      <c r="AX2" s="32"/>
      <c r="AY2" s="32"/>
    </row>
    <row r="3" spans="1:53" s="3" customFormat="1" ht="201" customHeight="1" thickBot="1" x14ac:dyDescent="0.4">
      <c r="A3" s="79"/>
      <c r="B3" s="79"/>
      <c r="C3" s="68"/>
      <c r="D3" s="68"/>
      <c r="E3" s="36">
        <f ca="1">C1</f>
        <v>44621</v>
      </c>
      <c r="F3" s="36">
        <f t="shared" ref="F3:AF3" ca="1" si="1">E3+1</f>
        <v>44622</v>
      </c>
      <c r="G3" s="36">
        <f t="shared" ca="1" si="1"/>
        <v>44623</v>
      </c>
      <c r="H3" s="36">
        <f t="shared" ca="1" si="1"/>
        <v>44624</v>
      </c>
      <c r="I3" s="36">
        <f t="shared" ca="1" si="1"/>
        <v>44625</v>
      </c>
      <c r="J3" s="36">
        <f t="shared" ca="1" si="1"/>
        <v>44626</v>
      </c>
      <c r="K3" s="36">
        <f t="shared" ca="1" si="1"/>
        <v>44627</v>
      </c>
      <c r="L3" s="36">
        <f t="shared" ca="1" si="1"/>
        <v>44628</v>
      </c>
      <c r="M3" s="36">
        <f t="shared" ca="1" si="1"/>
        <v>44629</v>
      </c>
      <c r="N3" s="36">
        <f t="shared" ca="1" si="1"/>
        <v>44630</v>
      </c>
      <c r="O3" s="36">
        <f t="shared" ca="1" si="1"/>
        <v>44631</v>
      </c>
      <c r="P3" s="36">
        <f t="shared" ca="1" si="1"/>
        <v>44632</v>
      </c>
      <c r="Q3" s="36">
        <f t="shared" ca="1" si="1"/>
        <v>44633</v>
      </c>
      <c r="R3" s="36">
        <f t="shared" ca="1" si="1"/>
        <v>44634</v>
      </c>
      <c r="S3" s="36">
        <f t="shared" ca="1" si="1"/>
        <v>44635</v>
      </c>
      <c r="T3" s="36">
        <f t="shared" ca="1" si="1"/>
        <v>44636</v>
      </c>
      <c r="U3" s="36">
        <f t="shared" ca="1" si="1"/>
        <v>44637</v>
      </c>
      <c r="V3" s="36">
        <f t="shared" ca="1" si="1"/>
        <v>44638</v>
      </c>
      <c r="W3" s="36">
        <f t="shared" ca="1" si="1"/>
        <v>44639</v>
      </c>
      <c r="X3" s="36">
        <f t="shared" ca="1" si="1"/>
        <v>44640</v>
      </c>
      <c r="Y3" s="36">
        <f t="shared" ca="1" si="1"/>
        <v>44641</v>
      </c>
      <c r="Z3" s="36">
        <f t="shared" ca="1" si="1"/>
        <v>44642</v>
      </c>
      <c r="AA3" s="36">
        <f t="shared" ca="1" si="1"/>
        <v>44643</v>
      </c>
      <c r="AB3" s="36">
        <f t="shared" ca="1" si="1"/>
        <v>44644</v>
      </c>
      <c r="AC3" s="36">
        <f t="shared" ca="1" si="1"/>
        <v>44645</v>
      </c>
      <c r="AD3" s="36">
        <f t="shared" ca="1" si="1"/>
        <v>44646</v>
      </c>
      <c r="AE3" s="36">
        <f t="shared" ca="1" si="1"/>
        <v>44647</v>
      </c>
      <c r="AF3" s="36">
        <f t="shared" ca="1" si="1"/>
        <v>44648</v>
      </c>
      <c r="AG3" s="36">
        <f ca="1">IF(DAY($AF3+1)&gt;DAY(AF3),$AF3+1,0)</f>
        <v>44649</v>
      </c>
      <c r="AH3" s="36">
        <f ca="1">IF(DAY($AF3+2)&gt;DAY(AF3),$AF3+2,0)</f>
        <v>44650</v>
      </c>
      <c r="AI3" s="36">
        <f ca="1">IF(DAY($AF3+3)&gt;DAY(AF3),$AF3+3,0)</f>
        <v>44651</v>
      </c>
      <c r="AJ3" s="41" t="s">
        <v>32</v>
      </c>
      <c r="AK3" s="44" t="s">
        <v>33</v>
      </c>
      <c r="AL3" s="42" t="s">
        <v>34</v>
      </c>
      <c r="AM3" s="42" t="s">
        <v>47</v>
      </c>
      <c r="AN3" s="42" t="s">
        <v>35</v>
      </c>
      <c r="AO3" s="42" t="s">
        <v>36</v>
      </c>
      <c r="AP3" s="43" t="s">
        <v>13</v>
      </c>
      <c r="AQ3" s="42" t="s">
        <v>37</v>
      </c>
      <c r="AR3" s="42" t="s">
        <v>38</v>
      </c>
      <c r="AS3" s="43" t="s">
        <v>39</v>
      </c>
      <c r="AT3" s="42" t="s">
        <v>40</v>
      </c>
      <c r="AU3" s="42" t="s">
        <v>41</v>
      </c>
      <c r="AV3" s="76" t="s">
        <v>42</v>
      </c>
      <c r="AW3" s="76"/>
      <c r="AX3" s="77" t="s">
        <v>43</v>
      </c>
      <c r="AY3" s="78"/>
    </row>
    <row r="4" spans="1:53" s="2" customFormat="1" ht="21.75" thickBot="1" x14ac:dyDescent="0.35">
      <c r="A4" s="80">
        <f>IF(C4="","",SUBTOTAL(103,$B$4:B4))</f>
        <v>1</v>
      </c>
      <c r="B4" s="82">
        <v>7</v>
      </c>
      <c r="C4" s="84" t="str">
        <f>IFERROR(VLOOKUP(B4,DATA!$G$2:$I$30,2,0),"")</f>
        <v>Иванов И.И.</v>
      </c>
      <c r="D4" s="86" t="str">
        <f>IFERROR(VLOOKUP(B4,DATA!$G$2:$I$30,3,0),"")</f>
        <v>главный</v>
      </c>
      <c r="E4" s="14">
        <v>12</v>
      </c>
      <c r="F4" s="14">
        <v>3</v>
      </c>
      <c r="G4" s="14">
        <v>1</v>
      </c>
      <c r="H4" s="14" t="s">
        <v>31</v>
      </c>
      <c r="I4" s="66" t="s">
        <v>44</v>
      </c>
      <c r="J4" s="14">
        <v>3</v>
      </c>
      <c r="K4" s="14">
        <v>1</v>
      </c>
      <c r="L4" s="14" t="s">
        <v>31</v>
      </c>
      <c r="M4" s="14">
        <v>12</v>
      </c>
      <c r="N4" s="14">
        <v>3</v>
      </c>
      <c r="O4" s="14">
        <v>1</v>
      </c>
      <c r="P4" s="66" t="s">
        <v>49</v>
      </c>
      <c r="Q4" s="66" t="s">
        <v>49</v>
      </c>
      <c r="R4" s="66" t="s">
        <v>49</v>
      </c>
      <c r="S4" s="66" t="s">
        <v>49</v>
      </c>
      <c r="T4" s="14">
        <v>3</v>
      </c>
      <c r="U4" s="14">
        <v>1</v>
      </c>
      <c r="V4" s="15" t="s">
        <v>31</v>
      </c>
      <c r="W4" s="58" t="s">
        <v>44</v>
      </c>
      <c r="X4" s="58" t="s">
        <v>44</v>
      </c>
      <c r="Y4" s="58" t="s">
        <v>44</v>
      </c>
      <c r="Z4" s="55" t="s">
        <v>44</v>
      </c>
      <c r="AA4" s="15" t="s">
        <v>44</v>
      </c>
      <c r="AB4" s="58" t="s">
        <v>44</v>
      </c>
      <c r="AC4" s="58" t="s">
        <v>44</v>
      </c>
      <c r="AD4" s="58" t="s">
        <v>44</v>
      </c>
      <c r="AE4" s="58" t="s">
        <v>44</v>
      </c>
      <c r="AF4" s="58" t="s">
        <v>44</v>
      </c>
      <c r="AG4" s="55" t="s">
        <v>44</v>
      </c>
      <c r="AH4" s="15" t="s">
        <v>44</v>
      </c>
      <c r="AI4" s="58" t="s">
        <v>44</v>
      </c>
      <c r="AJ4" s="75">
        <f t="shared" ref="AJ4:AJ6" si="2">COUNTIF($E4:$AI4,"&gt;0")</f>
        <v>10</v>
      </c>
      <c r="AK4" s="70">
        <f t="shared" ref="AK4" ca="1" si="3">SUM(E5:AI5)</f>
        <v>32</v>
      </c>
      <c r="AL4" s="74">
        <f t="array" aca="1" ref="AL4" ca="1">SUM(IFERROR(((ISNUMBER(MATCH($E$3:$AI$3,DATA!$C$2:$C$98,))+ISNUMBER(MATCH($E$3:$AI$3,,)))&gt;0)*$E4:$AI5,))</f>
        <v>0</v>
      </c>
      <c r="AM4" s="59">
        <v>9</v>
      </c>
      <c r="AN4" s="88">
        <f ca="1">SUM(E4:AI5)</f>
        <v>72</v>
      </c>
      <c r="AO4" s="72">
        <f t="shared" ref="AO4" ca="1" si="4">AN4-AL4-$D$1</f>
        <v>-56</v>
      </c>
      <c r="AP4" s="72">
        <f t="array" aca="1" ref="AP4" ca="1">SUM(IFERROR((((WEEKDAY($E$3:$AI$3,2)&gt;5)+ISNUMBER(MATCH($E$3:$AI$3,DATA!$C$2:$C$98,))+ISNUMBER(MATCH($E$3:$AI$3,AV4:AW4,))+ISNUMBER(MATCH($E$3:$AI$3,AV5:AW5,))-(ISNUMBER(MATCH($E$3:$AI$3,AX4:AY4,))+ISNUMBER(MATCH($E$3:$AI$3,AX5:AY5,))))&gt;0)*$E4:$AI4,))</f>
        <v>3</v>
      </c>
      <c r="AQ4" s="69">
        <f t="shared" ref="AQ4:AQ6" si="5">COUNTIF($E4:$AI4,"В")</f>
        <v>3</v>
      </c>
      <c r="AR4" s="69">
        <f>COUNTIF($E4:$AI4,"О")</f>
        <v>14</v>
      </c>
      <c r="AS4" s="69">
        <f t="shared" ref="AS4:AS6" si="6">COUNTIF($E4:$AI4,"А")</f>
        <v>4</v>
      </c>
      <c r="AT4" s="69">
        <f t="shared" ref="AT4:AT6" si="7">COUNTIF($E4:$AI4,"У")</f>
        <v>0</v>
      </c>
      <c r="AU4" s="67">
        <f t="shared" ref="AU4:AU6" si="8">COUNTIF($E4:$AI4,"Б")</f>
        <v>0</v>
      </c>
      <c r="AV4" s="30"/>
      <c r="AW4" s="23"/>
      <c r="AX4" s="28"/>
      <c r="AY4" s="27"/>
      <c r="BA4" s="64">
        <f ca="1">SUMPRODUCT((E4:AI4={"О";"А"})*((WEEKDAY(E$3:AI$3,2)&lt;6)-(WEEKDAY(COUNTIF(DATA!C$2:C$99,E$3:AI$3)*E$3:AI$3,2)&lt;6)+COUNTIF(DATA!M$2:M$99,E$3:AI$3)))</f>
        <v>12</v>
      </c>
    </row>
    <row r="5" spans="1:53" s="2" customFormat="1" ht="21.75" thickBot="1" x14ac:dyDescent="0.35">
      <c r="A5" s="81"/>
      <c r="B5" s="83"/>
      <c r="C5" s="85"/>
      <c r="D5" s="87"/>
      <c r="E5" s="45" t="str">
        <f t="shared" ref="E5:E7" si="9">IFERROR(_xlfn.IFS(E4=3,2,E4=1,6),"")</f>
        <v/>
      </c>
      <c r="F5" s="45">
        <f t="shared" ref="F5:F7" si="10">IFERROR(_xlfn.IFS(F4=3,2,F4=1,6),"")</f>
        <v>2</v>
      </c>
      <c r="G5" s="45">
        <f t="shared" ref="G5:G7" si="11">IFERROR(_xlfn.IFS(G4=3,2,G4=1,6),"")</f>
        <v>6</v>
      </c>
      <c r="H5" s="45" t="str">
        <f t="shared" ref="H5:H7" si="12">IFERROR(_xlfn.IFS(H4=3,2,H4=1,6),"")</f>
        <v/>
      </c>
      <c r="I5" s="45" t="str">
        <f t="shared" ref="I5:I7" ca="1" si="13">IFERROR(_xlfn.IFS(I4=3,2,I4=1,6),"")</f>
        <v/>
      </c>
      <c r="J5" s="45">
        <f t="shared" ref="J5:J7" si="14">IFERROR(_xlfn.IFS(J4=3,2,J4=1,6),"")</f>
        <v>2</v>
      </c>
      <c r="K5" s="45">
        <f t="shared" ref="K5:K7" si="15">IFERROR(_xlfn.IFS(K4=3,2,K4=1,6),"")</f>
        <v>6</v>
      </c>
      <c r="L5" s="45" t="str">
        <f t="shared" ref="L5:L7" si="16">IFERROR(_xlfn.IFS(L4=3,2,L4=1,6),"")</f>
        <v/>
      </c>
      <c r="M5" s="45" t="str">
        <f t="shared" ref="M5:M7" si="17">IFERROR(_xlfn.IFS(M4=3,2,M4=1,6),"")</f>
        <v/>
      </c>
      <c r="N5" s="56">
        <f t="shared" ref="N5:N7" si="18">IFERROR(_xlfn.IFS(N4=3,2,N4=1,6),"")</f>
        <v>2</v>
      </c>
      <c r="O5" s="56">
        <f t="shared" ref="O5:O7" si="19">IFERROR(_xlfn.IFS(O4=3,2,O4=1,6),"")</f>
        <v>6</v>
      </c>
      <c r="P5" s="56" t="str">
        <f t="shared" ref="P5:P7" ca="1" si="20">IFERROR(_xlfn.IFS(P4=3,2,P4=1,6),"")</f>
        <v/>
      </c>
      <c r="Q5" s="56" t="str">
        <f t="shared" ref="Q5:Q7" ca="1" si="21">IFERROR(_xlfn.IFS(Q4=3,2,Q4=1,6),"")</f>
        <v/>
      </c>
      <c r="R5" s="56" t="str">
        <f t="shared" ref="R5:R7" ca="1" si="22">IFERROR(_xlfn.IFS(R4=3,2,R4=1,6),"")</f>
        <v/>
      </c>
      <c r="S5" s="45" t="str">
        <f t="shared" ref="S5:S7" ca="1" si="23">IFERROR(_xlfn.IFS(S4=3,2,S4=1,6),"")</f>
        <v/>
      </c>
      <c r="T5" s="45">
        <f t="shared" ref="T5:T7" si="24">IFERROR(_xlfn.IFS(T4=3,2,T4=1,6),"")</f>
        <v>2</v>
      </c>
      <c r="U5" s="56">
        <f t="shared" ref="U5:U7" si="25">IFERROR(_xlfn.IFS(U4=3,2,U4=1,6),"")</f>
        <v>6</v>
      </c>
      <c r="V5" s="45" t="str">
        <f t="shared" ref="V5:V7" si="26">IFERROR(_xlfn.IFS(V4=3,2,V4=1,6),"")</f>
        <v/>
      </c>
      <c r="W5" s="57" t="str">
        <f t="shared" ref="W5:W7" si="27">IFERROR(_xlfn.IFS(W4=3,2,W4=1,6),"")</f>
        <v/>
      </c>
      <c r="X5" s="57" t="str">
        <f t="shared" ref="X5:X7" si="28">IFERROR(_xlfn.IFS(X4=3,2,X4=1,6),"")</f>
        <v/>
      </c>
      <c r="Y5" s="57" t="str">
        <f t="shared" ref="Y5:Y7" si="29">IFERROR(_xlfn.IFS(Y4=3,2,Y4=1,6),"")</f>
        <v/>
      </c>
      <c r="Z5" s="45" t="str">
        <f t="shared" ref="Z5:Z7" si="30">IFERROR(_xlfn.IFS(Z4=3,2,Z4=1,6),"")</f>
        <v/>
      </c>
      <c r="AA5" s="45" t="str">
        <f t="shared" ref="AA5:AA7" si="31">IFERROR(_xlfn.IFS(AA4=3,2,AA4=1,6),"")</f>
        <v/>
      </c>
      <c r="AB5" s="57" t="str">
        <f t="shared" ref="AB5:AB7" si="32">IFERROR(_xlfn.IFS(AB4=3,2,AB4=1,6),"")</f>
        <v/>
      </c>
      <c r="AC5" s="57" t="str">
        <f t="shared" ref="AC5:AC7" si="33">IFERROR(_xlfn.IFS(AC4=3,2,AC4=1,6),"")</f>
        <v/>
      </c>
      <c r="AD5" s="57" t="str">
        <f t="shared" ref="AD5:AD7" si="34">IFERROR(_xlfn.IFS(AD4=3,2,AD4=1,6),"")</f>
        <v/>
      </c>
      <c r="AE5" s="57" t="str">
        <f t="shared" ref="AE5:AE7" si="35">IFERROR(_xlfn.IFS(AE4=3,2,AE4=1,6),"")</f>
        <v/>
      </c>
      <c r="AF5" s="57" t="str">
        <f t="shared" ref="AF5:AF7" si="36">IFERROR(_xlfn.IFS(AF4=3,2,AF4=1,6),"")</f>
        <v/>
      </c>
      <c r="AG5" s="45" t="str">
        <f t="shared" ref="AG5:AG7" si="37">IFERROR(_xlfn.IFS(AG4=3,2,AG4=1,6),"")</f>
        <v/>
      </c>
      <c r="AH5" s="45" t="str">
        <f t="shared" ref="AH5:AH7" si="38">IFERROR(_xlfn.IFS(AH4=3,2,AH4=1,6),"")</f>
        <v/>
      </c>
      <c r="AI5" s="57" t="str">
        <f t="shared" ref="AI5:AI7" si="39">IFERROR(_xlfn.IFS(AI4=3,2,AI4=1,6),"")</f>
        <v/>
      </c>
      <c r="AJ5" s="69"/>
      <c r="AK5" s="71"/>
      <c r="AL5" s="69"/>
      <c r="AM5" s="47"/>
      <c r="AN5" s="69"/>
      <c r="AO5" s="69"/>
      <c r="AP5" s="69"/>
      <c r="AQ5" s="69"/>
      <c r="AR5" s="69"/>
      <c r="AS5" s="69"/>
      <c r="AT5" s="69"/>
      <c r="AU5" s="67"/>
      <c r="AV5" s="29"/>
      <c r="AW5" s="24"/>
      <c r="AX5" s="25"/>
      <c r="AY5" s="26"/>
      <c r="BA5" s="64"/>
    </row>
    <row r="6" spans="1:53" ht="21.75" thickBot="1" x14ac:dyDescent="0.35">
      <c r="A6" s="5"/>
      <c r="E6" s="14" t="s">
        <v>44</v>
      </c>
      <c r="F6" s="14" t="s">
        <v>44</v>
      </c>
      <c r="G6" s="14" t="s">
        <v>44</v>
      </c>
      <c r="H6" s="14" t="s">
        <v>44</v>
      </c>
      <c r="I6" s="14" t="s">
        <v>44</v>
      </c>
      <c r="J6" s="14" t="s">
        <v>44</v>
      </c>
      <c r="K6" s="14" t="s">
        <v>44</v>
      </c>
      <c r="L6" s="14" t="s">
        <v>44</v>
      </c>
      <c r="M6" s="15" t="s">
        <v>44</v>
      </c>
      <c r="N6" s="58" t="s">
        <v>44</v>
      </c>
      <c r="O6" s="58" t="s">
        <v>44</v>
      </c>
      <c r="P6" s="58" t="s">
        <v>44</v>
      </c>
      <c r="Q6" s="58" t="s">
        <v>44</v>
      </c>
      <c r="R6" s="58" t="s">
        <v>44</v>
      </c>
      <c r="S6" s="55" t="s">
        <v>44</v>
      </c>
      <c r="T6" s="15" t="s">
        <v>44</v>
      </c>
      <c r="U6" s="58" t="s">
        <v>44</v>
      </c>
      <c r="V6" s="55" t="s">
        <v>31</v>
      </c>
      <c r="W6" s="14">
        <v>12</v>
      </c>
      <c r="X6" s="14">
        <v>3</v>
      </c>
      <c r="Y6" s="14">
        <v>1</v>
      </c>
      <c r="Z6" s="14" t="s">
        <v>31</v>
      </c>
      <c r="AA6" s="14">
        <v>12</v>
      </c>
      <c r="AB6" s="14">
        <v>3</v>
      </c>
      <c r="AC6" s="14">
        <v>1</v>
      </c>
      <c r="AD6" s="14" t="s">
        <v>31</v>
      </c>
      <c r="AE6" s="14">
        <v>12</v>
      </c>
      <c r="AF6" s="14">
        <v>3</v>
      </c>
      <c r="AG6" s="14">
        <v>1</v>
      </c>
      <c r="AH6" s="14">
        <v>12</v>
      </c>
      <c r="AI6" s="15">
        <v>3</v>
      </c>
      <c r="AJ6" s="69">
        <f t="shared" si="2"/>
        <v>11</v>
      </c>
      <c r="AK6" s="70">
        <f t="shared" ref="AK6" si="40">SUM(E7:AI7)</f>
        <v>26</v>
      </c>
      <c r="AL6" s="72">
        <f t="array" aca="1" ref="AL6" ca="1">SUM(IFERROR(((ISNUMBER(MATCH($E$3:$AI$3,DATA!$C$2:$C$98,))+ISNUMBER(MATCH($E$3:$AI$3,,)))&gt;0)*$E6:$AI7,))</f>
        <v>0</v>
      </c>
      <c r="AM6" s="60">
        <v>6</v>
      </c>
      <c r="AN6" s="72">
        <f>SUM(E6:AI7)</f>
        <v>89</v>
      </c>
      <c r="AO6" s="72">
        <f t="shared" ref="AO6" ca="1" si="41">AN6-AL6-$D$1</f>
        <v>-39</v>
      </c>
      <c r="AP6" s="72">
        <f t="array" aca="1" ref="AP6" ca="1">SUM(IFERROR((((WEEKDAY($E$3:$AI$3,2)&gt;5)+ISNUMBER(MATCH($E$3:$AI$3,DATA!$C$2:$C$98,))+ISNUMBER(MATCH($E$3:$AI$3,AV6:AW6,))+ISNUMBER(MATCH($E$3:$AI$3,AV7:AW7,))-(ISNUMBER(MATCH($E$3:$AI$3,AX6:AY6,))+ISNUMBER(MATCH($E$3:$AI$3,AX7:AY7,))))&gt;0)*$E6:$AI6,))</f>
        <v>27</v>
      </c>
      <c r="AQ6" s="69">
        <f t="shared" si="5"/>
        <v>3</v>
      </c>
      <c r="AR6" s="69">
        <f>COUNTIF($E6:$AI6,"О")</f>
        <v>17</v>
      </c>
      <c r="AS6" s="69">
        <f t="shared" si="6"/>
        <v>0</v>
      </c>
      <c r="AT6" s="69">
        <f t="shared" si="7"/>
        <v>0</v>
      </c>
      <c r="AU6" s="67">
        <f t="shared" si="8"/>
        <v>0</v>
      </c>
      <c r="BA6" s="64">
        <f ca="1">SUMPRODUCT((E6:AI6={"О";"А"})*((WEEKDAY(E$3:AI$3,2)&lt;6)-(WEEKDAY(COUNTIF(DATA!C$2:C$99,E$3:AI$3)*E$3:AI$3,2)&lt;6)+COUNTIF(DATA!M$2:M$99,E$3:AI$3)))</f>
        <v>13</v>
      </c>
    </row>
    <row r="7" spans="1:53" ht="21.75" thickBot="1" x14ac:dyDescent="0.35">
      <c r="E7" s="45" t="str">
        <f t="shared" si="9"/>
        <v/>
      </c>
      <c r="F7" s="45" t="str">
        <f t="shared" si="10"/>
        <v/>
      </c>
      <c r="G7" s="45" t="str">
        <f t="shared" si="11"/>
        <v/>
      </c>
      <c r="H7" s="45" t="str">
        <f t="shared" si="12"/>
        <v/>
      </c>
      <c r="I7" s="45" t="str">
        <f t="shared" si="13"/>
        <v/>
      </c>
      <c r="J7" s="45" t="str">
        <f t="shared" si="14"/>
        <v/>
      </c>
      <c r="K7" s="45" t="str">
        <f t="shared" si="15"/>
        <v/>
      </c>
      <c r="L7" s="45" t="str">
        <f t="shared" si="16"/>
        <v/>
      </c>
      <c r="M7" s="45" t="str">
        <f t="shared" si="17"/>
        <v/>
      </c>
      <c r="N7" s="57" t="str">
        <f t="shared" si="18"/>
        <v/>
      </c>
      <c r="O7" s="57" t="str">
        <f t="shared" si="19"/>
        <v/>
      </c>
      <c r="P7" s="57" t="str">
        <f t="shared" si="20"/>
        <v/>
      </c>
      <c r="Q7" s="57" t="str">
        <f t="shared" si="21"/>
        <v/>
      </c>
      <c r="R7" s="57" t="str">
        <f t="shared" si="22"/>
        <v/>
      </c>
      <c r="S7" s="45" t="str">
        <f t="shared" si="23"/>
        <v/>
      </c>
      <c r="T7" s="45" t="str">
        <f t="shared" si="24"/>
        <v/>
      </c>
      <c r="U7" s="57" t="str">
        <f t="shared" si="25"/>
        <v/>
      </c>
      <c r="V7" s="45" t="str">
        <f t="shared" si="26"/>
        <v/>
      </c>
      <c r="W7" s="45" t="str">
        <f t="shared" si="27"/>
        <v/>
      </c>
      <c r="X7" s="45">
        <f t="shared" si="28"/>
        <v>2</v>
      </c>
      <c r="Y7" s="45">
        <f t="shared" si="29"/>
        <v>6</v>
      </c>
      <c r="Z7" s="45" t="str">
        <f t="shared" si="30"/>
        <v/>
      </c>
      <c r="AA7" s="45" t="str">
        <f t="shared" si="31"/>
        <v/>
      </c>
      <c r="AB7" s="45">
        <f t="shared" si="32"/>
        <v>2</v>
      </c>
      <c r="AC7" s="45">
        <f t="shared" si="33"/>
        <v>6</v>
      </c>
      <c r="AD7" s="45" t="str">
        <f t="shared" si="34"/>
        <v/>
      </c>
      <c r="AE7" s="45" t="str">
        <f t="shared" si="35"/>
        <v/>
      </c>
      <c r="AF7" s="45">
        <f t="shared" si="36"/>
        <v>2</v>
      </c>
      <c r="AG7" s="45">
        <f t="shared" si="37"/>
        <v>6</v>
      </c>
      <c r="AH7" s="45" t="str">
        <f t="shared" si="38"/>
        <v/>
      </c>
      <c r="AI7" s="45">
        <f t="shared" si="39"/>
        <v>2</v>
      </c>
      <c r="AJ7" s="69"/>
      <c r="AK7" s="71"/>
      <c r="AL7" s="73"/>
      <c r="AM7" s="61"/>
      <c r="AN7" s="75"/>
      <c r="AO7" s="69"/>
      <c r="AP7" s="69"/>
      <c r="AQ7" s="69"/>
      <c r="AR7" s="69"/>
      <c r="AS7" s="69"/>
      <c r="AT7" s="69"/>
      <c r="AU7" s="67"/>
      <c r="BA7" s="64"/>
    </row>
    <row r="8" spans="1:53" ht="21" x14ac:dyDescent="0.25">
      <c r="AE8" s="89" t="s">
        <v>6</v>
      </c>
      <c r="AF8" s="89"/>
      <c r="AG8" s="89"/>
      <c r="AH8" s="89"/>
      <c r="AI8" s="90"/>
      <c r="AJ8" s="33">
        <f>SUBTOTAL(109,AJ4:AJ5)</f>
        <v>10</v>
      </c>
      <c r="AK8" s="33">
        <f ca="1">SUBTOTAL(109,AK4:AK5)</f>
        <v>32</v>
      </c>
      <c r="AL8" s="33">
        <f ca="1">SUBTOTAL(109,AL4:AL5)</f>
        <v>0</v>
      </c>
      <c r="AM8" s="47"/>
      <c r="AN8" s="40">
        <f ca="1">SUBTOTAL(109,AN4:AN5)</f>
        <v>72</v>
      </c>
      <c r="AO8" s="40">
        <f ca="1">SUMPRODUCT(--(SUBTOTAL(109,INDIRECT("an"&amp;ROW(4:5))))*(AO4:AO5&gt;0))</f>
        <v>0</v>
      </c>
      <c r="AP8" s="33">
        <f t="shared" ref="AP8:AU8" ca="1" si="42">SUBTOTAL(109,AP4:AP5)</f>
        <v>3</v>
      </c>
      <c r="AQ8" s="33">
        <f t="shared" si="42"/>
        <v>3</v>
      </c>
      <c r="AR8" s="33">
        <f t="shared" si="42"/>
        <v>14</v>
      </c>
      <c r="AS8" s="33">
        <f t="shared" si="42"/>
        <v>4</v>
      </c>
      <c r="AT8" s="33">
        <f t="shared" si="42"/>
        <v>0</v>
      </c>
      <c r="AU8" s="34">
        <f t="shared" si="42"/>
        <v>0</v>
      </c>
      <c r="BA8" s="65"/>
    </row>
    <row r="13" spans="1:53" ht="18.75" x14ac:dyDescent="0.3">
      <c r="B13" s="16" t="s">
        <v>1</v>
      </c>
      <c r="C13" s="8" t="s">
        <v>3</v>
      </c>
      <c r="D13" s="9"/>
    </row>
    <row r="14" spans="1:53" ht="18.75" x14ac:dyDescent="0.3">
      <c r="B14" s="6" t="s">
        <v>10</v>
      </c>
      <c r="C14" s="7" t="s">
        <v>9</v>
      </c>
      <c r="D14" s="9"/>
    </row>
    <row r="15" spans="1:53" ht="18.75" x14ac:dyDescent="0.3">
      <c r="B15" s="6" t="s">
        <v>4</v>
      </c>
      <c r="C15" s="7" t="s">
        <v>0</v>
      </c>
      <c r="D15" s="10"/>
    </row>
    <row r="16" spans="1:53" ht="18.75" x14ac:dyDescent="0.25">
      <c r="B16" s="6" t="s">
        <v>11</v>
      </c>
      <c r="C16" s="7" t="s">
        <v>5</v>
      </c>
      <c r="D16" s="11"/>
    </row>
    <row r="17" spans="2:4" ht="18.75" x14ac:dyDescent="0.25">
      <c r="B17" s="6" t="s">
        <v>16</v>
      </c>
      <c r="C17" s="8" t="s">
        <v>22</v>
      </c>
      <c r="D17" s="12"/>
    </row>
  </sheetData>
  <sheetProtection selectLockedCells="1"/>
  <mergeCells count="35">
    <mergeCell ref="AE8:AI8"/>
    <mergeCell ref="AT6:AT7"/>
    <mergeCell ref="AO6:AO7"/>
    <mergeCell ref="AP6:AP7"/>
    <mergeCell ref="AQ6:AQ7"/>
    <mergeCell ref="AR6:AR7"/>
    <mergeCell ref="AV3:AW3"/>
    <mergeCell ref="AX3:AY3"/>
    <mergeCell ref="A2:A3"/>
    <mergeCell ref="B2:B3"/>
    <mergeCell ref="AS6:AS7"/>
    <mergeCell ref="A4:A5"/>
    <mergeCell ref="B4:B5"/>
    <mergeCell ref="C4:C5"/>
    <mergeCell ref="D4:D5"/>
    <mergeCell ref="AJ4:AJ5"/>
    <mergeCell ref="AS4:AS5"/>
    <mergeCell ref="AT4:AT5"/>
    <mergeCell ref="AU4:AU5"/>
    <mergeCell ref="AN4:AN5"/>
    <mergeCell ref="AP4:AP5"/>
    <mergeCell ref="AQ4:AQ5"/>
    <mergeCell ref="AU6:AU7"/>
    <mergeCell ref="C2:C3"/>
    <mergeCell ref="D2:D3"/>
    <mergeCell ref="AJ2:AP2"/>
    <mergeCell ref="AQ2:AU2"/>
    <mergeCell ref="AR4:AR5"/>
    <mergeCell ref="AJ6:AJ7"/>
    <mergeCell ref="AK6:AK7"/>
    <mergeCell ref="AL6:AL7"/>
    <mergeCell ref="AK4:AK5"/>
    <mergeCell ref="AL4:AL5"/>
    <mergeCell ref="AO4:AO5"/>
    <mergeCell ref="AN6:AN7"/>
  </mergeCells>
  <conditionalFormatting sqref="E6:AI6 E4:AI4">
    <cfRule type="cellIs" dxfId="26" priority="61" operator="equal">
      <formula>"О"</formula>
    </cfRule>
    <cfRule type="expression" dxfId="25" priority="67">
      <formula>OR(E$2=$AX4:$AY5)</formula>
    </cfRule>
    <cfRule type="cellIs" dxfId="24" priority="69" operator="equal">
      <formula>"Б"</formula>
    </cfRule>
    <cfRule type="cellIs" dxfId="23" priority="70" operator="equal">
      <formula>"А"</formula>
    </cfRule>
    <cfRule type="cellIs" dxfId="22" priority="71" operator="equal">
      <formula>"ВВ"</formula>
    </cfRule>
    <cfRule type="cellIs" dxfId="21" priority="72" operator="equal">
      <formula>"К"</formula>
    </cfRule>
    <cfRule type="cellIs" dxfId="20" priority="73" operator="equal">
      <formula>"Н"</formula>
    </cfRule>
    <cfRule type="cellIs" dxfId="19" priority="74" operator="equal">
      <formula>"У"</formula>
    </cfRule>
    <cfRule type="cellIs" dxfId="18" priority="75" operator="equal">
      <formula>"ОГ"</formula>
    </cfRule>
  </conditionalFormatting>
  <conditionalFormatting sqref="E2:AI2 E6:AI6 E4:AI4">
    <cfRule type="cellIs" dxfId="17" priority="62" operator="equal">
      <formula>"В"</formula>
    </cfRule>
    <cfRule type="expression" dxfId="16" priority="63">
      <formula>OR(E$2=$AV2:$AW3)</formula>
    </cfRule>
    <cfRule type="expression" dxfId="15" priority="68">
      <formula>(WEEKDAY(E$3,2)&gt;5)*(E$3&lt;&gt;0)</formula>
    </cfRule>
  </conditionalFormatting>
  <conditionalFormatting sqref="E3:AI3 E5:AI5 E7:AI7">
    <cfRule type="cellIs" dxfId="14" priority="91" operator="equal">
      <formula>"В"</formula>
    </cfRule>
    <cfRule type="expression" dxfId="13" priority="92">
      <formula>OR(E$2=$AV3:$AW3)</formula>
    </cfRule>
    <cfRule type="expression" dxfId="12" priority="93">
      <formula>(WEEKDAY(E$3,2)&gt;5)*(E$3&lt;&gt;0)</formula>
    </cfRule>
  </conditionalFormatting>
  <conditionalFormatting sqref="E5:AI5 E7:AI7">
    <cfRule type="cellIs" dxfId="11" priority="103" operator="equal">
      <formula>"О"</formula>
    </cfRule>
    <cfRule type="expression" dxfId="10" priority="104">
      <formula>OR(E$2=$AX5:$AY5)</formula>
    </cfRule>
    <cfRule type="cellIs" dxfId="9" priority="105" operator="equal">
      <formula>"Б"</formula>
    </cfRule>
    <cfRule type="cellIs" dxfId="8" priority="106" operator="equal">
      <formula>"А"</formula>
    </cfRule>
    <cfRule type="cellIs" dxfId="7" priority="107" operator="equal">
      <formula>"ВВ"</formula>
    </cfRule>
    <cfRule type="cellIs" dxfId="6" priority="108" operator="equal">
      <formula>"К"</formula>
    </cfRule>
    <cfRule type="cellIs" dxfId="5" priority="109" operator="equal">
      <formula>"Н"</formula>
    </cfRule>
    <cfRule type="cellIs" dxfId="4" priority="110" operator="equal">
      <formula>"У"</formula>
    </cfRule>
    <cfRule type="cellIs" dxfId="3" priority="111" operator="equal">
      <formula>"ОГ"</formula>
    </cfRule>
  </conditionalFormatting>
  <pageMargins left="0.23622047244094491" right="0.23622047244094491" top="0.23622047244094491" bottom="0.23622047244094491" header="0.23622047244094491" footer="0.23622047244094491"/>
  <pageSetup paperSize="9" scale="44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4" id="{9ABBBDBB-61B8-4359-BF61-DCABAC3786F8}">
            <xm:f>MATCH(E$2,DATA!$C:$C,)*(WEEKDAY(E$3,2)&gt;5)*(E$3&lt;&gt;0)</xm:f>
            <x14:dxf>
              <font>
                <b/>
                <i val="0"/>
                <color rgb="FFFF0000"/>
              </font>
              <fill>
                <gradientFill degree="45">
                  <stop position="0">
                    <color theme="3" tint="0.59999389629810485"/>
                  </stop>
                  <stop position="1">
                    <color theme="9" tint="0.59999389629810485"/>
                  </stop>
                </gradientFill>
              </fill>
            </x14:dxf>
          </x14:cfRule>
          <x14:cfRule type="expression" priority="65" id="{B2A58883-B321-40A2-B8BF-EC6295C03EA0}">
            <xm:f>MATCH(E$2,DATA!$C:$C,)</xm:f>
            <x14:dxf>
              <font>
                <b/>
                <i val="0"/>
                <color rgb="FFFF0000"/>
              </font>
              <fill>
                <patternFill>
                  <bgColor theme="3" tint="0.59996337778862885"/>
                </patternFill>
              </fill>
            </x14:dxf>
          </x14:cfRule>
          <x14:cfRule type="expression" priority="66" id="{6D082F04-A98E-4B5A-B397-50E609176C27}">
            <xm:f>MATCH(E$2,DATA!$E:$E,)</xm:f>
            <x14:dxf>
              <fill>
                <patternFill>
                  <bgColor rgb="FF99FF99"/>
                </patternFill>
              </fill>
            </x14:dxf>
          </x14:cfRule>
          <xm:sqref>E4:AI7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DATA!$G$2:$G$13</xm:f>
          </x14:formula1>
          <xm:sqref>B4:B5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DATA</vt:lpstr>
      <vt:lpstr>Март</vt:lpstr>
      <vt:lpstr>Март!Область_печати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2018-01-19T07:57:09Z</cp:lastPrinted>
  <dcterms:created xsi:type="dcterms:W3CDTF">2006-09-28T05:33:49Z</dcterms:created>
  <dcterms:modified xsi:type="dcterms:W3CDTF">2022-03-29T08:29:46Z</dcterms:modified>
</cp:coreProperties>
</file>