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E0CE2BA-D317-43B4-B5FE-95E84B1E9F26}" xr6:coauthVersionLast="47" xr6:coauthVersionMax="47" xr10:uidLastSave="{00000000-0000-0000-0000-000000000000}"/>
  <bookViews>
    <workbookView xWindow="-108" yWindow="-108" windowWidth="23256" windowHeight="12576" xr2:uid="{E0E1684E-2A30-4C97-9E6D-3EA907FEBFAF}"/>
  </bookViews>
  <sheets>
    <sheet name="Расчет" sheetId="3" r:id="rId1"/>
    <sheet name="Нормы замен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3" l="1"/>
  <c r="E12" i="3" s="1"/>
  <c r="E8" i="3"/>
  <c r="E9" i="3" s="1"/>
  <c r="E10" i="3" s="1"/>
  <c r="R24" i="3"/>
  <c r="T23" i="3"/>
  <c r="S23" i="3"/>
  <c r="R23" i="3"/>
  <c r="S22" i="3"/>
  <c r="T21" i="3"/>
  <c r="S21" i="3"/>
  <c r="R21" i="3"/>
  <c r="T19" i="3"/>
  <c r="S19" i="3"/>
  <c r="O24" i="3"/>
  <c r="Q23" i="3"/>
  <c r="P23" i="3"/>
  <c r="O23" i="3"/>
  <c r="P22" i="3"/>
  <c r="Q20" i="3"/>
  <c r="P20" i="3"/>
  <c r="O20" i="3"/>
  <c r="P19" i="3"/>
  <c r="Q19" i="3"/>
  <c r="R19" i="3"/>
  <c r="L18" i="3"/>
  <c r="M18" i="3"/>
  <c r="N18" i="3"/>
  <c r="L24" i="3"/>
  <c r="N23" i="3"/>
  <c r="M23" i="3"/>
  <c r="L23" i="3"/>
  <c r="M22" i="3"/>
  <c r="N21" i="3"/>
  <c r="M21" i="3"/>
  <c r="L21" i="3"/>
  <c r="K20" i="3"/>
  <c r="J23" i="3"/>
  <c r="I23" i="3"/>
  <c r="I24" i="3"/>
  <c r="J22" i="3"/>
  <c r="J20" i="3"/>
  <c r="J18" i="3"/>
  <c r="K18" i="3"/>
  <c r="K23" i="3"/>
  <c r="H21" i="3"/>
  <c r="O19" i="3"/>
  <c r="I20" i="3"/>
  <c r="I18" i="3"/>
  <c r="H24" i="3"/>
  <c r="H22" i="3"/>
  <c r="H18" i="3"/>
  <c r="G24" i="3"/>
  <c r="G22" i="3"/>
  <c r="G20" i="3"/>
  <c r="G18" i="3"/>
  <c r="I15" i="3"/>
  <c r="I14" i="3"/>
  <c r="H16" i="3"/>
  <c r="H14" i="3"/>
  <c r="L16" i="3"/>
  <c r="K15" i="3"/>
  <c r="J14" i="3"/>
  <c r="P11" i="3"/>
  <c r="Q12" i="3"/>
  <c r="O10" i="3"/>
  <c r="N9" i="3"/>
  <c r="M8" i="3"/>
  <c r="L10" i="3"/>
  <c r="K9" i="3"/>
  <c r="J8" i="3"/>
  <c r="L12" i="3"/>
  <c r="K12" i="3"/>
  <c r="J12" i="3"/>
  <c r="I11" i="3"/>
  <c r="I10" i="3"/>
  <c r="G16" i="3"/>
  <c r="H11" i="3"/>
  <c r="H9" i="3"/>
  <c r="G15" i="3"/>
  <c r="G14" i="3"/>
  <c r="G11" i="3"/>
  <c r="G8" i="3"/>
  <c r="E22" i="3"/>
  <c r="E20" i="3"/>
  <c r="E18" i="3"/>
  <c r="E16" i="3"/>
  <c r="E15" i="3"/>
  <c r="E14" i="3"/>
  <c r="D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Adik</author>
  </authors>
  <commentList>
    <comment ref="B3" authorId="0" shapeId="0" xr:uid="{A15300FD-7095-427D-A8B5-3C54771AEAD5}">
      <text>
        <r>
          <rPr>
            <b/>
            <sz val="9"/>
            <color indexed="81"/>
            <rFont val="Tahoma"/>
            <family val="2"/>
            <charset val="204"/>
          </rPr>
          <t xml:space="preserve">Первоначально тут вводим необходимое количество
</t>
        </r>
      </text>
    </comment>
    <comment ref="E5" authorId="0" shapeId="0" xr:uid="{1FFC4024-91CE-4088-99EB-3BE1AF34C079}">
      <text>
        <r>
          <rPr>
            <sz val="9"/>
            <color indexed="81"/>
            <rFont val="Tahoma"/>
            <charset val="1"/>
          </rPr>
          <t>Первоначально предполагаю надо отталкиваться от наличия на складе
=ЕСЛИ($B$3*C8/1000&lt;D8;...</t>
        </r>
      </text>
    </comment>
    <comment ref="E8" authorId="0" shapeId="0" xr:uid="{050305AF-8C64-4087-AF14-3FF0D8765B8B}">
      <text>
        <r>
          <rPr>
            <sz val="9"/>
            <color indexed="81"/>
            <rFont val="Tahoma"/>
            <family val="2"/>
            <charset val="204"/>
          </rPr>
          <t>В оптимальном варианте считается 1 и 2 продукт. Но если нет 2 то добавляется к 1 замена 2 и наоборот.
8,9,10-е строки считаются нормально, пока во втором продукте не начинаю обратные условия</t>
        </r>
      </text>
    </comment>
    <comment ref="V8" authorId="0" shapeId="0" xr:uid="{62A5776C-CA00-4A9A-9497-8F2E098719AF}">
      <text>
        <r>
          <rPr>
            <b/>
            <sz val="9"/>
            <color indexed="81"/>
            <rFont val="Tahoma"/>
            <family val="2"/>
            <charset val="204"/>
          </rPr>
          <t>Вот тут я накидал всевозможные варианты цифр по группам. В В3 вводим количество и тут все пересчитывается</t>
        </r>
      </text>
    </comment>
  </commentList>
</comments>
</file>

<file path=xl/sharedStrings.xml><?xml version="1.0" encoding="utf-8"?>
<sst xmlns="http://schemas.openxmlformats.org/spreadsheetml/2006/main" count="68" uniqueCount="43">
  <si>
    <t>Наименования пищевых продуктов</t>
  </si>
  <si>
    <t>Единица измерения</t>
  </si>
  <si>
    <t>3. Консервы мясные тушеные</t>
  </si>
  <si>
    <t>4. Консервы рыбные</t>
  </si>
  <si>
    <t>5. Консервы мясорастительные</t>
  </si>
  <si>
    <t>8. Карамель</t>
  </si>
  <si>
    <t>или галеты</t>
  </si>
  <si>
    <t>или хлебцы</t>
  </si>
  <si>
    <t>1. Печенье затяжное или крекер из муки пшеничной</t>
  </si>
  <si>
    <t>или вафли</t>
  </si>
  <si>
    <t>банок</t>
  </si>
  <si>
    <t>гр.</t>
  </si>
  <si>
    <t>Количество на одного человека в сутки</t>
  </si>
  <si>
    <t>Остаток на</t>
  </si>
  <si>
    <t>Количество</t>
  </si>
  <si>
    <t>заменяемого продукта</t>
  </si>
  <si>
    <t>продукта-заменителя</t>
  </si>
  <si>
    <t>1. Печенье сахарное заменяется:</t>
  </si>
  <si>
    <t>2. Консервы мясные тушеные заменяются:</t>
  </si>
  <si>
    <t>3. Повидло, джем, конфитюр заменяются:</t>
  </si>
  <si>
    <t>мл</t>
  </si>
  <si>
    <t>галетами, хлебцами</t>
  </si>
  <si>
    <t>сухарями, печеньем затяжным и крекерами</t>
  </si>
  <si>
    <t>вафлями, пряничными изделиями</t>
  </si>
  <si>
    <t>консервами рыбными</t>
  </si>
  <si>
    <t>консервами мясорастительными</t>
  </si>
  <si>
    <t>карамелью</t>
  </si>
  <si>
    <t>шоколадом</t>
  </si>
  <si>
    <t>сахаром</t>
  </si>
  <si>
    <t>соками плодовыми и ягодными</t>
  </si>
  <si>
    <t>чаем</t>
  </si>
  <si>
    <t>кофе натуральным растворимым</t>
  </si>
  <si>
    <t>банки</t>
  </si>
  <si>
    <t>Положено к выдаче</t>
  </si>
  <si>
    <t>кг.</t>
  </si>
  <si>
    <t>Сколько комплектов надо:</t>
  </si>
  <si>
    <t>2. Печенье Сахар пакетированныйное</t>
  </si>
  <si>
    <t>6. Сахар пакетированный</t>
  </si>
  <si>
    <t>Сахар (50 кг в мешке)</t>
  </si>
  <si>
    <t>7. Чай пакетированный</t>
  </si>
  <si>
    <t>Соки плодовые и ягодные</t>
  </si>
  <si>
    <t>9. Гематоген</t>
  </si>
  <si>
    <t>Чай весовой (1 кг в мешке)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</si>
</sst>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5"/>
    </xf>
    <xf numFmtId="0" fontId="3" fillId="0" borderId="8" xfId="0" applyFont="1" applyBorder="1" applyAlignment="1">
      <alignment horizontal="left" vertical="center" wrapText="1" indent="5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6" borderId="0" xfId="0" applyFill="1" applyAlignment="1">
      <alignment horizont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 indent="3"/>
    </xf>
    <xf numFmtId="0" fontId="3" fillId="3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wrapText="1" indent="3"/>
    </xf>
    <xf numFmtId="0" fontId="3" fillId="3" borderId="9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4" fontId="0" fillId="2" borderId="1" xfId="0" applyNumberForma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/>
    <xf numFmtId="0" fontId="4" fillId="2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5" borderId="1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 indent="5"/>
    </xf>
    <xf numFmtId="0" fontId="3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 indent="5"/>
    </xf>
    <xf numFmtId="0" fontId="0" fillId="0" borderId="1" xfId="0" applyBorder="1"/>
    <xf numFmtId="0" fontId="0" fillId="0" borderId="0" xfId="0" applyAlignment="1"/>
    <xf numFmtId="0" fontId="0" fillId="0" borderId="0" xfId="0" applyFill="1" applyAlignment="1"/>
    <xf numFmtId="0" fontId="0" fillId="0" borderId="1" xfId="0" applyBorder="1" applyAlignment="1"/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2E7C-4301-43D5-A9C1-61AC261B6394}">
  <dimension ref="A2:AP24"/>
  <sheetViews>
    <sheetView tabSelected="1" workbookViewId="0">
      <selection activeCell="Y19" sqref="Y19"/>
    </sheetView>
  </sheetViews>
  <sheetFormatPr defaultRowHeight="14.4" x14ac:dyDescent="0.3"/>
  <cols>
    <col min="1" max="1" width="43.21875" customWidth="1"/>
    <col min="2" max="2" width="10" customWidth="1"/>
    <col min="3" max="3" width="18.88671875" customWidth="1"/>
    <col min="4" max="4" width="11.109375" customWidth="1"/>
    <col min="5" max="5" width="11.6640625" customWidth="1"/>
    <col min="7" max="7" width="5" bestFit="1" customWidth="1"/>
    <col min="8" max="8" width="7.109375" bestFit="1" customWidth="1"/>
    <col min="9" max="9" width="5" bestFit="1" customWidth="1"/>
    <col min="10" max="10" width="6" bestFit="1" customWidth="1"/>
    <col min="11" max="12" width="5" bestFit="1" customWidth="1"/>
    <col min="13" max="17" width="4" bestFit="1" customWidth="1"/>
    <col min="18" max="18" width="3" bestFit="1" customWidth="1"/>
    <col min="19" max="19" width="4" bestFit="1" customWidth="1"/>
    <col min="20" max="22" width="3" bestFit="1" customWidth="1"/>
  </cols>
  <sheetData>
    <row r="2" spans="1:22" x14ac:dyDescent="0.3">
      <c r="A2" s="36"/>
    </row>
    <row r="3" spans="1:22" x14ac:dyDescent="0.3">
      <c r="A3" s="17" t="s">
        <v>35</v>
      </c>
      <c r="B3" s="18">
        <v>100</v>
      </c>
    </row>
    <row r="4" spans="1:22" ht="15.6" x14ac:dyDescent="0.3">
      <c r="A4" s="1"/>
    </row>
    <row r="5" spans="1:22" x14ac:dyDescent="0.3">
      <c r="A5" s="52" t="s">
        <v>0</v>
      </c>
      <c r="B5" s="52" t="s">
        <v>1</v>
      </c>
      <c r="C5" s="52" t="s">
        <v>12</v>
      </c>
      <c r="D5" s="32" t="s">
        <v>13</v>
      </c>
      <c r="E5" s="54" t="s">
        <v>33</v>
      </c>
    </row>
    <row r="6" spans="1:22" x14ac:dyDescent="0.3">
      <c r="A6" s="52"/>
      <c r="B6" s="52"/>
      <c r="C6" s="52"/>
      <c r="D6" s="33">
        <f ca="1">TODAY()</f>
        <v>44682</v>
      </c>
      <c r="E6" s="54"/>
    </row>
    <row r="7" spans="1:22" ht="15" thickBot="1" x14ac:dyDescent="0.35">
      <c r="A7" s="53"/>
      <c r="B7" s="53"/>
      <c r="C7" s="4"/>
      <c r="D7" s="34" t="s">
        <v>34</v>
      </c>
      <c r="E7" s="31" t="s">
        <v>34</v>
      </c>
    </row>
    <row r="8" spans="1:22" x14ac:dyDescent="0.3">
      <c r="A8" s="19" t="s">
        <v>8</v>
      </c>
      <c r="B8" s="20" t="s">
        <v>11</v>
      </c>
      <c r="C8" s="20">
        <v>300</v>
      </c>
      <c r="D8" s="37">
        <v>89</v>
      </c>
      <c r="E8" s="55">
        <f>IF($B$3*$C$8/1000+$B$3*$C$11*200/100/1000&lt;D8,$B$3*$C$8/1000,0)</f>
        <v>30</v>
      </c>
      <c r="G8" s="45">
        <f>$B$3*C8/1000</f>
        <v>30</v>
      </c>
      <c r="H8" s="45"/>
      <c r="I8" s="45"/>
      <c r="J8" s="45">
        <f>$B$3*C8/1000</f>
        <v>30</v>
      </c>
      <c r="K8" s="45"/>
      <c r="L8" s="45"/>
      <c r="M8" s="45">
        <f>$B$3*C8/1000+B3*C11*200/100/1000</f>
        <v>40</v>
      </c>
      <c r="N8" s="45"/>
      <c r="O8" s="45"/>
      <c r="P8" s="45"/>
      <c r="Q8" s="45"/>
      <c r="V8" s="56"/>
    </row>
    <row r="9" spans="1:22" x14ac:dyDescent="0.3">
      <c r="A9" s="21" t="s">
        <v>6</v>
      </c>
      <c r="B9" s="14" t="s">
        <v>11</v>
      </c>
      <c r="C9" s="14">
        <v>165</v>
      </c>
      <c r="D9" s="37">
        <v>8</v>
      </c>
      <c r="E9" s="55">
        <f>IF(AND(E8=0,$B$3*$C$9/1000+$B$3*$C$11*200/100/1000&lt;D9),$B$3*$C$9/1000,0)</f>
        <v>0</v>
      </c>
      <c r="G9" s="45"/>
      <c r="H9" s="45">
        <f>$B$3*C9/1000</f>
        <v>16.5</v>
      </c>
      <c r="I9" s="45"/>
      <c r="J9" s="45"/>
      <c r="K9" s="45">
        <f>$B$3*C9/1000</f>
        <v>16.5</v>
      </c>
      <c r="L9" s="45"/>
      <c r="M9" s="45"/>
      <c r="N9" s="45">
        <f>$B$3*C9/1000+$B$3*C11*110/100/1000</f>
        <v>22</v>
      </c>
      <c r="O9" s="45"/>
      <c r="P9" s="45"/>
      <c r="Q9" s="45"/>
      <c r="V9" s="56"/>
    </row>
    <row r="10" spans="1:22" x14ac:dyDescent="0.3">
      <c r="A10" s="21" t="s">
        <v>7</v>
      </c>
      <c r="B10" s="14" t="s">
        <v>11</v>
      </c>
      <c r="C10" s="14">
        <v>165</v>
      </c>
      <c r="D10" s="37">
        <v>78</v>
      </c>
      <c r="E10" s="55">
        <f>IF(AND(E8=0,E9=0,$B$3*$C$10/1000+$B$3*$C$11*200/100/1000&lt;D10),$B$3*$C$10/1000,0)</f>
        <v>0</v>
      </c>
      <c r="G10" s="45"/>
      <c r="H10" s="45"/>
      <c r="I10" s="45">
        <f>$B$3*C10/1000</f>
        <v>16.5</v>
      </c>
      <c r="J10" s="45"/>
      <c r="K10" s="45"/>
      <c r="L10" s="45">
        <f>$B$3*C10/1000</f>
        <v>16.5</v>
      </c>
      <c r="M10" s="45"/>
      <c r="N10" s="45"/>
      <c r="O10" s="45">
        <f>$B$3*C10/1000+$B$3*C11*110/100/1000</f>
        <v>22</v>
      </c>
      <c r="P10" s="45"/>
      <c r="Q10" s="45"/>
      <c r="V10" s="56"/>
    </row>
    <row r="11" spans="1:22" x14ac:dyDescent="0.3">
      <c r="A11" s="22" t="s">
        <v>36</v>
      </c>
      <c r="B11" s="14" t="s">
        <v>11</v>
      </c>
      <c r="C11" s="14">
        <v>50</v>
      </c>
      <c r="D11" s="37">
        <v>45</v>
      </c>
      <c r="E11" s="55">
        <f>IF($B$3*$C$8/1000+$B$3*$C$11*200/100/1000&lt;D11,$B$3*$C$11/1000,0)</f>
        <v>5</v>
      </c>
      <c r="G11" s="45">
        <f>$B$3*C11/1000</f>
        <v>5</v>
      </c>
      <c r="H11" s="45">
        <f>$B$3*C11/1000</f>
        <v>5</v>
      </c>
      <c r="I11" s="45">
        <f>$B$3*C11/1000</f>
        <v>5</v>
      </c>
      <c r="J11" s="45"/>
      <c r="K11" s="45"/>
      <c r="L11" s="45"/>
      <c r="M11" s="45"/>
      <c r="N11" s="45"/>
      <c r="O11" s="45"/>
      <c r="P11" s="45">
        <f>$B$3*C11/1000+$B$3*C8*100/200/1000</f>
        <v>20</v>
      </c>
      <c r="Q11" s="45"/>
      <c r="V11" s="56"/>
    </row>
    <row r="12" spans="1:22" ht="15" thickBot="1" x14ac:dyDescent="0.35">
      <c r="A12" s="23" t="s">
        <v>9</v>
      </c>
      <c r="B12" s="24" t="s">
        <v>11</v>
      </c>
      <c r="C12" s="24">
        <v>40</v>
      </c>
      <c r="D12" s="37">
        <v>1</v>
      </c>
      <c r="E12" s="55">
        <f>IF(AND(E11=0,$B$3*$C$12/1000+$B$3*$C$8*200/100/1000&lt;D12),$B$3*$C$12/1000,0)</f>
        <v>0</v>
      </c>
      <c r="G12" s="45"/>
      <c r="H12" s="45"/>
      <c r="I12" s="45"/>
      <c r="J12" s="45">
        <f>$B$3*C12/1000</f>
        <v>4</v>
      </c>
      <c r="K12" s="45">
        <f>$B$3*C12/1000</f>
        <v>4</v>
      </c>
      <c r="L12" s="45">
        <f>$B$3*C12/1000</f>
        <v>4</v>
      </c>
      <c r="M12" s="45"/>
      <c r="N12" s="45"/>
      <c r="O12" s="45"/>
      <c r="P12" s="45"/>
      <c r="Q12" s="45">
        <f>$B$3*C12/1000+$B$3*C8*80/200/1000</f>
        <v>16</v>
      </c>
      <c r="V12" s="56"/>
    </row>
    <row r="13" spans="1:22" s="35" customFormat="1" ht="15" thickBot="1" x14ac:dyDescent="0.35">
      <c r="A13" s="49"/>
      <c r="B13" s="50"/>
      <c r="C13" s="50"/>
      <c r="D13" s="50"/>
      <c r="E13" s="51"/>
      <c r="V13" s="56"/>
    </row>
    <row r="14" spans="1:22" x14ac:dyDescent="0.3">
      <c r="A14" s="25" t="s">
        <v>2</v>
      </c>
      <c r="B14" s="26" t="s">
        <v>11</v>
      </c>
      <c r="C14" s="26">
        <v>338</v>
      </c>
      <c r="D14" s="37">
        <v>67</v>
      </c>
      <c r="E14" s="38">
        <f>$B$2*C14/1000</f>
        <v>0</v>
      </c>
      <c r="G14" s="48">
        <f>$B$3*C14/1000</f>
        <v>33.799999999999997</v>
      </c>
      <c r="H14" s="48">
        <f>$B$3*C14/1000</f>
        <v>33.799999999999997</v>
      </c>
      <c r="I14" s="48">
        <f>$B$3*C14/1000</f>
        <v>33.799999999999997</v>
      </c>
      <c r="J14" s="48">
        <f>B3*C14*2/1000</f>
        <v>67.599999999999994</v>
      </c>
      <c r="K14" s="48"/>
      <c r="L14" s="48"/>
      <c r="M14" s="46"/>
      <c r="N14" s="46"/>
      <c r="O14" s="46"/>
      <c r="P14" s="46"/>
      <c r="Q14" s="46"/>
      <c r="V14" s="56"/>
    </row>
    <row r="15" spans="1:22" x14ac:dyDescent="0.3">
      <c r="A15" s="27" t="s">
        <v>3</v>
      </c>
      <c r="B15" s="16" t="s">
        <v>11</v>
      </c>
      <c r="C15" s="16">
        <v>250</v>
      </c>
      <c r="D15" s="37">
        <v>89</v>
      </c>
      <c r="E15" s="38">
        <f>$B$2*C15/1000</f>
        <v>0</v>
      </c>
      <c r="G15" s="48">
        <f>$B$3*C15/1000</f>
        <v>25</v>
      </c>
      <c r="H15" s="48"/>
      <c r="I15" s="48">
        <f>$B$3*C15*2/1000</f>
        <v>50</v>
      </c>
      <c r="J15" s="48"/>
      <c r="K15" s="48">
        <f>B3*C15*4/1000</f>
        <v>100</v>
      </c>
      <c r="L15" s="48"/>
      <c r="M15" s="46"/>
      <c r="N15" s="46"/>
      <c r="O15" s="46"/>
      <c r="P15" s="46"/>
      <c r="Q15" s="46"/>
      <c r="V15" s="56"/>
    </row>
    <row r="16" spans="1:22" x14ac:dyDescent="0.3">
      <c r="A16" s="39" t="s">
        <v>4</v>
      </c>
      <c r="B16" s="40" t="s">
        <v>10</v>
      </c>
      <c r="C16" s="40">
        <v>1</v>
      </c>
      <c r="D16" s="37">
        <v>600</v>
      </c>
      <c r="E16" s="38">
        <f>$B$2*C16</f>
        <v>0</v>
      </c>
      <c r="G16" s="48">
        <f>$B$3*C16</f>
        <v>100</v>
      </c>
      <c r="H16" s="48">
        <f>$B$3*C16*2</f>
        <v>200</v>
      </c>
      <c r="I16" s="48"/>
      <c r="J16" s="48"/>
      <c r="K16" s="48"/>
      <c r="L16" s="48">
        <f>B3*C16*4</f>
        <v>400</v>
      </c>
      <c r="M16" s="46"/>
      <c r="N16" s="46"/>
      <c r="O16" s="46"/>
      <c r="P16" s="46"/>
      <c r="Q16" s="46"/>
      <c r="V16" s="56"/>
    </row>
    <row r="17" spans="1:42" s="35" customFormat="1" ht="15" thickBot="1" x14ac:dyDescent="0.35">
      <c r="A17" s="49"/>
      <c r="B17" s="50"/>
      <c r="C17" s="50"/>
      <c r="D17" s="50"/>
      <c r="E17" s="51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V17" s="56"/>
    </row>
    <row r="18" spans="1:42" x14ac:dyDescent="0.3">
      <c r="A18" s="28" t="s">
        <v>37</v>
      </c>
      <c r="B18" s="29" t="s">
        <v>11</v>
      </c>
      <c r="C18" s="29">
        <v>60</v>
      </c>
      <c r="D18" s="37">
        <v>67</v>
      </c>
      <c r="E18" s="38">
        <f>$B$2*C18/1000</f>
        <v>0</v>
      </c>
      <c r="G18" s="48">
        <f>$B$3*$C$18/1000</f>
        <v>6</v>
      </c>
      <c r="H18" s="48">
        <f>$B$3*$C$18/1000</f>
        <v>6</v>
      </c>
      <c r="I18" s="48">
        <f>$B$3*$C$18/1000</f>
        <v>6</v>
      </c>
      <c r="J18" s="48">
        <f>$B$3*$C$18/1000</f>
        <v>6</v>
      </c>
      <c r="K18" s="48">
        <f>$B$3*$C$18/1000</f>
        <v>6</v>
      </c>
      <c r="L18" s="48">
        <f t="shared" ref="L18:X18" si="0">$B$3*$C$18/1000</f>
        <v>6</v>
      </c>
      <c r="M18" s="48">
        <f t="shared" si="0"/>
        <v>6</v>
      </c>
      <c r="N18" s="48">
        <f t="shared" si="0"/>
        <v>6</v>
      </c>
      <c r="O18" s="48"/>
      <c r="P18" s="48"/>
      <c r="Q18" s="48"/>
      <c r="R18" s="48"/>
      <c r="S18" s="48"/>
      <c r="T18" s="48"/>
      <c r="U18" s="46"/>
      <c r="V18" s="56"/>
      <c r="W18" s="46"/>
      <c r="X18" s="46"/>
      <c r="Y18" s="46"/>
      <c r="AB18" s="46"/>
      <c r="AC18" s="46"/>
      <c r="AD18" s="46"/>
      <c r="AE18" s="46"/>
      <c r="AF18" s="46"/>
      <c r="AH18" s="46"/>
      <c r="AI18" s="46"/>
      <c r="AJ18" s="46"/>
      <c r="AM18" s="46"/>
      <c r="AN18" s="46"/>
      <c r="AO18" s="46"/>
      <c r="AP18" s="46"/>
    </row>
    <row r="19" spans="1:42" x14ac:dyDescent="0.3">
      <c r="A19" s="41" t="s">
        <v>38</v>
      </c>
      <c r="B19" s="15"/>
      <c r="C19" s="15"/>
      <c r="D19" s="37">
        <v>250</v>
      </c>
      <c r="E19" s="38"/>
      <c r="G19" s="45"/>
      <c r="H19" s="45"/>
      <c r="I19" s="45"/>
      <c r="J19" s="45"/>
      <c r="K19" s="45"/>
      <c r="L19" s="45"/>
      <c r="M19" s="45"/>
      <c r="N19" s="45"/>
      <c r="O19" s="45">
        <f>CEILING($B$3*$C$18/1000,50)</f>
        <v>50</v>
      </c>
      <c r="P19" s="45">
        <f t="shared" ref="P19:V19" si="1">CEILING($B$3*$C$18/1000,50)</f>
        <v>50</v>
      </c>
      <c r="Q19" s="45">
        <f t="shared" si="1"/>
        <v>50</v>
      </c>
      <c r="R19" s="45">
        <f t="shared" si="1"/>
        <v>50</v>
      </c>
      <c r="S19" s="45">
        <f t="shared" si="1"/>
        <v>50</v>
      </c>
      <c r="T19" s="45">
        <f t="shared" si="1"/>
        <v>50</v>
      </c>
      <c r="V19" s="56"/>
    </row>
    <row r="20" spans="1:42" x14ac:dyDescent="0.3">
      <c r="A20" s="30" t="s">
        <v>39</v>
      </c>
      <c r="B20" s="15" t="s">
        <v>11</v>
      </c>
      <c r="C20" s="15">
        <v>6</v>
      </c>
      <c r="D20" s="37">
        <v>87</v>
      </c>
      <c r="E20" s="38">
        <f>$B$2*C20/1000</f>
        <v>0</v>
      </c>
      <c r="G20" s="48">
        <f>$B$3*$C$20/1000</f>
        <v>0.6</v>
      </c>
      <c r="H20" s="48"/>
      <c r="I20" s="48">
        <f>$B$3*$C$20/1000</f>
        <v>0.6</v>
      </c>
      <c r="J20" s="48">
        <f>$B$3*$C$20/1000</f>
        <v>0.6</v>
      </c>
      <c r="K20" s="48">
        <f>$B$3*$C$20/1000</f>
        <v>0.6</v>
      </c>
      <c r="L20" s="48"/>
      <c r="M20" s="48"/>
      <c r="N20" s="48"/>
      <c r="O20" s="48">
        <f>$B$3*$C$20/1000</f>
        <v>0.6</v>
      </c>
      <c r="P20" s="48">
        <f t="shared" ref="P20:Q20" si="2">$B$3*$C$20/1000</f>
        <v>0.6</v>
      </c>
      <c r="Q20" s="48">
        <f t="shared" si="2"/>
        <v>0.6</v>
      </c>
      <c r="R20" s="48"/>
      <c r="S20" s="48"/>
      <c r="T20" s="48"/>
      <c r="U20" s="46"/>
      <c r="V20" s="56"/>
      <c r="W20" s="46"/>
      <c r="X20" s="46"/>
      <c r="Y20" s="46"/>
      <c r="AB20" s="46"/>
      <c r="AC20" s="46"/>
      <c r="AH20" s="46"/>
      <c r="AI20" s="46"/>
      <c r="AM20" s="46"/>
      <c r="AN20" s="46"/>
      <c r="AO20" s="46"/>
      <c r="AP20" s="46"/>
    </row>
    <row r="21" spans="1:42" x14ac:dyDescent="0.3">
      <c r="A21" s="41" t="s">
        <v>42</v>
      </c>
      <c r="B21" s="15"/>
      <c r="C21" s="15"/>
      <c r="D21" s="37">
        <v>125</v>
      </c>
      <c r="E21" s="38"/>
      <c r="G21" s="45"/>
      <c r="H21" s="45">
        <f>CEILING($B$3*$C$20/1000,1)</f>
        <v>1</v>
      </c>
      <c r="I21" s="45"/>
      <c r="J21" s="45"/>
      <c r="K21" s="45"/>
      <c r="L21" s="45">
        <f t="shared" ref="L21:W21" si="3">CEILING($B$3*$C$20/1000,1)</f>
        <v>1</v>
      </c>
      <c r="M21" s="45">
        <f t="shared" si="3"/>
        <v>1</v>
      </c>
      <c r="N21" s="45">
        <f t="shared" si="3"/>
        <v>1</v>
      </c>
      <c r="O21" s="45"/>
      <c r="P21" s="45"/>
      <c r="Q21" s="45"/>
      <c r="R21" s="45">
        <f t="shared" si="3"/>
        <v>1</v>
      </c>
      <c r="S21" s="45">
        <f t="shared" si="3"/>
        <v>1</v>
      </c>
      <c r="T21" s="45">
        <f t="shared" si="3"/>
        <v>1</v>
      </c>
      <c r="V21" s="56"/>
    </row>
    <row r="22" spans="1:42" x14ac:dyDescent="0.3">
      <c r="A22" s="42" t="s">
        <v>5</v>
      </c>
      <c r="B22" s="15" t="s">
        <v>11</v>
      </c>
      <c r="C22" s="15">
        <v>25</v>
      </c>
      <c r="D22" s="43">
        <v>54</v>
      </c>
      <c r="E22" s="38">
        <f>$B$2*C22/1000</f>
        <v>0</v>
      </c>
      <c r="G22" s="48">
        <f>$B$3*$C$22/1000</f>
        <v>2.5</v>
      </c>
      <c r="H22" s="48">
        <f>$B$3*$C$22/1000</f>
        <v>2.5</v>
      </c>
      <c r="I22" s="45"/>
      <c r="J22" s="48">
        <f>$B$3*$C$22/1000</f>
        <v>2.5</v>
      </c>
      <c r="K22" s="48"/>
      <c r="L22" s="45"/>
      <c r="M22" s="48">
        <f>$B$3*$C$22/1000</f>
        <v>2.5</v>
      </c>
      <c r="N22" s="48"/>
      <c r="O22" s="45"/>
      <c r="P22" s="48">
        <f>$B$3*$C$22/1000</f>
        <v>2.5</v>
      </c>
      <c r="Q22" s="48"/>
      <c r="R22" s="45"/>
      <c r="S22" s="48">
        <f>$B$3*$C$22/1000</f>
        <v>2.5</v>
      </c>
      <c r="T22" s="48"/>
      <c r="U22" s="46"/>
      <c r="V22" s="56"/>
      <c r="W22" s="46"/>
      <c r="X22" s="46"/>
      <c r="Y22" s="46"/>
      <c r="AB22" s="46"/>
      <c r="AF22" s="46"/>
      <c r="AM22" s="46"/>
      <c r="AN22" s="46"/>
      <c r="AO22" s="46"/>
      <c r="AP22" s="46"/>
    </row>
    <row r="23" spans="1:42" x14ac:dyDescent="0.3">
      <c r="A23" s="44" t="s">
        <v>40</v>
      </c>
      <c r="B23" s="15"/>
      <c r="C23" s="15"/>
      <c r="D23" s="43">
        <v>66</v>
      </c>
      <c r="E23" s="38"/>
      <c r="G23" s="45"/>
      <c r="H23" s="45"/>
      <c r="I23" s="48">
        <f>$B$3*$C$22*400/50/1000</f>
        <v>20</v>
      </c>
      <c r="J23" s="48">
        <f>$B$3*$C$24*400/40/1000</f>
        <v>20</v>
      </c>
      <c r="K23" s="48">
        <f>$B$3*$C$22*400/50/1000+$B$3*$C$22*400/50/1000</f>
        <v>40</v>
      </c>
      <c r="L23" s="48">
        <f>$B$3*$C$22*400/50/1000</f>
        <v>20</v>
      </c>
      <c r="M23" s="48">
        <f>$B$3*$C$24*400/40/1000</f>
        <v>20</v>
      </c>
      <c r="N23" s="48">
        <f>$B$3*$C$22*400/50/1000+$B$3*$C$22*400/50/1000</f>
        <v>40</v>
      </c>
      <c r="O23" s="48">
        <f>$B$3*$C$22*400/50/1000</f>
        <v>20</v>
      </c>
      <c r="P23" s="48">
        <f>$B$3*$C$24*400/40/1000</f>
        <v>20</v>
      </c>
      <c r="Q23" s="48">
        <f>$B$3*$C$22*400/50/1000+$B$3*$C$22*400/50/1000</f>
        <v>40</v>
      </c>
      <c r="R23" s="48">
        <f>$B$3*$C$22*400/50/1000</f>
        <v>20</v>
      </c>
      <c r="S23" s="48">
        <f>$B$3*$C$24*400/40/1000</f>
        <v>20</v>
      </c>
      <c r="T23" s="48">
        <f>$B$3*$C$22*400/50/1000+$B$3*$C$22*400/50/1000</f>
        <v>40</v>
      </c>
      <c r="U23" s="46"/>
      <c r="V23" s="56"/>
      <c r="AB23" s="46"/>
    </row>
    <row r="24" spans="1:42" x14ac:dyDescent="0.3">
      <c r="A24" s="42" t="s">
        <v>41</v>
      </c>
      <c r="B24" s="15" t="s">
        <v>11</v>
      </c>
      <c r="C24" s="15">
        <v>20</v>
      </c>
      <c r="D24" s="43">
        <v>54</v>
      </c>
      <c r="E24" s="45"/>
      <c r="G24" s="48">
        <f>$B$3*$C$24/1000</f>
        <v>2</v>
      </c>
      <c r="H24" s="48">
        <f t="shared" ref="H24:AH24" si="4">$B$3*$C$24/1000</f>
        <v>2</v>
      </c>
      <c r="I24" s="48">
        <f t="shared" si="4"/>
        <v>2</v>
      </c>
      <c r="J24" s="48"/>
      <c r="K24" s="48"/>
      <c r="L24" s="48">
        <f t="shared" si="4"/>
        <v>2</v>
      </c>
      <c r="M24" s="48"/>
      <c r="N24" s="48"/>
      <c r="O24" s="48">
        <f t="shared" si="4"/>
        <v>2</v>
      </c>
      <c r="P24" s="48"/>
      <c r="Q24" s="48"/>
      <c r="R24" s="48">
        <f t="shared" si="4"/>
        <v>2</v>
      </c>
      <c r="S24" s="48"/>
      <c r="T24" s="48"/>
      <c r="U24" s="46"/>
      <c r="V24" s="56"/>
      <c r="W24" s="46"/>
      <c r="X24" s="46"/>
      <c r="Y24" s="46"/>
      <c r="AB24" s="46"/>
      <c r="AC24" s="46"/>
      <c r="AH24" s="46"/>
      <c r="AI24" s="46"/>
      <c r="AM24" s="46"/>
      <c r="AN24" s="46"/>
      <c r="AO24" s="46"/>
      <c r="AP24" s="46"/>
    </row>
  </sheetData>
  <mergeCells count="7">
    <mergeCell ref="V8:V24"/>
    <mergeCell ref="A13:E13"/>
    <mergeCell ref="A17:E17"/>
    <mergeCell ref="A5:A7"/>
    <mergeCell ref="B5:B7"/>
    <mergeCell ref="C5:C6"/>
    <mergeCell ref="E5:E6"/>
  </mergeCells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4264-316D-4C82-A373-2DB383E6876A}">
  <dimension ref="A1:D16"/>
  <sheetViews>
    <sheetView workbookViewId="0">
      <selection activeCell="D13" sqref="D13"/>
    </sheetView>
  </sheetViews>
  <sheetFormatPr defaultRowHeight="14.4" x14ac:dyDescent="0.3"/>
  <cols>
    <col min="1" max="1" width="43" customWidth="1"/>
    <col min="2" max="2" width="10.88671875" customWidth="1"/>
    <col min="3" max="3" width="14" customWidth="1"/>
    <col min="4" max="4" width="14.21875" customWidth="1"/>
  </cols>
  <sheetData>
    <row r="1" spans="1:4" x14ac:dyDescent="0.3">
      <c r="A1" s="52" t="s">
        <v>0</v>
      </c>
      <c r="B1" s="52" t="s">
        <v>1</v>
      </c>
      <c r="C1" s="52" t="s">
        <v>14</v>
      </c>
      <c r="D1" s="52"/>
    </row>
    <row r="2" spans="1:4" ht="27" thickBot="1" x14ac:dyDescent="0.35">
      <c r="A2" s="53"/>
      <c r="B2" s="53"/>
      <c r="C2" s="4" t="s">
        <v>15</v>
      </c>
      <c r="D2" s="4" t="s">
        <v>16</v>
      </c>
    </row>
    <row r="3" spans="1:4" x14ac:dyDescent="0.3">
      <c r="A3" s="5" t="s">
        <v>17</v>
      </c>
      <c r="B3" s="6" t="s">
        <v>11</v>
      </c>
      <c r="C3" s="6">
        <v>100</v>
      </c>
      <c r="D3" s="7"/>
    </row>
    <row r="4" spans="1:4" x14ac:dyDescent="0.3">
      <c r="A4" s="12" t="s">
        <v>21</v>
      </c>
      <c r="B4" s="2" t="s">
        <v>11</v>
      </c>
      <c r="C4" s="2"/>
      <c r="D4" s="8">
        <v>110</v>
      </c>
    </row>
    <row r="5" spans="1:4" x14ac:dyDescent="0.3">
      <c r="A5" s="12" t="s">
        <v>22</v>
      </c>
      <c r="B5" s="2" t="s">
        <v>11</v>
      </c>
      <c r="C5" s="2"/>
      <c r="D5" s="8">
        <v>200</v>
      </c>
    </row>
    <row r="6" spans="1:4" ht="15" thickBot="1" x14ac:dyDescent="0.35">
      <c r="A6" s="12" t="s">
        <v>23</v>
      </c>
      <c r="B6" s="2" t="s">
        <v>11</v>
      </c>
      <c r="C6" s="2"/>
      <c r="D6" s="8">
        <v>80</v>
      </c>
    </row>
    <row r="7" spans="1:4" x14ac:dyDescent="0.3">
      <c r="A7" s="5" t="s">
        <v>18</v>
      </c>
      <c r="B7" s="6" t="s">
        <v>11</v>
      </c>
      <c r="C7" s="6">
        <v>338</v>
      </c>
      <c r="D7" s="7"/>
    </row>
    <row r="8" spans="1:4" x14ac:dyDescent="0.3">
      <c r="A8" s="12" t="s">
        <v>24</v>
      </c>
      <c r="B8" s="2" t="s">
        <v>11</v>
      </c>
      <c r="C8" s="3"/>
      <c r="D8" s="8">
        <v>500</v>
      </c>
    </row>
    <row r="9" spans="1:4" ht="15" thickBot="1" x14ac:dyDescent="0.35">
      <c r="A9" s="12" t="s">
        <v>25</v>
      </c>
      <c r="B9" s="2" t="s">
        <v>32</v>
      </c>
      <c r="C9" s="3"/>
      <c r="D9" s="8">
        <v>2</v>
      </c>
    </row>
    <row r="10" spans="1:4" x14ac:dyDescent="0.3">
      <c r="A10" s="5" t="s">
        <v>19</v>
      </c>
      <c r="B10" s="6" t="s">
        <v>11</v>
      </c>
      <c r="C10" s="6">
        <v>100</v>
      </c>
      <c r="D10" s="7"/>
    </row>
    <row r="11" spans="1:4" x14ac:dyDescent="0.3">
      <c r="A11" s="12" t="s">
        <v>26</v>
      </c>
      <c r="B11" s="2" t="s">
        <v>11</v>
      </c>
      <c r="C11" s="3"/>
      <c r="D11" s="8">
        <v>50</v>
      </c>
    </row>
    <row r="12" spans="1:4" x14ac:dyDescent="0.3">
      <c r="A12" s="12" t="s">
        <v>27</v>
      </c>
      <c r="B12" s="2" t="s">
        <v>11</v>
      </c>
      <c r="C12" s="3"/>
      <c r="D12" s="8">
        <v>20</v>
      </c>
    </row>
    <row r="13" spans="1:4" x14ac:dyDescent="0.3">
      <c r="A13" s="12" t="s">
        <v>28</v>
      </c>
      <c r="B13" s="2" t="s">
        <v>11</v>
      </c>
      <c r="C13" s="3"/>
      <c r="D13" s="8">
        <v>125</v>
      </c>
    </row>
    <row r="14" spans="1:4" x14ac:dyDescent="0.3">
      <c r="A14" s="12" t="s">
        <v>29</v>
      </c>
      <c r="B14" s="2" t="s">
        <v>20</v>
      </c>
      <c r="C14" s="3"/>
      <c r="D14" s="8">
        <v>400</v>
      </c>
    </row>
    <row r="15" spans="1:4" x14ac:dyDescent="0.3">
      <c r="A15" s="12" t="s">
        <v>30</v>
      </c>
      <c r="B15" s="2" t="s">
        <v>11</v>
      </c>
      <c r="C15" s="3"/>
      <c r="D15" s="8">
        <v>4</v>
      </c>
    </row>
    <row r="16" spans="1:4" ht="15" thickBot="1" x14ac:dyDescent="0.35">
      <c r="A16" s="13" t="s">
        <v>31</v>
      </c>
      <c r="B16" s="9" t="s">
        <v>11</v>
      </c>
      <c r="C16" s="11"/>
      <c r="D16" s="10">
        <v>4</v>
      </c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Нормы замены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Adik</dc:creator>
  <cp:lastModifiedBy>Adik</cp:lastModifiedBy>
  <dcterms:created xsi:type="dcterms:W3CDTF">2022-04-26T15:50:27Z</dcterms:created>
  <dcterms:modified xsi:type="dcterms:W3CDTF">2022-05-01T16:04:14Z</dcterms:modified>
</cp:coreProperties>
</file>