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saveExternalLinkValues="0" codeName="ЭтаКнига"/>
  <bookViews>
    <workbookView xWindow="0" yWindow="0" windowWidth="14280" windowHeight="12240" tabRatio="547"/>
  </bookViews>
  <sheets>
    <sheet name="Лист1" sheetId="1" r:id="rId1"/>
  </sheets>
  <definedNames>
    <definedName name="_xlnm._FilterDatabase" localSheetId="0" hidden="1">Лист1!#REF!</definedName>
    <definedName name="_xlnm.Criteria" localSheetId="0">Лист1!$B$9:$H$13</definedName>
    <definedName name="_xlnm.Print_Area" localSheetId="0">Лист1!$B$1:$Z$79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H32" i="1"/>
  <c r="H33" i="1"/>
  <c r="H34" i="1"/>
  <c r="H35" i="1"/>
  <c r="H36" i="1"/>
  <c r="H37" i="1"/>
  <c r="H38" i="1"/>
  <c r="H58" i="1"/>
  <c r="H59" i="1"/>
  <c r="H60" i="1"/>
  <c r="H61" i="1"/>
  <c r="H62" i="1"/>
  <c r="H63" i="1"/>
  <c r="H64" i="1"/>
  <c r="H65" i="1"/>
  <c r="H66" i="1"/>
  <c r="S73" i="1" l="1"/>
  <c r="H55" i="1"/>
  <c r="H56" i="1"/>
  <c r="H57" i="1"/>
  <c r="H67" i="1"/>
  <c r="H68" i="1"/>
  <c r="H69" i="1"/>
  <c r="H70" i="1"/>
  <c r="H71" i="1"/>
  <c r="H72" i="1"/>
  <c r="H54" i="1"/>
  <c r="H27" i="1"/>
  <c r="H28" i="1"/>
  <c r="H29" i="1"/>
  <c r="H30" i="1"/>
  <c r="H39" i="1"/>
  <c r="H26" i="1"/>
  <c r="W25" i="1"/>
  <c r="Z50" i="1"/>
  <c r="Y50" i="1"/>
  <c r="X50" i="1"/>
  <c r="W50" i="1"/>
  <c r="P50" i="1"/>
  <c r="O50" i="1"/>
  <c r="N50" i="1"/>
  <c r="M50" i="1"/>
  <c r="W49" i="1"/>
  <c r="M49" i="1"/>
  <c r="R49" i="1"/>
  <c r="P75" i="1"/>
  <c r="O75" i="1"/>
  <c r="N75" i="1"/>
  <c r="I75" i="1"/>
  <c r="H75" i="1"/>
  <c r="C75" i="1"/>
  <c r="L73" i="1"/>
  <c r="K73" i="1"/>
  <c r="J73" i="1"/>
  <c r="Z72" i="1"/>
  <c r="Y72" i="1"/>
  <c r="X72" i="1"/>
  <c r="W72" i="1"/>
  <c r="R72" i="1"/>
  <c r="Z71" i="1"/>
  <c r="Y71" i="1"/>
  <c r="X71" i="1"/>
  <c r="W71" i="1"/>
  <c r="R71" i="1"/>
  <c r="Z70" i="1"/>
  <c r="Y70" i="1"/>
  <c r="X70" i="1"/>
  <c r="W70" i="1"/>
  <c r="R70" i="1"/>
  <c r="Z69" i="1"/>
  <c r="Y69" i="1"/>
  <c r="X69" i="1"/>
  <c r="W69" i="1"/>
  <c r="R69" i="1"/>
  <c r="Z68" i="1"/>
  <c r="Y68" i="1"/>
  <c r="X68" i="1"/>
  <c r="W68" i="1"/>
  <c r="R68" i="1"/>
  <c r="Z67" i="1"/>
  <c r="Y67" i="1"/>
  <c r="X67" i="1"/>
  <c r="W67" i="1"/>
  <c r="R67" i="1"/>
  <c r="Z57" i="1"/>
  <c r="Y57" i="1"/>
  <c r="X57" i="1"/>
  <c r="W57" i="1"/>
  <c r="R57" i="1"/>
  <c r="Z56" i="1"/>
  <c r="Y56" i="1"/>
  <c r="X56" i="1"/>
  <c r="W56" i="1"/>
  <c r="R56" i="1"/>
  <c r="M75" i="1"/>
  <c r="Z55" i="1"/>
  <c r="Y55" i="1"/>
  <c r="X55" i="1"/>
  <c r="W55" i="1"/>
  <c r="S55" i="1" s="1"/>
  <c r="R55" i="1"/>
  <c r="Z54" i="1"/>
  <c r="Y54" i="1"/>
  <c r="X54" i="1"/>
  <c r="W54" i="1"/>
  <c r="R54" i="1"/>
  <c r="J75" i="1"/>
  <c r="R53" i="1"/>
  <c r="L53" i="1"/>
  <c r="J53" i="1"/>
  <c r="W53" i="1"/>
  <c r="H52" i="1"/>
  <c r="R47" i="1"/>
  <c r="S57" i="1" l="1"/>
  <c r="S67" i="1"/>
  <c r="S56" i="1"/>
  <c r="S70" i="1"/>
  <c r="S68" i="1"/>
  <c r="S69" i="1"/>
  <c r="S72" i="1"/>
  <c r="S54" i="1"/>
  <c r="S71" i="1"/>
  <c r="W75" i="1"/>
  <c r="X53" i="1"/>
  <c r="X75" i="1" s="1"/>
  <c r="Y53" i="1"/>
  <c r="Y75" i="1" s="1"/>
  <c r="Z53" i="1"/>
  <c r="Z75" i="1" s="1"/>
  <c r="R19" i="1"/>
  <c r="S53" i="1" l="1"/>
  <c r="S75" i="1" s="1"/>
  <c r="R26" i="1"/>
  <c r="R27" i="1"/>
  <c r="R28" i="1"/>
  <c r="R29" i="1"/>
  <c r="R30" i="1"/>
  <c r="R35" i="1"/>
  <c r="R36" i="1"/>
  <c r="R37" i="1"/>
  <c r="R38" i="1"/>
  <c r="R39" i="1"/>
  <c r="R25" i="1"/>
  <c r="L40" i="1" l="1"/>
  <c r="J40" i="1"/>
  <c r="L25" i="1"/>
  <c r="J25" i="1"/>
  <c r="W2" i="1" l="1"/>
  <c r="W1" i="1"/>
  <c r="Z2" i="1"/>
  <c r="Y2" i="1"/>
  <c r="X2" i="1"/>
  <c r="Z22" i="1"/>
  <c r="Y22" i="1"/>
  <c r="X22" i="1"/>
  <c r="W22" i="1"/>
  <c r="W21" i="1"/>
  <c r="M22" i="1"/>
  <c r="N22" i="1"/>
  <c r="O22" i="1"/>
  <c r="P22" i="1"/>
  <c r="M21" i="1"/>
  <c r="P42" i="1" l="1"/>
  <c r="O42" i="1"/>
  <c r="N42" i="1"/>
  <c r="C42" i="1"/>
  <c r="K40" i="1"/>
  <c r="S22" i="1"/>
  <c r="S21" i="1"/>
  <c r="V2" i="1"/>
  <c r="U2" i="1"/>
  <c r="T2" i="1"/>
  <c r="V1" i="1"/>
  <c r="U1" i="1"/>
  <c r="T1" i="1"/>
  <c r="R21" i="1" l="1"/>
  <c r="S40" i="1"/>
  <c r="J42" i="1"/>
  <c r="W28" i="1"/>
  <c r="Y28" i="1"/>
  <c r="X35" i="1"/>
  <c r="Z35" i="1"/>
  <c r="Z37" i="1"/>
  <c r="X25" i="1"/>
  <c r="Y35" i="1"/>
  <c r="W27" i="1"/>
  <c r="X27" i="1"/>
  <c r="W29" i="1"/>
  <c r="X29" i="1"/>
  <c r="X28" i="1"/>
  <c r="Z30" i="1"/>
  <c r="W35" i="1"/>
  <c r="Y37" i="1"/>
  <c r="Z28" i="1"/>
  <c r="W36" i="1"/>
  <c r="Y25" i="1"/>
  <c r="Y27" i="1"/>
  <c r="Y29" i="1"/>
  <c r="W30" i="1"/>
  <c r="X36" i="1"/>
  <c r="M42" i="1"/>
  <c r="Z25" i="1"/>
  <c r="Z27" i="1"/>
  <c r="Z29" i="1"/>
  <c r="X30" i="1"/>
  <c r="Y36" i="1"/>
  <c r="W37" i="1"/>
  <c r="Y30" i="1"/>
  <c r="Z36" i="1"/>
  <c r="X37" i="1"/>
  <c r="S29" i="1" l="1"/>
  <c r="S27" i="1"/>
  <c r="S30" i="1"/>
  <c r="S35" i="1"/>
  <c r="S28" i="1"/>
  <c r="S37" i="1"/>
  <c r="S36" i="1"/>
  <c r="S25" i="1"/>
  <c r="Y39" i="1"/>
  <c r="X39" i="1"/>
  <c r="Z39" i="1"/>
  <c r="W39" i="1"/>
  <c r="H42" i="1"/>
  <c r="Y26" i="1"/>
  <c r="X26" i="1"/>
  <c r="W26" i="1"/>
  <c r="Z26" i="1"/>
  <c r="S39" i="1" l="1"/>
  <c r="S26" i="1"/>
  <c r="Z38" i="1"/>
  <c r="Y38" i="1"/>
  <c r="X38" i="1"/>
  <c r="W38" i="1"/>
  <c r="S38" i="1" l="1"/>
  <c r="S42" i="1" s="1"/>
  <c r="Y42" i="1"/>
  <c r="X42" i="1"/>
  <c r="W42" i="1"/>
  <c r="Z42" i="1"/>
  <c r="I42" i="1" l="1"/>
</calcChain>
</file>

<file path=xl/sharedStrings.xml><?xml version="1.0" encoding="utf-8"?>
<sst xmlns="http://schemas.openxmlformats.org/spreadsheetml/2006/main" count="211" uniqueCount="64">
  <si>
    <t>Исполнитель</t>
  </si>
  <si>
    <t>Объем</t>
  </si>
  <si>
    <t>Профиль работ</t>
  </si>
  <si>
    <t>Заголовки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</si>
  <si>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</si>
  <si>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</si>
  <si>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</si>
  <si>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</si>
  <si>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</si>
  <si>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</si>
  <si>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</si>
  <si>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</si>
  <si>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</si>
  <si>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</si>
  <si>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</si>
  <si>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</si>
  <si>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МК</t>
  </si>
  <si>
    <t>Оборудование</t>
  </si>
  <si>
    <t>Трубопроводы</t>
  </si>
  <si>
    <t>Непосредствен</t>
  </si>
  <si>
    <t>Ед.изм</t>
  </si>
  <si>
    <t>Стоимость в</t>
  </si>
  <si>
    <t>задан. периоде</t>
  </si>
  <si>
    <t>Доход</t>
  </si>
  <si>
    <t>по проекту</t>
  </si>
  <si>
    <t>Теплоизоляция</t>
  </si>
  <si>
    <t>Футеровка</t>
  </si>
  <si>
    <t>ВЫКСУНСКИЙ МЗ</t>
  </si>
  <si>
    <t>Предпол</t>
  </si>
  <si>
    <t>Выполнение пусконаладочных работ по печам</t>
  </si>
  <si>
    <t>Монтаж оборудования кольцевой печи для нагрева заготовок</t>
  </si>
  <si>
    <t>Огнеупорная кладка</t>
  </si>
  <si>
    <t>Установка минераловатных покрытий</t>
  </si>
  <si>
    <t>Изоляция трубопроводов</t>
  </si>
  <si>
    <t>Монтаж трубопроводов</t>
  </si>
  <si>
    <t>Изготовление опор</t>
  </si>
  <si>
    <t>Изготовдение изоляции трубопроводов</t>
  </si>
  <si>
    <t>Обратный монтаж дымовой трубы</t>
  </si>
  <si>
    <t xml:space="preserve">Монтаж кольцевой печи                                       </t>
  </si>
  <si>
    <t>-емкость</t>
  </si>
  <si>
    <t>ВСЕГО ОСВОЕНИЯ ПО ОБЪЕКТУ</t>
  </si>
  <si>
    <t>ВСЕГО ДОХОДА ПО ОБЪЕКТУ</t>
  </si>
  <si>
    <t>АКЗ</t>
  </si>
  <si>
    <t>Столбец0</t>
  </si>
  <si>
    <t>Наименование Работ</t>
  </si>
  <si>
    <t>РОМАШКА</t>
  </si>
  <si>
    <t>РОГА</t>
  </si>
  <si>
    <t>КОПЫТА</t>
  </si>
  <si>
    <t>НОВАЯ СТРОКА 1</t>
  </si>
  <si>
    <t>НОВАЯ СТРОКА 2</t>
  </si>
  <si>
    <t>НОВАЯ СТРОКА 3</t>
  </si>
  <si>
    <t>НОВАЯ СТРОКА 4</t>
  </si>
  <si>
    <t>НОВАЯ СТРОКА 5</t>
  </si>
  <si>
    <t>НОВАЯ СТРОКА 6</t>
  </si>
  <si>
    <t>НОВАЯ СТРОКА 7</t>
  </si>
  <si>
    <t>НОВАЯ СТРОКА 8</t>
  </si>
  <si>
    <t>НОВАЯ СТРОКА 9</t>
  </si>
  <si>
    <t>ПЛАН РАБОТ 1 (ТАБЛИЦА 1)</t>
  </si>
  <si>
    <t>ПЛАН РАБОТ 2 (ТАБЛИЦА 2)</t>
  </si>
  <si>
    <t>Расход</t>
  </si>
  <si>
    <t>процент расхода</t>
  </si>
  <si>
    <t>АВТОЗАПОЛНЕНИЕ ФОРМУЛ В СТОЛБЦАХ ПОДСВЕЧЕННЫХ КРАСНЫМ НЕ ПРОТЯГИВАЕТСЯ ПРИ ДОБАВЛЕНИИ СТРОК</t>
  </si>
  <si>
    <t>ПЛАН РАСХОДОВ (ТАБЛИЦА 3)</t>
  </si>
  <si>
    <t>ПЛАН РАСХОДОВ (ТАБЛИЦА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</si>
</sst>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₽&quot;* #,##0.00_);_(&quot;₽&quot;* \(#,##0.00\);_(&quot;₽&quot;* &quot;-&quot;??_);_(@_)"/>
    <numFmt numFmtId="165" formatCode="#,##0\ &quot;₽&quot;"/>
    <numFmt numFmtId="166" formatCode="#,##0.0"/>
    <numFmt numFmtId="167" formatCode="[$-419]mmmm\ yyyy;@"/>
    <numFmt numFmtId="168" formatCode="0.0%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b/>
      <sz val="11"/>
      <color theme="2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9" tint="0.3999755851924192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b/>
      <sz val="12"/>
      <color theme="7" tint="0.59999389629810485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6" tint="0.79998168889431442"/>
      <name val="Calibri"/>
      <family val="2"/>
      <charset val="204"/>
      <scheme val="minor"/>
    </font>
    <font>
      <sz val="11"/>
      <color theme="5" tint="0.59999389629810485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3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4" fillId="0" borderId="0"/>
  </cellStyleXfs>
  <cellXfs count="1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/>
    <xf numFmtId="165" fontId="0" fillId="0" borderId="0" xfId="0" applyNumberFormat="1" applyFont="1"/>
    <xf numFmtId="0" fontId="0" fillId="0" borderId="0" xfId="0" applyFont="1" applyFill="1"/>
    <xf numFmtId="166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" borderId="2" xfId="0" applyFont="1" applyFill="1" applyBorder="1" applyAlignment="1">
      <alignment horizontal="center" vertical="top"/>
    </xf>
    <xf numFmtId="0" fontId="0" fillId="3" borderId="2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17" fontId="0" fillId="3" borderId="2" xfId="0" applyNumberFormat="1" applyFont="1" applyFill="1" applyBorder="1"/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0" fillId="9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wrapText="1"/>
    </xf>
    <xf numFmtId="17" fontId="0" fillId="0" borderId="0" xfId="0" applyNumberFormat="1" applyFont="1" applyFill="1" applyBorder="1"/>
    <xf numFmtId="0" fontId="0" fillId="8" borderId="4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6" borderId="0" xfId="0" applyFont="1" applyFill="1"/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7" fontId="0" fillId="0" borderId="9" xfId="0" applyNumberFormat="1" applyFont="1" applyFill="1" applyBorder="1"/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wrapText="1"/>
    </xf>
    <xf numFmtId="167" fontId="0" fillId="3" borderId="1" xfId="0" applyNumberFormat="1" applyFont="1" applyFill="1" applyBorder="1"/>
    <xf numFmtId="0" fontId="12" fillId="8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20" fontId="0" fillId="0" borderId="0" xfId="0" applyNumberFormat="1" applyFont="1" applyFill="1" applyBorder="1" applyAlignment="1">
      <alignment horizontal="center" vertical="center" wrapText="1"/>
    </xf>
    <xf numFmtId="17" fontId="0" fillId="3" borderId="1" xfId="0" applyNumberFormat="1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top"/>
    </xf>
    <xf numFmtId="3" fontId="12" fillId="8" borderId="3" xfId="0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/>
    </xf>
    <xf numFmtId="166" fontId="0" fillId="8" borderId="1" xfId="1" applyNumberFormat="1" applyFont="1" applyFill="1" applyBorder="1" applyAlignment="1">
      <alignment horizontal="center" vertical="center" wrapText="1"/>
    </xf>
    <xf numFmtId="166" fontId="0" fillId="8" borderId="1" xfId="0" applyNumberFormat="1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1" xfId="0" applyFont="1" applyFill="1" applyBorder="1" applyAlignment="1">
      <alignment horizontal="center" wrapText="1"/>
    </xf>
    <xf numFmtId="168" fontId="5" fillId="9" borderId="1" xfId="1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/>
    <xf numFmtId="166" fontId="0" fillId="0" borderId="0" xfId="0" applyNumberFormat="1" applyFont="1"/>
    <xf numFmtId="166" fontId="0" fillId="0" borderId="1" xfId="0" applyNumberFormat="1" applyFont="1" applyFill="1" applyBorder="1" applyAlignment="1">
      <alignment horizontal="left" vertical="center"/>
    </xf>
    <xf numFmtId="166" fontId="0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center" wrapText="1"/>
    </xf>
    <xf numFmtId="166" fontId="21" fillId="0" borderId="0" xfId="0" applyNumberFormat="1" applyFont="1"/>
    <xf numFmtId="167" fontId="0" fillId="0" borderId="9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/>
    <xf numFmtId="0" fontId="9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 vertical="center" wrapText="1"/>
    </xf>
    <xf numFmtId="166" fontId="0" fillId="0" borderId="1" xfId="1" applyNumberFormat="1" applyFont="1" applyFill="1" applyBorder="1" applyAlignment="1">
      <alignment horizontal="center" vertical="center" wrapText="1"/>
    </xf>
    <xf numFmtId="166" fontId="0" fillId="12" borderId="1" xfId="0" applyNumberFormat="1" applyFont="1" applyFill="1" applyBorder="1" applyAlignment="1">
      <alignment horizontal="left" vertical="center"/>
    </xf>
    <xf numFmtId="0" fontId="2" fillId="8" borderId="1" xfId="0" applyFont="1" applyFill="1" applyBorder="1" applyAlignment="1">
      <alignment vertical="center" wrapText="1"/>
    </xf>
    <xf numFmtId="0" fontId="0" fillId="8" borderId="3" xfId="0" applyFont="1" applyFill="1" applyBorder="1"/>
    <xf numFmtId="0" fontId="16" fillId="0" borderId="0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17" fontId="5" fillId="3" borderId="1" xfId="0" applyNumberFormat="1" applyFont="1" applyFill="1" applyBorder="1"/>
    <xf numFmtId="166" fontId="5" fillId="9" borderId="1" xfId="1" applyNumberFormat="1" applyFont="1" applyFill="1" applyBorder="1" applyAlignment="1">
      <alignment horizontal="center" vertical="center" wrapText="1"/>
    </xf>
    <xf numFmtId="166" fontId="0" fillId="11" borderId="1" xfId="0" applyNumberFormat="1" applyFont="1" applyFill="1" applyBorder="1" applyAlignment="1">
      <alignment horizontal="center" vertical="center"/>
    </xf>
    <xf numFmtId="3" fontId="5" fillId="9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4" fillId="5" borderId="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top"/>
    </xf>
    <xf numFmtId="3" fontId="5" fillId="3" borderId="1" xfId="0" applyNumberFormat="1" applyFont="1" applyFill="1" applyBorder="1" applyAlignment="1">
      <alignment horizontal="center" vertical="top"/>
    </xf>
    <xf numFmtId="3" fontId="0" fillId="8" borderId="1" xfId="0" applyNumberFormat="1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 wrapText="1"/>
    </xf>
    <xf numFmtId="49" fontId="0" fillId="7" borderId="14" xfId="0" applyNumberFormat="1" applyFont="1" applyFill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left" vertical="center"/>
    </xf>
    <xf numFmtId="10" fontId="25" fillId="5" borderId="1" xfId="0" applyNumberFormat="1" applyFont="1" applyFill="1" applyBorder="1" applyAlignment="1">
      <alignment horizontal="left"/>
    </xf>
    <xf numFmtId="166" fontId="0" fillId="5" borderId="1" xfId="0" applyNumberFormat="1" applyFont="1" applyFill="1" applyBorder="1" applyAlignment="1">
      <alignment horizontal="left"/>
    </xf>
    <xf numFmtId="0" fontId="0" fillId="8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/>
    <xf numFmtId="0" fontId="5" fillId="4" borderId="1" xfId="0" applyFont="1" applyFill="1" applyBorder="1" applyAlignment="1">
      <alignment horizontal="center" vertical="center"/>
    </xf>
    <xf numFmtId="167" fontId="0" fillId="4" borderId="1" xfId="0" applyNumberFormat="1" applyFont="1" applyFill="1" applyBorder="1"/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17" fontId="0" fillId="4" borderId="1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 vertical="top"/>
    </xf>
    <xf numFmtId="4" fontId="0" fillId="5" borderId="1" xfId="0" applyNumberFormat="1" applyFont="1" applyFill="1" applyBorder="1" applyAlignment="1">
      <alignment horizontal="center" vertical="center"/>
    </xf>
    <xf numFmtId="9" fontId="0" fillId="5" borderId="1" xfId="0" applyNumberFormat="1" applyFont="1" applyFill="1" applyBorder="1" applyAlignment="1">
      <alignment horizontal="center" vertical="center"/>
    </xf>
    <xf numFmtId="3" fontId="0" fillId="5" borderId="3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ont="1" applyFill="1"/>
    <xf numFmtId="14" fontId="0" fillId="0" borderId="0" xfId="0" applyNumberFormat="1" applyFont="1" applyFill="1"/>
    <xf numFmtId="14" fontId="26" fillId="6" borderId="13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10" borderId="1" xfId="0" applyFont="1" applyFill="1" applyBorder="1"/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8" fontId="5" fillId="8" borderId="1" xfId="1" applyNumberFormat="1" applyFont="1" applyFill="1" applyBorder="1" applyAlignment="1">
      <alignment horizontal="center" vertical="center" wrapText="1"/>
    </xf>
    <xf numFmtId="166" fontId="0" fillId="4" borderId="1" xfId="0" applyNumberFormat="1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vertical="center" wrapText="1"/>
    </xf>
    <xf numFmtId="0" fontId="11" fillId="13" borderId="0" xfId="0" applyFont="1" applyFill="1" applyAlignment="1">
      <alignment horizontal="center" vertical="center"/>
    </xf>
    <xf numFmtId="0" fontId="11" fillId="13" borderId="0" xfId="0" applyFont="1" applyFill="1" applyAlignment="1">
      <alignment vertical="center"/>
    </xf>
    <xf numFmtId="0" fontId="6" fillId="13" borderId="0" xfId="0" applyFont="1" applyFill="1" applyAlignment="1">
      <alignment vertical="center"/>
    </xf>
    <xf numFmtId="0" fontId="7" fillId="13" borderId="0" xfId="0" applyFont="1" applyFill="1" applyAlignment="1">
      <alignment vertical="center"/>
    </xf>
    <xf numFmtId="0" fontId="27" fillId="13" borderId="0" xfId="0" applyFont="1" applyFill="1"/>
    <xf numFmtId="0" fontId="0" fillId="3" borderId="3" xfId="0" applyNumberFormat="1" applyFont="1" applyFill="1" applyBorder="1" applyAlignment="1">
      <alignment horizontal="center"/>
    </xf>
    <xf numFmtId="0" fontId="0" fillId="3" borderId="4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Денежный" xfId="1" builtinId="4"/>
    <cellStyle name="Обычный" xfId="0" builtinId="0"/>
    <cellStyle name="Обычный 2" xfId="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C000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C000"/>
        <name val="Calibri"/>
        <scheme val="minor"/>
      </font>
      <fill>
        <patternFill patternType="solid">
          <fgColor indexed="64"/>
          <bgColor rgb="FFFFC00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C000"/>
        <name val="Calibri"/>
        <scheme val="minor"/>
      </font>
      <fill>
        <patternFill patternType="solid">
          <fgColor indexed="64"/>
          <bgColor rgb="FFFFC00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C000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C000"/>
        <name val="Calibri"/>
        <scheme val="minor"/>
      </font>
      <fill>
        <patternFill patternType="solid">
          <fgColor indexed="64"/>
          <bgColor rgb="FFFFC00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C000"/>
        <name val="Calibri"/>
        <scheme val="minor"/>
      </font>
      <fill>
        <patternFill patternType="solid">
          <fgColor indexed="64"/>
          <bgColor rgb="FFFFC00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9933"/>
      <color rgb="FFFF6600"/>
      <color rgb="FF85FF94"/>
      <color rgb="FFAF82DC"/>
      <color rgb="FFFFCCFF"/>
      <color rgb="FFECA1FB"/>
      <color rgb="FFFF99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3451409</xdr:colOff>
      <xdr:row>6</xdr:row>
      <xdr:rowOff>16300</xdr:rowOff>
    </xdr:from>
    <xdr:to>
      <xdr:col>1</xdr:col>
      <xdr:colOff>4258234</xdr:colOff>
      <xdr:row>9</xdr:row>
      <xdr:rowOff>132432</xdr:rowOff>
    </xdr:to>
    <xdr:sp macro="[0]!Лист1.Ширина_столбцов1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4146174" y="33618"/>
          <a:ext cx="806825" cy="168087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ables/table1.xml><?xml version="1.0" encoding="utf-8"?>
<table xmlns="http://schemas.openxmlformats.org/spreadsheetml/2006/main" id="13" name="Таблица1" displayName="Таблица1" ref="B23:H42" totalsRowShown="0" headerRowDxfId="13" headerRowBorderDxfId="12" tableBorderDxfId="11">
  <autoFilter ref="B23:H42"/>
  <tableColumns count="7">
    <tableColumn id="1" name="Столбец1"/>
    <tableColumn id="2" name="Столбец2"/>
    <tableColumn id="3" name="Столбец3" dataDxfId="10"/>
    <tableColumn id="4" name="Столбец4" dataDxfId="9"/>
    <tableColumn id="5" name="Столбец5" dataDxfId="8"/>
    <tableColumn id="6" name="Столбец6" dataDxfId="7"/>
    <tableColumn id="7" name="Столбец7">
      <calculatedColumnFormula>SUMIF(M$3:P$3,"&gt;0",M24:P24)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Таблица2" displayName="Таблица2" ref="B51:H75" totalsRowShown="0" headerRowDxfId="6" headerRowBorderDxfId="5" tableBorderDxfId="4">
  <autoFilter ref="B51:H75"/>
  <tableColumns count="7">
    <tableColumn id="1" name="Столбец1"/>
    <tableColumn id="2" name="Столбец2"/>
    <tableColumn id="3" name="Столбец3" dataDxfId="3"/>
    <tableColumn id="4" name="Столбец4" dataDxfId="2"/>
    <tableColumn id="5" name="Столбец5" dataDxfId="1"/>
    <tableColumn id="6" name="Столбец6" dataDxfId="0"/>
    <tableColumn id="7" name="Столбец7">
      <calculatedColumnFormula>SUMIF(M$3:P$3,"&gt;0",M52:P52)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howOutlineSymbols="0"/>
  </sheetPr>
  <dimension ref="A1:Z75"/>
  <sheetViews>
    <sheetView showZeros="0" tabSelected="1" showOutlineSymbols="0" view="pageBreakPreview" zoomScale="55" zoomScaleNormal="70" zoomScaleSheetLayoutView="55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R18" sqref="R18"/>
    </sheetView>
  </sheetViews>
  <sheetFormatPr defaultColWidth="9.140625" defaultRowHeight="15" outlineLevelRow="1" x14ac:dyDescent="0.25"/>
  <cols>
    <col min="1" max="1" width="10.42578125" style="5" customWidth="1"/>
    <col min="2" max="2" width="67.5703125" style="3" customWidth="1"/>
    <col min="3" max="3" width="11.7109375" style="8" customWidth="1"/>
    <col min="4" max="4" width="13.28515625" style="8" customWidth="1"/>
    <col min="5" max="5" width="17.5703125" style="7" customWidth="1"/>
    <col min="6" max="6" width="17" style="8" customWidth="1"/>
    <col min="7" max="7" width="19.42578125" style="8" customWidth="1"/>
    <col min="8" max="8" width="14.85546875" style="8" customWidth="1"/>
    <col min="9" max="9" width="15.28515625" style="3" customWidth="1"/>
    <col min="10" max="10" width="15.7109375" style="3" hidden="1" customWidth="1"/>
    <col min="11" max="11" width="14.140625" style="3" hidden="1" customWidth="1"/>
    <col min="12" max="12" width="15.140625" style="4" hidden="1" customWidth="1"/>
    <col min="13" max="13" width="17" style="4" customWidth="1"/>
    <col min="14" max="16" width="15.7109375" style="4" customWidth="1"/>
    <col min="17" max="17" width="6.85546875" style="3" customWidth="1"/>
    <col min="18" max="18" width="79.85546875" style="5" customWidth="1"/>
    <col min="19" max="19" width="15.7109375" style="5" customWidth="1"/>
    <col min="20" max="22" width="0.140625" style="3" customWidth="1"/>
    <col min="23" max="26" width="15.7109375" style="3" customWidth="1"/>
    <col min="27" max="16384" width="9.140625" style="3"/>
  </cols>
  <sheetData>
    <row r="1" spans="1:26" ht="15" hidden="1" customHeight="1" x14ac:dyDescent="0.25">
      <c r="A1" s="128"/>
      <c r="B1" s="34" t="s">
        <v>44</v>
      </c>
      <c r="C1" s="35" t="s">
        <v>20</v>
      </c>
      <c r="D1" s="35" t="s">
        <v>1</v>
      </c>
      <c r="E1" s="36" t="s">
        <v>2</v>
      </c>
      <c r="F1" s="35" t="s">
        <v>0</v>
      </c>
      <c r="G1" s="35" t="s">
        <v>19</v>
      </c>
      <c r="H1" s="35" t="s">
        <v>21</v>
      </c>
      <c r="I1" s="35"/>
      <c r="J1" s="35"/>
      <c r="K1" s="35" t="s">
        <v>28</v>
      </c>
      <c r="L1" s="35"/>
      <c r="M1" s="148">
        <v>2022</v>
      </c>
      <c r="N1" s="149"/>
      <c r="O1" s="149"/>
      <c r="P1" s="149"/>
      <c r="S1" s="35" t="s">
        <v>59</v>
      </c>
      <c r="T1" s="35">
        <f t="shared" ref="T1:V2" si="0">J1</f>
        <v>0</v>
      </c>
      <c r="U1" s="35" t="str">
        <f t="shared" si="0"/>
        <v>Предпол</v>
      </c>
      <c r="V1" s="35">
        <f t="shared" si="0"/>
        <v>0</v>
      </c>
      <c r="W1" s="148">
        <f>$M$1</f>
        <v>2022</v>
      </c>
      <c r="X1" s="149"/>
      <c r="Y1" s="149"/>
      <c r="Z1" s="149"/>
    </row>
    <row r="2" spans="1:26" ht="15" hidden="1" customHeight="1" thickBot="1" x14ac:dyDescent="0.3">
      <c r="A2" s="33"/>
      <c r="B2" s="129">
        <v>44803</v>
      </c>
      <c r="C2" s="37"/>
      <c r="D2" s="37" t="s">
        <v>24</v>
      </c>
      <c r="E2" s="38"/>
      <c r="F2" s="38"/>
      <c r="G2" s="67" t="s">
        <v>0</v>
      </c>
      <c r="H2" s="67" t="s">
        <v>22</v>
      </c>
      <c r="I2" s="104"/>
      <c r="J2" s="104" t="s">
        <v>24</v>
      </c>
      <c r="K2" s="39" t="s">
        <v>0</v>
      </c>
      <c r="L2" s="105" t="s">
        <v>39</v>
      </c>
      <c r="M2" s="82">
        <v>44562</v>
      </c>
      <c r="N2" s="82">
        <v>44593</v>
      </c>
      <c r="O2" s="82">
        <v>44621</v>
      </c>
      <c r="P2" s="82">
        <v>44652</v>
      </c>
      <c r="Q2" s="5"/>
      <c r="R2" s="33"/>
      <c r="S2" s="67" t="s">
        <v>22</v>
      </c>
      <c r="T2" s="39" t="str">
        <f t="shared" si="0"/>
        <v>по проекту</v>
      </c>
      <c r="U2" s="39" t="str">
        <f t="shared" si="0"/>
        <v>Исполнитель</v>
      </c>
      <c r="V2" s="39" t="str">
        <f t="shared" si="0"/>
        <v>-емкость</v>
      </c>
      <c r="W2" s="40">
        <f>$M$2</f>
        <v>44562</v>
      </c>
      <c r="X2" s="40">
        <f>$N$2</f>
        <v>44593</v>
      </c>
      <c r="Y2" s="40">
        <f>$O$2</f>
        <v>44621</v>
      </c>
      <c r="Z2" s="40">
        <f>$P$2</f>
        <v>44652</v>
      </c>
    </row>
    <row r="3" spans="1:26" ht="18" hidden="1" customHeight="1" x14ac:dyDescent="0.25">
      <c r="B3" s="123"/>
      <c r="C3" s="123"/>
      <c r="D3" s="123"/>
      <c r="E3" s="124"/>
      <c r="F3" s="125"/>
      <c r="G3" s="125"/>
      <c r="H3" s="126"/>
      <c r="I3" s="123"/>
      <c r="J3" s="123"/>
      <c r="K3" s="123"/>
      <c r="L3" s="123"/>
      <c r="M3" s="75"/>
      <c r="N3" s="75"/>
      <c r="O3" s="75"/>
      <c r="P3" s="75"/>
      <c r="Q3" s="5"/>
      <c r="R3" s="127"/>
      <c r="S3" s="75"/>
      <c r="T3" s="75"/>
      <c r="U3" s="75"/>
      <c r="V3" s="75"/>
      <c r="W3" s="75"/>
      <c r="X3" s="75"/>
      <c r="Y3" s="75"/>
      <c r="Z3" s="75"/>
    </row>
    <row r="4" spans="1:26" ht="27.75" hidden="1" customHeight="1" x14ac:dyDescent="0.25">
      <c r="B4" s="32"/>
      <c r="C4" s="32"/>
      <c r="D4" s="32"/>
      <c r="E4" s="25"/>
      <c r="F4" s="25"/>
      <c r="G4" s="25"/>
      <c r="H4" s="25"/>
      <c r="I4" s="26"/>
      <c r="J4" s="26"/>
      <c r="K4" s="26"/>
      <c r="L4" s="26"/>
      <c r="M4" s="27"/>
      <c r="N4" s="27"/>
      <c r="O4" s="27"/>
      <c r="P4" s="27"/>
      <c r="Q4" s="5"/>
    </row>
    <row r="5" spans="1:26" ht="20.100000000000001" hidden="1" customHeight="1" x14ac:dyDescent="0.25">
      <c r="B5" s="135"/>
      <c r="C5" s="45"/>
      <c r="D5" s="45"/>
      <c r="E5" s="25"/>
      <c r="F5" s="83"/>
      <c r="G5" s="84"/>
      <c r="H5" s="49"/>
      <c r="I5" s="26"/>
      <c r="J5" s="50"/>
      <c r="K5" s="60"/>
      <c r="L5" s="26"/>
      <c r="M5" s="27"/>
      <c r="N5" s="27"/>
      <c r="O5" s="27"/>
      <c r="P5" s="27"/>
    </row>
    <row r="6" spans="1:26" ht="0.95" customHeight="1" x14ac:dyDescent="0.25">
      <c r="B6" s="41"/>
      <c r="C6" s="45"/>
      <c r="D6" s="45"/>
      <c r="E6" s="25"/>
      <c r="F6" s="25"/>
      <c r="G6" s="25"/>
      <c r="H6" s="25"/>
      <c r="I6" s="80"/>
      <c r="J6" s="46"/>
      <c r="K6" s="46"/>
      <c r="L6" s="46"/>
      <c r="M6" s="46"/>
      <c r="N6" s="46"/>
      <c r="O6" s="46"/>
      <c r="P6" s="46"/>
    </row>
    <row r="7" spans="1:26" ht="0.95" customHeight="1" x14ac:dyDescent="0.25">
      <c r="B7" s="41"/>
      <c r="C7" s="45"/>
      <c r="D7" s="45"/>
      <c r="E7" s="25"/>
      <c r="F7" s="25"/>
      <c r="G7" s="25"/>
      <c r="H7" s="25"/>
      <c r="I7" s="80"/>
      <c r="J7" s="46"/>
      <c r="K7" s="46"/>
      <c r="L7" s="46"/>
      <c r="M7" s="46"/>
      <c r="N7" s="46"/>
      <c r="O7" s="46"/>
      <c r="P7" s="46"/>
    </row>
    <row r="8" spans="1:26" ht="0.95" customHeight="1" x14ac:dyDescent="0.25">
      <c r="B8" s="41"/>
      <c r="C8" s="45"/>
      <c r="D8" s="45"/>
      <c r="E8" s="25"/>
      <c r="F8" s="25"/>
      <c r="G8" s="25"/>
      <c r="H8" s="25"/>
      <c r="I8" s="80"/>
      <c r="J8" s="46"/>
      <c r="K8" s="46"/>
      <c r="L8" s="46"/>
      <c r="M8" s="46"/>
      <c r="N8" s="46"/>
      <c r="O8" s="46"/>
      <c r="P8" s="46"/>
    </row>
    <row r="9" spans="1:26" ht="0.95" customHeight="1" x14ac:dyDescent="0.25">
      <c r="B9" s="69"/>
      <c r="C9" s="52"/>
      <c r="D9" s="136"/>
      <c r="E9" s="52"/>
      <c r="F9" s="52"/>
      <c r="G9" s="52"/>
      <c r="H9" s="52"/>
      <c r="I9" s="81"/>
      <c r="J9" s="76"/>
      <c r="K9" s="76"/>
      <c r="L9" s="76"/>
      <c r="M9" s="76"/>
      <c r="N9" s="76"/>
      <c r="O9" s="76"/>
      <c r="P9" s="76"/>
    </row>
    <row r="10" spans="1:26" ht="20.100000000000001" customHeight="1" x14ac:dyDescent="0.25">
      <c r="B10" s="69"/>
      <c r="C10" s="52"/>
      <c r="D10" s="136"/>
      <c r="E10" s="54"/>
      <c r="F10" s="54"/>
      <c r="G10" s="54"/>
      <c r="H10" s="54"/>
    </row>
    <row r="11" spans="1:26" x14ac:dyDescent="0.25">
      <c r="B11" s="70"/>
      <c r="C11" s="61"/>
      <c r="D11" s="136"/>
      <c r="E11" s="55"/>
      <c r="F11" s="55"/>
      <c r="G11" s="55"/>
      <c r="H11" s="54"/>
    </row>
    <row r="12" spans="1:26" x14ac:dyDescent="0.25">
      <c r="B12" s="92"/>
      <c r="C12" s="54"/>
      <c r="D12" s="54"/>
      <c r="E12" s="55"/>
      <c r="F12" s="54"/>
      <c r="G12" s="54"/>
      <c r="H12" s="54"/>
    </row>
    <row r="13" spans="1:26" x14ac:dyDescent="0.25">
      <c r="B13" s="53"/>
      <c r="C13" s="54"/>
      <c r="D13" s="54"/>
      <c r="E13" s="55"/>
      <c r="F13" s="54"/>
      <c r="G13" s="54"/>
      <c r="H13" s="54"/>
    </row>
    <row r="14" spans="1:26" ht="23.25" x14ac:dyDescent="0.35"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</row>
    <row r="15" spans="1:26" x14ac:dyDescent="0.25">
      <c r="B15" s="43"/>
      <c r="C15" s="44"/>
      <c r="D15" s="44"/>
      <c r="E15" s="18" t="s">
        <v>3</v>
      </c>
      <c r="F15" s="18"/>
      <c r="G15" s="18"/>
      <c r="H15" s="18"/>
      <c r="I15" s="17"/>
      <c r="J15" s="17"/>
      <c r="K15" s="17"/>
      <c r="L15" s="17"/>
      <c r="M15" s="17"/>
      <c r="N15" s="17"/>
      <c r="O15" s="17"/>
      <c r="P15" s="17"/>
      <c r="X15" s="5"/>
    </row>
    <row r="16" spans="1:26" ht="18.75" customHeight="1" outlineLevel="1" collapsed="1" x14ac:dyDescent="0.25">
      <c r="A16" s="42"/>
      <c r="C16" s="22"/>
      <c r="D16" s="22"/>
      <c r="E16" s="11" t="s">
        <v>3</v>
      </c>
      <c r="F16" s="11"/>
      <c r="G16" s="11"/>
      <c r="H16" s="11"/>
      <c r="I16" s="10"/>
      <c r="J16" s="10"/>
      <c r="K16" s="10"/>
      <c r="L16" s="10"/>
      <c r="M16" s="10"/>
      <c r="N16" s="10"/>
      <c r="O16" s="10"/>
      <c r="P16" s="10"/>
      <c r="R16" s="144" t="s">
        <v>61</v>
      </c>
      <c r="S16" s="143"/>
      <c r="T16" s="10"/>
      <c r="U16" s="10"/>
      <c r="V16" s="10"/>
      <c r="W16" s="142"/>
      <c r="X16" s="142"/>
      <c r="Y16" s="142"/>
      <c r="Z16" s="142"/>
    </row>
    <row r="17" spans="1:26" ht="3" customHeight="1" outlineLevel="1" x14ac:dyDescent="0.25">
      <c r="A17" s="42"/>
      <c r="C17" s="22"/>
      <c r="D17" s="22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10"/>
      <c r="P17" s="10"/>
      <c r="S17" s="11"/>
      <c r="T17" s="10"/>
      <c r="U17" s="10"/>
      <c r="V17" s="10"/>
      <c r="W17" s="10"/>
      <c r="X17" s="10"/>
      <c r="Y17" s="10"/>
      <c r="Z17" s="10"/>
    </row>
    <row r="18" spans="1:26" ht="15" customHeight="1" outlineLevel="1" x14ac:dyDescent="0.25">
      <c r="A18" s="85" t="s">
        <v>27</v>
      </c>
      <c r="B18" s="23" t="s">
        <v>57</v>
      </c>
      <c r="C18" s="20"/>
      <c r="D18" s="20"/>
      <c r="E18" s="18" t="s">
        <v>3</v>
      </c>
      <c r="F18" s="18"/>
      <c r="G18" s="18"/>
      <c r="H18" s="18"/>
      <c r="I18" s="17"/>
      <c r="J18" s="17"/>
      <c r="K18" s="17"/>
      <c r="L18" s="17"/>
      <c r="M18" s="17"/>
      <c r="N18" s="17"/>
      <c r="O18" s="17"/>
      <c r="P18" s="17"/>
      <c r="R18" s="130" t="s">
        <v>62</v>
      </c>
      <c r="S18" s="72"/>
      <c r="T18" s="17"/>
      <c r="V18" s="17"/>
      <c r="W18" s="17"/>
      <c r="X18" s="17"/>
      <c r="Y18" s="17"/>
      <c r="Z18" s="17"/>
    </row>
    <row r="19" spans="1:26" ht="15" customHeight="1" outlineLevel="1" x14ac:dyDescent="0.25">
      <c r="A19" s="42"/>
      <c r="B19" s="23"/>
      <c r="C19" s="20"/>
      <c r="D19" s="20"/>
      <c r="E19" s="18" t="s">
        <v>3</v>
      </c>
      <c r="F19" s="18"/>
      <c r="G19" s="18"/>
      <c r="H19" s="18"/>
      <c r="J19" s="10"/>
      <c r="K19" s="10"/>
      <c r="L19" s="10"/>
      <c r="M19" s="10"/>
      <c r="N19" s="10"/>
      <c r="O19" s="10"/>
      <c r="P19" s="10"/>
      <c r="R19" s="23">
        <f>$B$19</f>
        <v>0</v>
      </c>
      <c r="S19" s="71"/>
      <c r="T19" s="10"/>
      <c r="V19" s="10"/>
      <c r="W19" s="10"/>
      <c r="X19" s="10"/>
      <c r="Y19" s="10"/>
      <c r="Z19" s="10"/>
    </row>
    <row r="20" spans="1:26" ht="3" customHeight="1" outlineLevel="1" x14ac:dyDescent="0.25">
      <c r="A20" s="42"/>
      <c r="E20" s="18" t="s">
        <v>3</v>
      </c>
      <c r="F20" s="18"/>
      <c r="G20" s="18"/>
      <c r="H20" s="18"/>
      <c r="S20" s="18"/>
      <c r="V20" s="4"/>
      <c r="W20" s="4"/>
      <c r="X20" s="4"/>
      <c r="Y20" s="4"/>
      <c r="Z20" s="4"/>
    </row>
    <row r="21" spans="1:26" ht="15" customHeight="1" outlineLevel="1" x14ac:dyDescent="0.25">
      <c r="A21" s="42"/>
      <c r="B21" s="56" t="s">
        <v>44</v>
      </c>
      <c r="C21" s="56" t="s">
        <v>20</v>
      </c>
      <c r="D21" s="56" t="s">
        <v>1</v>
      </c>
      <c r="E21" s="57" t="s">
        <v>2</v>
      </c>
      <c r="F21" s="56" t="s">
        <v>0</v>
      </c>
      <c r="G21" s="56" t="s">
        <v>19</v>
      </c>
      <c r="H21" s="56" t="s">
        <v>21</v>
      </c>
      <c r="I21" s="56" t="s">
        <v>60</v>
      </c>
      <c r="J21" s="56"/>
      <c r="K21" s="56"/>
      <c r="L21" s="56"/>
      <c r="M21" s="145">
        <f>$M$1</f>
        <v>2022</v>
      </c>
      <c r="N21" s="146"/>
      <c r="O21" s="146"/>
      <c r="P21" s="146"/>
      <c r="R21" s="100" t="str">
        <f>B21</f>
        <v>Наименование Работ</v>
      </c>
      <c r="S21" s="111" t="str">
        <f>S1</f>
        <v>Расход</v>
      </c>
      <c r="T21" s="111"/>
      <c r="U21" s="111" t="s">
        <v>23</v>
      </c>
      <c r="V21" s="111" t="s">
        <v>23</v>
      </c>
      <c r="W21" s="147">
        <f>$M$1</f>
        <v>2022</v>
      </c>
      <c r="X21" s="147"/>
      <c r="Y21" s="147"/>
      <c r="Z21" s="147"/>
    </row>
    <row r="22" spans="1:26" ht="15" customHeight="1" outlineLevel="1" x14ac:dyDescent="0.25">
      <c r="A22" s="42"/>
      <c r="B22" s="15"/>
      <c r="C22" s="15"/>
      <c r="D22" s="15" t="s">
        <v>24</v>
      </c>
      <c r="E22" s="58"/>
      <c r="F22" s="58"/>
      <c r="G22" s="59" t="s">
        <v>0</v>
      </c>
      <c r="H22" s="59" t="s">
        <v>22</v>
      </c>
      <c r="I22" s="15"/>
      <c r="J22" s="15" t="s">
        <v>24</v>
      </c>
      <c r="K22" s="15" t="s">
        <v>0</v>
      </c>
      <c r="L22" s="15" t="s">
        <v>39</v>
      </c>
      <c r="M22" s="47">
        <f>$M$2</f>
        <v>44562</v>
      </c>
      <c r="N22" s="47">
        <f>$N$2</f>
        <v>44593</v>
      </c>
      <c r="O22" s="47">
        <f>$O$2</f>
        <v>44621</v>
      </c>
      <c r="P22" s="47">
        <f>$P$2</f>
        <v>44652</v>
      </c>
      <c r="R22" s="112"/>
      <c r="S22" s="113" t="str">
        <f>S2</f>
        <v>задан. периоде</v>
      </c>
      <c r="T22" s="111"/>
      <c r="U22" s="111"/>
      <c r="V22" s="111"/>
      <c r="W22" s="114">
        <f>$M$2</f>
        <v>44562</v>
      </c>
      <c r="X22" s="114">
        <f>$N$2</f>
        <v>44593</v>
      </c>
      <c r="Y22" s="114">
        <f>$O$2</f>
        <v>44621</v>
      </c>
      <c r="Z22" s="114">
        <f>$P$2</f>
        <v>44652</v>
      </c>
    </row>
    <row r="23" spans="1:26" ht="13.5" customHeight="1" outlineLevel="1" x14ac:dyDescent="0.25">
      <c r="A23" s="42"/>
      <c r="B23" s="15" t="s">
        <v>4</v>
      </c>
      <c r="C23" s="15" t="s">
        <v>5</v>
      </c>
      <c r="D23" s="19" t="s">
        <v>6</v>
      </c>
      <c r="E23" s="14" t="s">
        <v>7</v>
      </c>
      <c r="F23" s="15" t="s">
        <v>8</v>
      </c>
      <c r="G23" s="19" t="s">
        <v>9</v>
      </c>
      <c r="H23" s="64" t="s">
        <v>10</v>
      </c>
      <c r="I23" s="73" t="s">
        <v>11</v>
      </c>
      <c r="J23" s="73" t="s">
        <v>12</v>
      </c>
      <c r="K23" s="73" t="s">
        <v>13</v>
      </c>
      <c r="L23" s="51" t="s">
        <v>14</v>
      </c>
      <c r="M23" s="75"/>
      <c r="N23" s="75"/>
      <c r="O23" s="75"/>
      <c r="P23" s="75"/>
      <c r="R23" s="115" t="s">
        <v>43</v>
      </c>
      <c r="S23" s="111" t="s">
        <v>4</v>
      </c>
      <c r="T23" s="116" t="s">
        <v>5</v>
      </c>
      <c r="U23" s="116" t="s">
        <v>6</v>
      </c>
      <c r="V23" s="117" t="s">
        <v>7</v>
      </c>
      <c r="W23" s="118" t="s">
        <v>12</v>
      </c>
      <c r="X23" s="118" t="s">
        <v>13</v>
      </c>
      <c r="Y23" s="118" t="s">
        <v>14</v>
      </c>
      <c r="Z23" s="118" t="s">
        <v>15</v>
      </c>
    </row>
    <row r="24" spans="1:26" ht="3" customHeight="1" outlineLevel="1" x14ac:dyDescent="0.25">
      <c r="A24" s="42">
        <v>1</v>
      </c>
      <c r="B24" s="15"/>
      <c r="C24" s="15"/>
      <c r="D24" s="19"/>
      <c r="E24" s="12"/>
      <c r="F24" s="12"/>
      <c r="G24" s="12"/>
      <c r="H24" s="62"/>
      <c r="I24" s="13"/>
      <c r="J24" s="13"/>
      <c r="K24" s="13"/>
      <c r="L24" s="16"/>
      <c r="M24" s="16"/>
      <c r="N24" s="16"/>
      <c r="O24" s="16"/>
      <c r="P24" s="16"/>
      <c r="R24" s="134"/>
      <c r="S24" s="101"/>
      <c r="T24" s="73"/>
      <c r="U24" s="73"/>
      <c r="V24" s="51"/>
      <c r="W24" s="51"/>
      <c r="X24" s="51"/>
      <c r="Y24" s="51"/>
      <c r="Z24" s="51"/>
    </row>
    <row r="25" spans="1:26" ht="15" customHeight="1" outlineLevel="1" x14ac:dyDescent="0.25">
      <c r="A25" s="42"/>
      <c r="B25" s="90" t="s">
        <v>30</v>
      </c>
      <c r="C25" s="21"/>
      <c r="D25" s="21"/>
      <c r="E25" s="48" t="s">
        <v>3</v>
      </c>
      <c r="F25" s="48" t="s">
        <v>3</v>
      </c>
      <c r="G25" s="48" t="s">
        <v>3</v>
      </c>
      <c r="H25" s="63" t="s">
        <v>3</v>
      </c>
      <c r="I25" s="74"/>
      <c r="J25" s="95" t="str">
        <f>IF(((F25="СП")),IF(E25="МК",#REF!,IF(E25="Электрика",#REF!,IF(E25="Трубопроводы",#REF!,IF(E25="Оборудование",#REF!,IF(E25="КЖ",#REF!,IF(E25="Общестрой",#REF!,IF(E25="АКЗ",#REF!,IF(E25="Панели",#REF!,IF(E25="Инженерка",#REF!,IF(E25="ГП",#REF!,IF(E25="Кровля",#REF!,IF(E25="Ремонты",#REF!,IF(E25="ПНР",#REF!,IF(E25="Демонтаж МК",#REF!,IF(E25="Теплоизоляция",#REF!,IF(E25="ХимЗащита",#REF!,IF(E25="Футеровка",#REF!,IF(E25="Разное",#REF!,"")))))))))))))))))),IF(F25&lt;&gt;"СП",IF(E25="МК",#REF!,IF(E25="Электрика",#REF!,IF(E25="Трубопроводы",#REF!,IF(E25="Оборудование",#REF!,IF(E25="КЖ",#REF!,IF(E25="Общестрой",#REF!,IF(E25="АКЗ",#REF!,IF(E25="Панели",#REF!,IF(E25="Инженерка",#REF!,IF(E25="ГП",#REF!,IF(E25="Кровля",#REF!,IF(E25="Ремонты",#REF!,IF(E25="ПНР",#REF!,IF(E25="Демонтаж МК",#REF!,IF(E25="Теплоизоляция",#REF!,IF(E25="ХимЗащита",#REF!,IF(E25="Футеровка",#REF!,IF(E25="Разное",#REF!,"")))))))))))))))))),""))</f>
        <v/>
      </c>
      <c r="K25" s="88"/>
      <c r="L25" s="120" t="str">
        <f>IF(((F25="СП")),IF(E25="МК",#REF!,IF(E25="Электрика",#REF!,IF(E25="Трубопроводы",#REF!,IF(E25="Оборудование",#REF!,IF(E25="КЖ",#REF!,IF(E25="Общестрой",#REF!,IF(E25="АКЗ",#REF!,IF(E25="Панели",#REF!,IF(E25="Инженерка",#REF!,IF(E25="ГП",#REF!,IF(E25="Кровля",#REF!,IF(E25="Ремонты",#REF!,IF(E25="ПНР",#REF!,IF(E25="Демонтаж МК",#REF!,IF(E25="Теплоизоляция",#REF!,IF(E25="ХимЗащита",#REF!,IF(E25="Футеровка",#REF!,IF(E25="Разное",#REF!,"")))))))))))))))))),IF(F25&lt;&gt;"СП",IF(E25="МК",#REF!,IF(E25="Электрика",#REF!,IF(E25="Трубопроводы",#REF!,IF(E25="Оборудование",#REF!,IF(E25="КЖ",#REF!,IF(E25="Общестрой",#REF!,IF(E25="АКЗ",#REF!,IF(E25="Панели",#REF!,IF(E25="Инженерка",#REF!,IF(E25="ГП",#REF!,IF(E25="Кровля",#REF!,IF(E25="Ремонты",#REF!,IF(E25="ПНР",#REF!,IF(E25="Демонтаж МК",#REF!,IF(E25="Теплоизоляция",#REF!,IF(E25="ХимЗащита",#REF!,IF(E25="Футеровка",#REF!,IF(E25="Разное",#REF!,"")))))))))))))))))),""))</f>
        <v/>
      </c>
      <c r="M25" s="78">
        <v>0</v>
      </c>
      <c r="N25" s="77"/>
      <c r="O25" s="77"/>
      <c r="P25" s="77"/>
      <c r="R25" s="110" t="str">
        <f>Таблица1[[#This Row],[Столбец1]]</f>
        <v>Монтаж оборудования кольцевой печи для нагрева заготовок</v>
      </c>
      <c r="S25" s="119">
        <f>SUM(W25:Z25)</f>
        <v>0</v>
      </c>
      <c r="T25" s="93"/>
      <c r="U25" s="93"/>
      <c r="V25" s="94"/>
      <c r="W25" s="6">
        <f t="shared" ref="W25:W39" si="1">IFERROR(M25*$I25,"")</f>
        <v>0</v>
      </c>
      <c r="X25" s="6">
        <f t="shared" ref="X25:X39" si="2">IFERROR(N25*$I25,"")</f>
        <v>0</v>
      </c>
      <c r="Y25" s="6">
        <f t="shared" ref="Y25:Y39" si="3">IFERROR(O25*$I25,"")</f>
        <v>0</v>
      </c>
      <c r="Z25" s="6">
        <f t="shared" ref="Z25:Z39" si="4">IFERROR(P25*$I25,"")</f>
        <v>0</v>
      </c>
    </row>
    <row r="26" spans="1:26" ht="15" customHeight="1" outlineLevel="1" x14ac:dyDescent="0.25">
      <c r="A26" s="42"/>
      <c r="B26" s="79" t="s">
        <v>38</v>
      </c>
      <c r="C26" s="1"/>
      <c r="D26" s="1"/>
      <c r="E26" s="1" t="s">
        <v>17</v>
      </c>
      <c r="F26" s="9" t="s">
        <v>45</v>
      </c>
      <c r="G26" s="9"/>
      <c r="H26" s="122">
        <f>M26+N26+O26+P26</f>
        <v>1500</v>
      </c>
      <c r="I26" s="74">
        <v>0.01</v>
      </c>
      <c r="J26" s="97"/>
      <c r="K26" s="88"/>
      <c r="L26" s="121"/>
      <c r="M26" s="89">
        <v>500</v>
      </c>
      <c r="N26" s="89">
        <v>500</v>
      </c>
      <c r="O26" s="89">
        <v>500</v>
      </c>
      <c r="P26" s="77"/>
      <c r="R26" s="110" t="str">
        <f>Таблица1[[#This Row],[Столбец1]]</f>
        <v xml:space="preserve">Монтаж кольцевой печи                                       </v>
      </c>
      <c r="S26" s="119">
        <f t="shared" ref="S26:S39" si="5">SUM(W26:Z26)</f>
        <v>15</v>
      </c>
      <c r="T26" s="93"/>
      <c r="U26" s="93"/>
      <c r="V26" s="94"/>
      <c r="W26" s="138">
        <f t="shared" si="1"/>
        <v>5</v>
      </c>
      <c r="X26" s="138">
        <f t="shared" si="2"/>
        <v>5</v>
      </c>
      <c r="Y26" s="138">
        <f t="shared" si="3"/>
        <v>5</v>
      </c>
      <c r="Z26" s="6">
        <f t="shared" si="4"/>
        <v>0</v>
      </c>
    </row>
    <row r="27" spans="1:26" ht="15" customHeight="1" outlineLevel="1" x14ac:dyDescent="0.25">
      <c r="A27" s="42"/>
      <c r="B27" s="79" t="s">
        <v>26</v>
      </c>
      <c r="C27" s="1"/>
      <c r="D27" s="1"/>
      <c r="E27" s="1" t="s">
        <v>25</v>
      </c>
      <c r="F27" s="9" t="s">
        <v>45</v>
      </c>
      <c r="G27" s="9"/>
      <c r="H27" s="122">
        <f t="shared" ref="H27:H39" si="6">M27+N27+O27+P27</f>
        <v>1800</v>
      </c>
      <c r="I27" s="74">
        <v>0.02</v>
      </c>
      <c r="J27" s="97"/>
      <c r="K27" s="88"/>
      <c r="L27" s="121"/>
      <c r="M27" s="89">
        <v>600</v>
      </c>
      <c r="N27" s="89">
        <v>600</v>
      </c>
      <c r="O27" s="89">
        <v>600</v>
      </c>
      <c r="P27" s="77"/>
      <c r="R27" s="110" t="str">
        <f>Таблица1[[#This Row],[Столбец1]]</f>
        <v>Футеровка</v>
      </c>
      <c r="S27" s="119">
        <f t="shared" si="5"/>
        <v>36</v>
      </c>
      <c r="T27" s="93"/>
      <c r="U27" s="93"/>
      <c r="V27" s="94"/>
      <c r="W27" s="138">
        <f t="shared" si="1"/>
        <v>12</v>
      </c>
      <c r="X27" s="138">
        <f t="shared" si="2"/>
        <v>12</v>
      </c>
      <c r="Y27" s="138">
        <f t="shared" si="3"/>
        <v>12</v>
      </c>
      <c r="Z27" s="6">
        <f t="shared" si="4"/>
        <v>0</v>
      </c>
    </row>
    <row r="28" spans="1:26" ht="15" customHeight="1" outlineLevel="1" x14ac:dyDescent="0.25">
      <c r="A28" s="42"/>
      <c r="B28" s="79" t="s">
        <v>31</v>
      </c>
      <c r="C28" s="1"/>
      <c r="D28" s="1"/>
      <c r="E28" s="1" t="s">
        <v>25</v>
      </c>
      <c r="F28" s="9" t="s">
        <v>45</v>
      </c>
      <c r="G28" s="9"/>
      <c r="H28" s="122">
        <f t="shared" si="6"/>
        <v>1400</v>
      </c>
      <c r="I28" s="74">
        <v>0.03</v>
      </c>
      <c r="J28" s="97"/>
      <c r="K28" s="88"/>
      <c r="L28" s="121"/>
      <c r="M28" s="89">
        <v>700</v>
      </c>
      <c r="N28" s="77"/>
      <c r="O28" s="89">
        <v>700</v>
      </c>
      <c r="P28" s="77"/>
      <c r="R28" s="110" t="str">
        <f>Таблица1[[#This Row],[Столбец1]]</f>
        <v>Огнеупорная кладка</v>
      </c>
      <c r="S28" s="119">
        <f t="shared" si="5"/>
        <v>42</v>
      </c>
      <c r="T28" s="93"/>
      <c r="U28" s="93"/>
      <c r="V28" s="94"/>
      <c r="W28" s="138">
        <f t="shared" si="1"/>
        <v>21</v>
      </c>
      <c r="X28" s="6">
        <f t="shared" si="2"/>
        <v>0</v>
      </c>
      <c r="Y28" s="138">
        <f t="shared" si="3"/>
        <v>21</v>
      </c>
      <c r="Z28" s="6">
        <f t="shared" si="4"/>
        <v>0</v>
      </c>
    </row>
    <row r="29" spans="1:26" ht="15" customHeight="1" outlineLevel="1" x14ac:dyDescent="0.25">
      <c r="A29" s="42"/>
      <c r="B29" s="79" t="s">
        <v>32</v>
      </c>
      <c r="C29" s="2"/>
      <c r="D29" s="2"/>
      <c r="E29" s="1" t="s">
        <v>25</v>
      </c>
      <c r="F29" s="9" t="s">
        <v>45</v>
      </c>
      <c r="G29" s="9"/>
      <c r="H29" s="122">
        <f t="shared" si="6"/>
        <v>3200</v>
      </c>
      <c r="I29" s="74">
        <v>0.04</v>
      </c>
      <c r="J29" s="97"/>
      <c r="K29" s="88"/>
      <c r="L29" s="121"/>
      <c r="M29" s="89">
        <v>800</v>
      </c>
      <c r="N29" s="89">
        <v>800</v>
      </c>
      <c r="O29" s="89">
        <v>800</v>
      </c>
      <c r="P29" s="89">
        <v>800</v>
      </c>
      <c r="R29" s="110" t="str">
        <f>Таблица1[[#This Row],[Столбец1]]</f>
        <v>Установка минераловатных покрытий</v>
      </c>
      <c r="S29" s="119">
        <f t="shared" si="5"/>
        <v>128</v>
      </c>
      <c r="T29" s="93"/>
      <c r="U29" s="93"/>
      <c r="V29" s="94"/>
      <c r="W29" s="138">
        <f t="shared" si="1"/>
        <v>32</v>
      </c>
      <c r="X29" s="138">
        <f t="shared" si="2"/>
        <v>32</v>
      </c>
      <c r="Y29" s="138">
        <f t="shared" si="3"/>
        <v>32</v>
      </c>
      <c r="Z29" s="138">
        <f t="shared" si="4"/>
        <v>32</v>
      </c>
    </row>
    <row r="30" spans="1:26" ht="15" customHeight="1" outlineLevel="1" x14ac:dyDescent="0.25">
      <c r="A30" s="42"/>
      <c r="B30" s="79" t="s">
        <v>33</v>
      </c>
      <c r="C30" s="2"/>
      <c r="D30" s="2"/>
      <c r="E30" s="1" t="s">
        <v>25</v>
      </c>
      <c r="F30" s="9" t="s">
        <v>45</v>
      </c>
      <c r="G30" s="9"/>
      <c r="H30" s="122">
        <f t="shared" si="6"/>
        <v>900</v>
      </c>
      <c r="I30" s="74">
        <v>0.05</v>
      </c>
      <c r="J30" s="97"/>
      <c r="K30" s="88"/>
      <c r="L30" s="121"/>
      <c r="M30" s="77"/>
      <c r="N30" s="89">
        <v>900</v>
      </c>
      <c r="O30" s="77"/>
      <c r="P30" s="77"/>
      <c r="R30" s="110" t="str">
        <f>Таблица1[[#This Row],[Столбец1]]</f>
        <v>Изоляция трубопроводов</v>
      </c>
      <c r="S30" s="119">
        <f t="shared" si="5"/>
        <v>45</v>
      </c>
      <c r="T30" s="93"/>
      <c r="U30" s="93"/>
      <c r="V30" s="94"/>
      <c r="W30" s="6">
        <f t="shared" si="1"/>
        <v>0</v>
      </c>
      <c r="X30" s="138">
        <f t="shared" si="2"/>
        <v>45</v>
      </c>
      <c r="Y30" s="6">
        <f t="shared" si="3"/>
        <v>0</v>
      </c>
      <c r="Z30" s="6">
        <f t="shared" si="4"/>
        <v>0</v>
      </c>
    </row>
    <row r="31" spans="1:26" ht="15" customHeight="1" outlineLevel="1" x14ac:dyDescent="0.25">
      <c r="A31" s="42"/>
      <c r="B31" s="139" t="s">
        <v>48</v>
      </c>
      <c r="C31" s="2"/>
      <c r="D31" s="2"/>
      <c r="E31" s="1"/>
      <c r="F31" s="9"/>
      <c r="G31" s="9"/>
      <c r="H31" s="122">
        <f t="shared" si="6"/>
        <v>0</v>
      </c>
      <c r="I31" s="74"/>
      <c r="J31" s="97"/>
      <c r="K31" s="88"/>
      <c r="L31" s="121"/>
      <c r="M31" s="77"/>
      <c r="N31" s="89"/>
      <c r="O31" s="77"/>
      <c r="P31" s="77"/>
      <c r="R31" s="110"/>
      <c r="S31" s="119"/>
      <c r="T31" s="93"/>
      <c r="U31" s="93"/>
      <c r="V31" s="94"/>
      <c r="W31" s="6"/>
      <c r="X31" s="138"/>
      <c r="Y31" s="6"/>
      <c r="Z31" s="6"/>
    </row>
    <row r="32" spans="1:26" ht="15" customHeight="1" outlineLevel="1" x14ac:dyDescent="0.25">
      <c r="A32" s="42"/>
      <c r="B32" s="139" t="s">
        <v>49</v>
      </c>
      <c r="C32" s="2"/>
      <c r="D32" s="2"/>
      <c r="E32" s="1"/>
      <c r="F32" s="9"/>
      <c r="G32" s="9"/>
      <c r="H32" s="122">
        <f t="shared" si="6"/>
        <v>0</v>
      </c>
      <c r="I32" s="74"/>
      <c r="J32" s="97"/>
      <c r="K32" s="88"/>
      <c r="L32" s="121"/>
      <c r="M32" s="77"/>
      <c r="N32" s="89"/>
      <c r="O32" s="77"/>
      <c r="P32" s="77"/>
      <c r="R32" s="110"/>
      <c r="S32" s="119"/>
      <c r="T32" s="93"/>
      <c r="U32" s="93"/>
      <c r="V32" s="94"/>
      <c r="W32" s="6"/>
      <c r="X32" s="138"/>
      <c r="Y32" s="6"/>
      <c r="Z32" s="6"/>
    </row>
    <row r="33" spans="1:26" ht="15" customHeight="1" outlineLevel="1" x14ac:dyDescent="0.25">
      <c r="A33" s="42"/>
      <c r="B33" s="139" t="s">
        <v>50</v>
      </c>
      <c r="C33" s="2"/>
      <c r="D33" s="2"/>
      <c r="E33" s="1"/>
      <c r="F33" s="9"/>
      <c r="G33" s="9"/>
      <c r="H33" s="122">
        <f t="shared" si="6"/>
        <v>0</v>
      </c>
      <c r="I33" s="74"/>
      <c r="J33" s="97"/>
      <c r="K33" s="88"/>
      <c r="L33" s="121"/>
      <c r="M33" s="77"/>
      <c r="N33" s="89"/>
      <c r="O33" s="77"/>
      <c r="P33" s="77"/>
      <c r="R33" s="110"/>
      <c r="S33" s="119"/>
      <c r="T33" s="93"/>
      <c r="U33" s="93"/>
      <c r="V33" s="94"/>
      <c r="W33" s="6"/>
      <c r="X33" s="138"/>
      <c r="Y33" s="6"/>
      <c r="Z33" s="6"/>
    </row>
    <row r="34" spans="1:26" ht="15" customHeight="1" outlineLevel="1" x14ac:dyDescent="0.25">
      <c r="A34" s="42"/>
      <c r="B34" s="139" t="s">
        <v>51</v>
      </c>
      <c r="C34" s="2"/>
      <c r="D34" s="2"/>
      <c r="E34" s="1"/>
      <c r="F34" s="9"/>
      <c r="G34" s="9"/>
      <c r="H34" s="122">
        <f t="shared" si="6"/>
        <v>0</v>
      </c>
      <c r="I34" s="74"/>
      <c r="J34" s="97"/>
      <c r="K34" s="88"/>
      <c r="L34" s="121"/>
      <c r="M34" s="77"/>
      <c r="N34" s="89"/>
      <c r="O34" s="77"/>
      <c r="P34" s="77"/>
      <c r="R34" s="110"/>
      <c r="S34" s="119"/>
      <c r="T34" s="93"/>
      <c r="U34" s="93"/>
      <c r="V34" s="94"/>
      <c r="W34" s="6"/>
      <c r="X34" s="138"/>
      <c r="Y34" s="6"/>
      <c r="Z34" s="6"/>
    </row>
    <row r="35" spans="1:26" ht="15" customHeight="1" outlineLevel="1" x14ac:dyDescent="0.25">
      <c r="A35" s="42"/>
      <c r="B35" s="79" t="s">
        <v>34</v>
      </c>
      <c r="C35" s="2"/>
      <c r="D35" s="2"/>
      <c r="E35" s="1" t="s">
        <v>18</v>
      </c>
      <c r="F35" s="9" t="s">
        <v>45</v>
      </c>
      <c r="G35" s="9"/>
      <c r="H35" s="122">
        <f t="shared" si="6"/>
        <v>3000</v>
      </c>
      <c r="I35" s="74">
        <v>0.06</v>
      </c>
      <c r="J35" s="97"/>
      <c r="K35" s="88"/>
      <c r="L35" s="121"/>
      <c r="M35" s="89">
        <v>1000</v>
      </c>
      <c r="N35" s="89">
        <v>1000</v>
      </c>
      <c r="O35" s="89">
        <v>1000</v>
      </c>
      <c r="P35" s="77"/>
      <c r="R35" s="110" t="str">
        <f>Таблица1[[#This Row],[Столбец1]]</f>
        <v>Монтаж трубопроводов</v>
      </c>
      <c r="S35" s="119">
        <f t="shared" si="5"/>
        <v>180</v>
      </c>
      <c r="T35" s="93"/>
      <c r="U35" s="93"/>
      <c r="V35" s="94"/>
      <c r="W35" s="138">
        <f t="shared" si="1"/>
        <v>60</v>
      </c>
      <c r="X35" s="138">
        <f t="shared" si="2"/>
        <v>60</v>
      </c>
      <c r="Y35" s="138">
        <f t="shared" si="3"/>
        <v>60</v>
      </c>
      <c r="Z35" s="6">
        <f t="shared" si="4"/>
        <v>0</v>
      </c>
    </row>
    <row r="36" spans="1:26" ht="15" customHeight="1" outlineLevel="1" x14ac:dyDescent="0.25">
      <c r="A36" s="42"/>
      <c r="B36" s="79" t="s">
        <v>35</v>
      </c>
      <c r="C36" s="2"/>
      <c r="D36" s="2"/>
      <c r="E36" s="1" t="s">
        <v>16</v>
      </c>
      <c r="F36" s="9" t="s">
        <v>46</v>
      </c>
      <c r="G36" s="9"/>
      <c r="H36" s="122">
        <f t="shared" si="6"/>
        <v>1100</v>
      </c>
      <c r="I36" s="74">
        <v>7.0000000000000007E-2</v>
      </c>
      <c r="J36" s="97"/>
      <c r="K36" s="88"/>
      <c r="L36" s="121"/>
      <c r="M36" s="77"/>
      <c r="N36" s="89">
        <v>1100</v>
      </c>
      <c r="O36" s="77"/>
      <c r="P36" s="77"/>
      <c r="R36" s="110" t="str">
        <f>Таблица1[[#This Row],[Столбец1]]</f>
        <v>Изготовление опор</v>
      </c>
      <c r="S36" s="119">
        <f t="shared" si="5"/>
        <v>77.000000000000014</v>
      </c>
      <c r="T36" s="93"/>
      <c r="U36" s="93"/>
      <c r="V36" s="94"/>
      <c r="W36" s="6">
        <f t="shared" si="1"/>
        <v>0</v>
      </c>
      <c r="X36" s="138">
        <f t="shared" si="2"/>
        <v>77.000000000000014</v>
      </c>
      <c r="Y36" s="6">
        <f t="shared" si="3"/>
        <v>0</v>
      </c>
      <c r="Z36" s="6">
        <f t="shared" si="4"/>
        <v>0</v>
      </c>
    </row>
    <row r="37" spans="1:26" ht="15" customHeight="1" outlineLevel="1" x14ac:dyDescent="0.25">
      <c r="A37" s="42"/>
      <c r="B37" s="79" t="s">
        <v>36</v>
      </c>
      <c r="C37" s="2"/>
      <c r="D37" s="2"/>
      <c r="E37" s="1" t="s">
        <v>25</v>
      </c>
      <c r="F37" s="9" t="s">
        <v>47</v>
      </c>
      <c r="G37" s="9"/>
      <c r="H37" s="122">
        <f t="shared" si="6"/>
        <v>0</v>
      </c>
      <c r="I37" s="74">
        <v>0.08</v>
      </c>
      <c r="J37" s="97"/>
      <c r="K37" s="88"/>
      <c r="L37" s="121"/>
      <c r="M37" s="78"/>
      <c r="N37" s="78"/>
      <c r="O37" s="77"/>
      <c r="P37" s="77"/>
      <c r="R37" s="110" t="str">
        <f>Таблица1[[#This Row],[Столбец1]]</f>
        <v>Изготовдение изоляции трубопроводов</v>
      </c>
      <c r="S37" s="119">
        <f t="shared" si="5"/>
        <v>0</v>
      </c>
      <c r="T37" s="93"/>
      <c r="U37" s="93"/>
      <c r="V37" s="94"/>
      <c r="W37" s="6">
        <f t="shared" si="1"/>
        <v>0</v>
      </c>
      <c r="X37" s="6">
        <f t="shared" si="2"/>
        <v>0</v>
      </c>
      <c r="Y37" s="6">
        <f t="shared" si="3"/>
        <v>0</v>
      </c>
      <c r="Z37" s="6">
        <f t="shared" si="4"/>
        <v>0</v>
      </c>
    </row>
    <row r="38" spans="1:26" ht="15" customHeight="1" outlineLevel="1" x14ac:dyDescent="0.25">
      <c r="A38" s="42"/>
      <c r="B38" s="79" t="s">
        <v>37</v>
      </c>
      <c r="C38" s="2"/>
      <c r="D38" s="2"/>
      <c r="E38" s="1" t="s">
        <v>18</v>
      </c>
      <c r="F38" s="9" t="s">
        <v>46</v>
      </c>
      <c r="G38" s="9"/>
      <c r="H38" s="122">
        <f t="shared" si="6"/>
        <v>0</v>
      </c>
      <c r="I38" s="74">
        <v>0.09</v>
      </c>
      <c r="J38" s="97"/>
      <c r="K38" s="88"/>
      <c r="L38" s="121"/>
      <c r="M38" s="78"/>
      <c r="N38" s="78"/>
      <c r="O38" s="77"/>
      <c r="P38" s="77"/>
      <c r="R38" s="110" t="str">
        <f>Таблица1[[#This Row],[Столбец1]]</f>
        <v>Обратный монтаж дымовой трубы</v>
      </c>
      <c r="S38" s="119">
        <f t="shared" si="5"/>
        <v>0</v>
      </c>
      <c r="T38" s="93"/>
      <c r="U38" s="93"/>
      <c r="V38" s="94"/>
      <c r="W38" s="6">
        <f t="shared" si="1"/>
        <v>0</v>
      </c>
      <c r="X38" s="6">
        <f t="shared" si="2"/>
        <v>0</v>
      </c>
      <c r="Y38" s="6">
        <f t="shared" si="3"/>
        <v>0</v>
      </c>
      <c r="Z38" s="6">
        <f t="shared" si="4"/>
        <v>0</v>
      </c>
    </row>
    <row r="39" spans="1:26" outlineLevel="1" x14ac:dyDescent="0.25">
      <c r="A39" s="42"/>
      <c r="B39" s="79" t="s">
        <v>29</v>
      </c>
      <c r="C39" s="2"/>
      <c r="D39" s="2"/>
      <c r="E39" s="2" t="s">
        <v>42</v>
      </c>
      <c r="F39" s="9" t="s">
        <v>47</v>
      </c>
      <c r="G39" s="9"/>
      <c r="H39" s="122">
        <f t="shared" si="6"/>
        <v>2400</v>
      </c>
      <c r="I39" s="74">
        <v>0.1</v>
      </c>
      <c r="J39" s="97"/>
      <c r="K39" s="88"/>
      <c r="L39" s="121"/>
      <c r="M39" s="77"/>
      <c r="N39" s="89">
        <v>1200</v>
      </c>
      <c r="O39" s="89">
        <v>1200</v>
      </c>
      <c r="P39" s="77"/>
      <c r="R39" s="110" t="str">
        <f>Таблица1[[#This Row],[Столбец1]]</f>
        <v>Выполнение пусконаладочных работ по печам</v>
      </c>
      <c r="S39" s="119">
        <f t="shared" si="5"/>
        <v>240</v>
      </c>
      <c r="T39" s="93"/>
      <c r="U39" s="93"/>
      <c r="V39" s="94"/>
      <c r="W39" s="6">
        <f t="shared" si="1"/>
        <v>0</v>
      </c>
      <c r="X39" s="138">
        <f t="shared" si="2"/>
        <v>120</v>
      </c>
      <c r="Y39" s="138">
        <f t="shared" si="3"/>
        <v>120</v>
      </c>
      <c r="Z39" s="6">
        <f t="shared" si="4"/>
        <v>0</v>
      </c>
    </row>
    <row r="40" spans="1:26" ht="0.75" customHeight="1" outlineLevel="1" x14ac:dyDescent="0.25">
      <c r="A40" s="42"/>
      <c r="B40" s="91"/>
      <c r="C40" s="28"/>
      <c r="D40" s="29"/>
      <c r="E40" s="30" t="s">
        <v>3</v>
      </c>
      <c r="F40" s="9" t="s">
        <v>46</v>
      </c>
      <c r="G40" s="30" t="s">
        <v>3</v>
      </c>
      <c r="H40" s="68" t="s">
        <v>3</v>
      </c>
      <c r="I40" s="74"/>
      <c r="J40" s="95" t="str">
        <f>IF(((F40="СП")),IF(E40="МК",#REF!,IF(E40="Электрика",#REF!,IF(E40="Трубопроводы",#REF!,IF(E40="Оборудование",#REF!,IF(E40="КЖ",#REF!,IF(E40="Общестрой",#REF!,IF(E40="АКЗ",#REF!,IF(E40="Панели",#REF!,IF(E40="Инженерка",#REF!,IF(E40="ГП",#REF!,IF(E40="Кровля",#REF!,IF(E40="Ремонты",#REF!,IF(E40="ПНР",#REF!,IF(E40="Демонтаж МК",#REF!,IF(E40="Теплоизоляция",#REF!,IF(E40="ХимЗащита",#REF!,IF(E40="Футеровка",#REF!,IF(E40="Разное",#REF!,"")))))))))))))))))),IF(F40&lt;&gt;"СП",IF(E40="МК",#REF!,IF(E40="Электрика",#REF!,IF(E40="Трубопроводы",#REF!,IF(E40="Оборудование",#REF!,IF(E40="КЖ",#REF!,IF(E40="Общестрой",#REF!,IF(E40="АКЗ",#REF!,IF(E40="Панели",#REF!,IF(E40="Инженерка",#REF!,IF(E40="ГП",#REF!,IF(E40="Кровля",#REF!,IF(E40="Ремонты",#REF!,IF(E40="ПНР",#REF!,IF(E40="Демонтаж МК",#REF!,IF(E40="Теплоизоляция",#REF!,IF(E40="ХимЗащита",#REF!,IF(E40="Футеровка",#REF!,IF(E40="Разное",#REF!,"")))))))))))))))))),""))</f>
        <v/>
      </c>
      <c r="K40" s="24" t="e">
        <f>SUM(#REF!)</f>
        <v>#REF!</v>
      </c>
      <c r="L40" s="96" t="str">
        <f>IF(((F40="СП")),IF(E40="МК",#REF!,IF(E40="Электрика",#REF!,IF(E40="Трубопроводы",#REF!,IF(E40="Оборудование",#REF!,IF(E40="КЖ",#REF!,IF(E40="Общестрой",#REF!,IF(E40="АКЗ",#REF!,IF(E40="Панели",#REF!,IF(E40="Инженерка",#REF!,IF(E40="ГП",#REF!,IF(E40="Кровля",#REF!,IF(E40="Ремонты",#REF!,IF(E40="ПНР",#REF!,IF(E40="Демонтаж МК",#REF!,IF(E40="Теплоизоляция",#REF!,IF(E40="ХимЗащита",#REF!,IF(E40="Футеровка",#REF!,IF(E40="Разное",#REF!,"")))))))))))))))))),IF(F40&lt;&gt;"СП",IF(E40="МК",#REF!,IF(E40="Электрика",#REF!,IF(E40="Трубопроводы",#REF!,IF(E40="Оборудование",#REF!,IF(E40="КЖ",#REF!,IF(E40="Общестрой",#REF!,IF(E40="АКЗ",#REF!,IF(E40="Панели",#REF!,IF(E40="Инженерка",#REF!,IF(E40="ГП",#REF!,IF(E40="Кровля",#REF!,IF(E40="Ремонты",#REF!,IF(E40="ПНР",#REF!,IF(E40="Демонтаж МК",#REF!,IF(E40="Теплоизоляция",#REF!,IF(E40="ХимЗащита",#REF!,IF(E40="Футеровка",#REF!,IF(E40="Разное",#REF!,"")))))))))))))))))),""))</f>
        <v/>
      </c>
      <c r="M40" s="66"/>
      <c r="N40" s="66"/>
      <c r="O40" s="66"/>
      <c r="P40" s="66"/>
      <c r="R40" s="109"/>
      <c r="S40" s="102">
        <f>SUMIF(W$3:Z$3,"&gt;0",W40:Z40)</f>
        <v>0</v>
      </c>
      <c r="T40" s="65"/>
      <c r="U40" s="65"/>
      <c r="V40" s="66"/>
      <c r="W40" s="66"/>
      <c r="X40" s="66"/>
      <c r="Y40" s="66"/>
      <c r="Z40" s="66"/>
    </row>
    <row r="41" spans="1:26" ht="3.75" customHeight="1" outlineLevel="1" x14ac:dyDescent="0.25">
      <c r="A41" s="42"/>
      <c r="B41" s="91"/>
      <c r="C41" s="28"/>
      <c r="D41" s="29"/>
      <c r="E41" s="30" t="s">
        <v>3</v>
      </c>
      <c r="F41" s="30" t="s">
        <v>3</v>
      </c>
      <c r="G41" s="30" t="s">
        <v>3</v>
      </c>
      <c r="H41" s="68" t="s">
        <v>3</v>
      </c>
      <c r="I41" s="65"/>
      <c r="J41" s="65"/>
      <c r="K41" s="65"/>
      <c r="L41" s="66"/>
      <c r="M41" s="66"/>
      <c r="N41" s="66"/>
      <c r="O41" s="66"/>
      <c r="P41" s="66"/>
      <c r="R41" s="109"/>
      <c r="S41" s="103"/>
      <c r="T41" s="65"/>
      <c r="U41" s="65"/>
      <c r="V41" s="66"/>
      <c r="W41" s="66"/>
      <c r="X41" s="66"/>
      <c r="Y41" s="66"/>
      <c r="Z41" s="66"/>
    </row>
    <row r="42" spans="1:26" ht="15" customHeight="1" outlineLevel="1" x14ac:dyDescent="0.25">
      <c r="A42" s="42"/>
      <c r="B42" s="31" t="s">
        <v>40</v>
      </c>
      <c r="C42" s="87">
        <f>B19</f>
        <v>0</v>
      </c>
      <c r="D42" s="99"/>
      <c r="E42" s="86" t="s">
        <v>3</v>
      </c>
      <c r="F42" s="86" t="s">
        <v>3</v>
      </c>
      <c r="G42" s="86" t="s">
        <v>3</v>
      </c>
      <c r="H42" s="106">
        <f>SUMIF(M$3:P$3,"&gt;0",M42:P42)</f>
        <v>0</v>
      </c>
      <c r="I42" s="107" t="e">
        <f>100%-#REF!</f>
        <v>#REF!</v>
      </c>
      <c r="J42" s="108">
        <f>_xlfn.AGGREGATE(9,5,J24:J39)</f>
        <v>0</v>
      </c>
      <c r="K42" s="108"/>
      <c r="L42" s="108"/>
      <c r="M42" s="108">
        <f t="shared" ref="M42:P42" si="7">_xlfn.AGGREGATE(9,5,M24:M40)</f>
        <v>3600</v>
      </c>
      <c r="N42" s="108">
        <f t="shared" si="7"/>
        <v>6100</v>
      </c>
      <c r="O42" s="108">
        <f t="shared" si="7"/>
        <v>4800</v>
      </c>
      <c r="P42" s="108">
        <f t="shared" si="7"/>
        <v>800</v>
      </c>
      <c r="R42" s="133" t="s">
        <v>41</v>
      </c>
      <c r="S42" s="131">
        <f t="shared" ref="S42" si="8">_xlfn.AGGREGATE(9,7,S24:S40)</f>
        <v>763</v>
      </c>
      <c r="T42" s="98"/>
      <c r="U42" s="98"/>
      <c r="V42" s="98"/>
      <c r="W42" s="131">
        <f t="shared" ref="W42:Z42" si="9">_xlfn.AGGREGATE(9,7,W24:W40)</f>
        <v>130</v>
      </c>
      <c r="X42" s="131">
        <f t="shared" si="9"/>
        <v>351</v>
      </c>
      <c r="Y42" s="131">
        <f t="shared" si="9"/>
        <v>250</v>
      </c>
      <c r="Z42" s="131">
        <f t="shared" si="9"/>
        <v>32</v>
      </c>
    </row>
    <row r="46" spans="1:26" ht="21" x14ac:dyDescent="0.25">
      <c r="B46" s="23" t="s">
        <v>58</v>
      </c>
      <c r="C46" s="20"/>
      <c r="D46" s="20"/>
      <c r="E46" s="18" t="s">
        <v>3</v>
      </c>
      <c r="F46" s="18"/>
      <c r="G46" s="18"/>
      <c r="H46" s="18"/>
      <c r="I46" s="17"/>
      <c r="J46" s="17"/>
      <c r="K46" s="17"/>
      <c r="L46" s="17"/>
      <c r="M46" s="17"/>
      <c r="N46" s="17"/>
      <c r="O46" s="17"/>
      <c r="P46" s="17"/>
      <c r="R46" s="130" t="s">
        <v>63</v>
      </c>
      <c r="S46" s="72"/>
      <c r="T46" s="17"/>
      <c r="V46" s="17"/>
      <c r="W46" s="17"/>
      <c r="X46" s="17"/>
      <c r="Y46" s="17"/>
      <c r="Z46" s="17"/>
    </row>
    <row r="47" spans="1:26" ht="21" x14ac:dyDescent="0.25">
      <c r="B47" s="23"/>
      <c r="C47" s="20"/>
      <c r="D47" s="20"/>
      <c r="E47" s="18" t="s">
        <v>3</v>
      </c>
      <c r="F47" s="18"/>
      <c r="G47" s="18"/>
      <c r="H47" s="18"/>
      <c r="J47" s="10"/>
      <c r="K47" s="10"/>
      <c r="L47" s="10"/>
      <c r="M47" s="10"/>
      <c r="N47" s="10"/>
      <c r="O47" s="10"/>
      <c r="P47" s="10"/>
      <c r="R47" s="140">
        <f>$B$19</f>
        <v>0</v>
      </c>
      <c r="S47" s="141"/>
      <c r="T47" s="10"/>
      <c r="V47" s="10"/>
      <c r="W47" s="142"/>
      <c r="X47" s="142"/>
      <c r="Y47" s="142"/>
      <c r="Z47" s="142"/>
    </row>
    <row r="48" spans="1:26" x14ac:dyDescent="0.25">
      <c r="E48" s="18" t="s">
        <v>3</v>
      </c>
      <c r="F48" s="18"/>
      <c r="G48" s="18"/>
      <c r="H48" s="18"/>
      <c r="S48" s="18"/>
      <c r="V48" s="4"/>
      <c r="W48" s="4"/>
      <c r="X48" s="4"/>
      <c r="Y48" s="4"/>
      <c r="Z48" s="4"/>
    </row>
    <row r="49" spans="2:26" ht="18" customHeight="1" x14ac:dyDescent="0.25">
      <c r="B49" s="56" t="s">
        <v>44</v>
      </c>
      <c r="C49" s="56" t="s">
        <v>20</v>
      </c>
      <c r="D49" s="56" t="s">
        <v>1</v>
      </c>
      <c r="E49" s="57" t="s">
        <v>2</v>
      </c>
      <c r="F49" s="56" t="s">
        <v>0</v>
      </c>
      <c r="G49" s="56" t="s">
        <v>19</v>
      </c>
      <c r="H49" s="56" t="s">
        <v>21</v>
      </c>
      <c r="I49" s="56" t="s">
        <v>60</v>
      </c>
      <c r="J49" s="56"/>
      <c r="K49" s="56"/>
      <c r="L49" s="56"/>
      <c r="M49" s="145">
        <f>$M$1</f>
        <v>2022</v>
      </c>
      <c r="N49" s="146"/>
      <c r="O49" s="146"/>
      <c r="P49" s="146"/>
      <c r="R49" s="132" t="str">
        <f>B49</f>
        <v>Наименование Работ</v>
      </c>
      <c r="S49" s="111" t="s">
        <v>59</v>
      </c>
      <c r="T49" s="111"/>
      <c r="U49" s="111"/>
      <c r="V49" s="111" t="s">
        <v>23</v>
      </c>
      <c r="W49" s="147">
        <f>$M$1</f>
        <v>2022</v>
      </c>
      <c r="X49" s="147"/>
      <c r="Y49" s="147"/>
      <c r="Z49" s="147"/>
    </row>
    <row r="50" spans="2:26" x14ac:dyDescent="0.25">
      <c r="B50" s="15"/>
      <c r="C50" s="15"/>
      <c r="D50" s="15" t="s">
        <v>24</v>
      </c>
      <c r="E50" s="58"/>
      <c r="F50" s="58"/>
      <c r="G50" s="59" t="s">
        <v>0</v>
      </c>
      <c r="H50" s="59" t="s">
        <v>22</v>
      </c>
      <c r="I50" s="15"/>
      <c r="J50" s="15" t="s">
        <v>24</v>
      </c>
      <c r="K50" s="15" t="s">
        <v>0</v>
      </c>
      <c r="L50" s="15" t="s">
        <v>39</v>
      </c>
      <c r="M50" s="47">
        <f>$M$2</f>
        <v>44562</v>
      </c>
      <c r="N50" s="47">
        <f>$N$2</f>
        <v>44593</v>
      </c>
      <c r="O50" s="47">
        <f>$O$2</f>
        <v>44621</v>
      </c>
      <c r="P50" s="47">
        <f>$P$2</f>
        <v>44652</v>
      </c>
      <c r="R50" s="112"/>
      <c r="S50" s="113" t="s">
        <v>22</v>
      </c>
      <c r="T50" s="111"/>
      <c r="U50" s="111"/>
      <c r="V50" s="111"/>
      <c r="W50" s="114">
        <f>$M$2</f>
        <v>44562</v>
      </c>
      <c r="X50" s="114">
        <f>$N$2</f>
        <v>44593</v>
      </c>
      <c r="Y50" s="114">
        <f>$O$2</f>
        <v>44621</v>
      </c>
      <c r="Z50" s="114">
        <f>$P$2</f>
        <v>44652</v>
      </c>
    </row>
    <row r="51" spans="2:26" ht="16.5" customHeight="1" x14ac:dyDescent="0.25">
      <c r="B51" s="15" t="s">
        <v>4</v>
      </c>
      <c r="C51" s="15" t="s">
        <v>5</v>
      </c>
      <c r="D51" s="19" t="s">
        <v>6</v>
      </c>
      <c r="E51" s="14" t="s">
        <v>7</v>
      </c>
      <c r="F51" s="15" t="s">
        <v>8</v>
      </c>
      <c r="G51" s="19" t="s">
        <v>9</v>
      </c>
      <c r="H51" s="64" t="s">
        <v>10</v>
      </c>
      <c r="I51" s="73" t="s">
        <v>11</v>
      </c>
      <c r="J51" s="73" t="s">
        <v>12</v>
      </c>
      <c r="K51" s="73" t="s">
        <v>13</v>
      </c>
      <c r="L51" s="51" t="s">
        <v>14</v>
      </c>
      <c r="M51" s="75"/>
      <c r="N51" s="75"/>
      <c r="O51" s="75"/>
      <c r="P51" s="75"/>
      <c r="R51" s="115" t="s">
        <v>43</v>
      </c>
      <c r="S51" s="111" t="s">
        <v>4</v>
      </c>
      <c r="T51" s="116" t="s">
        <v>5</v>
      </c>
      <c r="U51" s="116" t="s">
        <v>6</v>
      </c>
      <c r="V51" s="117" t="s">
        <v>7</v>
      </c>
      <c r="W51" s="118" t="s">
        <v>12</v>
      </c>
      <c r="X51" s="118" t="s">
        <v>13</v>
      </c>
      <c r="Y51" s="118" t="s">
        <v>14</v>
      </c>
      <c r="Z51" s="118" t="s">
        <v>15</v>
      </c>
    </row>
    <row r="52" spans="2:26" ht="5.25" customHeight="1" x14ac:dyDescent="0.25">
      <c r="B52" s="15"/>
      <c r="C52" s="15"/>
      <c r="D52" s="19"/>
      <c r="E52" s="12"/>
      <c r="F52" s="12"/>
      <c r="G52" s="12"/>
      <c r="H52" s="62">
        <f>SUMIF(M$3:P$3,"&gt;0",M52:P52)</f>
        <v>0</v>
      </c>
      <c r="I52" s="13"/>
      <c r="J52" s="13"/>
      <c r="K52" s="13"/>
      <c r="L52" s="16"/>
      <c r="M52" s="16"/>
      <c r="N52" s="16"/>
      <c r="O52" s="16"/>
      <c r="P52" s="16"/>
      <c r="R52" s="134"/>
      <c r="S52" s="101"/>
      <c r="T52" s="73"/>
      <c r="U52" s="73"/>
      <c r="V52" s="51"/>
      <c r="W52" s="51"/>
      <c r="X52" s="51"/>
      <c r="Y52" s="51"/>
      <c r="Z52" s="51"/>
    </row>
    <row r="53" spans="2:26" x14ac:dyDescent="0.25">
      <c r="B53" s="90" t="s">
        <v>30</v>
      </c>
      <c r="C53" s="21"/>
      <c r="D53" s="21"/>
      <c r="E53" s="48" t="s">
        <v>3</v>
      </c>
      <c r="F53" s="48" t="s">
        <v>3</v>
      </c>
      <c r="G53" s="48" t="s">
        <v>3</v>
      </c>
      <c r="H53" s="63" t="s">
        <v>3</v>
      </c>
      <c r="I53" s="74"/>
      <c r="J53" s="95" t="str">
        <f>IF(((F53="СП")),IF(E53="МК",#REF!,IF(E53="Электрика",#REF!,IF(E53="Трубопроводы",#REF!,IF(E53="Оборудование",#REF!,IF(E53="КЖ",#REF!,IF(E53="Общестрой",#REF!,IF(E53="АКЗ",#REF!,IF(E53="Панели",#REF!,IF(E53="Инженерка",#REF!,IF(E53="ГП",#REF!,IF(E53="Кровля",#REF!,IF(E53="Ремонты",#REF!,IF(E53="ПНР",#REF!,IF(E53="Демонтаж МК",#REF!,IF(E53="Теплоизоляция",#REF!,IF(E53="ХимЗащита",#REF!,IF(E53="Футеровка",#REF!,IF(E53="Разное",#REF!,"")))))))))))))))))),IF(F53&lt;&gt;"СП",IF(E53="МК",#REF!,IF(E53="Электрика",#REF!,IF(E53="Трубопроводы",#REF!,IF(E53="Оборудование",#REF!,IF(E53="КЖ",#REF!,IF(E53="Общестрой",#REF!,IF(E53="АКЗ",#REF!,IF(E53="Панели",#REF!,IF(E53="Инженерка",#REF!,IF(E53="ГП",#REF!,IF(E53="Кровля",#REF!,IF(E53="Ремонты",#REF!,IF(E53="ПНР",#REF!,IF(E53="Демонтаж МК",#REF!,IF(E53="Теплоизоляция",#REF!,IF(E53="ХимЗащита",#REF!,IF(E53="Футеровка",#REF!,IF(E53="Разное",#REF!,"")))))))))))))))))),""))</f>
        <v/>
      </c>
      <c r="K53" s="88"/>
      <c r="L53" s="120" t="str">
        <f>IF(((F53="СП")),IF(E53="МК",#REF!,IF(E53="Электрика",#REF!,IF(E53="Трубопроводы",#REF!,IF(E53="Оборудование",#REF!,IF(E53="КЖ",#REF!,IF(E53="Общестрой",#REF!,IF(E53="АКЗ",#REF!,IF(E53="Панели",#REF!,IF(E53="Инженерка",#REF!,IF(E53="ГП",#REF!,IF(E53="Кровля",#REF!,IF(E53="Ремонты",#REF!,IF(E53="ПНР",#REF!,IF(E53="Демонтаж МК",#REF!,IF(E53="Теплоизоляция",#REF!,IF(E53="ХимЗащита",#REF!,IF(E53="Футеровка",#REF!,IF(E53="Разное",#REF!,"")))))))))))))))))),IF(F53&lt;&gt;"СП",IF(E53="МК",#REF!,IF(E53="Электрика",#REF!,IF(E53="Трубопроводы",#REF!,IF(E53="Оборудование",#REF!,IF(E53="КЖ",#REF!,IF(E53="Общестрой",#REF!,IF(E53="АКЗ",#REF!,IF(E53="Панели",#REF!,IF(E53="Инженерка",#REF!,IF(E53="ГП",#REF!,IF(E53="Кровля",#REF!,IF(E53="Ремонты",#REF!,IF(E53="ПНР",#REF!,IF(E53="Демонтаж МК",#REF!,IF(E53="Теплоизоляция",#REF!,IF(E53="ХимЗащита",#REF!,IF(E53="Футеровка",#REF!,IF(E53="Разное",#REF!,"")))))))))))))))))),""))</f>
        <v/>
      </c>
      <c r="M53" s="78">
        <v>0</v>
      </c>
      <c r="N53" s="77"/>
      <c r="O53" s="77"/>
      <c r="P53" s="77"/>
      <c r="R53" s="110" t="str">
        <f>Таблица2[[#This Row],[Столбец1]]</f>
        <v>Монтаж оборудования кольцевой печи для нагрева заготовок</v>
      </c>
      <c r="S53" s="119">
        <f>SUM(W53:Z53)</f>
        <v>0</v>
      </c>
      <c r="T53" s="93"/>
      <c r="U53" s="93"/>
      <c r="V53" s="94"/>
      <c r="W53" s="6">
        <f t="shared" ref="W53:W72" si="10">IFERROR(M53*$I53,"")</f>
        <v>0</v>
      </c>
      <c r="X53" s="6">
        <f t="shared" ref="X53:X72" si="11">IFERROR(N53*$I53,"")</f>
        <v>0</v>
      </c>
      <c r="Y53" s="6">
        <f t="shared" ref="Y53:Y72" si="12">IFERROR(O53*$I53,"")</f>
        <v>0</v>
      </c>
      <c r="Z53" s="6">
        <f t="shared" ref="Z53:Z72" si="13">IFERROR(P53*$I53,"")</f>
        <v>0</v>
      </c>
    </row>
    <row r="54" spans="2:26" x14ac:dyDescent="0.25">
      <c r="B54" s="79" t="s">
        <v>38</v>
      </c>
      <c r="C54" s="1"/>
      <c r="D54" s="1"/>
      <c r="E54" s="1" t="s">
        <v>17</v>
      </c>
      <c r="F54" s="9" t="s">
        <v>45</v>
      </c>
      <c r="G54" s="9"/>
      <c r="H54" s="122">
        <f t="shared" ref="H54:H72" si="14">M54+N54+O54+P54</f>
        <v>1500</v>
      </c>
      <c r="I54" s="74">
        <v>0.01</v>
      </c>
      <c r="J54" s="97"/>
      <c r="K54" s="88"/>
      <c r="L54" s="121"/>
      <c r="M54" s="89">
        <v>500</v>
      </c>
      <c r="N54" s="89">
        <v>500</v>
      </c>
      <c r="O54" s="89">
        <v>500</v>
      </c>
      <c r="P54" s="77"/>
      <c r="R54" s="110" t="str">
        <f>Таблица2[[#This Row],[Столбец1]]</f>
        <v xml:space="preserve">Монтаж кольцевой печи                                       </v>
      </c>
      <c r="S54" s="119">
        <f t="shared" ref="S54:S72" si="15">SUM(W54:Z54)</f>
        <v>15</v>
      </c>
      <c r="T54" s="93"/>
      <c r="U54" s="93"/>
      <c r="V54" s="94"/>
      <c r="W54" s="138">
        <f t="shared" si="10"/>
        <v>5</v>
      </c>
      <c r="X54" s="138">
        <f t="shared" si="11"/>
        <v>5</v>
      </c>
      <c r="Y54" s="138">
        <f t="shared" si="12"/>
        <v>5</v>
      </c>
      <c r="Z54" s="6">
        <f t="shared" si="13"/>
        <v>0</v>
      </c>
    </row>
    <row r="55" spans="2:26" x14ac:dyDescent="0.25">
      <c r="B55" s="79" t="s">
        <v>26</v>
      </c>
      <c r="C55" s="1"/>
      <c r="D55" s="1"/>
      <c r="E55" s="1" t="s">
        <v>25</v>
      </c>
      <c r="F55" s="9" t="s">
        <v>45</v>
      </c>
      <c r="G55" s="9"/>
      <c r="H55" s="122">
        <f t="shared" si="14"/>
        <v>1800</v>
      </c>
      <c r="I55" s="74">
        <v>0.02</v>
      </c>
      <c r="J55" s="97"/>
      <c r="K55" s="88"/>
      <c r="L55" s="121"/>
      <c r="M55" s="89">
        <v>600</v>
      </c>
      <c r="N55" s="89">
        <v>600</v>
      </c>
      <c r="O55" s="89">
        <v>600</v>
      </c>
      <c r="P55" s="77"/>
      <c r="R55" s="110" t="str">
        <f>Таблица2[[#This Row],[Столбец1]]</f>
        <v>Футеровка</v>
      </c>
      <c r="S55" s="119">
        <f t="shared" si="15"/>
        <v>36</v>
      </c>
      <c r="T55" s="93"/>
      <c r="U55" s="93"/>
      <c r="V55" s="94"/>
      <c r="W55" s="138">
        <f t="shared" si="10"/>
        <v>12</v>
      </c>
      <c r="X55" s="138">
        <f t="shared" si="11"/>
        <v>12</v>
      </c>
      <c r="Y55" s="138">
        <f t="shared" si="12"/>
        <v>12</v>
      </c>
      <c r="Z55" s="6">
        <f t="shared" si="13"/>
        <v>0</v>
      </c>
    </row>
    <row r="56" spans="2:26" x14ac:dyDescent="0.25">
      <c r="B56" s="79" t="s">
        <v>31</v>
      </c>
      <c r="C56" s="1"/>
      <c r="D56" s="1"/>
      <c r="E56" s="1" t="s">
        <v>25</v>
      </c>
      <c r="F56" s="9" t="s">
        <v>45</v>
      </c>
      <c r="G56" s="9"/>
      <c r="H56" s="122">
        <f t="shared" si="14"/>
        <v>1400</v>
      </c>
      <c r="I56" s="74">
        <v>0.03</v>
      </c>
      <c r="J56" s="97"/>
      <c r="K56" s="88"/>
      <c r="L56" s="121"/>
      <c r="M56" s="89">
        <v>700</v>
      </c>
      <c r="N56" s="77"/>
      <c r="O56" s="89">
        <v>700</v>
      </c>
      <c r="P56" s="77"/>
      <c r="R56" s="110" t="str">
        <f>Таблица2[[#This Row],[Столбец1]]</f>
        <v>Огнеупорная кладка</v>
      </c>
      <c r="S56" s="119">
        <f t="shared" si="15"/>
        <v>42</v>
      </c>
      <c r="T56" s="93"/>
      <c r="U56" s="93"/>
      <c r="V56" s="94"/>
      <c r="W56" s="138">
        <f t="shared" si="10"/>
        <v>21</v>
      </c>
      <c r="X56" s="6">
        <f t="shared" si="11"/>
        <v>0</v>
      </c>
      <c r="Y56" s="138">
        <f t="shared" si="12"/>
        <v>21</v>
      </c>
      <c r="Z56" s="6">
        <f t="shared" si="13"/>
        <v>0</v>
      </c>
    </row>
    <row r="57" spans="2:26" x14ac:dyDescent="0.25">
      <c r="B57" s="79" t="s">
        <v>32</v>
      </c>
      <c r="C57" s="2"/>
      <c r="D57" s="2"/>
      <c r="E57" s="1" t="s">
        <v>25</v>
      </c>
      <c r="F57" s="9" t="s">
        <v>45</v>
      </c>
      <c r="G57" s="9"/>
      <c r="H57" s="122">
        <f t="shared" si="14"/>
        <v>2400</v>
      </c>
      <c r="I57" s="74">
        <v>0.04</v>
      </c>
      <c r="J57" s="97"/>
      <c r="K57" s="88"/>
      <c r="L57" s="121"/>
      <c r="M57" s="89">
        <v>800</v>
      </c>
      <c r="N57" s="89">
        <v>800</v>
      </c>
      <c r="O57" s="89">
        <v>800</v>
      </c>
      <c r="P57" s="77"/>
      <c r="R57" s="110" t="str">
        <f>Таблица2[[#This Row],[Столбец1]]</f>
        <v>Установка минераловатных покрытий</v>
      </c>
      <c r="S57" s="119">
        <f t="shared" si="15"/>
        <v>96</v>
      </c>
      <c r="T57" s="93"/>
      <c r="U57" s="93"/>
      <c r="V57" s="94"/>
      <c r="W57" s="138">
        <f t="shared" si="10"/>
        <v>32</v>
      </c>
      <c r="X57" s="138">
        <f t="shared" si="11"/>
        <v>32</v>
      </c>
      <c r="Y57" s="138">
        <f t="shared" si="12"/>
        <v>32</v>
      </c>
      <c r="Z57" s="6">
        <f t="shared" si="13"/>
        <v>0</v>
      </c>
    </row>
    <row r="58" spans="2:26" x14ac:dyDescent="0.25">
      <c r="B58" s="139" t="s">
        <v>48</v>
      </c>
      <c r="C58" s="2"/>
      <c r="D58" s="2"/>
      <c r="E58" s="1"/>
      <c r="F58" s="9"/>
      <c r="G58" s="9"/>
      <c r="H58" s="122">
        <f t="shared" ref="H58:H66" si="16">SUMIF(M$3:P$3,"&gt;0",M58:P58)</f>
        <v>0</v>
      </c>
      <c r="I58" s="74"/>
      <c r="J58" s="97"/>
      <c r="K58" s="88"/>
      <c r="L58" s="121"/>
      <c r="M58" s="89"/>
      <c r="N58" s="89"/>
      <c r="O58" s="89"/>
      <c r="P58" s="77"/>
      <c r="R58" s="110"/>
      <c r="S58" s="119"/>
      <c r="T58" s="93"/>
      <c r="U58" s="93"/>
      <c r="V58" s="94"/>
      <c r="W58" s="138"/>
      <c r="X58" s="138"/>
      <c r="Y58" s="138"/>
      <c r="Z58" s="6"/>
    </row>
    <row r="59" spans="2:26" x14ac:dyDescent="0.25">
      <c r="B59" s="139" t="s">
        <v>49</v>
      </c>
      <c r="C59" s="2"/>
      <c r="D59" s="2"/>
      <c r="E59" s="1"/>
      <c r="F59" s="9"/>
      <c r="G59" s="9"/>
      <c r="H59" s="122">
        <f t="shared" si="16"/>
        <v>0</v>
      </c>
      <c r="I59" s="74"/>
      <c r="J59" s="97"/>
      <c r="K59" s="88"/>
      <c r="L59" s="121"/>
      <c r="M59" s="89"/>
      <c r="N59" s="89"/>
      <c r="O59" s="89"/>
      <c r="P59" s="77"/>
      <c r="R59" s="110"/>
      <c r="S59" s="119"/>
      <c r="T59" s="93"/>
      <c r="U59" s="93"/>
      <c r="V59" s="94"/>
      <c r="W59" s="138"/>
      <c r="X59" s="138"/>
      <c r="Y59" s="138"/>
      <c r="Z59" s="6"/>
    </row>
    <row r="60" spans="2:26" x14ac:dyDescent="0.25">
      <c r="B60" s="139" t="s">
        <v>50</v>
      </c>
      <c r="C60" s="2"/>
      <c r="D60" s="2"/>
      <c r="E60" s="1"/>
      <c r="F60" s="9"/>
      <c r="G60" s="9"/>
      <c r="H60" s="122">
        <f t="shared" si="16"/>
        <v>0</v>
      </c>
      <c r="I60" s="74"/>
      <c r="J60" s="97"/>
      <c r="K60" s="88"/>
      <c r="L60" s="121"/>
      <c r="M60" s="89"/>
      <c r="N60" s="89"/>
      <c r="O60" s="89"/>
      <c r="P60" s="77"/>
      <c r="R60" s="110"/>
      <c r="S60" s="119"/>
      <c r="T60" s="93"/>
      <c r="U60" s="93"/>
      <c r="V60" s="94"/>
      <c r="W60" s="138"/>
      <c r="X60" s="138"/>
      <c r="Y60" s="138"/>
      <c r="Z60" s="6"/>
    </row>
    <row r="61" spans="2:26" x14ac:dyDescent="0.25">
      <c r="B61" s="139" t="s">
        <v>51</v>
      </c>
      <c r="C61" s="2"/>
      <c r="D61" s="2"/>
      <c r="E61" s="1"/>
      <c r="F61" s="9"/>
      <c r="G61" s="9"/>
      <c r="H61" s="122">
        <f t="shared" si="16"/>
        <v>0</v>
      </c>
      <c r="I61" s="74"/>
      <c r="J61" s="97"/>
      <c r="K61" s="88"/>
      <c r="L61" s="121"/>
      <c r="M61" s="89"/>
      <c r="N61" s="89"/>
      <c r="O61" s="89"/>
      <c r="P61" s="77"/>
      <c r="R61" s="110"/>
      <c r="S61" s="119"/>
      <c r="T61" s="93"/>
      <c r="U61" s="93"/>
      <c r="V61" s="94"/>
      <c r="W61" s="138"/>
      <c r="X61" s="138"/>
      <c r="Y61" s="138"/>
      <c r="Z61" s="6"/>
    </row>
    <row r="62" spans="2:26" x14ac:dyDescent="0.25">
      <c r="B62" s="139" t="s">
        <v>52</v>
      </c>
      <c r="C62" s="2"/>
      <c r="D62" s="2"/>
      <c r="E62" s="1"/>
      <c r="F62" s="9"/>
      <c r="G62" s="9"/>
      <c r="H62" s="122">
        <f t="shared" si="16"/>
        <v>0</v>
      </c>
      <c r="I62" s="74"/>
      <c r="J62" s="97"/>
      <c r="K62" s="88"/>
      <c r="L62" s="121"/>
      <c r="M62" s="89"/>
      <c r="N62" s="89"/>
      <c r="O62" s="89"/>
      <c r="P62" s="77"/>
      <c r="R62" s="110"/>
      <c r="S62" s="119"/>
      <c r="T62" s="93"/>
      <c r="U62" s="93"/>
      <c r="V62" s="94"/>
      <c r="W62" s="138"/>
      <c r="X62" s="138"/>
      <c r="Y62" s="138"/>
      <c r="Z62" s="6"/>
    </row>
    <row r="63" spans="2:26" x14ac:dyDescent="0.25">
      <c r="B63" s="139" t="s">
        <v>53</v>
      </c>
      <c r="C63" s="2"/>
      <c r="D63" s="2"/>
      <c r="E63" s="1"/>
      <c r="F63" s="9"/>
      <c r="G63" s="9"/>
      <c r="H63" s="122">
        <f t="shared" si="16"/>
        <v>0</v>
      </c>
      <c r="I63" s="74"/>
      <c r="J63" s="97"/>
      <c r="K63" s="88"/>
      <c r="L63" s="121"/>
      <c r="M63" s="89"/>
      <c r="N63" s="89"/>
      <c r="O63" s="89"/>
      <c r="P63" s="77"/>
      <c r="R63" s="110"/>
      <c r="S63" s="119"/>
      <c r="T63" s="93"/>
      <c r="U63" s="93"/>
      <c r="V63" s="94"/>
      <c r="W63" s="138"/>
      <c r="X63" s="138"/>
      <c r="Y63" s="138"/>
      <c r="Z63" s="6"/>
    </row>
    <row r="64" spans="2:26" x14ac:dyDescent="0.25">
      <c r="B64" s="139" t="s">
        <v>54</v>
      </c>
      <c r="C64" s="2"/>
      <c r="D64" s="2"/>
      <c r="E64" s="1"/>
      <c r="F64" s="9"/>
      <c r="G64" s="9"/>
      <c r="H64" s="122">
        <f t="shared" si="16"/>
        <v>0</v>
      </c>
      <c r="I64" s="74"/>
      <c r="J64" s="97"/>
      <c r="K64" s="88"/>
      <c r="L64" s="121"/>
      <c r="M64" s="89"/>
      <c r="N64" s="89"/>
      <c r="O64" s="89"/>
      <c r="P64" s="77"/>
      <c r="R64" s="110"/>
      <c r="S64" s="119"/>
      <c r="T64" s="93"/>
      <c r="U64" s="93"/>
      <c r="V64" s="94"/>
      <c r="W64" s="138"/>
      <c r="X64" s="138"/>
      <c r="Y64" s="138"/>
      <c r="Z64" s="6"/>
    </row>
    <row r="65" spans="2:26" x14ac:dyDescent="0.25">
      <c r="B65" s="139" t="s">
        <v>55</v>
      </c>
      <c r="C65" s="2"/>
      <c r="D65" s="2"/>
      <c r="E65" s="1"/>
      <c r="F65" s="9"/>
      <c r="G65" s="9"/>
      <c r="H65" s="122">
        <f t="shared" si="16"/>
        <v>0</v>
      </c>
      <c r="I65" s="74"/>
      <c r="J65" s="97"/>
      <c r="K65" s="88"/>
      <c r="L65" s="121"/>
      <c r="M65" s="89"/>
      <c r="N65" s="89"/>
      <c r="O65" s="89"/>
      <c r="P65" s="77"/>
      <c r="R65" s="110"/>
      <c r="S65" s="119"/>
      <c r="T65" s="93"/>
      <c r="U65" s="93"/>
      <c r="V65" s="94"/>
      <c r="W65" s="138"/>
      <c r="X65" s="138"/>
      <c r="Y65" s="138"/>
      <c r="Z65" s="6"/>
    </row>
    <row r="66" spans="2:26" x14ac:dyDescent="0.25">
      <c r="B66" s="139" t="s">
        <v>56</v>
      </c>
      <c r="C66" s="2"/>
      <c r="D66" s="2"/>
      <c r="E66" s="1"/>
      <c r="F66" s="9"/>
      <c r="G66" s="9"/>
      <c r="H66" s="122">
        <f t="shared" si="16"/>
        <v>0</v>
      </c>
      <c r="I66" s="74"/>
      <c r="J66" s="97"/>
      <c r="K66" s="88"/>
      <c r="L66" s="121"/>
      <c r="M66" s="89"/>
      <c r="N66" s="89"/>
      <c r="O66" s="89"/>
      <c r="P66" s="77"/>
      <c r="R66" s="110"/>
      <c r="S66" s="119"/>
      <c r="T66" s="93"/>
      <c r="U66" s="93"/>
      <c r="V66" s="94"/>
      <c r="W66" s="138"/>
      <c r="X66" s="138"/>
      <c r="Y66" s="138"/>
      <c r="Z66" s="6"/>
    </row>
    <row r="67" spans="2:26" x14ac:dyDescent="0.25">
      <c r="B67" s="79" t="s">
        <v>33</v>
      </c>
      <c r="C67" s="2"/>
      <c r="D67" s="2"/>
      <c r="E67" s="1" t="s">
        <v>25</v>
      </c>
      <c r="F67" s="9" t="s">
        <v>45</v>
      </c>
      <c r="G67" s="9"/>
      <c r="H67" s="122">
        <f t="shared" si="14"/>
        <v>900</v>
      </c>
      <c r="I67" s="74">
        <v>0.05</v>
      </c>
      <c r="J67" s="97"/>
      <c r="K67" s="88"/>
      <c r="L67" s="121"/>
      <c r="M67" s="77"/>
      <c r="N67" s="89">
        <v>900</v>
      </c>
      <c r="O67" s="77"/>
      <c r="P67" s="77"/>
      <c r="R67" s="110" t="str">
        <f>Таблица2[[#This Row],[Столбец1]]</f>
        <v>Изоляция трубопроводов</v>
      </c>
      <c r="S67" s="119">
        <f t="shared" si="15"/>
        <v>45</v>
      </c>
      <c r="T67" s="93"/>
      <c r="U67" s="93"/>
      <c r="V67" s="94"/>
      <c r="W67" s="6">
        <f t="shared" si="10"/>
        <v>0</v>
      </c>
      <c r="X67" s="138">
        <f t="shared" si="11"/>
        <v>45</v>
      </c>
      <c r="Y67" s="6">
        <f t="shared" si="12"/>
        <v>0</v>
      </c>
      <c r="Z67" s="6">
        <f t="shared" si="13"/>
        <v>0</v>
      </c>
    </row>
    <row r="68" spans="2:26" x14ac:dyDescent="0.25">
      <c r="B68" s="79" t="s">
        <v>34</v>
      </c>
      <c r="C68" s="2"/>
      <c r="D68" s="2"/>
      <c r="E68" s="1" t="s">
        <v>18</v>
      </c>
      <c r="F68" s="9" t="s">
        <v>45</v>
      </c>
      <c r="G68" s="9"/>
      <c r="H68" s="122">
        <f t="shared" si="14"/>
        <v>4000</v>
      </c>
      <c r="I68" s="74">
        <v>0.06</v>
      </c>
      <c r="J68" s="97"/>
      <c r="K68" s="88"/>
      <c r="L68" s="121"/>
      <c r="M68" s="89">
        <v>1000</v>
      </c>
      <c r="N68" s="89">
        <v>1000</v>
      </c>
      <c r="O68" s="89">
        <v>1000</v>
      </c>
      <c r="P68" s="89">
        <v>1000</v>
      </c>
      <c r="R68" s="110" t="str">
        <f>Таблица2[[#This Row],[Столбец1]]</f>
        <v>Монтаж трубопроводов</v>
      </c>
      <c r="S68" s="119">
        <f t="shared" si="15"/>
        <v>240</v>
      </c>
      <c r="T68" s="93"/>
      <c r="U68" s="93"/>
      <c r="V68" s="94"/>
      <c r="W68" s="138">
        <f t="shared" si="10"/>
        <v>60</v>
      </c>
      <c r="X68" s="138">
        <f t="shared" si="11"/>
        <v>60</v>
      </c>
      <c r="Y68" s="138">
        <f t="shared" si="12"/>
        <v>60</v>
      </c>
      <c r="Z68" s="138">
        <f t="shared" si="13"/>
        <v>60</v>
      </c>
    </row>
    <row r="69" spans="2:26" x14ac:dyDescent="0.25">
      <c r="B69" s="79" t="s">
        <v>35</v>
      </c>
      <c r="C69" s="2"/>
      <c r="D69" s="2"/>
      <c r="E69" s="1" t="s">
        <v>16</v>
      </c>
      <c r="F69" s="9" t="s">
        <v>46</v>
      </c>
      <c r="G69" s="9"/>
      <c r="H69" s="122">
        <f t="shared" si="14"/>
        <v>1100</v>
      </c>
      <c r="I69" s="74">
        <v>7.0000000000000007E-2</v>
      </c>
      <c r="J69" s="97"/>
      <c r="K69" s="88"/>
      <c r="L69" s="121"/>
      <c r="M69" s="77"/>
      <c r="N69" s="89">
        <v>1100</v>
      </c>
      <c r="O69" s="77"/>
      <c r="P69" s="77"/>
      <c r="R69" s="110" t="str">
        <f>Таблица2[[#This Row],[Столбец1]]</f>
        <v>Изготовление опор</v>
      </c>
      <c r="S69" s="119">
        <f t="shared" si="15"/>
        <v>77.000000000000014</v>
      </c>
      <c r="T69" s="93"/>
      <c r="U69" s="93"/>
      <c r="V69" s="94"/>
      <c r="W69" s="6">
        <f t="shared" si="10"/>
        <v>0</v>
      </c>
      <c r="X69" s="138">
        <f t="shared" si="11"/>
        <v>77.000000000000014</v>
      </c>
      <c r="Y69" s="6">
        <f t="shared" si="12"/>
        <v>0</v>
      </c>
      <c r="Z69" s="6">
        <f t="shared" si="13"/>
        <v>0</v>
      </c>
    </row>
    <row r="70" spans="2:26" x14ac:dyDescent="0.25">
      <c r="B70" s="79" t="s">
        <v>36</v>
      </c>
      <c r="C70" s="2"/>
      <c r="D70" s="2"/>
      <c r="E70" s="1" t="s">
        <v>25</v>
      </c>
      <c r="F70" s="9" t="s">
        <v>47</v>
      </c>
      <c r="G70" s="9"/>
      <c r="H70" s="122">
        <f t="shared" si="14"/>
        <v>0</v>
      </c>
      <c r="I70" s="74">
        <v>0.08</v>
      </c>
      <c r="J70" s="97"/>
      <c r="K70" s="88"/>
      <c r="L70" s="121"/>
      <c r="M70" s="78"/>
      <c r="N70" s="78"/>
      <c r="O70" s="77"/>
      <c r="P70" s="77"/>
      <c r="R70" s="110" t="str">
        <f>Таблица2[[#This Row],[Столбец1]]</f>
        <v>Изготовдение изоляции трубопроводов</v>
      </c>
      <c r="S70" s="119">
        <f t="shared" si="15"/>
        <v>0</v>
      </c>
      <c r="T70" s="93"/>
      <c r="U70" s="93"/>
      <c r="V70" s="94"/>
      <c r="W70" s="6">
        <f t="shared" si="10"/>
        <v>0</v>
      </c>
      <c r="X70" s="6">
        <f t="shared" si="11"/>
        <v>0</v>
      </c>
      <c r="Y70" s="6">
        <f t="shared" si="12"/>
        <v>0</v>
      </c>
      <c r="Z70" s="6">
        <f t="shared" si="13"/>
        <v>0</v>
      </c>
    </row>
    <row r="71" spans="2:26" x14ac:dyDescent="0.25">
      <c r="B71" s="79" t="s">
        <v>37</v>
      </c>
      <c r="C71" s="2"/>
      <c r="D71" s="2"/>
      <c r="E71" s="1" t="s">
        <v>18</v>
      </c>
      <c r="F71" s="9" t="s">
        <v>46</v>
      </c>
      <c r="G71" s="9"/>
      <c r="H71" s="122">
        <f t="shared" si="14"/>
        <v>0</v>
      </c>
      <c r="I71" s="74">
        <v>0.09</v>
      </c>
      <c r="J71" s="97"/>
      <c r="K71" s="88"/>
      <c r="L71" s="121"/>
      <c r="M71" s="78"/>
      <c r="N71" s="78"/>
      <c r="O71" s="77"/>
      <c r="P71" s="77"/>
      <c r="R71" s="110" t="str">
        <f>Таблица2[[#This Row],[Столбец1]]</f>
        <v>Обратный монтаж дымовой трубы</v>
      </c>
      <c r="S71" s="119">
        <f t="shared" si="15"/>
        <v>0</v>
      </c>
      <c r="T71" s="93"/>
      <c r="U71" s="93"/>
      <c r="V71" s="94"/>
      <c r="W71" s="6">
        <f t="shared" si="10"/>
        <v>0</v>
      </c>
      <c r="X71" s="6">
        <f t="shared" si="11"/>
        <v>0</v>
      </c>
      <c r="Y71" s="6">
        <f t="shared" si="12"/>
        <v>0</v>
      </c>
      <c r="Z71" s="6">
        <f t="shared" si="13"/>
        <v>0</v>
      </c>
    </row>
    <row r="72" spans="2:26" x14ac:dyDescent="0.25">
      <c r="B72" s="79" t="s">
        <v>29</v>
      </c>
      <c r="C72" s="2"/>
      <c r="D72" s="2"/>
      <c r="E72" s="2" t="s">
        <v>42</v>
      </c>
      <c r="F72" s="9" t="s">
        <v>47</v>
      </c>
      <c r="G72" s="9"/>
      <c r="H72" s="122">
        <f t="shared" si="14"/>
        <v>2400</v>
      </c>
      <c r="I72" s="74">
        <v>0.1</v>
      </c>
      <c r="J72" s="97"/>
      <c r="K72" s="88"/>
      <c r="L72" s="121"/>
      <c r="M72" s="77"/>
      <c r="N72" s="89">
        <v>1200</v>
      </c>
      <c r="O72" s="89">
        <v>1200</v>
      </c>
      <c r="P72" s="77"/>
      <c r="R72" s="110" t="str">
        <f>Таблица2[[#This Row],[Столбец1]]</f>
        <v>Выполнение пусконаладочных работ по печам</v>
      </c>
      <c r="S72" s="119">
        <f t="shared" si="15"/>
        <v>240</v>
      </c>
      <c r="T72" s="93"/>
      <c r="U72" s="93"/>
      <c r="V72" s="94"/>
      <c r="W72" s="6">
        <f t="shared" si="10"/>
        <v>0</v>
      </c>
      <c r="X72" s="138">
        <f t="shared" si="11"/>
        <v>120</v>
      </c>
      <c r="Y72" s="138">
        <f t="shared" si="12"/>
        <v>120</v>
      </c>
      <c r="Z72" s="6">
        <f t="shared" si="13"/>
        <v>0</v>
      </c>
    </row>
    <row r="73" spans="2:26" ht="0.95" customHeight="1" x14ac:dyDescent="0.25">
      <c r="B73" s="91"/>
      <c r="C73" s="28"/>
      <c r="D73" s="29"/>
      <c r="E73" s="30" t="s">
        <v>3</v>
      </c>
      <c r="F73" s="103"/>
      <c r="G73" s="30" t="s">
        <v>3</v>
      </c>
      <c r="H73" s="68" t="s">
        <v>3</v>
      </c>
      <c r="I73" s="137"/>
      <c r="J73" s="95" t="str">
        <f>IF(((F73="СП")),IF(E73="МК",#REF!,IF(E73="Электрика",#REF!,IF(E73="Трубопроводы",#REF!,IF(E73="Оборудование",#REF!,IF(E73="КЖ",#REF!,IF(E73="Общестрой",#REF!,IF(E73="АКЗ",#REF!,IF(E73="Панели",#REF!,IF(E73="Инженерка",#REF!,IF(E73="ГП",#REF!,IF(E73="Кровля",#REF!,IF(E73="Ремонты",#REF!,IF(E73="ПНР",#REF!,IF(E73="Демонтаж МК",#REF!,IF(E73="Теплоизоляция",#REF!,IF(E73="ХимЗащита",#REF!,IF(E73="Футеровка",#REF!,IF(E73="Разное",#REF!,"")))))))))))))))))),IF(F73&lt;&gt;"СП",IF(E73="МК",#REF!,IF(E73="Электрика",#REF!,IF(E73="Трубопроводы",#REF!,IF(E73="Оборудование",#REF!,IF(E73="КЖ",#REF!,IF(E73="Общестрой",#REF!,IF(E73="АКЗ",#REF!,IF(E73="Панели",#REF!,IF(E73="Инженерка",#REF!,IF(E73="ГП",#REF!,IF(E73="Кровля",#REF!,IF(E73="Ремонты",#REF!,IF(E73="ПНР",#REF!,IF(E73="Демонтаж МК",#REF!,IF(E73="Теплоизоляция",#REF!,IF(E73="ХимЗащита",#REF!,IF(E73="Футеровка",#REF!,IF(E73="Разное",#REF!,"")))))))))))))))))),""))</f>
        <v/>
      </c>
      <c r="K73" s="24" t="e">
        <f>SUM(#REF!)</f>
        <v>#REF!</v>
      </c>
      <c r="L73" s="96" t="str">
        <f>IF(((F73="СП")),IF(E73="МК",#REF!,IF(E73="Электрика",#REF!,IF(E73="Трубопроводы",#REF!,IF(E73="Оборудование",#REF!,IF(E73="КЖ",#REF!,IF(E73="Общестрой",#REF!,IF(E73="АКЗ",#REF!,IF(E73="Панели",#REF!,IF(E73="Инженерка",#REF!,IF(E73="ГП",#REF!,IF(E73="Кровля",#REF!,IF(E73="Ремонты",#REF!,IF(E73="ПНР",#REF!,IF(E73="Демонтаж МК",#REF!,IF(E73="Теплоизоляция",#REF!,IF(E73="ХимЗащита",#REF!,IF(E73="Футеровка",#REF!,IF(E73="Разное",#REF!,"")))))))))))))))))),IF(F73&lt;&gt;"СП",IF(E73="МК",#REF!,IF(E73="Электрика",#REF!,IF(E73="Трубопроводы",#REF!,IF(E73="Оборудование",#REF!,IF(E73="КЖ",#REF!,IF(E73="Общестрой",#REF!,IF(E73="АКЗ",#REF!,IF(E73="Панели",#REF!,IF(E73="Инженерка",#REF!,IF(E73="ГП",#REF!,IF(E73="Кровля",#REF!,IF(E73="Ремонты",#REF!,IF(E73="ПНР",#REF!,IF(E73="Демонтаж МК",#REF!,IF(E73="Теплоизоляция",#REF!,IF(E73="ХимЗащита",#REF!,IF(E73="Футеровка",#REF!,IF(E73="Разное",#REF!,"")))))))))))))))))),""))</f>
        <v/>
      </c>
      <c r="M73" s="66"/>
      <c r="N73" s="66"/>
      <c r="O73" s="66"/>
      <c r="P73" s="66"/>
      <c r="R73" s="109"/>
      <c r="S73" s="102">
        <f>SUMIF(W$3:Z$3,"&gt;0",W73:Z73)</f>
        <v>0</v>
      </c>
      <c r="T73" s="65"/>
      <c r="U73" s="65"/>
      <c r="V73" s="66"/>
      <c r="W73" s="66"/>
      <c r="X73" s="66"/>
      <c r="Y73" s="66"/>
      <c r="Z73" s="66"/>
    </row>
    <row r="74" spans="2:26" ht="3.75" customHeight="1" x14ac:dyDescent="0.25">
      <c r="B74" s="91"/>
      <c r="C74" s="28"/>
      <c r="D74" s="29"/>
      <c r="E74" s="30" t="s">
        <v>3</v>
      </c>
      <c r="F74" s="30" t="s">
        <v>3</v>
      </c>
      <c r="G74" s="30" t="s">
        <v>3</v>
      </c>
      <c r="H74" s="68" t="s">
        <v>3</v>
      </c>
      <c r="I74" s="65"/>
      <c r="J74" s="65"/>
      <c r="K74" s="65"/>
      <c r="L74" s="66"/>
      <c r="M74" s="66"/>
      <c r="N74" s="66"/>
      <c r="O74" s="66"/>
      <c r="P74" s="66"/>
      <c r="R74" s="109"/>
      <c r="S74" s="103"/>
      <c r="T74" s="65"/>
      <c r="U74" s="65"/>
      <c r="V74" s="66"/>
      <c r="W74" s="66"/>
      <c r="X74" s="66"/>
      <c r="Y74" s="66"/>
      <c r="Z74" s="66"/>
    </row>
    <row r="75" spans="2:26" x14ac:dyDescent="0.25">
      <c r="B75" s="31" t="s">
        <v>40</v>
      </c>
      <c r="C75" s="87">
        <f>B47</f>
        <v>0</v>
      </c>
      <c r="D75" s="133"/>
      <c r="E75" s="86" t="s">
        <v>3</v>
      </c>
      <c r="F75" s="86" t="s">
        <v>3</v>
      </c>
      <c r="G75" s="86" t="s">
        <v>3</v>
      </c>
      <c r="H75" s="106">
        <f>SUMIF(M$3:P$3,"&gt;0",M75:P75)</f>
        <v>0</v>
      </c>
      <c r="I75" s="107" t="e">
        <f>100%-#REF!</f>
        <v>#REF!</v>
      </c>
      <c r="J75" s="108">
        <f>_xlfn.AGGREGATE(9,5,J52:J72)</f>
        <v>0</v>
      </c>
      <c r="K75" s="108"/>
      <c r="L75" s="108"/>
      <c r="M75" s="108">
        <f t="shared" ref="M75:P75" si="17">_xlfn.AGGREGATE(9,5,M52:M73)</f>
        <v>3600</v>
      </c>
      <c r="N75" s="108">
        <f t="shared" si="17"/>
        <v>6100</v>
      </c>
      <c r="O75" s="108">
        <f t="shared" si="17"/>
        <v>4800</v>
      </c>
      <c r="P75" s="108">
        <f t="shared" si="17"/>
        <v>1000</v>
      </c>
      <c r="R75" s="133" t="s">
        <v>41</v>
      </c>
      <c r="S75" s="131">
        <f t="shared" ref="S75" si="18">_xlfn.AGGREGATE(9,7,S52:S73)</f>
        <v>791</v>
      </c>
      <c r="T75" s="98"/>
      <c r="U75" s="98"/>
      <c r="V75" s="98"/>
      <c r="W75" s="131">
        <f t="shared" ref="W75:Z75" si="19">_xlfn.AGGREGATE(9,7,W52:W73)</f>
        <v>130</v>
      </c>
      <c r="X75" s="131">
        <f t="shared" si="19"/>
        <v>351</v>
      </c>
      <c r="Y75" s="131">
        <f t="shared" si="19"/>
        <v>250</v>
      </c>
      <c r="Z75" s="131">
        <f t="shared" si="19"/>
        <v>60</v>
      </c>
    </row>
  </sheetData>
  <mergeCells count="7">
    <mergeCell ref="M49:P49"/>
    <mergeCell ref="W49:Z49"/>
    <mergeCell ref="M21:P21"/>
    <mergeCell ref="W1:Z1"/>
    <mergeCell ref="M1:P1"/>
    <mergeCell ref="W21:Z21"/>
    <mergeCell ref="B14:P14"/>
  </mergeCells>
  <phoneticPr fontId="18" type="noConversion"/>
  <conditionalFormatting sqref="M2:P2 W2:Z2">
    <cfRule type="cellIs" dxfId="17" priority="494" operator="between">
      <formula>$C$5</formula>
      <formula>$D$5</formula>
    </cfRule>
  </conditionalFormatting>
  <conditionalFormatting sqref="R25:S39">
    <cfRule type="expression" dxfId="16" priority="3">
      <formula>$E25="Заголовки"</formula>
    </cfRule>
  </conditionalFormatting>
  <conditionalFormatting sqref="R53:R72">
    <cfRule type="expression" dxfId="15" priority="2">
      <formula>$E53="Заголовки"</formula>
    </cfRule>
  </conditionalFormatting>
  <conditionalFormatting sqref="S53:S72">
    <cfRule type="expression" dxfId="14" priority="1">
      <formula>$E53="Заголовки"</formula>
    </cfRule>
  </conditionalFormatting>
  <dataValidations count="3">
    <dataValidation allowBlank="1" sqref="S1:S2 E1:F8 H1:H8 G1:G2 G4:G8 M25 E10:H13 E15:H22 S16:S17 S20:S22 L53:L73 L25:L40 W25:Z39 S48:S50 S52:S74 M53 W53:Z72 S24:S41 E52:H1048576 E24:H50"/>
    <dataValidation type="date" errorStyle="warning" operator="lessThan" allowBlank="1" showErrorMessage="1" errorTitle="НЕ КОРРЕКТНО ВВЕДЕНА ДАТА" error="1. Дата начала периода указанная в данной ячейке, дожна быть меньше даты конца периода.  _x000a_2. Возможно не правильно введена дата, обращайте внимание на 31 числа месяцев и Феврали. " sqref="C5">
      <formula1>D5</formula1>
    </dataValidation>
    <dataValidation type="date" errorStyle="warning" operator="greaterThan" allowBlank="1" showErrorMessage="1" errorTitle="НЕ КОРРЕКТНО ВВЕДЕНА ДАТА" error="1. Дата окончания периода указанная в данной ячейке должна быть больше даты начального периода._x000a_2. Возможно не правильно введена дата, обращайте внимание на 31 числа месяцев и Феврали. " sqref="D5">
      <formula1>C5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2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Лист1!Критерии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2020-12-14T09:22:25Z</dcterms:created>
  <dcterms:modified xsi:type="dcterms:W3CDTF">2022-04-18T04:18:49Z</dcterms:modified>
</cp:coreProperties>
</file>