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1445"/>
  </bookViews>
  <sheets>
    <sheet name="Задание" sheetId="5" r:id="rId1"/>
    <sheet name="График продаж" sheetId="3" r:id="rId2"/>
    <sheet name="Уд. стоимость продуктов" sheetId="4" r:id="rId3"/>
    <sheet name="Бюджет расходов продуктов" sheetId="2" r:id="rId4"/>
    <sheet name="Движение ДС" sheetId="1" r:id="rId5"/>
    <sheet name="Справочно, до п.3" sheetId="6" r:id="rId6"/>
  </sheets>
  <definedNames>
    <definedName name="_xlnm._FilterDatabase" localSheetId="3" hidden="1">'Бюджет расходов продуктов'!$B$2:$J$16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3" i="2"/>
  <c r="I4" i="2"/>
  <c r="I5" i="2"/>
  <c r="I6" i="2"/>
  <c r="I7" i="2"/>
  <c r="H13" i="1" s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3" i="2"/>
  <c r="H4" i="2"/>
  <c r="H5" i="2"/>
  <c r="H6" i="2"/>
  <c r="H7" i="2"/>
  <c r="E13" i="1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3" i="2"/>
  <c r="H12" i="1"/>
  <c r="H16" i="1"/>
  <c r="H20" i="1"/>
  <c r="H21" i="1"/>
  <c r="H11" i="1"/>
  <c r="E12" i="1"/>
  <c r="E16" i="1"/>
  <c r="E20" i="1"/>
  <c r="E21" i="1"/>
  <c r="E11" i="1"/>
  <c r="K21" i="6"/>
  <c r="H21" i="6"/>
  <c r="E21" i="6"/>
  <c r="E22" i="3"/>
  <c r="H19" i="1" l="1"/>
  <c r="H15" i="1"/>
  <c r="H18" i="1"/>
  <c r="H14" i="1"/>
  <c r="H17" i="1"/>
  <c r="E19" i="1"/>
  <c r="E15" i="1"/>
  <c r="E18" i="1"/>
  <c r="E14" i="1"/>
  <c r="E17" i="1"/>
  <c r="G21" i="2"/>
  <c r="D21" i="2"/>
  <c r="G20" i="2"/>
  <c r="D20" i="2"/>
  <c r="G19" i="2"/>
  <c r="D19" i="2"/>
  <c r="G18" i="2"/>
  <c r="D18" i="2"/>
  <c r="G17" i="2"/>
  <c r="D17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3" i="2"/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3" i="2"/>
  <c r="K16" i="1" l="1"/>
  <c r="L16" i="1" s="1"/>
  <c r="K18" i="1"/>
  <c r="L18" i="1" s="1"/>
  <c r="K20" i="1"/>
  <c r="L20" i="1" s="1"/>
  <c r="K15" i="1"/>
  <c r="L15" i="1" s="1"/>
  <c r="K14" i="1"/>
  <c r="L14" i="1" s="1"/>
  <c r="K13" i="1"/>
  <c r="L13" i="1" s="1"/>
  <c r="K12" i="1"/>
  <c r="L12" i="1" s="1"/>
  <c r="L11" i="1"/>
  <c r="K17" i="1"/>
  <c r="L17" i="1" s="1"/>
  <c r="K21" i="1"/>
  <c r="L21" i="1" s="1"/>
  <c r="I20" i="1"/>
  <c r="I16" i="1"/>
  <c r="I18" i="1"/>
  <c r="I15" i="1"/>
  <c r="I11" i="1"/>
  <c r="I13" i="1"/>
  <c r="I14" i="1"/>
  <c r="I12" i="1"/>
  <c r="I21" i="1"/>
  <c r="I19" i="1"/>
  <c r="I17" i="1"/>
  <c r="K19" i="1"/>
  <c r="L19" i="1" s="1"/>
  <c r="F19" i="1"/>
  <c r="F12" i="1"/>
  <c r="F11" i="1"/>
  <c r="F13" i="1"/>
  <c r="F18" i="1"/>
  <c r="F20" i="1"/>
  <c r="F15" i="1"/>
  <c r="F17" i="1"/>
  <c r="F21" i="1"/>
  <c r="F16" i="1"/>
  <c r="F14" i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5" authorId="0" shapeId="0">
      <text>
        <r>
          <rPr>
            <sz val="9"/>
            <color indexed="81"/>
            <rFont val="Tahoma"/>
            <family val="2"/>
            <charset val="204"/>
          </rPr>
          <t xml:space="preserve">
На данный момент ограничение - до 15 заказываемых блюд/день.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2" authorId="0" shapeId="0">
      <text>
        <r>
          <rPr>
            <sz val="9"/>
            <color indexed="81"/>
            <rFont val="Tahoma"/>
            <family val="2"/>
            <charset val="204"/>
          </rPr>
          <t xml:space="preserve">
Цены условные,  потребуются  корректировки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G3" authorId="0" shapeId="0">
      <text>
        <r>
          <rPr>
            <sz val="9"/>
            <color indexed="81"/>
            <rFont val="Tahoma"/>
            <family val="2"/>
            <charset val="204"/>
          </rPr>
          <t xml:space="preserve">
=ЕСЛИ(F3="гр.";E3*ВПР(C3;'Уд. стоимость продуктов'!$B$3:$D$13;2;0)/1000;E3*ВПР(C3;'Уд. стоимость продуктов'!$B$3:$D$13;2;0))</t>
        </r>
      </text>
    </comment>
    <comment ref="H3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=$G4*ИНДЕКС('График продаж'!$C$5:$P$7;ПОИСКПОЗ($B4;'График продаж'!$C$6:$C$7;0)+1;ПОИСКПОЗ(H$2;'График продаж'!$D$5:$P$5;0)+1)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D10" authorId="0" shapeId="0">
      <text>
        <r>
          <rPr>
            <sz val="9"/>
            <color indexed="81"/>
            <rFont val="Tahoma"/>
            <family val="2"/>
            <charset val="204"/>
          </rPr>
          <t xml:space="preserve">
Алгоритм расчета сумм прихода продуктов, руб.  необходимо прописать отдельно, на основе ежедневного 
листа продуктов</t>
        </r>
      </text>
    </comment>
    <comment ref="F10" authorId="0" shapeId="0">
      <text>
        <r>
          <rPr>
            <sz val="9"/>
            <color indexed="81"/>
            <rFont val="Tahoma"/>
            <family val="2"/>
            <charset val="204"/>
          </rPr>
          <t xml:space="preserve">
Отрицательные остатки - отсутствие данных по приходу
</t>
        </r>
      </text>
    </comment>
    <comment ref="E11" authorId="0" shapeId="0">
      <text>
        <r>
          <rPr>
            <sz val="9"/>
            <color indexed="81"/>
            <rFont val="Tahoma"/>
            <family val="2"/>
            <charset val="204"/>
          </rPr>
          <t xml:space="preserve">
=СУММПРОИЗВ(('Бюджет расходов продуктов'!$H$2:$J$2=E$9)*('Бюджет расходов продуктов'!$C$3:$C$200=$C11)*'Бюджет расходов продуктов'!$H$3:$H$200)
Ограничение: до 200-й строки с рецептами на листе "Бюджет расходов продуктов"
</t>
        </r>
      </text>
    </comment>
  </commentList>
</comments>
</file>

<file path=xl/sharedStrings.xml><?xml version="1.0" encoding="utf-8"?>
<sst xmlns="http://schemas.openxmlformats.org/spreadsheetml/2006/main" count="148" uniqueCount="40">
  <si>
    <t>Шаурма грибная</t>
  </si>
  <si>
    <t>Продукт</t>
  </si>
  <si>
    <t>Грибы</t>
  </si>
  <si>
    <t>Капуста</t>
  </si>
  <si>
    <t>Курица</t>
  </si>
  <si>
    <t>Лаваш</t>
  </si>
  <si>
    <t>Лук красный</t>
  </si>
  <si>
    <t>Соус грибной</t>
  </si>
  <si>
    <t>Шаурма копченый хит</t>
  </si>
  <si>
    <t>Курица копченая</t>
  </si>
  <si>
    <t>Огурец свежий</t>
  </si>
  <si>
    <t>Помидор</t>
  </si>
  <si>
    <t>Соус белый</t>
  </si>
  <si>
    <t>Соус копченый</t>
  </si>
  <si>
    <t>№ п/п</t>
  </si>
  <si>
    <t>Блюдо/Дата</t>
  </si>
  <si>
    <t>№п/п</t>
  </si>
  <si>
    <t>Продукты</t>
  </si>
  <si>
    <t>Блюдо</t>
  </si>
  <si>
    <t>Ед. изм.</t>
  </si>
  <si>
    <t>Объем в  блюде</t>
  </si>
  <si>
    <t>гр.</t>
  </si>
  <si>
    <t>шт.</t>
  </si>
  <si>
    <t>ед. изм.</t>
  </si>
  <si>
    <t xml:space="preserve"> = Мир MS Excel/Вывод остатков автоматически - Мир MS Excel</t>
  </si>
  <si>
    <t>Приход, руб.</t>
  </si>
  <si>
    <t xml:space="preserve"> 1 шт.</t>
  </si>
  <si>
    <t xml:space="preserve"> 1 кг.</t>
  </si>
  <si>
    <t>Цена, руб./ед. изм.</t>
  </si>
  <si>
    <t>Заказанные блюда</t>
  </si>
  <si>
    <t>Показатель поиска</t>
  </si>
  <si>
    <t>Остаток, руб.</t>
  </si>
  <si>
    <t xml:space="preserve">Расход продуктов по заказам, руб. </t>
  </si>
  <si>
    <t>Стоимость продукта в  блюде, руб.</t>
  </si>
  <si>
    <t xml:space="preserve">шаурмы/шавермы </t>
  </si>
  <si>
    <r>
      <rPr>
        <b/>
        <i/>
        <sz val="16"/>
        <color theme="1"/>
        <rFont val="Calibri"/>
        <family val="2"/>
        <charset val="204"/>
        <scheme val="minor"/>
      </rPr>
      <t>Проект</t>
    </r>
    <r>
      <rPr>
        <b/>
        <sz val="16"/>
        <color theme="1"/>
        <rFont val="Calibri"/>
        <family val="2"/>
        <charset val="204"/>
        <scheme val="minor"/>
      </rPr>
      <t xml:space="preserve"> финансовой модели продаж </t>
    </r>
  </si>
  <si>
    <t>Шаурма деликатесная</t>
  </si>
  <si>
    <t>Сумма</t>
  </si>
  <si>
    <t>Для сравнения - бюджет ДО добавления п.3 в график продаж</t>
  </si>
  <si>
    <t xml:space="preserve">Движение денежных средств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</si>
</sst>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/>
    <xf numFmtId="14" fontId="0" fillId="2" borderId="1" xfId="0" applyNumberFormat="1" applyFill="1" applyBorder="1" applyAlignment="1">
      <alignment textRotation="90"/>
    </xf>
    <xf numFmtId="0" fontId="0" fillId="2" borderId="1" xfId="0" applyFill="1" applyBorder="1" applyAlignment="1">
      <alignment textRotation="90"/>
    </xf>
    <xf numFmtId="0" fontId="0" fillId="3" borderId="1" xfId="0" applyFill="1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14" fontId="0" fillId="7" borderId="2" xfId="0" applyNumberFormat="1" applyFill="1" applyBorder="1" applyAlignment="1">
      <alignment horizontal="center"/>
    </xf>
    <xf numFmtId="14" fontId="0" fillId="7" borderId="3" xfId="0" applyNumberFormat="1" applyFill="1" applyBorder="1" applyAlignment="1">
      <alignment horizontal="center"/>
    </xf>
    <xf numFmtId="0" fontId="3" fillId="0" borderId="0" xfId="0" applyFont="1"/>
    <xf numFmtId="0" fontId="0" fillId="8" borderId="1" xfId="0" applyFill="1" applyBorder="1"/>
    <xf numFmtId="0" fontId="0" fillId="2" borderId="1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right"/>
    </xf>
    <xf numFmtId="0" fontId="4" fillId="0" borderId="1" xfId="0" applyFont="1" applyBorder="1"/>
    <xf numFmtId="0" fontId="0" fillId="9" borderId="1" xfId="0" applyFill="1" applyBorder="1"/>
    <xf numFmtId="0" fontId="1" fillId="10" borderId="1" xfId="0" applyFont="1" applyFill="1" applyBorder="1" applyAlignment="1">
      <alignment vertical="top" wrapText="1"/>
    </xf>
    <xf numFmtId="14" fontId="0" fillId="10" borderId="1" xfId="0" applyNumberFormat="1" applyFill="1" applyBorder="1" applyAlignment="1">
      <alignment vertical="top" textRotation="90" wrapText="1"/>
    </xf>
    <xf numFmtId="0" fontId="8" fillId="0" borderId="0" xfId="0" applyFont="1"/>
    <xf numFmtId="0" fontId="9" fillId="0" borderId="0" xfId="0" applyFont="1"/>
    <xf numFmtId="0" fontId="2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4</xdr:row>
      <xdr:rowOff>66675</xdr:rowOff>
    </xdr:from>
    <xdr:to>
      <xdr:col>12</xdr:col>
      <xdr:colOff>542925</xdr:colOff>
      <xdr:row>12</xdr:row>
      <xdr:rowOff>114301</xdr:rowOff>
    </xdr:to>
    <xdr:sp macro="" textlink="">
      <xdr:nvSpPr>
        <xdr:cNvPr id="2" name="TextBox 1"/>
        <xdr:cNvSpPr txBox="1"/>
      </xdr:nvSpPr>
      <xdr:spPr>
        <a:xfrm>
          <a:off x="514350" y="904875"/>
          <a:ext cx="7753350" cy="1571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Доброго времени суток. Помогите связать воедино приход продуктов, расход по заказанным блюдам с выводом остатков. Есть ассортимент рецептов, расположенных на отдельном листе, есть лист продуктов, которые поступают допустим ежедневно. </a:t>
          </a:r>
        </a:p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Как связать листы в приложенном файле эксель, чтобы при занесении в конце смены количества блюд в лист </a:t>
          </a:r>
          <a:r>
            <a:rPr lang="ru-RU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"График продаж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", на  листе "</a:t>
          </a:r>
          <a:r>
            <a:rPr lang="ru-RU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Движение ДС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отображался расход за день и остатки? Возможно я неграмотно расположил графы. Предполагается увеличение количества рецептов и продуктов (напитки и расходные материалы) - поэтому желательно с пояснением. Спасибо.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G3"/>
  <sheetViews>
    <sheetView tabSelected="1" workbookViewId="0">
      <selection activeCell="D15" sqref="D15"/>
    </sheetView>
  </sheetViews>
  <sheetFormatPr defaultRowHeight="15" x14ac:dyDescent="0.25"/>
  <cols>
    <col min="5" max="5" width="12.7109375" customWidth="1"/>
    <col min="6" max="6" width="11.7109375" customWidth="1"/>
  </cols>
  <sheetData>
    <row r="3" spans="2:7" ht="21" x14ac:dyDescent="0.35">
      <c r="B3" s="27" t="s">
        <v>35</v>
      </c>
      <c r="G3" s="28" t="s">
        <v>34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B3:P22"/>
  <sheetViews>
    <sheetView workbookViewId="0">
      <selection activeCell="C12" sqref="C12"/>
    </sheetView>
  </sheetViews>
  <sheetFormatPr defaultRowHeight="15" x14ac:dyDescent="0.25"/>
  <cols>
    <col min="2" max="2" width="13.5703125" customWidth="1"/>
    <col min="3" max="3" width="22" customWidth="1"/>
    <col min="4" max="4" width="12.85546875" customWidth="1"/>
    <col min="5" max="5" width="11.140625" customWidth="1"/>
    <col min="6" max="6" width="5.85546875" customWidth="1"/>
  </cols>
  <sheetData>
    <row r="3" spans="2:16" ht="18.75" x14ac:dyDescent="0.3">
      <c r="B3" s="15" t="s">
        <v>29</v>
      </c>
    </row>
    <row r="5" spans="2:16" ht="63" customHeight="1" x14ac:dyDescent="0.25">
      <c r="B5" s="2" t="s">
        <v>14</v>
      </c>
      <c r="C5" s="2" t="s">
        <v>15</v>
      </c>
      <c r="D5" s="3">
        <v>44682</v>
      </c>
      <c r="E5" s="3">
        <v>44683</v>
      </c>
      <c r="F5" s="3">
        <v>44684</v>
      </c>
      <c r="G5" s="4"/>
      <c r="H5" s="4"/>
      <c r="I5" s="4"/>
      <c r="J5" s="4"/>
      <c r="K5" s="2"/>
      <c r="L5" s="2"/>
      <c r="M5" s="2"/>
      <c r="N5" s="2"/>
      <c r="O5" s="2"/>
      <c r="P5" s="2"/>
    </row>
    <row r="6" spans="2:16" x14ac:dyDescent="0.25">
      <c r="B6" s="1">
        <v>1</v>
      </c>
      <c r="C6" s="1" t="s">
        <v>0</v>
      </c>
      <c r="D6" s="1">
        <v>10</v>
      </c>
      <c r="E6" s="1">
        <v>12</v>
      </c>
      <c r="F6" s="1">
        <v>11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5">
      <c r="B7" s="1">
        <v>2</v>
      </c>
      <c r="C7" s="1" t="s">
        <v>8</v>
      </c>
      <c r="D7" s="1">
        <v>9</v>
      </c>
      <c r="E7" s="1">
        <v>13</v>
      </c>
      <c r="F7" s="1">
        <v>12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x14ac:dyDescent="0.25">
      <c r="B8" s="29">
        <v>3</v>
      </c>
      <c r="C8" s="29" t="s">
        <v>36</v>
      </c>
      <c r="D8" s="29">
        <v>5</v>
      </c>
      <c r="E8" s="29">
        <v>6</v>
      </c>
      <c r="F8" s="29">
        <v>7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x14ac:dyDescent="0.25">
      <c r="B9" s="1">
        <v>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x14ac:dyDescent="0.25">
      <c r="B10" s="1">
        <v>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16" x14ac:dyDescent="0.25">
      <c r="B11" s="1">
        <v>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2:16" x14ac:dyDescent="0.25">
      <c r="B12" s="1">
        <v>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2:16" x14ac:dyDescent="0.25">
      <c r="B13" s="1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x14ac:dyDescent="0.25">
      <c r="B14" s="1">
        <v>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x14ac:dyDescent="0.25">
      <c r="B15" s="1">
        <v>10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2:16" x14ac:dyDescent="0.25">
      <c r="B16" s="1">
        <v>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 x14ac:dyDescent="0.25">
      <c r="B17" s="1">
        <v>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 x14ac:dyDescent="0.25">
      <c r="B18" s="1">
        <v>13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x14ac:dyDescent="0.25">
      <c r="B19" s="1">
        <v>14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x14ac:dyDescent="0.25">
      <c r="B20" s="1">
        <v>15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2" spans="2:16" x14ac:dyDescent="0.25">
      <c r="E22">
        <f>ROW(INDEX(B6:B140,COUNTIF(B6:B140,"&gt;0")))</f>
        <v>20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B2:D13"/>
  <sheetViews>
    <sheetView workbookViewId="0">
      <selection activeCell="C3" sqref="C3"/>
    </sheetView>
  </sheetViews>
  <sheetFormatPr defaultRowHeight="15" x14ac:dyDescent="0.25"/>
  <cols>
    <col min="2" max="2" width="26.7109375" customWidth="1"/>
    <col min="3" max="3" width="23.42578125" customWidth="1"/>
    <col min="4" max="4" width="13" customWidth="1"/>
  </cols>
  <sheetData>
    <row r="2" spans="2:4" x14ac:dyDescent="0.25">
      <c r="B2" s="7" t="s">
        <v>1</v>
      </c>
      <c r="C2" s="7" t="s">
        <v>28</v>
      </c>
      <c r="D2" s="7" t="s">
        <v>23</v>
      </c>
    </row>
    <row r="3" spans="2:4" x14ac:dyDescent="0.25">
      <c r="B3" s="1" t="s">
        <v>5</v>
      </c>
      <c r="C3" s="8">
        <v>30</v>
      </c>
      <c r="D3" s="8" t="s">
        <v>26</v>
      </c>
    </row>
    <row r="4" spans="2:4" x14ac:dyDescent="0.25">
      <c r="B4" s="1" t="s">
        <v>2</v>
      </c>
      <c r="C4" s="8">
        <v>400</v>
      </c>
      <c r="D4" s="8" t="s">
        <v>27</v>
      </c>
    </row>
    <row r="5" spans="2:4" x14ac:dyDescent="0.25">
      <c r="B5" s="1" t="s">
        <v>3</v>
      </c>
      <c r="C5" s="8">
        <v>40</v>
      </c>
      <c r="D5" s="8" t="s">
        <v>27</v>
      </c>
    </row>
    <row r="6" spans="2:4" x14ac:dyDescent="0.25">
      <c r="B6" s="1" t="s">
        <v>4</v>
      </c>
      <c r="C6" s="8">
        <v>300</v>
      </c>
      <c r="D6" s="8" t="s">
        <v>26</v>
      </c>
    </row>
    <row r="7" spans="2:4" x14ac:dyDescent="0.25">
      <c r="B7" s="1" t="s">
        <v>6</v>
      </c>
      <c r="C7" s="8">
        <v>200</v>
      </c>
      <c r="D7" s="8" t="s">
        <v>27</v>
      </c>
    </row>
    <row r="8" spans="2:4" x14ac:dyDescent="0.25">
      <c r="B8" s="1" t="s">
        <v>7</v>
      </c>
      <c r="C8" s="8">
        <v>600</v>
      </c>
      <c r="D8" s="8" t="s">
        <v>27</v>
      </c>
    </row>
    <row r="9" spans="2:4" x14ac:dyDescent="0.25">
      <c r="B9" s="1" t="s">
        <v>9</v>
      </c>
      <c r="C9" s="8">
        <v>400</v>
      </c>
      <c r="D9" s="8" t="s">
        <v>26</v>
      </c>
    </row>
    <row r="10" spans="2:4" x14ac:dyDescent="0.25">
      <c r="B10" s="1" t="s">
        <v>10</v>
      </c>
      <c r="C10" s="8">
        <v>50</v>
      </c>
      <c r="D10" s="8" t="s">
        <v>27</v>
      </c>
    </row>
    <row r="11" spans="2:4" x14ac:dyDescent="0.25">
      <c r="B11" s="1" t="s">
        <v>11</v>
      </c>
      <c r="C11" s="8">
        <v>70</v>
      </c>
      <c r="D11" s="8" t="s">
        <v>27</v>
      </c>
    </row>
    <row r="12" spans="2:4" x14ac:dyDescent="0.25">
      <c r="B12" s="1" t="s">
        <v>12</v>
      </c>
      <c r="C12" s="8">
        <v>600</v>
      </c>
      <c r="D12" s="8" t="s">
        <v>27</v>
      </c>
    </row>
    <row r="13" spans="2:4" x14ac:dyDescent="0.25">
      <c r="B13" s="1" t="s">
        <v>13</v>
      </c>
      <c r="C13" s="8">
        <v>700</v>
      </c>
      <c r="D13" s="8" t="s">
        <v>27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B2:J21"/>
  <sheetViews>
    <sheetView workbookViewId="0">
      <selection activeCell="G27" sqref="G27"/>
    </sheetView>
  </sheetViews>
  <sheetFormatPr defaultRowHeight="15" x14ac:dyDescent="0.25"/>
  <cols>
    <col min="1" max="1" width="3.5703125" customWidth="1"/>
    <col min="2" max="2" width="23" customWidth="1"/>
    <col min="3" max="3" width="16.28515625" bestFit="1" customWidth="1"/>
    <col min="4" max="4" width="24.140625" customWidth="1"/>
    <col min="5" max="5" width="23" customWidth="1"/>
    <col min="6" max="6" width="17.5703125" bestFit="1" customWidth="1"/>
    <col min="7" max="7" width="21.28515625" customWidth="1"/>
    <col min="8" max="8" width="15.7109375" customWidth="1"/>
    <col min="9" max="9" width="17.5703125" bestFit="1" customWidth="1"/>
    <col min="10" max="10" width="10.28515625" bestFit="1" customWidth="1"/>
  </cols>
  <sheetData>
    <row r="2" spans="2:10" ht="71.25" customHeight="1" x14ac:dyDescent="0.25">
      <c r="B2" s="25" t="s">
        <v>18</v>
      </c>
      <c r="C2" s="25" t="s">
        <v>1</v>
      </c>
      <c r="D2" s="25" t="s">
        <v>30</v>
      </c>
      <c r="E2" s="25" t="s">
        <v>20</v>
      </c>
      <c r="F2" s="25" t="s">
        <v>19</v>
      </c>
      <c r="G2" s="25" t="s">
        <v>33</v>
      </c>
      <c r="H2" s="26">
        <v>44682</v>
      </c>
      <c r="I2" s="26">
        <v>44683</v>
      </c>
      <c r="J2" s="26">
        <v>44684</v>
      </c>
    </row>
    <row r="3" spans="2:10" x14ac:dyDescent="0.25">
      <c r="B3" s="10" t="s">
        <v>0</v>
      </c>
      <c r="C3" s="1" t="s">
        <v>2</v>
      </c>
      <c r="D3" s="23" t="str">
        <f>B3&amp;C3</f>
        <v>Шаурма грибнаяГрибы</v>
      </c>
      <c r="E3" s="1">
        <v>30</v>
      </c>
      <c r="F3" s="22" t="s">
        <v>21</v>
      </c>
      <c r="G3" s="1">
        <f>IF(F3="гр.",E3*VLOOKUP(C3,'Уд. стоимость продуктов'!$B$3:$D$13,2,0)/1000,E3*VLOOKUP(C3,'Уд. стоимость продуктов'!$B$3:$D$13,2,0))</f>
        <v>12</v>
      </c>
      <c r="H3" s="24">
        <f>$G3*INDEX('График продаж'!$C$5:$P$20,MATCH($B3,'График продаж'!$C$6:$C$200,0)+1,MATCH(H$2,'График продаж'!$D$5:$P$5,0)+1)</f>
        <v>120</v>
      </c>
      <c r="I3" s="24">
        <f>$G3*INDEX('График продаж'!$C$5:$P$20,MATCH($B3,'График продаж'!$C$6:$C$200,0)+1,MATCH(I$2,'График продаж'!$D$5:$P$5,0)+1)</f>
        <v>144</v>
      </c>
      <c r="J3" s="24">
        <f>$G3*INDEX('График продаж'!$C$5:$P$20,MATCH($B3,'График продаж'!$C$6:$C$200,0)+1,MATCH(J$2,'График продаж'!$D$5:$P$5,0)+1)</f>
        <v>132</v>
      </c>
    </row>
    <row r="4" spans="2:10" x14ac:dyDescent="0.25">
      <c r="B4" s="10" t="s">
        <v>0</v>
      </c>
      <c r="C4" s="1" t="s">
        <v>3</v>
      </c>
      <c r="D4" s="23" t="str">
        <f t="shared" ref="D4:D16" si="0">B4&amp;C4</f>
        <v>Шаурма грибнаяКапуста</v>
      </c>
      <c r="E4" s="1">
        <v>35</v>
      </c>
      <c r="F4" s="22" t="s">
        <v>21</v>
      </c>
      <c r="G4" s="1">
        <f>IF(F4="гр.",E4*VLOOKUP(C4,'Уд. стоимость продуктов'!$B$3:$D$13,2,0)/1000,E4*VLOOKUP(C4,'Уд. стоимость продуктов'!$B$3:$D$13,2,0))</f>
        <v>1.4</v>
      </c>
      <c r="H4" s="24">
        <f>$G4*INDEX('График продаж'!$C$5:$P$20,MATCH($B4,'График продаж'!$C$6:$C$200,0)+1,MATCH(H$2,'График продаж'!$D$5:$P$5,0)+1)</f>
        <v>14</v>
      </c>
      <c r="I4" s="24">
        <f>$G4*INDEX('График продаж'!$C$5:$P$20,MATCH($B4,'График продаж'!$C$6:$C$200,0)+1,MATCH(I$2,'График продаж'!$D$5:$P$5,0)+1)</f>
        <v>16.799999999999997</v>
      </c>
      <c r="J4" s="24">
        <f>$G4*INDEX('График продаж'!$C$5:$P$20,MATCH($B4,'График продаж'!$C$6:$C$200,0)+1,MATCH(J$2,'График продаж'!$D$5:$P$5,0)+1)</f>
        <v>15.399999999999999</v>
      </c>
    </row>
    <row r="5" spans="2:10" x14ac:dyDescent="0.25">
      <c r="B5" s="10" t="s">
        <v>0</v>
      </c>
      <c r="C5" s="1" t="s">
        <v>4</v>
      </c>
      <c r="D5" s="23" t="str">
        <f t="shared" si="0"/>
        <v>Шаурма грибнаяКурица</v>
      </c>
      <c r="E5" s="1">
        <v>80</v>
      </c>
      <c r="F5" s="22" t="s">
        <v>21</v>
      </c>
      <c r="G5" s="1">
        <f>IF(F5="гр.",E5*VLOOKUP(C5,'Уд. стоимость продуктов'!$B$3:$D$13,2,0)/1000,E5*VLOOKUP(C5,'Уд. стоимость продуктов'!$B$3:$D$13,2,0))</f>
        <v>24</v>
      </c>
      <c r="H5" s="24">
        <f>$G5*INDEX('График продаж'!$C$5:$P$20,MATCH($B5,'График продаж'!$C$6:$C$200,0)+1,MATCH(H$2,'График продаж'!$D$5:$P$5,0)+1)</f>
        <v>240</v>
      </c>
      <c r="I5" s="24">
        <f>$G5*INDEX('График продаж'!$C$5:$P$20,MATCH($B5,'График продаж'!$C$6:$C$200,0)+1,MATCH(I$2,'График продаж'!$D$5:$P$5,0)+1)</f>
        <v>288</v>
      </c>
      <c r="J5" s="24">
        <f>$G5*INDEX('График продаж'!$C$5:$P$20,MATCH($B5,'График продаж'!$C$6:$C$200,0)+1,MATCH(J$2,'График продаж'!$D$5:$P$5,0)+1)</f>
        <v>264</v>
      </c>
    </row>
    <row r="6" spans="2:10" x14ac:dyDescent="0.25">
      <c r="B6" s="10" t="s">
        <v>0</v>
      </c>
      <c r="C6" s="1" t="s">
        <v>5</v>
      </c>
      <c r="D6" s="23" t="str">
        <f t="shared" si="0"/>
        <v>Шаурма грибнаяЛаваш</v>
      </c>
      <c r="E6" s="1">
        <v>1</v>
      </c>
      <c r="F6" s="22" t="s">
        <v>22</v>
      </c>
      <c r="G6" s="1">
        <f>IF(F6="гр.",E6*VLOOKUP(C6,'Уд. стоимость продуктов'!$B$3:$D$13,2,0)/1000,E6*VLOOKUP(C6,'Уд. стоимость продуктов'!$B$3:$D$13,2,0))</f>
        <v>30</v>
      </c>
      <c r="H6" s="24">
        <f>$G6*INDEX('График продаж'!$C$5:$P$20,MATCH($B6,'График продаж'!$C$6:$C$200,0)+1,MATCH(H$2,'График продаж'!$D$5:$P$5,0)+1)</f>
        <v>300</v>
      </c>
      <c r="I6" s="24">
        <f>$G6*INDEX('График продаж'!$C$5:$P$20,MATCH($B6,'График продаж'!$C$6:$C$200,0)+1,MATCH(I$2,'График продаж'!$D$5:$P$5,0)+1)</f>
        <v>360</v>
      </c>
      <c r="J6" s="24">
        <f>$G6*INDEX('График продаж'!$C$5:$P$20,MATCH($B6,'График продаж'!$C$6:$C$200,0)+1,MATCH(J$2,'График продаж'!$D$5:$P$5,0)+1)</f>
        <v>330</v>
      </c>
    </row>
    <row r="7" spans="2:10" x14ac:dyDescent="0.25">
      <c r="B7" s="10" t="s">
        <v>0</v>
      </c>
      <c r="C7" s="1" t="s">
        <v>6</v>
      </c>
      <c r="D7" s="23" t="str">
        <f t="shared" si="0"/>
        <v>Шаурма грибнаяЛук красный</v>
      </c>
      <c r="E7" s="1">
        <v>5</v>
      </c>
      <c r="F7" s="22" t="s">
        <v>21</v>
      </c>
      <c r="G7" s="1">
        <f>IF(F7="гр.",E7*VLOOKUP(C7,'Уд. стоимость продуктов'!$B$3:$D$13,2,0)/1000,E7*VLOOKUP(C7,'Уд. стоимость продуктов'!$B$3:$D$13,2,0))</f>
        <v>1</v>
      </c>
      <c r="H7" s="24">
        <f>$G7*INDEX('График продаж'!$C$5:$P$20,MATCH($B7,'График продаж'!$C$6:$C$200,0)+1,MATCH(H$2,'График продаж'!$D$5:$P$5,0)+1)</f>
        <v>10</v>
      </c>
      <c r="I7" s="24">
        <f>$G7*INDEX('График продаж'!$C$5:$P$20,MATCH($B7,'График продаж'!$C$6:$C$200,0)+1,MATCH(I$2,'График продаж'!$D$5:$P$5,0)+1)</f>
        <v>12</v>
      </c>
      <c r="J7" s="24">
        <f>$G7*INDEX('График продаж'!$C$5:$P$20,MATCH($B7,'График продаж'!$C$6:$C$200,0)+1,MATCH(J$2,'График продаж'!$D$5:$P$5,0)+1)</f>
        <v>11</v>
      </c>
    </row>
    <row r="8" spans="2:10" x14ac:dyDescent="0.25">
      <c r="B8" s="10" t="s">
        <v>0</v>
      </c>
      <c r="C8" s="1" t="s">
        <v>7</v>
      </c>
      <c r="D8" s="23" t="str">
        <f t="shared" si="0"/>
        <v>Шаурма грибнаяСоус грибной</v>
      </c>
      <c r="E8" s="1">
        <v>55</v>
      </c>
      <c r="F8" s="22" t="s">
        <v>21</v>
      </c>
      <c r="G8" s="1">
        <f>IF(F8="гр.",E8*VLOOKUP(C8,'Уд. стоимость продуктов'!$B$3:$D$13,2,0)/1000,E8*VLOOKUP(C8,'Уд. стоимость продуктов'!$B$3:$D$13,2,0))</f>
        <v>33</v>
      </c>
      <c r="H8" s="24">
        <f>$G8*INDEX('График продаж'!$C$5:$P$20,MATCH($B8,'График продаж'!$C$6:$C$200,0)+1,MATCH(H$2,'График продаж'!$D$5:$P$5,0)+1)</f>
        <v>330</v>
      </c>
      <c r="I8" s="24">
        <f>$G8*INDEX('График продаж'!$C$5:$P$20,MATCH($B8,'График продаж'!$C$6:$C$200,0)+1,MATCH(I$2,'График продаж'!$D$5:$P$5,0)+1)</f>
        <v>396</v>
      </c>
      <c r="J8" s="24">
        <f>$G8*INDEX('График продаж'!$C$5:$P$20,MATCH($B8,'График продаж'!$C$6:$C$200,0)+1,MATCH(J$2,'График продаж'!$D$5:$P$5,0)+1)</f>
        <v>363</v>
      </c>
    </row>
    <row r="9" spans="2:10" x14ac:dyDescent="0.25">
      <c r="B9" s="16" t="s">
        <v>8</v>
      </c>
      <c r="C9" s="1" t="s">
        <v>3</v>
      </c>
      <c r="D9" s="23" t="str">
        <f t="shared" si="0"/>
        <v>Шаурма копченый хитКапуста</v>
      </c>
      <c r="E9" s="1">
        <v>35</v>
      </c>
      <c r="F9" s="22" t="s">
        <v>21</v>
      </c>
      <c r="G9" s="1">
        <f>IF(F9="гр.",E9*VLOOKUP(C9,'Уд. стоимость продуктов'!$B$3:$D$13,2,0)/1000,E9*VLOOKUP(C9,'Уд. стоимость продуктов'!$B$3:$D$13,2,0))</f>
        <v>1.4</v>
      </c>
      <c r="H9" s="24">
        <f>$G9*INDEX('График продаж'!$C$5:$P$20,MATCH($B9,'График продаж'!$C$6:$C$200,0)+1,MATCH(H$2,'График продаж'!$D$5:$P$5,0)+1)</f>
        <v>12.6</v>
      </c>
      <c r="I9" s="24">
        <f>$G9*INDEX('График продаж'!$C$5:$P$20,MATCH($B9,'График продаж'!$C$6:$C$200,0)+1,MATCH(I$2,'График продаж'!$D$5:$P$5,0)+1)</f>
        <v>18.2</v>
      </c>
      <c r="J9" s="24">
        <f>$G9*INDEX('График продаж'!$C$5:$P$20,MATCH($B9,'График продаж'!$C$6:$C$200,0)+1,MATCH(J$2,'График продаж'!$D$5:$P$5,0)+1)</f>
        <v>16.799999999999997</v>
      </c>
    </row>
    <row r="10" spans="2:10" x14ac:dyDescent="0.25">
      <c r="B10" s="16" t="s">
        <v>8</v>
      </c>
      <c r="C10" s="1" t="s">
        <v>9</v>
      </c>
      <c r="D10" s="23" t="str">
        <f t="shared" si="0"/>
        <v>Шаурма копченый хитКурица копченая</v>
      </c>
      <c r="E10" s="1">
        <v>100</v>
      </c>
      <c r="F10" s="22" t="s">
        <v>21</v>
      </c>
      <c r="G10" s="1">
        <f>IF(F10="гр.",E10*VLOOKUP(C10,'Уд. стоимость продуктов'!$B$3:$D$13,2,0)/1000,E10*VLOOKUP(C10,'Уд. стоимость продуктов'!$B$3:$D$13,2,0))</f>
        <v>40</v>
      </c>
      <c r="H10" s="24">
        <f>$G10*INDEX('График продаж'!$C$5:$P$20,MATCH($B10,'График продаж'!$C$6:$C$200,0)+1,MATCH(H$2,'График продаж'!$D$5:$P$5,0)+1)</f>
        <v>360</v>
      </c>
      <c r="I10" s="24">
        <f>$G10*INDEX('График продаж'!$C$5:$P$20,MATCH($B10,'График продаж'!$C$6:$C$200,0)+1,MATCH(I$2,'График продаж'!$D$5:$P$5,0)+1)</f>
        <v>520</v>
      </c>
      <c r="J10" s="24">
        <f>$G10*INDEX('График продаж'!$C$5:$P$20,MATCH($B10,'График продаж'!$C$6:$C$200,0)+1,MATCH(J$2,'График продаж'!$D$5:$P$5,0)+1)</f>
        <v>480</v>
      </c>
    </row>
    <row r="11" spans="2:10" x14ac:dyDescent="0.25">
      <c r="B11" s="16" t="s">
        <v>8</v>
      </c>
      <c r="C11" s="1" t="s">
        <v>5</v>
      </c>
      <c r="D11" s="23" t="str">
        <f t="shared" si="0"/>
        <v>Шаурма копченый хитЛаваш</v>
      </c>
      <c r="E11" s="1">
        <v>1</v>
      </c>
      <c r="F11" s="22" t="s">
        <v>22</v>
      </c>
      <c r="G11" s="1">
        <f>IF(F11="гр.",E11*VLOOKUP(C11,'Уд. стоимость продуктов'!$B$3:$D$13,2,0)/1000,E11*VLOOKUP(C11,'Уд. стоимость продуктов'!$B$3:$D$13,2,0))</f>
        <v>30</v>
      </c>
      <c r="H11" s="24">
        <f>$G11*INDEX('График продаж'!$C$5:$P$20,MATCH($B11,'График продаж'!$C$6:$C$200,0)+1,MATCH(H$2,'График продаж'!$D$5:$P$5,0)+1)</f>
        <v>270</v>
      </c>
      <c r="I11" s="24">
        <f>$G11*INDEX('График продаж'!$C$5:$P$20,MATCH($B11,'График продаж'!$C$6:$C$200,0)+1,MATCH(I$2,'График продаж'!$D$5:$P$5,0)+1)</f>
        <v>390</v>
      </c>
      <c r="J11" s="24">
        <f>$G11*INDEX('График продаж'!$C$5:$P$20,MATCH($B11,'График продаж'!$C$6:$C$200,0)+1,MATCH(J$2,'График продаж'!$D$5:$P$5,0)+1)</f>
        <v>360</v>
      </c>
    </row>
    <row r="12" spans="2:10" x14ac:dyDescent="0.25">
      <c r="B12" s="16" t="s">
        <v>8</v>
      </c>
      <c r="C12" s="1" t="s">
        <v>6</v>
      </c>
      <c r="D12" s="23" t="str">
        <f t="shared" si="0"/>
        <v>Шаурма копченый хитЛук красный</v>
      </c>
      <c r="E12" s="1">
        <v>5</v>
      </c>
      <c r="F12" s="22" t="s">
        <v>21</v>
      </c>
      <c r="G12" s="1">
        <f>IF(F12="гр.",E12*VLOOKUP(C12,'Уд. стоимость продуктов'!$B$3:$D$13,2,0)/1000,E12*VLOOKUP(C12,'Уд. стоимость продуктов'!$B$3:$D$13,2,0))</f>
        <v>1</v>
      </c>
      <c r="H12" s="24">
        <f>$G12*INDEX('График продаж'!$C$5:$P$20,MATCH($B12,'График продаж'!$C$6:$C$200,0)+1,MATCH(H$2,'График продаж'!$D$5:$P$5,0)+1)</f>
        <v>9</v>
      </c>
      <c r="I12" s="24">
        <f>$G12*INDEX('График продаж'!$C$5:$P$20,MATCH($B12,'График продаж'!$C$6:$C$200,0)+1,MATCH(I$2,'График продаж'!$D$5:$P$5,0)+1)</f>
        <v>13</v>
      </c>
      <c r="J12" s="24">
        <f>$G12*INDEX('График продаж'!$C$5:$P$20,MATCH($B12,'График продаж'!$C$6:$C$200,0)+1,MATCH(J$2,'График продаж'!$D$5:$P$5,0)+1)</f>
        <v>12</v>
      </c>
    </row>
    <row r="13" spans="2:10" x14ac:dyDescent="0.25">
      <c r="B13" s="16" t="s">
        <v>8</v>
      </c>
      <c r="C13" s="1" t="s">
        <v>10</v>
      </c>
      <c r="D13" s="23" t="str">
        <f t="shared" si="0"/>
        <v>Шаурма копченый хитОгурец свежий</v>
      </c>
      <c r="E13" s="1">
        <v>20</v>
      </c>
      <c r="F13" s="22" t="s">
        <v>21</v>
      </c>
      <c r="G13" s="1">
        <f>IF(F13="гр.",E13*VLOOKUP(C13,'Уд. стоимость продуктов'!$B$3:$D$13,2,0)/1000,E13*VLOOKUP(C13,'Уд. стоимость продуктов'!$B$3:$D$13,2,0))</f>
        <v>1</v>
      </c>
      <c r="H13" s="24">
        <f>$G13*INDEX('График продаж'!$C$5:$P$20,MATCH($B13,'График продаж'!$C$6:$C$200,0)+1,MATCH(H$2,'График продаж'!$D$5:$P$5,0)+1)</f>
        <v>9</v>
      </c>
      <c r="I13" s="24">
        <f>$G13*INDEX('График продаж'!$C$5:$P$20,MATCH($B13,'График продаж'!$C$6:$C$200,0)+1,MATCH(I$2,'График продаж'!$D$5:$P$5,0)+1)</f>
        <v>13</v>
      </c>
      <c r="J13" s="24">
        <f>$G13*INDEX('График продаж'!$C$5:$P$20,MATCH($B13,'График продаж'!$C$6:$C$200,0)+1,MATCH(J$2,'График продаж'!$D$5:$P$5,0)+1)</f>
        <v>12</v>
      </c>
    </row>
    <row r="14" spans="2:10" x14ac:dyDescent="0.25">
      <c r="B14" s="16" t="s">
        <v>8</v>
      </c>
      <c r="C14" s="1" t="s">
        <v>11</v>
      </c>
      <c r="D14" s="23" t="str">
        <f t="shared" si="0"/>
        <v>Шаурма копченый хитПомидор</v>
      </c>
      <c r="E14" s="1">
        <v>30</v>
      </c>
      <c r="F14" s="22" t="s">
        <v>21</v>
      </c>
      <c r="G14" s="1">
        <f>IF(F14="гр.",E14*VLOOKUP(C14,'Уд. стоимость продуктов'!$B$3:$D$13,2,0)/1000,E14*VLOOKUP(C14,'Уд. стоимость продуктов'!$B$3:$D$13,2,0))</f>
        <v>2.1</v>
      </c>
      <c r="H14" s="24">
        <f>$G14*INDEX('График продаж'!$C$5:$P$20,MATCH($B14,'График продаж'!$C$6:$C$200,0)+1,MATCH(H$2,'График продаж'!$D$5:$P$5,0)+1)</f>
        <v>18.900000000000002</v>
      </c>
      <c r="I14" s="24">
        <f>$G14*INDEX('График продаж'!$C$5:$P$20,MATCH($B14,'График продаж'!$C$6:$C$200,0)+1,MATCH(I$2,'График продаж'!$D$5:$P$5,0)+1)</f>
        <v>27.3</v>
      </c>
      <c r="J14" s="24">
        <f>$G14*INDEX('График продаж'!$C$5:$P$20,MATCH($B14,'График продаж'!$C$6:$C$200,0)+1,MATCH(J$2,'График продаж'!$D$5:$P$5,0)+1)</f>
        <v>25.200000000000003</v>
      </c>
    </row>
    <row r="15" spans="2:10" x14ac:dyDescent="0.25">
      <c r="B15" s="16" t="s">
        <v>8</v>
      </c>
      <c r="C15" s="1" t="s">
        <v>12</v>
      </c>
      <c r="D15" s="23" t="str">
        <f t="shared" si="0"/>
        <v>Шаурма копченый хитСоус белый</v>
      </c>
      <c r="E15" s="1">
        <v>15</v>
      </c>
      <c r="F15" s="22" t="s">
        <v>21</v>
      </c>
      <c r="G15" s="1">
        <f>IF(F15="гр.",E15*VLOOKUP(C15,'Уд. стоимость продуктов'!$B$3:$D$13,2,0)/1000,E15*VLOOKUP(C15,'Уд. стоимость продуктов'!$B$3:$D$13,2,0))</f>
        <v>9</v>
      </c>
      <c r="H15" s="24">
        <f>$G15*INDEX('График продаж'!$C$5:$P$20,MATCH($B15,'График продаж'!$C$6:$C$200,0)+1,MATCH(H$2,'График продаж'!$D$5:$P$5,0)+1)</f>
        <v>81</v>
      </c>
      <c r="I15" s="24">
        <f>$G15*INDEX('График продаж'!$C$5:$P$20,MATCH($B15,'График продаж'!$C$6:$C$200,0)+1,MATCH(I$2,'График продаж'!$D$5:$P$5,0)+1)</f>
        <v>117</v>
      </c>
      <c r="J15" s="24">
        <f>$G15*INDEX('График продаж'!$C$5:$P$20,MATCH($B15,'График продаж'!$C$6:$C$200,0)+1,MATCH(J$2,'График продаж'!$D$5:$P$5,0)+1)</f>
        <v>108</v>
      </c>
    </row>
    <row r="16" spans="2:10" x14ac:dyDescent="0.25">
      <c r="B16" s="16" t="s">
        <v>8</v>
      </c>
      <c r="C16" s="1" t="s">
        <v>13</v>
      </c>
      <c r="D16" s="23" t="str">
        <f t="shared" si="0"/>
        <v>Шаурма копченый хитСоус копченый</v>
      </c>
      <c r="E16" s="1">
        <v>40</v>
      </c>
      <c r="F16" s="22" t="s">
        <v>21</v>
      </c>
      <c r="G16" s="1">
        <f>IF(F16="гр.",E16*VLOOKUP(C16,'Уд. стоимость продуктов'!$B$3:$D$13,2,0)/1000,E16*VLOOKUP(C16,'Уд. стоимость продуктов'!$B$3:$D$13,2,0))</f>
        <v>28</v>
      </c>
      <c r="H16" s="24">
        <f>$G16*INDEX('График продаж'!$C$5:$P$20,MATCH($B16,'График продаж'!$C$6:$C$200,0)+1,MATCH(H$2,'График продаж'!$D$5:$P$5,0)+1)</f>
        <v>252</v>
      </c>
      <c r="I16" s="24">
        <f>$G16*INDEX('График продаж'!$C$5:$P$20,MATCH($B16,'График продаж'!$C$6:$C$200,0)+1,MATCH(I$2,'График продаж'!$D$5:$P$5,0)+1)</f>
        <v>364</v>
      </c>
      <c r="J16" s="24">
        <f>$G16*INDEX('График продаж'!$C$5:$P$20,MATCH($B16,'График продаж'!$C$6:$C$200,0)+1,MATCH(J$2,'График продаж'!$D$5:$P$5,0)+1)</f>
        <v>336</v>
      </c>
    </row>
    <row r="17" spans="2:10" x14ac:dyDescent="0.25">
      <c r="B17" s="5" t="s">
        <v>36</v>
      </c>
      <c r="C17" s="1" t="s">
        <v>6</v>
      </c>
      <c r="D17" s="23" t="str">
        <f t="shared" ref="D17:D21" si="1">B17&amp;C17</f>
        <v>Шаурма деликатеснаяЛук красный</v>
      </c>
      <c r="E17" s="1">
        <v>6</v>
      </c>
      <c r="F17" s="22" t="s">
        <v>21</v>
      </c>
      <c r="G17" s="1">
        <f>IF(F17="гр.",E17*VLOOKUP(C17,'Уд. стоимость продуктов'!$B$3:$D$13,2,0)/1000,E17*VLOOKUP(C17,'Уд. стоимость продуктов'!$B$3:$D$13,2,0))</f>
        <v>1.2</v>
      </c>
      <c r="H17" s="24">
        <f>$G17*INDEX('График продаж'!$C$5:$P$20,MATCH($B17,'График продаж'!$C$6:$C$200,0)+1,MATCH(H$2,'График продаж'!$D$5:$P$5,0)+1)</f>
        <v>6</v>
      </c>
      <c r="I17" s="24">
        <f>$G17*INDEX('График продаж'!$C$5:$P$20,MATCH($B17,'График продаж'!$C$6:$C$200,0)+1,MATCH(I$2,'График продаж'!$D$5:$P$5,0)+1)</f>
        <v>7.1999999999999993</v>
      </c>
      <c r="J17" s="24">
        <f>$G17*INDEX('График продаж'!$C$5:$P$20,MATCH($B17,'График продаж'!$C$6:$C$200,0)+1,MATCH(J$2,'График продаж'!$D$5:$P$5,0)+1)</f>
        <v>8.4</v>
      </c>
    </row>
    <row r="18" spans="2:10" x14ac:dyDescent="0.25">
      <c r="B18" s="5" t="s">
        <v>36</v>
      </c>
      <c r="C18" s="1" t="s">
        <v>7</v>
      </c>
      <c r="D18" s="23" t="str">
        <f t="shared" si="1"/>
        <v>Шаурма деликатеснаяСоус грибной</v>
      </c>
      <c r="E18" s="1">
        <v>20</v>
      </c>
      <c r="F18" s="22" t="s">
        <v>21</v>
      </c>
      <c r="G18" s="1">
        <f>IF(F18="гр.",E18*VLOOKUP(C18,'Уд. стоимость продуктов'!$B$3:$D$13,2,0)/1000,E18*VLOOKUP(C18,'Уд. стоимость продуктов'!$B$3:$D$13,2,0))</f>
        <v>12</v>
      </c>
      <c r="H18" s="24">
        <f>$G18*INDEX('График продаж'!$C$5:$P$20,MATCH($B18,'График продаж'!$C$6:$C$200,0)+1,MATCH(H$2,'График продаж'!$D$5:$P$5,0)+1)</f>
        <v>60</v>
      </c>
      <c r="I18" s="24">
        <f>$G18*INDEX('График продаж'!$C$5:$P$20,MATCH($B18,'График продаж'!$C$6:$C$200,0)+1,MATCH(I$2,'График продаж'!$D$5:$P$5,0)+1)</f>
        <v>72</v>
      </c>
      <c r="J18" s="24">
        <f>$G18*INDEX('График продаж'!$C$5:$P$20,MATCH($B18,'График продаж'!$C$6:$C$200,0)+1,MATCH(J$2,'График продаж'!$D$5:$P$5,0)+1)</f>
        <v>84</v>
      </c>
    </row>
    <row r="19" spans="2:10" x14ac:dyDescent="0.25">
      <c r="B19" s="5" t="s">
        <v>36</v>
      </c>
      <c r="C19" s="1" t="s">
        <v>11</v>
      </c>
      <c r="D19" s="23" t="str">
        <f t="shared" si="1"/>
        <v>Шаурма деликатеснаяПомидор</v>
      </c>
      <c r="E19" s="1">
        <v>30</v>
      </c>
      <c r="F19" s="22" t="s">
        <v>21</v>
      </c>
      <c r="G19" s="1">
        <f>IF(F19="гр.",E19*VLOOKUP(C19,'Уд. стоимость продуктов'!$B$3:$D$13,2,0)/1000,E19*VLOOKUP(C19,'Уд. стоимость продуктов'!$B$3:$D$13,2,0))</f>
        <v>2.1</v>
      </c>
      <c r="H19" s="24">
        <f>$G19*INDEX('График продаж'!$C$5:$P$20,MATCH($B19,'График продаж'!$C$6:$C$200,0)+1,MATCH(H$2,'График продаж'!$D$5:$P$5,0)+1)</f>
        <v>10.5</v>
      </c>
      <c r="I19" s="24">
        <f>$G19*INDEX('График продаж'!$C$5:$P$20,MATCH($B19,'График продаж'!$C$6:$C$200,0)+1,MATCH(I$2,'График продаж'!$D$5:$P$5,0)+1)</f>
        <v>12.600000000000001</v>
      </c>
      <c r="J19" s="24">
        <f>$G19*INDEX('График продаж'!$C$5:$P$20,MATCH($B19,'График продаж'!$C$6:$C$200,0)+1,MATCH(J$2,'График продаж'!$D$5:$P$5,0)+1)</f>
        <v>14.700000000000001</v>
      </c>
    </row>
    <row r="20" spans="2:10" x14ac:dyDescent="0.25">
      <c r="B20" s="5" t="s">
        <v>36</v>
      </c>
      <c r="C20" s="1" t="s">
        <v>12</v>
      </c>
      <c r="D20" s="23" t="str">
        <f t="shared" si="1"/>
        <v>Шаурма деликатеснаяСоус белый</v>
      </c>
      <c r="E20" s="1">
        <v>15</v>
      </c>
      <c r="F20" s="22" t="s">
        <v>21</v>
      </c>
      <c r="G20" s="1">
        <f>IF(F20="гр.",E20*VLOOKUP(C20,'Уд. стоимость продуктов'!$B$3:$D$13,2,0)/1000,E20*VLOOKUP(C20,'Уд. стоимость продуктов'!$B$3:$D$13,2,0))</f>
        <v>9</v>
      </c>
      <c r="H20" s="24">
        <f>$G20*INDEX('График продаж'!$C$5:$P$20,MATCH($B20,'График продаж'!$C$6:$C$200,0)+1,MATCH(H$2,'График продаж'!$D$5:$P$5,0)+1)</f>
        <v>45</v>
      </c>
      <c r="I20" s="24">
        <f>$G20*INDEX('График продаж'!$C$5:$P$20,MATCH($B20,'График продаж'!$C$6:$C$200,0)+1,MATCH(I$2,'График продаж'!$D$5:$P$5,0)+1)</f>
        <v>54</v>
      </c>
      <c r="J20" s="24">
        <f>$G20*INDEX('График продаж'!$C$5:$P$20,MATCH($B20,'График продаж'!$C$6:$C$200,0)+1,MATCH(J$2,'График продаж'!$D$5:$P$5,0)+1)</f>
        <v>63</v>
      </c>
    </row>
    <row r="21" spans="2:10" x14ac:dyDescent="0.25">
      <c r="B21" s="5" t="s">
        <v>36</v>
      </c>
      <c r="C21" s="1" t="s">
        <v>13</v>
      </c>
      <c r="D21" s="23" t="str">
        <f t="shared" si="1"/>
        <v>Шаурма деликатеснаяСоус копченый</v>
      </c>
      <c r="E21" s="1">
        <v>40</v>
      </c>
      <c r="F21" s="22" t="s">
        <v>21</v>
      </c>
      <c r="G21" s="1">
        <f>IF(F21="гр.",E21*VLOOKUP(C21,'Уд. стоимость продуктов'!$B$3:$D$13,2,0)/1000,E21*VLOOKUP(C21,'Уд. стоимость продуктов'!$B$3:$D$13,2,0))</f>
        <v>28</v>
      </c>
      <c r="H21" s="24">
        <f>$G21*INDEX('График продаж'!$C$5:$P$20,MATCH($B21,'График продаж'!$C$6:$C$200,0)+1,MATCH(H$2,'График продаж'!$D$5:$P$5,0)+1)</f>
        <v>140</v>
      </c>
      <c r="I21" s="24">
        <f>$G21*INDEX('График продаж'!$C$5:$P$20,MATCH($B21,'График продаж'!$C$6:$C$200,0)+1,MATCH(I$2,'График продаж'!$D$5:$P$5,0)+1)</f>
        <v>168</v>
      </c>
      <c r="J21" s="24">
        <f>$G21*INDEX('График продаж'!$C$5:$P$20,MATCH($B21,'График продаж'!$C$6:$C$200,0)+1,MATCH(J$2,'График продаж'!$D$5:$P$5,0)+1)</f>
        <v>196</v>
      </c>
    </row>
  </sheetData>
  <autoFilter ref="B2:J16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4:L21"/>
  <sheetViews>
    <sheetView workbookViewId="0">
      <selection activeCell="E11" sqref="E11"/>
    </sheetView>
  </sheetViews>
  <sheetFormatPr defaultRowHeight="15" x14ac:dyDescent="0.25"/>
  <cols>
    <col min="3" max="3" width="16.7109375" bestFit="1" customWidth="1"/>
    <col min="4" max="4" width="17.28515625" customWidth="1"/>
    <col min="5" max="12" width="25.85546875" customWidth="1"/>
  </cols>
  <sheetData>
    <row r="4" spans="2:12" ht="18.75" x14ac:dyDescent="0.3">
      <c r="B4" s="15" t="s">
        <v>24</v>
      </c>
    </row>
    <row r="7" spans="2:12" ht="18.75" x14ac:dyDescent="0.3">
      <c r="B7" s="15" t="s">
        <v>39</v>
      </c>
    </row>
    <row r="9" spans="2:12" x14ac:dyDescent="0.25">
      <c r="B9" s="2"/>
      <c r="C9" s="2"/>
      <c r="D9" s="14">
        <v>44682</v>
      </c>
      <c r="E9" s="14">
        <v>44682</v>
      </c>
      <c r="F9" s="14">
        <v>44682</v>
      </c>
      <c r="G9" s="13">
        <v>44683</v>
      </c>
      <c r="H9" s="13">
        <v>44683</v>
      </c>
      <c r="I9" s="13">
        <v>44683</v>
      </c>
      <c r="J9" s="13">
        <v>44684</v>
      </c>
      <c r="K9" s="13">
        <v>44684</v>
      </c>
      <c r="L9" s="13">
        <v>44684</v>
      </c>
    </row>
    <row r="10" spans="2:12" s="21" customFormat="1" ht="30" x14ac:dyDescent="0.25">
      <c r="B10" s="17" t="s">
        <v>16</v>
      </c>
      <c r="C10" s="17" t="s">
        <v>17</v>
      </c>
      <c r="D10" s="18" t="s">
        <v>25</v>
      </c>
      <c r="E10" s="19" t="s">
        <v>32</v>
      </c>
      <c r="F10" s="20" t="s">
        <v>31</v>
      </c>
      <c r="G10" s="18" t="s">
        <v>25</v>
      </c>
      <c r="H10" s="19" t="s">
        <v>32</v>
      </c>
      <c r="I10" s="20" t="s">
        <v>31</v>
      </c>
      <c r="J10" s="18" t="s">
        <v>25</v>
      </c>
      <c r="K10" s="19" t="s">
        <v>32</v>
      </c>
      <c r="L10" s="20" t="s">
        <v>31</v>
      </c>
    </row>
    <row r="11" spans="2:12" x14ac:dyDescent="0.25">
      <c r="B11" s="9">
        <v>1</v>
      </c>
      <c r="C11" s="1" t="s">
        <v>5</v>
      </c>
      <c r="D11" s="5"/>
      <c r="E11" s="12">
        <f>SUMPRODUCT(('Бюджет расходов продуктов'!$H$2:$J$2=E$9)*('Бюджет расходов продуктов'!$C$3:$C$200=$C11)*'Бюджет расходов продуктов'!$H$3:$H$200)</f>
        <v>570</v>
      </c>
      <c r="F11" s="11">
        <f>D11-E11</f>
        <v>-570</v>
      </c>
      <c r="G11" s="5"/>
      <c r="H11" s="12">
        <f>SUMPRODUCT(('Бюджет расходов продуктов'!$H$2:$J$2=H$9)*('Бюджет расходов продуктов'!$C$3:$C$200=$C11)*'Бюджет расходов продуктов'!$I$3:$I$200)</f>
        <v>750</v>
      </c>
      <c r="I11" s="11">
        <f>G11-H11</f>
        <v>-750</v>
      </c>
      <c r="J11" s="5"/>
      <c r="K11" s="12">
        <f>SUMPRODUCT(('Бюджет расходов продуктов'!$H$2:$J$2=K$9)*('Бюджет расходов продуктов'!$C$3:$C$16=$C11)*'Бюджет расходов продуктов'!$J$3:$J$16)</f>
        <v>690</v>
      </c>
      <c r="L11" s="11">
        <f>J11-K11</f>
        <v>-690</v>
      </c>
    </row>
    <row r="12" spans="2:12" x14ac:dyDescent="0.25">
      <c r="B12" s="9">
        <v>2</v>
      </c>
      <c r="C12" s="1" t="s">
        <v>2</v>
      </c>
      <c r="D12" s="5"/>
      <c r="E12" s="12">
        <f>SUMPRODUCT(('Бюджет расходов продуктов'!$H$2:$J$2=E$9)*('Бюджет расходов продуктов'!$C$3:$C$200=$C12)*'Бюджет расходов продуктов'!$H$3:$H$200)</f>
        <v>120</v>
      </c>
      <c r="F12" s="11">
        <f>D12-E12</f>
        <v>-120</v>
      </c>
      <c r="G12" s="5"/>
      <c r="H12" s="12">
        <f>SUMPRODUCT(('Бюджет расходов продуктов'!$H$2:$J$2=H$9)*('Бюджет расходов продуктов'!$C$3:$C$200=$C12)*'Бюджет расходов продуктов'!$I$3:$I$200)</f>
        <v>144</v>
      </c>
      <c r="I12" s="11">
        <f>G12-H12</f>
        <v>-144</v>
      </c>
      <c r="J12" s="5"/>
      <c r="K12" s="12">
        <f>SUMPRODUCT(('Бюджет расходов продуктов'!$H$2:$J$2=K$9)*('Бюджет расходов продуктов'!$C$3:$C$16=$C12)*'Бюджет расходов продуктов'!$J$3:$J$16)</f>
        <v>132</v>
      </c>
      <c r="L12" s="11">
        <f>J12-K12</f>
        <v>-132</v>
      </c>
    </row>
    <row r="13" spans="2:12" x14ac:dyDescent="0.25">
      <c r="B13" s="9">
        <v>3</v>
      </c>
      <c r="C13" s="1" t="s">
        <v>3</v>
      </c>
      <c r="D13" s="5"/>
      <c r="E13" s="12">
        <f>SUMPRODUCT(('Бюджет расходов продуктов'!$H$2:$J$2=E$9)*('Бюджет расходов продуктов'!$C$3:$C$200=$C13)*'Бюджет расходов продуктов'!$H$3:$H$200)</f>
        <v>26.6</v>
      </c>
      <c r="F13" s="11">
        <f>D13-E13</f>
        <v>-26.6</v>
      </c>
      <c r="G13" s="5"/>
      <c r="H13" s="12">
        <f>SUMPRODUCT(('Бюджет расходов продуктов'!$H$2:$J$2=H$9)*('Бюджет расходов продуктов'!$C$3:$C$200=$C13)*'Бюджет расходов продуктов'!$I$3:$I$200)</f>
        <v>35</v>
      </c>
      <c r="I13" s="11">
        <f>G13-H13</f>
        <v>-35</v>
      </c>
      <c r="J13" s="5"/>
      <c r="K13" s="12">
        <f>SUMPRODUCT(('Бюджет расходов продуктов'!$H$2:$J$2=K$9)*('Бюджет расходов продуктов'!$C$3:$C$16=$C13)*'Бюджет расходов продуктов'!$J$3:$J$16)</f>
        <v>32.199999999999996</v>
      </c>
      <c r="L13" s="11">
        <f>J13-K13</f>
        <v>-32.199999999999996</v>
      </c>
    </row>
    <row r="14" spans="2:12" x14ac:dyDescent="0.25">
      <c r="B14" s="9">
        <v>4</v>
      </c>
      <c r="C14" s="1" t="s">
        <v>4</v>
      </c>
      <c r="D14" s="5"/>
      <c r="E14" s="12">
        <f>SUMPRODUCT(('Бюджет расходов продуктов'!$H$2:$J$2=E$9)*('Бюджет расходов продуктов'!$C$3:$C$200=$C14)*'Бюджет расходов продуктов'!$H$3:$H$200)</f>
        <v>240</v>
      </c>
      <c r="F14" s="11">
        <f>D14-E14</f>
        <v>-240</v>
      </c>
      <c r="G14" s="5"/>
      <c r="H14" s="12">
        <f>SUMPRODUCT(('Бюджет расходов продуктов'!$H$2:$J$2=H$9)*('Бюджет расходов продуктов'!$C$3:$C$200=$C14)*'Бюджет расходов продуктов'!$I$3:$I$200)</f>
        <v>288</v>
      </c>
      <c r="I14" s="11">
        <f>G14-H14</f>
        <v>-288</v>
      </c>
      <c r="J14" s="5"/>
      <c r="K14" s="12">
        <f>SUMPRODUCT(('Бюджет расходов продуктов'!$H$2:$J$2=K$9)*('Бюджет расходов продуктов'!$C$3:$C$16=$C14)*'Бюджет расходов продуктов'!$J$3:$J$16)</f>
        <v>264</v>
      </c>
      <c r="L14" s="11">
        <f>J14-K14</f>
        <v>-264</v>
      </c>
    </row>
    <row r="15" spans="2:12" x14ac:dyDescent="0.25">
      <c r="B15" s="9">
        <v>5</v>
      </c>
      <c r="C15" s="1" t="s">
        <v>6</v>
      </c>
      <c r="D15" s="5"/>
      <c r="E15" s="12">
        <f>SUMPRODUCT(('Бюджет расходов продуктов'!$H$2:$J$2=E$9)*('Бюджет расходов продуктов'!$C$3:$C$200=$C15)*'Бюджет расходов продуктов'!$H$3:$H$200)</f>
        <v>25</v>
      </c>
      <c r="F15" s="11">
        <f>D15-E15</f>
        <v>-25</v>
      </c>
      <c r="G15" s="5"/>
      <c r="H15" s="12">
        <f>SUMPRODUCT(('Бюджет расходов продуктов'!$H$2:$J$2=H$9)*('Бюджет расходов продуктов'!$C$3:$C$200=$C15)*'Бюджет расходов продуктов'!$I$3:$I$200)</f>
        <v>32.200000000000003</v>
      </c>
      <c r="I15" s="11">
        <f>G15-H15</f>
        <v>-32.200000000000003</v>
      </c>
      <c r="J15" s="5"/>
      <c r="K15" s="12">
        <f>SUMPRODUCT(('Бюджет расходов продуктов'!$H$2:$J$2=K$9)*('Бюджет расходов продуктов'!$C$3:$C$16=$C15)*'Бюджет расходов продуктов'!$J$3:$J$16)</f>
        <v>23</v>
      </c>
      <c r="L15" s="11">
        <f>J15-K15</f>
        <v>-23</v>
      </c>
    </row>
    <row r="16" spans="2:12" x14ac:dyDescent="0.25">
      <c r="B16" s="9">
        <v>6</v>
      </c>
      <c r="C16" s="1" t="s">
        <v>7</v>
      </c>
      <c r="D16" s="5"/>
      <c r="E16" s="12">
        <f>SUMPRODUCT(('Бюджет расходов продуктов'!$H$2:$J$2=E$9)*('Бюджет расходов продуктов'!$C$3:$C$200=$C16)*'Бюджет расходов продуктов'!$H$3:$H$200)</f>
        <v>390</v>
      </c>
      <c r="F16" s="11">
        <f>D16-E16</f>
        <v>-390</v>
      </c>
      <c r="G16" s="5"/>
      <c r="H16" s="12">
        <f>SUMPRODUCT(('Бюджет расходов продуктов'!$H$2:$J$2=H$9)*('Бюджет расходов продуктов'!$C$3:$C$200=$C16)*'Бюджет расходов продуктов'!$I$3:$I$200)</f>
        <v>468</v>
      </c>
      <c r="I16" s="11">
        <f>G16-H16</f>
        <v>-468</v>
      </c>
      <c r="J16" s="5"/>
      <c r="K16" s="12">
        <f>SUMPRODUCT(('Бюджет расходов продуктов'!$H$2:$J$2=K$9)*('Бюджет расходов продуктов'!$C$3:$C$16=$C16)*'Бюджет расходов продуктов'!$J$3:$J$16)</f>
        <v>363</v>
      </c>
      <c r="L16" s="11">
        <f>J16-K16</f>
        <v>-363</v>
      </c>
    </row>
    <row r="17" spans="2:12" x14ac:dyDescent="0.25">
      <c r="B17" s="9">
        <v>7</v>
      </c>
      <c r="C17" s="1" t="s">
        <v>9</v>
      </c>
      <c r="D17" s="5"/>
      <c r="E17" s="12">
        <f>SUMPRODUCT(('Бюджет расходов продуктов'!$H$2:$J$2=E$9)*('Бюджет расходов продуктов'!$C$3:$C$200=$C17)*'Бюджет расходов продуктов'!$H$3:$H$200)</f>
        <v>360</v>
      </c>
      <c r="F17" s="11">
        <f>D17-E17</f>
        <v>-360</v>
      </c>
      <c r="G17" s="5"/>
      <c r="H17" s="12">
        <f>SUMPRODUCT(('Бюджет расходов продуктов'!$H$2:$J$2=H$9)*('Бюджет расходов продуктов'!$C$3:$C$200=$C17)*'Бюджет расходов продуктов'!$I$3:$I$200)</f>
        <v>520</v>
      </c>
      <c r="I17" s="11">
        <f>G17-H17</f>
        <v>-520</v>
      </c>
      <c r="J17" s="5"/>
      <c r="K17" s="12">
        <f>SUMPRODUCT(('Бюджет расходов продуктов'!$H$2:$J$2=K$9)*('Бюджет расходов продуктов'!$C$3:$C$16=$C17)*'Бюджет расходов продуктов'!$J$3:$J$16)</f>
        <v>480</v>
      </c>
      <c r="L17" s="11">
        <f>J17-K17</f>
        <v>-480</v>
      </c>
    </row>
    <row r="18" spans="2:12" x14ac:dyDescent="0.25">
      <c r="B18" s="9">
        <v>8</v>
      </c>
      <c r="C18" s="1" t="s">
        <v>10</v>
      </c>
      <c r="D18" s="5"/>
      <c r="E18" s="12">
        <f>SUMPRODUCT(('Бюджет расходов продуктов'!$H$2:$J$2=E$9)*('Бюджет расходов продуктов'!$C$3:$C$200=$C18)*'Бюджет расходов продуктов'!$H$3:$H$200)</f>
        <v>9</v>
      </c>
      <c r="F18" s="11">
        <f>D18-E18</f>
        <v>-9</v>
      </c>
      <c r="G18" s="5"/>
      <c r="H18" s="12">
        <f>SUMPRODUCT(('Бюджет расходов продуктов'!$H$2:$J$2=H$9)*('Бюджет расходов продуктов'!$C$3:$C$200=$C18)*'Бюджет расходов продуктов'!$I$3:$I$200)</f>
        <v>13</v>
      </c>
      <c r="I18" s="11">
        <f>G18-H18</f>
        <v>-13</v>
      </c>
      <c r="J18" s="5"/>
      <c r="K18" s="12">
        <f>SUMPRODUCT(('Бюджет расходов продуктов'!$H$2:$J$2=K$9)*('Бюджет расходов продуктов'!$C$3:$C$16=$C18)*'Бюджет расходов продуктов'!$J$3:$J$16)</f>
        <v>12</v>
      </c>
      <c r="L18" s="11">
        <f>J18-K18</f>
        <v>-12</v>
      </c>
    </row>
    <row r="19" spans="2:12" x14ac:dyDescent="0.25">
      <c r="B19" s="9">
        <v>9</v>
      </c>
      <c r="C19" s="1" t="s">
        <v>11</v>
      </c>
      <c r="D19" s="5"/>
      <c r="E19" s="12">
        <f>SUMPRODUCT(('Бюджет расходов продуктов'!$H$2:$J$2=E$9)*('Бюджет расходов продуктов'!$C$3:$C$200=$C19)*'Бюджет расходов продуктов'!$H$3:$H$200)</f>
        <v>29.400000000000002</v>
      </c>
      <c r="F19" s="11">
        <f>D19-E19</f>
        <v>-29.400000000000002</v>
      </c>
      <c r="G19" s="5"/>
      <c r="H19" s="12">
        <f>SUMPRODUCT(('Бюджет расходов продуктов'!$H$2:$J$2=H$9)*('Бюджет расходов продуктов'!$C$3:$C$200=$C19)*'Бюджет расходов продуктов'!$I$3:$I$200)</f>
        <v>39.900000000000006</v>
      </c>
      <c r="I19" s="11">
        <f>G19-H19</f>
        <v>-39.900000000000006</v>
      </c>
      <c r="J19" s="5"/>
      <c r="K19" s="12">
        <f>SUMPRODUCT(('Бюджет расходов продуктов'!$H$2:$J$2=K$9)*('Бюджет расходов продуктов'!$C$3:$C$16=$C19)*'Бюджет расходов продуктов'!$J$3:$J$16)</f>
        <v>25.200000000000003</v>
      </c>
      <c r="L19" s="11">
        <f>J19-K19</f>
        <v>-25.200000000000003</v>
      </c>
    </row>
    <row r="20" spans="2:12" x14ac:dyDescent="0.25">
      <c r="B20" s="9">
        <v>10</v>
      </c>
      <c r="C20" s="1" t="s">
        <v>12</v>
      </c>
      <c r="D20" s="5"/>
      <c r="E20" s="12">
        <f>SUMPRODUCT(('Бюджет расходов продуктов'!$H$2:$J$2=E$9)*('Бюджет расходов продуктов'!$C$3:$C$200=$C20)*'Бюджет расходов продуктов'!$H$3:$H$200)</f>
        <v>126</v>
      </c>
      <c r="F20" s="11">
        <f>D20-E20</f>
        <v>-126</v>
      </c>
      <c r="G20" s="5"/>
      <c r="H20" s="12">
        <f>SUMPRODUCT(('Бюджет расходов продуктов'!$H$2:$J$2=H$9)*('Бюджет расходов продуктов'!$C$3:$C$200=$C20)*'Бюджет расходов продуктов'!$I$3:$I$200)</f>
        <v>171</v>
      </c>
      <c r="I20" s="11">
        <f>G20-H20</f>
        <v>-171</v>
      </c>
      <c r="J20" s="5"/>
      <c r="K20" s="12">
        <f>SUMPRODUCT(('Бюджет расходов продуктов'!$H$2:$J$2=K$9)*('Бюджет расходов продуктов'!$C$3:$C$16=$C20)*'Бюджет расходов продуктов'!$J$3:$J$16)</f>
        <v>108</v>
      </c>
      <c r="L20" s="11">
        <f>J20-K20</f>
        <v>-108</v>
      </c>
    </row>
    <row r="21" spans="2:12" x14ac:dyDescent="0.25">
      <c r="B21" s="9">
        <v>11</v>
      </c>
      <c r="C21" s="1" t="s">
        <v>13</v>
      </c>
      <c r="D21" s="5"/>
      <c r="E21" s="12">
        <f>SUMPRODUCT(('Бюджет расходов продуктов'!$H$2:$J$2=E$9)*('Бюджет расходов продуктов'!$C$3:$C$200=$C21)*'Бюджет расходов продуктов'!$H$3:$H$200)</f>
        <v>392</v>
      </c>
      <c r="F21" s="11">
        <f>D21-E21</f>
        <v>-392</v>
      </c>
      <c r="G21" s="5"/>
      <c r="H21" s="12">
        <f>SUMPRODUCT(('Бюджет расходов продуктов'!$H$2:$J$2=H$9)*('Бюджет расходов продуктов'!$C$3:$C$200=$C21)*'Бюджет расходов продуктов'!$I$3:$I$200)</f>
        <v>532</v>
      </c>
      <c r="I21" s="11">
        <f>G21-H21</f>
        <v>-532</v>
      </c>
      <c r="J21" s="5"/>
      <c r="K21" s="12">
        <f>SUMPRODUCT(('Бюджет расходов продуктов'!$H$2:$J$2=K$9)*('Бюджет расходов продуктов'!$C$3:$C$16=$C21)*'Бюджет расходов продуктов'!$J$3:$J$16)</f>
        <v>336</v>
      </c>
      <c r="L21" s="11">
        <f>J21-K21</f>
        <v>-336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workbookViewId="0">
      <selection activeCell="B1" sqref="B1"/>
    </sheetView>
  </sheetViews>
  <sheetFormatPr defaultRowHeight="15" x14ac:dyDescent="0.25"/>
  <cols>
    <col min="3" max="3" width="19.42578125" customWidth="1"/>
    <col min="4" max="12" width="14.140625" customWidth="1"/>
  </cols>
  <sheetData>
    <row r="2" spans="2:12" x14ac:dyDescent="0.25">
      <c r="B2" s="6" t="s">
        <v>38</v>
      </c>
    </row>
    <row r="4" spans="2:12" ht="83.25" customHeight="1" x14ac:dyDescent="0.25">
      <c r="B4" s="2" t="s">
        <v>14</v>
      </c>
      <c r="C4" s="2" t="s">
        <v>15</v>
      </c>
      <c r="D4" s="3">
        <v>44682</v>
      </c>
      <c r="E4" s="3">
        <v>44683</v>
      </c>
      <c r="F4" s="3">
        <v>44684</v>
      </c>
    </row>
    <row r="5" spans="2:12" x14ac:dyDescent="0.25">
      <c r="B5" s="1">
        <v>1</v>
      </c>
      <c r="C5" s="1" t="s">
        <v>0</v>
      </c>
      <c r="D5" s="1">
        <v>10</v>
      </c>
      <c r="E5" s="1">
        <v>12</v>
      </c>
      <c r="F5" s="1">
        <v>11</v>
      </c>
    </row>
    <row r="6" spans="2:12" x14ac:dyDescent="0.25">
      <c r="B6" s="1">
        <v>2</v>
      </c>
      <c r="C6" s="1" t="s">
        <v>8</v>
      </c>
      <c r="D6" s="1">
        <v>9</v>
      </c>
      <c r="E6" s="1">
        <v>13</v>
      </c>
      <c r="F6" s="1">
        <v>12</v>
      </c>
    </row>
    <row r="8" spans="2:12" x14ac:dyDescent="0.25">
      <c r="B8" s="2"/>
      <c r="C8" s="2"/>
      <c r="D8" s="14">
        <v>44682</v>
      </c>
      <c r="E8" s="14">
        <v>44682</v>
      </c>
      <c r="F8" s="14">
        <v>44682</v>
      </c>
      <c r="G8" s="13">
        <v>44683</v>
      </c>
      <c r="H8" s="13">
        <v>44683</v>
      </c>
      <c r="I8" s="13">
        <v>44683</v>
      </c>
      <c r="J8" s="13">
        <v>44684</v>
      </c>
      <c r="K8" s="13">
        <v>44684</v>
      </c>
      <c r="L8" s="13">
        <v>44684</v>
      </c>
    </row>
    <row r="9" spans="2:12" ht="30" x14ac:dyDescent="0.25">
      <c r="B9" s="17" t="s">
        <v>16</v>
      </c>
      <c r="C9" s="17" t="s">
        <v>17</v>
      </c>
      <c r="D9" s="18" t="s">
        <v>25</v>
      </c>
      <c r="E9" s="19" t="s">
        <v>32</v>
      </c>
      <c r="F9" s="20" t="s">
        <v>31</v>
      </c>
      <c r="G9" s="18" t="s">
        <v>25</v>
      </c>
      <c r="H9" s="19" t="s">
        <v>32</v>
      </c>
      <c r="I9" s="20" t="s">
        <v>31</v>
      </c>
      <c r="J9" s="18" t="s">
        <v>25</v>
      </c>
      <c r="K9" s="19" t="s">
        <v>32</v>
      </c>
      <c r="L9" s="20" t="s">
        <v>31</v>
      </c>
    </row>
    <row r="10" spans="2:12" x14ac:dyDescent="0.25">
      <c r="B10" s="9">
        <v>1</v>
      </c>
      <c r="C10" s="1" t="s">
        <v>5</v>
      </c>
      <c r="D10" s="5"/>
      <c r="E10" s="12">
        <v>570</v>
      </c>
      <c r="F10" s="11">
        <v>-570</v>
      </c>
      <c r="G10" s="5"/>
      <c r="H10" s="12">
        <v>750</v>
      </c>
      <c r="I10" s="11">
        <v>-750</v>
      </c>
      <c r="J10" s="5"/>
      <c r="K10" s="12">
        <v>690</v>
      </c>
      <c r="L10" s="11">
        <v>-690</v>
      </c>
    </row>
    <row r="11" spans="2:12" x14ac:dyDescent="0.25">
      <c r="B11" s="9">
        <v>2</v>
      </c>
      <c r="C11" s="1" t="s">
        <v>2</v>
      </c>
      <c r="D11" s="5"/>
      <c r="E11" s="12">
        <v>120</v>
      </c>
      <c r="F11" s="11">
        <v>-120</v>
      </c>
      <c r="G11" s="5"/>
      <c r="H11" s="12">
        <v>144</v>
      </c>
      <c r="I11" s="11">
        <v>-144</v>
      </c>
      <c r="J11" s="5"/>
      <c r="K11" s="12">
        <v>132</v>
      </c>
      <c r="L11" s="11">
        <v>-132</v>
      </c>
    </row>
    <row r="12" spans="2:12" x14ac:dyDescent="0.25">
      <c r="B12" s="9">
        <v>3</v>
      </c>
      <c r="C12" s="1" t="s">
        <v>3</v>
      </c>
      <c r="D12" s="5"/>
      <c r="E12" s="12">
        <v>26.6</v>
      </c>
      <c r="F12" s="11">
        <v>-26.6</v>
      </c>
      <c r="G12" s="5"/>
      <c r="H12" s="12">
        <v>35</v>
      </c>
      <c r="I12" s="11">
        <v>-35</v>
      </c>
      <c r="J12" s="5"/>
      <c r="K12" s="12">
        <v>32.199999999999996</v>
      </c>
      <c r="L12" s="11">
        <v>-32.199999999999996</v>
      </c>
    </row>
    <row r="13" spans="2:12" x14ac:dyDescent="0.25">
      <c r="B13" s="9">
        <v>4</v>
      </c>
      <c r="C13" s="1" t="s">
        <v>4</v>
      </c>
      <c r="D13" s="5"/>
      <c r="E13" s="12">
        <v>240</v>
      </c>
      <c r="F13" s="11">
        <v>-240</v>
      </c>
      <c r="G13" s="5"/>
      <c r="H13" s="12">
        <v>288</v>
      </c>
      <c r="I13" s="11">
        <v>-288</v>
      </c>
      <c r="J13" s="5"/>
      <c r="K13" s="12">
        <v>264</v>
      </c>
      <c r="L13" s="11">
        <v>-264</v>
      </c>
    </row>
    <row r="14" spans="2:12" x14ac:dyDescent="0.25">
      <c r="B14" s="9">
        <v>5</v>
      </c>
      <c r="C14" s="1" t="s">
        <v>6</v>
      </c>
      <c r="D14" s="5"/>
      <c r="E14" s="12">
        <v>19</v>
      </c>
      <c r="F14" s="11">
        <v>-19</v>
      </c>
      <c r="G14" s="5"/>
      <c r="H14" s="12">
        <v>25</v>
      </c>
      <c r="I14" s="11">
        <v>-25</v>
      </c>
      <c r="J14" s="5"/>
      <c r="K14" s="12">
        <v>23</v>
      </c>
      <c r="L14" s="11">
        <v>-23</v>
      </c>
    </row>
    <row r="15" spans="2:12" x14ac:dyDescent="0.25">
      <c r="B15" s="9">
        <v>6</v>
      </c>
      <c r="C15" s="1" t="s">
        <v>7</v>
      </c>
      <c r="D15" s="5"/>
      <c r="E15" s="12">
        <v>330</v>
      </c>
      <c r="F15" s="11">
        <v>-330</v>
      </c>
      <c r="G15" s="5"/>
      <c r="H15" s="12">
        <v>396</v>
      </c>
      <c r="I15" s="11">
        <v>-396</v>
      </c>
      <c r="J15" s="5"/>
      <c r="K15" s="12">
        <v>363</v>
      </c>
      <c r="L15" s="11">
        <v>-363</v>
      </c>
    </row>
    <row r="16" spans="2:12" x14ac:dyDescent="0.25">
      <c r="B16" s="9">
        <v>7</v>
      </c>
      <c r="C16" s="1" t="s">
        <v>9</v>
      </c>
      <c r="D16" s="5"/>
      <c r="E16" s="12">
        <v>360</v>
      </c>
      <c r="F16" s="11">
        <v>-360</v>
      </c>
      <c r="G16" s="5"/>
      <c r="H16" s="12">
        <v>520</v>
      </c>
      <c r="I16" s="11">
        <v>-520</v>
      </c>
      <c r="J16" s="5"/>
      <c r="K16" s="12">
        <v>480</v>
      </c>
      <c r="L16" s="11">
        <v>-480</v>
      </c>
    </row>
    <row r="17" spans="2:12" x14ac:dyDescent="0.25">
      <c r="B17" s="9">
        <v>8</v>
      </c>
      <c r="C17" s="1" t="s">
        <v>10</v>
      </c>
      <c r="D17" s="5"/>
      <c r="E17" s="12">
        <v>9</v>
      </c>
      <c r="F17" s="11">
        <v>-9</v>
      </c>
      <c r="G17" s="5"/>
      <c r="H17" s="12">
        <v>13</v>
      </c>
      <c r="I17" s="11">
        <v>-13</v>
      </c>
      <c r="J17" s="5"/>
      <c r="K17" s="12">
        <v>12</v>
      </c>
      <c r="L17" s="11">
        <v>-12</v>
      </c>
    </row>
    <row r="18" spans="2:12" x14ac:dyDescent="0.25">
      <c r="B18" s="9">
        <v>9</v>
      </c>
      <c r="C18" s="1" t="s">
        <v>11</v>
      </c>
      <c r="D18" s="5"/>
      <c r="E18" s="12">
        <v>18.900000000000002</v>
      </c>
      <c r="F18" s="11">
        <v>-18.900000000000002</v>
      </c>
      <c r="G18" s="5"/>
      <c r="H18" s="12">
        <v>27.3</v>
      </c>
      <c r="I18" s="11">
        <v>-27.3</v>
      </c>
      <c r="J18" s="5"/>
      <c r="K18" s="12">
        <v>25.200000000000003</v>
      </c>
      <c r="L18" s="11">
        <v>-25.200000000000003</v>
      </c>
    </row>
    <row r="19" spans="2:12" x14ac:dyDescent="0.25">
      <c r="B19" s="9">
        <v>10</v>
      </c>
      <c r="C19" s="1" t="s">
        <v>12</v>
      </c>
      <c r="D19" s="5"/>
      <c r="E19" s="12">
        <v>81</v>
      </c>
      <c r="F19" s="11">
        <v>-81</v>
      </c>
      <c r="G19" s="5"/>
      <c r="H19" s="12">
        <v>117</v>
      </c>
      <c r="I19" s="11">
        <v>-117</v>
      </c>
      <c r="J19" s="5"/>
      <c r="K19" s="12">
        <v>108</v>
      </c>
      <c r="L19" s="11">
        <v>-108</v>
      </c>
    </row>
    <row r="20" spans="2:12" x14ac:dyDescent="0.25">
      <c r="B20" s="9">
        <v>11</v>
      </c>
      <c r="C20" s="1" t="s">
        <v>13</v>
      </c>
      <c r="D20" s="5"/>
      <c r="E20" s="12">
        <v>252</v>
      </c>
      <c r="F20" s="11">
        <v>-252</v>
      </c>
      <c r="G20" s="5"/>
      <c r="H20" s="12">
        <v>364</v>
      </c>
      <c r="I20" s="11">
        <v>-364</v>
      </c>
      <c r="J20" s="5"/>
      <c r="K20" s="12">
        <v>336</v>
      </c>
      <c r="L20" s="11">
        <v>-336</v>
      </c>
    </row>
    <row r="21" spans="2:12" x14ac:dyDescent="0.25">
      <c r="B21" s="6" t="s">
        <v>37</v>
      </c>
      <c r="C21" s="6"/>
      <c r="D21" s="6"/>
      <c r="E21" s="6">
        <f>SUM(E10:E20)</f>
        <v>2026.5</v>
      </c>
      <c r="F21" s="6"/>
      <c r="G21" s="6"/>
      <c r="H21" s="6">
        <f>SUM(H10:H20)</f>
        <v>2679.3</v>
      </c>
      <c r="I21" s="6"/>
      <c r="J21" s="6"/>
      <c r="K21" s="6">
        <f>SUM(K10:K20)</f>
        <v>2465.4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Задание</vt:lpstr>
      <vt:lpstr>График продаж</vt:lpstr>
      <vt:lpstr>Уд. стоимость продуктов</vt:lpstr>
      <vt:lpstr>Бюджет расходов продуктов</vt:lpstr>
      <vt:lpstr>Движение ДС</vt:lpstr>
      <vt:lpstr>Справочно, до п.3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2022-05-17T11:51:57Z</dcterms:modified>
</cp:coreProperties>
</file>