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EXCELWORLD IX'2020-IV'2022\TEST-175 Модель безубыточности 19-05-2022\"/>
    </mc:Choice>
  </mc:AlternateContent>
  <bookViews>
    <workbookView xWindow="0" yWindow="0" windowWidth="28800" windowHeight="12225"/>
  </bookViews>
  <sheets>
    <sheet name="Лист1" sheetId="1" r:id="rId1"/>
    <sheet name="Задание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5" i="1" s="1"/>
  <c r="C27" i="1" s="1"/>
  <c r="C15" i="1" l="1"/>
  <c r="C16" i="1" s="1"/>
  <c r="C17" i="1" s="1"/>
  <c r="C14" i="1"/>
  <c r="C13" i="1" l="1"/>
  <c r="C26" i="1" l="1"/>
  <c r="C28" i="1" l="1"/>
  <c r="C29" i="1" s="1"/>
  <c r="C31" i="1" s="1"/>
  <c r="C19" i="1" l="1"/>
  <c r="C18" i="1" l="1"/>
  <c r="C20" i="1" s="1"/>
  <c r="C30" i="1" l="1"/>
  <c r="D13" i="1" s="1"/>
  <c r="C22" i="1"/>
  <c r="C32" i="1" l="1"/>
</calcChain>
</file>

<file path=xl/sharedStrings.xml><?xml version="1.0" encoding="utf-8"?>
<sst xmlns="http://schemas.openxmlformats.org/spreadsheetml/2006/main" count="60" uniqueCount="55">
  <si>
    <t>постоянные значения</t>
  </si>
  <si>
    <t>коэф.наценки</t>
  </si>
  <si>
    <t>средняя стоимость заказа</t>
  </si>
  <si>
    <t>% заложенный на развитие от оборота</t>
  </si>
  <si>
    <t>кол-во возврата в заказах</t>
  </si>
  <si>
    <t>кол-во возврата в сумме</t>
  </si>
  <si>
    <t>сумма расходов на доставку</t>
  </si>
  <si>
    <t>Налог УСН</t>
  </si>
  <si>
    <t>САЛЬДО</t>
  </si>
  <si>
    <t>должно быть 0?????</t>
  </si>
  <si>
    <t>Налог НДС</t>
  </si>
  <si>
    <t>ИСХОДЯ ИЗ ОБЩЕГО ОБОРОТА</t>
  </si>
  <si>
    <t>ОБОРОТ по компании №1</t>
  </si>
  <si>
    <t>ОБОРОТ по компании №2</t>
  </si>
  <si>
    <t xml:space="preserve">Оборот между компаниями №1 и №2 равен соотношению 1:5, т.е. </t>
  </si>
  <si>
    <t>По компании №1 налогооблагаемая база равна 6% от оборота, соответственно налог сотавит</t>
  </si>
  <si>
    <t>По компании №2 уплачивается НДС 20%</t>
  </si>
  <si>
    <t>оборот компаний без НДС</t>
  </si>
  <si>
    <t>план продаж в день</t>
  </si>
  <si>
    <t>итого оборот по 2 компаниям с НДС составит</t>
  </si>
  <si>
    <t>затраты при этом составляют БЕЗ НДС</t>
  </si>
  <si>
    <t>стоимость закупки товара чтобы покрыть затраты</t>
  </si>
  <si>
    <t>сумма закупки потрачен.на возврат</t>
  </si>
  <si>
    <t>будем считать что НДС обнуляется при затратах, поэтому в затраты его не заносим</t>
  </si>
  <si>
    <t>сумма всех расходов без НДС</t>
  </si>
  <si>
    <r>
      <t xml:space="preserve">стоимость закупки растет пропорционально затратам,т.е. чтобы окупить данные затраты мне нужно купить товар на сумму покрывающие затраты, </t>
    </r>
    <r>
      <rPr>
        <b/>
        <sz val="14"/>
        <color rgb="FFFF0000"/>
        <rFont val="Calibri"/>
        <family val="2"/>
        <charset val="204"/>
        <scheme val="minor"/>
      </rPr>
      <t>НО при этом сумма закупки уменьшается на сумму закупки товара,который пришел с возврата, т.к. он будет реализован в след.месяце</t>
    </r>
  </si>
  <si>
    <t>количество дней в месяце</t>
  </si>
  <si>
    <t>% возврата</t>
  </si>
  <si>
    <t>% на развитие</t>
  </si>
  <si>
    <t>САЛЬДО между расходами и оборотом без НДС</t>
  </si>
  <si>
    <t>по идее эта сумма должна быть тут</t>
  </si>
  <si>
    <t>есть сомнения правильно ли расчитаны затраты на закупку товара в ячейках С19 и С20</t>
  </si>
  <si>
    <t>Дополнительные затраты</t>
  </si>
  <si>
    <t>Основные затраты (Постоянная величина)</t>
  </si>
  <si>
    <t>от чистой прибыли двух компаний или от другого показателя?</t>
  </si>
  <si>
    <t>кол-во заказов при данном обороте (среднее)</t>
  </si>
  <si>
    <t>средняя стоимость доставки, руб./заказ</t>
  </si>
  <si>
    <t>С12/С7 = средняя стоимость доставки / ср. стоимость заказа - доля стоимости доставки в стоимости заказа - почему она попала в знаменатель 
=(C3+C4)/(1-1/C6-C9-C8-C12/C7-C23*C10+C8/C6) ?</t>
  </si>
  <si>
    <t>C23*C10  - поправка на налог УСН, регулируемая отношением оборотов между компаниями, подтвердить.</t>
  </si>
  <si>
    <t>С8/С6 = процент возврата заказов / коэффициент наценки- мутный показатель с учетом "проблем" с наценкой - почему он попал в знаменатель 
=(C3+C4)/(1-1/C6-C9-C8-C12/C7-C23*C10+C8/C6) ?</t>
  </si>
  <si>
    <t>Комментарий. Если меняются коэффициенты, то в модели они должны пересчитываться в стоимостные показатели. Соответственно, нужно знать формулы управленческих параметров (серая заливка), как они рассчитывались и в  финансовой модели безубыточности бизнеса учесть этот пересчет.</t>
  </si>
  <si>
    <t>доп. вопрос</t>
  </si>
  <si>
    <t xml:space="preserve">Почему оборот сформирован как произведение затрат на коэффициент, а не напрямую, через объем заказов и цены заказов по обеим компаниям? В этом случае явным образом управлять средней стоимостью заказа для достижения точки безубыточности, невозможно. </t>
  </si>
  <si>
    <t>Предварительные вопросы по модели</t>
  </si>
  <si>
    <r>
      <t>Цель данного плана понять при каком плане продаж в день группа компаний будет в 0 и также при всесении дополнительных трат в ячейку С3, данные таблицы должны  пересчитываться, так же  пер</t>
    </r>
    <r>
      <rPr>
        <b/>
        <u/>
        <sz val="16"/>
        <color theme="1"/>
        <rFont val="Calibri"/>
        <family val="2"/>
        <charset val="204"/>
        <scheme val="minor"/>
      </rPr>
      <t>И</t>
    </r>
    <r>
      <rPr>
        <b/>
        <sz val="11"/>
        <color theme="1"/>
        <rFont val="Calibri"/>
        <family val="2"/>
        <charset val="204"/>
        <scheme val="minor"/>
      </rPr>
      <t>одически будут меняться вводные в серой зоне</t>
    </r>
  </si>
  <si>
    <t>Коэффициент наценки = Валовая прибыль / Себестоимость продукции. Иначе: [Выручка - себестоимость] в 2,7 раза больше [Себестоимости]?  Серъёзно? Зачем тогда с таким показателем ( = сверхприбыль) считать точку безубыточности? Может быть под коэфф. наценки понимается нечто другое? Но тогда он должен быть назван по-другому.</t>
  </si>
  <si>
    <t>Это не "оборот между компаниями" - вводит в заблуждение., поскольку тогда - это внутренний оборот между компаниями, ничего не имеющий общего с планом продаж. В данном случае подразумевается, очевидно, отношение оборотов компаний №1 и №2 для моделирования выручки каждой из них.</t>
  </si>
  <si>
    <t>Анализ чувствительности по средней стоимости заказа</t>
  </si>
  <si>
    <t>Средняя стоимость заказа</t>
  </si>
  <si>
    <t>Тестирование модели</t>
  </si>
  <si>
    <t>Комментарий теста</t>
  </si>
  <si>
    <r>
      <t xml:space="preserve">Расчет </t>
    </r>
    <r>
      <rPr>
        <b/>
        <sz val="18"/>
        <color rgb="FFFF0000"/>
        <rFont val="Calibri"/>
        <family val="2"/>
        <charset val="204"/>
        <scheme val="minor"/>
      </rPr>
      <t>БЕЗУБЫТОЧНОГО</t>
    </r>
    <r>
      <rPr>
        <b/>
        <sz val="18"/>
        <color theme="1"/>
        <rFont val="Calibri"/>
        <family val="2"/>
        <charset val="204"/>
        <scheme val="minor"/>
      </rPr>
      <t xml:space="preserve"> плана продаж по </t>
    </r>
    <r>
      <rPr>
        <b/>
        <sz val="18"/>
        <color rgb="FFFF0000"/>
        <rFont val="Calibri"/>
        <family val="2"/>
        <charset val="204"/>
        <scheme val="minor"/>
      </rPr>
      <t>СУММАРНОМУ ОБОРОТУ КОМПАНИЙ №№1,2</t>
    </r>
    <r>
      <rPr>
        <b/>
        <sz val="18"/>
        <color theme="1"/>
        <rFont val="Calibri"/>
        <family val="2"/>
        <charset val="204"/>
        <scheme val="minor"/>
      </rPr>
      <t xml:space="preserve"> на месяц</t>
    </r>
  </si>
  <si>
    <t>Финансовая модель на данный момент дает неочевидное поведение сальдо продаж  (см. рис.), не позволяя управлять средней стоимостью заказа для поиска точки безубыточности.</t>
  </si>
  <si>
    <t xml:space="preserve">странный скачок функции, которая должна претендовать на монотонность </t>
  </si>
  <si>
    <r>
      <rPr>
        <sz val="11"/>
        <rFont val="Calibri"/>
        <family val="2"/>
        <charset val="204"/>
        <scheme val="minor"/>
      </rPr>
      <t>"стоимость закупки растет пропорционально затратам,т.е. чтобы окупить данные затраты мне нужно купить товар на сумму покрывающие затраты, НО при этом сумма закупки уменьшается на сумму закупки товара,который пришел с возврата, т.к. он будет реализован в след.месяце".</t>
    </r>
    <r>
      <rPr>
        <sz val="11"/>
        <color rgb="FFFF0000"/>
        <rFont val="Calibri"/>
        <family val="2"/>
        <charset val="204"/>
        <scheme val="minor"/>
      </rPr>
      <t xml:space="preserve">
Этот показатель не найден или неясно прописан в модели.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</si>
</sst>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₽&quot;"/>
    <numFmt numFmtId="165" formatCode="0.0"/>
    <numFmt numFmtId="166" formatCode="0.0%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6" borderId="18" xfId="0" applyNumberFormat="1" applyFill="1" applyBorder="1" applyAlignment="1">
      <alignment horizontal="center" vertical="center"/>
    </xf>
    <xf numFmtId="164" fontId="6" fillId="6" borderId="18" xfId="0" applyNumberFormat="1" applyFont="1" applyFill="1" applyBorder="1" applyAlignment="1">
      <alignment horizontal="center" vertical="center"/>
    </xf>
    <xf numFmtId="164" fontId="6" fillId="6" borderId="19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 wrapText="1"/>
    </xf>
    <xf numFmtId="0" fontId="0" fillId="0" borderId="0" xfId="0" applyFill="1"/>
    <xf numFmtId="164" fontId="1" fillId="6" borderId="1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164" fontId="2" fillId="9" borderId="17" xfId="0" applyNumberFormat="1" applyFont="1" applyFill="1" applyBorder="1" applyAlignment="1">
      <alignment horizontal="center" vertical="center"/>
    </xf>
    <xf numFmtId="164" fontId="2" fillId="9" borderId="19" xfId="0" applyNumberFormat="1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165" fontId="2" fillId="9" borderId="18" xfId="0" applyNumberFormat="1" applyFont="1" applyFill="1" applyBorder="1" applyAlignment="1">
      <alignment horizontal="center" vertical="center"/>
    </xf>
    <xf numFmtId="164" fontId="2" fillId="9" borderId="18" xfId="0" applyNumberFormat="1" applyFont="1" applyFill="1" applyBorder="1" applyAlignment="1">
      <alignment horizontal="center" vertical="center"/>
    </xf>
    <xf numFmtId="166" fontId="2" fillId="9" borderId="18" xfId="0" applyNumberFormat="1" applyFont="1" applyFill="1" applyBorder="1" applyAlignment="1">
      <alignment horizontal="center" vertical="center"/>
    </xf>
    <xf numFmtId="9" fontId="2" fillId="9" borderId="18" xfId="0" applyNumberFormat="1" applyFont="1" applyFill="1" applyBorder="1" applyAlignment="1">
      <alignment horizontal="center" vertical="center"/>
    </xf>
    <xf numFmtId="1" fontId="2" fillId="9" borderId="35" xfId="0" applyNumberFormat="1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164" fontId="7" fillId="3" borderId="23" xfId="0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0" fillId="8" borderId="16" xfId="0" applyFill="1" applyBorder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 wrapText="1"/>
    </xf>
    <xf numFmtId="0" fontId="10" fillId="9" borderId="3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Лист1!$C$41</c:f>
              <c:strCache>
                <c:ptCount val="1"/>
                <c:pt idx="0">
                  <c:v>САЛЬДО между расходами и оборотом без НДС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Лист1!$B$42:$B$49</c:f>
              <c:numCache>
                <c:formatCode>General</c:formatCode>
                <c:ptCount val="8"/>
                <c:pt idx="0">
                  <c:v>100</c:v>
                </c:pt>
                <c:pt idx="1">
                  <c:v>500</c:v>
                </c:pt>
                <c:pt idx="2">
                  <c:v>800</c:v>
                </c:pt>
                <c:pt idx="3">
                  <c:v>1500</c:v>
                </c:pt>
                <c:pt idx="4">
                  <c:v>2500</c:v>
                </c:pt>
                <c:pt idx="5">
                  <c:v>3500</c:v>
                </c:pt>
                <c:pt idx="6">
                  <c:v>4500</c:v>
                </c:pt>
                <c:pt idx="7">
                  <c:v>7000</c:v>
                </c:pt>
              </c:numCache>
            </c:numRef>
          </c:xVal>
          <c:yVal>
            <c:numRef>
              <c:f>Лист1!$C$42:$C$49</c:f>
              <c:numCache>
                <c:formatCode>#,##0</c:formatCode>
                <c:ptCount val="8"/>
                <c:pt idx="0">
                  <c:v>-506740.41436205152</c:v>
                </c:pt>
                <c:pt idx="1">
                  <c:v>-4647807.3946689591</c:v>
                </c:pt>
                <c:pt idx="2">
                  <c:v>-19872794.117647067</c:v>
                </c:pt>
                <c:pt idx="3">
                  <c:v>12839429.928741097</c:v>
                </c:pt>
                <c:pt idx="4">
                  <c:v>7326375.7115749568</c:v>
                </c:pt>
                <c:pt idx="5">
                  <c:v>6187702.37121832</c:v>
                </c:pt>
                <c:pt idx="6">
                  <c:v>5695890.4109589048</c:v>
                </c:pt>
                <c:pt idx="7">
                  <c:v>5181131.042037528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236352"/>
        <c:axId val="553235960"/>
      </c:scatterChart>
      <c:valAx>
        <c:axId val="55323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3235960"/>
        <c:crosses val="autoZero"/>
        <c:crossBetween val="midCat"/>
        <c:majorUnit val="500"/>
        <c:minorUnit val="500"/>
      </c:valAx>
      <c:valAx>
        <c:axId val="55323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3236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13</xdr:row>
      <xdr:rowOff>66675</xdr:rowOff>
    </xdr:from>
    <xdr:to>
      <xdr:col>3</xdr:col>
      <xdr:colOff>523875</xdr:colOff>
      <xdr:row>29</xdr:row>
      <xdr:rowOff>104775</xdr:rowOff>
    </xdr:to>
    <xdr:cxnSp macro="">
      <xdr:nvCxnSpPr>
        <xdr:cNvPr id="2" name="Прямая со стрелкой 1">
          <a:extLst>
            <a:ext uri="{FF2B5EF4-FFF2-40B4-BE49-F238E27FC236}">
              <a16:creationId xmlns:a16="http://schemas.microsoft.com/office/drawing/2014/main" xmlns="" id="{A84D5C2C-9D3A-44D8-B974-A7E0F19E77FD}"/>
            </a:ext>
          </a:extLst>
        </xdr:cNvPr>
        <xdr:cNvCxnSpPr/>
      </xdr:nvCxnSpPr>
      <xdr:spPr>
        <a:xfrm flipV="1">
          <a:off x="6162675" y="3295650"/>
          <a:ext cx="666750" cy="36004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3343275</xdr:colOff>
      <xdr:row>22</xdr:row>
      <xdr:rowOff>295275</xdr:rowOff>
    </xdr:from>
    <xdr:to>
      <xdr:col>2</xdr:col>
      <xdr:colOff>333375</xdr:colOff>
      <xdr:row>22</xdr:row>
      <xdr:rowOff>295275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xmlns="" id="{7207BA44-5DC7-4FA9-AEA7-EC3AE7740E7D}"/>
            </a:ext>
          </a:extLst>
        </xdr:cNvPr>
        <xdr:cNvCxnSpPr/>
      </xdr:nvCxnSpPr>
      <xdr:spPr>
        <a:xfrm flipV="1">
          <a:off x="4581525" y="4486275"/>
          <a:ext cx="685800" cy="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800101</xdr:colOff>
      <xdr:row>1</xdr:row>
      <xdr:rowOff>190500</xdr:rowOff>
    </xdr:from>
    <xdr:to>
      <xdr:col>3</xdr:col>
      <xdr:colOff>5934075</xdr:colOff>
      <xdr:row>1</xdr:row>
      <xdr:rowOff>190501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xmlns="" id="{97E15263-6F5C-49BC-B5F3-515BFA144133}"/>
            </a:ext>
          </a:extLst>
        </xdr:cNvPr>
        <xdr:cNvCxnSpPr/>
      </xdr:nvCxnSpPr>
      <xdr:spPr>
        <a:xfrm flipH="1">
          <a:off x="5734051" y="876300"/>
          <a:ext cx="6505574" cy="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1171575</xdr:colOff>
      <xdr:row>11</xdr:row>
      <xdr:rowOff>47625</xdr:rowOff>
    </xdr:from>
    <xdr:to>
      <xdr:col>3</xdr:col>
      <xdr:colOff>257175</xdr:colOff>
      <xdr:row>12</xdr:row>
      <xdr:rowOff>133350</xdr:rowOff>
    </xdr:to>
    <xdr:cxnSp macro="">
      <xdr:nvCxnSpPr>
        <xdr:cNvPr id="7" name="Прямая со стрелкой 6">
          <a:extLst>
            <a:ext uri="{FF2B5EF4-FFF2-40B4-BE49-F238E27FC236}">
              <a16:creationId xmlns:a16="http://schemas.microsoft.com/office/drawing/2014/main" xmlns="" id="{2AAADEB8-FED9-46FF-87AC-AA7C52526225}"/>
            </a:ext>
          </a:extLst>
        </xdr:cNvPr>
        <xdr:cNvCxnSpPr/>
      </xdr:nvCxnSpPr>
      <xdr:spPr>
        <a:xfrm flipH="1">
          <a:off x="6105525" y="2371725"/>
          <a:ext cx="457200" cy="2952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657225</xdr:colOff>
      <xdr:row>11</xdr:row>
      <xdr:rowOff>38100</xdr:rowOff>
    </xdr:from>
    <xdr:to>
      <xdr:col>3</xdr:col>
      <xdr:colOff>752475</xdr:colOff>
      <xdr:row>12</xdr:row>
      <xdr:rowOff>57150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xmlns="" id="{5762EDA5-3416-413E-B1CC-024B85E0E562}"/>
            </a:ext>
          </a:extLst>
        </xdr:cNvPr>
        <xdr:cNvCxnSpPr/>
      </xdr:nvCxnSpPr>
      <xdr:spPr>
        <a:xfrm flipH="1" flipV="1">
          <a:off x="6962775" y="2362200"/>
          <a:ext cx="9525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235322</xdr:colOff>
      <xdr:row>36</xdr:row>
      <xdr:rowOff>214030</xdr:rowOff>
    </xdr:from>
    <xdr:to>
      <xdr:col>16</xdr:col>
      <xdr:colOff>448234</xdr:colOff>
      <xdr:row>48</xdr:row>
      <xdr:rowOff>156881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2</xdr:row>
      <xdr:rowOff>171450</xdr:rowOff>
    </xdr:from>
    <xdr:to>
      <xdr:col>19</xdr:col>
      <xdr:colOff>38100</xdr:colOff>
      <xdr:row>19</xdr:row>
      <xdr:rowOff>114300</xdr:rowOff>
    </xdr:to>
    <xdr:sp macro="" textlink="">
      <xdr:nvSpPr>
        <xdr:cNvPr id="2" name="TextBox 1"/>
        <xdr:cNvSpPr txBox="1"/>
      </xdr:nvSpPr>
      <xdr:spPr>
        <a:xfrm>
          <a:off x="1647825" y="552450"/>
          <a:ext cx="9972675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день!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Прошу помощи в расчетах точки безубыточности (плана продаж).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расчетах таблица по объединенным компаниям, одна работает по УСН, другая с НДС.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Необходимо понять план продаж в день.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Максимально подробно постарался описать в самом файле.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ощущения что у меня нарушена логика расчетов, но не могу понять в чем.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Необходимо создать калькулятор на основе данных в этой таблице.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 таблице можно изменить вид, менять местами строки или добавлять, главное чтобы это была одна таблица.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параметры, которые рассчитаны без НДС – постоянные затраты, средний чек, коэф.наценки на товар. Так же имеются параметры по % количеству возврата товара, средняя стоимость доставки (тоже без НДС).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 этом считаем, что все что пришло с возврата 100% будет реализовано в следующем месяце.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Соотношение оборота между компаниями на данный момент 1:5, т.е. компания по УСН делает от оборота 20%, но это сейчас в дальнейшем % будет меняться.</a:t>
          </a:r>
          <a:r>
            <a:rPr lang="ru-RU"/>
            <a:t/>
          </a:r>
          <a:br>
            <a:rPr lang="ru-RU"/>
          </a:b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Цель – понять при каком плане продаж в день компания будет в 0.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85" zoomScaleNormal="85" workbookViewId="0">
      <pane ySplit="1" topLeftCell="A2" activePane="bottomLeft" state="frozen"/>
      <selection pane="bottomLeft" activeCell="D44" sqref="D44:D45"/>
    </sheetView>
  </sheetViews>
  <sheetFormatPr defaultRowHeight="15" x14ac:dyDescent="0.25"/>
  <cols>
    <col min="1" max="1" width="18.5703125" style="1" customWidth="1"/>
    <col min="2" max="2" width="55.42578125" style="1" customWidth="1"/>
    <col min="3" max="3" width="20.5703125" style="2" customWidth="1"/>
    <col min="4" max="4" width="89.5703125" style="96" customWidth="1"/>
    <col min="5" max="5" width="10.42578125" bestFit="1" customWidth="1"/>
  </cols>
  <sheetData>
    <row r="1" spans="1:15" ht="54" customHeight="1" thickBot="1" x14ac:dyDescent="0.3">
      <c r="A1" s="82" t="s">
        <v>51</v>
      </c>
      <c r="B1" s="83"/>
      <c r="C1" s="84"/>
      <c r="D1" s="103" t="s">
        <v>43</v>
      </c>
      <c r="E1" s="67" t="s">
        <v>44</v>
      </c>
      <c r="F1" s="68"/>
      <c r="G1" s="68"/>
      <c r="H1" s="68"/>
      <c r="I1" s="68"/>
      <c r="J1" s="68"/>
      <c r="K1" s="68"/>
      <c r="L1" s="68"/>
      <c r="M1" s="68"/>
      <c r="N1" s="69"/>
    </row>
    <row r="2" spans="1:15" ht="55.5" customHeight="1" thickBot="1" x14ac:dyDescent="0.3">
      <c r="A2" s="19"/>
      <c r="B2" s="20"/>
      <c r="C2" s="21"/>
      <c r="D2" s="97" t="s">
        <v>40</v>
      </c>
      <c r="E2" s="70"/>
      <c r="F2" s="71"/>
      <c r="G2" s="71"/>
      <c r="H2" s="71"/>
      <c r="I2" s="71"/>
      <c r="J2" s="71"/>
      <c r="K2" s="71"/>
      <c r="L2" s="71"/>
      <c r="M2" s="71"/>
      <c r="N2" s="72"/>
    </row>
    <row r="3" spans="1:15" ht="15.75" x14ac:dyDescent="0.25">
      <c r="A3" s="49" t="s">
        <v>33</v>
      </c>
      <c r="B3" s="92"/>
      <c r="C3" s="24">
        <v>10000000</v>
      </c>
      <c r="D3" s="95"/>
      <c r="E3" s="70"/>
      <c r="F3" s="71"/>
      <c r="G3" s="71"/>
      <c r="H3" s="71"/>
      <c r="I3" s="71"/>
      <c r="J3" s="71"/>
      <c r="K3" s="71"/>
      <c r="L3" s="71"/>
      <c r="M3" s="71"/>
      <c r="N3" s="72"/>
    </row>
    <row r="4" spans="1:15" ht="16.5" thickBot="1" x14ac:dyDescent="0.3">
      <c r="A4" s="47" t="s">
        <v>32</v>
      </c>
      <c r="B4" s="48"/>
      <c r="C4" s="25">
        <v>10000</v>
      </c>
      <c r="D4" s="95"/>
      <c r="E4" s="70"/>
      <c r="F4" s="71"/>
      <c r="G4" s="71"/>
      <c r="H4" s="71"/>
      <c r="I4" s="71"/>
      <c r="J4" s="71"/>
      <c r="K4" s="71"/>
      <c r="L4" s="71"/>
      <c r="M4" s="71"/>
      <c r="N4" s="72"/>
    </row>
    <row r="5" spans="1:15" ht="15.75" x14ac:dyDescent="0.25">
      <c r="A5" s="49" t="s">
        <v>0</v>
      </c>
      <c r="B5" s="22" t="s">
        <v>26</v>
      </c>
      <c r="C5" s="26">
        <v>30</v>
      </c>
      <c r="E5" s="70"/>
      <c r="F5" s="71"/>
      <c r="G5" s="71"/>
      <c r="H5" s="71"/>
      <c r="I5" s="71"/>
      <c r="J5" s="71"/>
      <c r="K5" s="71"/>
      <c r="L5" s="71"/>
      <c r="M5" s="71"/>
      <c r="N5" s="72"/>
    </row>
    <row r="6" spans="1:15" ht="60.75" thickBot="1" x14ac:dyDescent="0.3">
      <c r="A6" s="50"/>
      <c r="B6" s="23" t="s">
        <v>1</v>
      </c>
      <c r="C6" s="27">
        <v>2.7</v>
      </c>
      <c r="D6" s="97" t="s">
        <v>45</v>
      </c>
      <c r="E6" s="73"/>
      <c r="F6" s="74"/>
      <c r="G6" s="74"/>
      <c r="H6" s="74"/>
      <c r="I6" s="74"/>
      <c r="J6" s="74"/>
      <c r="K6" s="74"/>
      <c r="L6" s="74"/>
      <c r="M6" s="74"/>
      <c r="N6" s="75"/>
    </row>
    <row r="7" spans="1:15" ht="15.75" x14ac:dyDescent="0.25">
      <c r="A7" s="50"/>
      <c r="B7" s="23" t="s">
        <v>2</v>
      </c>
      <c r="C7" s="28">
        <v>7000</v>
      </c>
    </row>
    <row r="8" spans="1:15" ht="15.75" x14ac:dyDescent="0.25">
      <c r="A8" s="50"/>
      <c r="B8" s="23" t="s">
        <v>27</v>
      </c>
      <c r="C8" s="29">
        <v>0.188</v>
      </c>
    </row>
    <row r="9" spans="1:15" ht="15.75" x14ac:dyDescent="0.25">
      <c r="A9" s="50"/>
      <c r="B9" s="23" t="s">
        <v>28</v>
      </c>
      <c r="C9" s="30">
        <v>0.05</v>
      </c>
      <c r="D9" s="97" t="s">
        <v>34</v>
      </c>
      <c r="E9" s="14"/>
      <c r="F9" s="14"/>
      <c r="G9" s="14"/>
      <c r="H9" s="14"/>
    </row>
    <row r="10" spans="1:15" ht="16.5" thickBot="1" x14ac:dyDescent="0.3">
      <c r="A10" s="50"/>
      <c r="B10" s="23" t="s">
        <v>7</v>
      </c>
      <c r="C10" s="30">
        <v>0.06</v>
      </c>
      <c r="E10" s="14"/>
      <c r="F10" s="14"/>
      <c r="G10" s="14"/>
      <c r="H10" s="14"/>
    </row>
    <row r="11" spans="1:15" ht="16.5" thickBot="1" x14ac:dyDescent="0.3">
      <c r="A11" s="50"/>
      <c r="B11" s="23" t="s">
        <v>10</v>
      </c>
      <c r="C11" s="30">
        <v>0.2</v>
      </c>
      <c r="D11" s="98" t="s">
        <v>30</v>
      </c>
      <c r="E11" s="38" t="s">
        <v>25</v>
      </c>
      <c r="F11" s="39"/>
      <c r="G11" s="39"/>
      <c r="H11" s="39"/>
      <c r="I11" s="39"/>
      <c r="J11" s="39"/>
      <c r="K11" s="39"/>
      <c r="L11" s="39"/>
      <c r="M11" s="39"/>
      <c r="N11" s="40"/>
    </row>
    <row r="12" spans="1:15" ht="16.5" thickBot="1" x14ac:dyDescent="0.3">
      <c r="A12" s="51"/>
      <c r="B12" s="100" t="s">
        <v>36</v>
      </c>
      <c r="C12" s="31">
        <v>440</v>
      </c>
      <c r="E12" s="41"/>
      <c r="F12" s="42"/>
      <c r="G12" s="42"/>
      <c r="H12" s="42"/>
      <c r="I12" s="42"/>
      <c r="J12" s="42"/>
      <c r="K12" s="42"/>
      <c r="L12" s="42"/>
      <c r="M12" s="42"/>
      <c r="N12" s="43"/>
    </row>
    <row r="13" spans="1:15" ht="21" x14ac:dyDescent="0.25">
      <c r="A13" s="52" t="s">
        <v>21</v>
      </c>
      <c r="B13" s="53"/>
      <c r="C13" s="8">
        <f>C21/C6</f>
        <v>9594687.1148842946</v>
      </c>
      <c r="D13" s="99">
        <f>C30/C6</f>
        <v>7790885.9372860463</v>
      </c>
      <c r="E13" s="41"/>
      <c r="F13" s="42"/>
      <c r="G13" s="42"/>
      <c r="H13" s="42"/>
      <c r="I13" s="42"/>
      <c r="J13" s="42"/>
      <c r="K13" s="42"/>
      <c r="L13" s="42"/>
      <c r="M13" s="42"/>
      <c r="N13" s="43"/>
    </row>
    <row r="14" spans="1:15" ht="15.75" x14ac:dyDescent="0.25">
      <c r="A14" s="54" t="s">
        <v>3</v>
      </c>
      <c r="B14" s="55"/>
      <c r="C14" s="3">
        <f>C21*C9</f>
        <v>1295282.7605093801</v>
      </c>
      <c r="D14" s="95"/>
      <c r="E14" s="41"/>
      <c r="F14" s="42"/>
      <c r="G14" s="42"/>
      <c r="H14" s="42"/>
      <c r="I14" s="42"/>
      <c r="J14" s="42"/>
      <c r="K14" s="42"/>
      <c r="L14" s="42"/>
      <c r="M14" s="42"/>
      <c r="N14" s="43"/>
    </row>
    <row r="15" spans="1:15" ht="15.75" x14ac:dyDescent="0.25">
      <c r="A15" s="101" t="s">
        <v>35</v>
      </c>
      <c r="B15" s="102"/>
      <c r="C15" s="4">
        <f>C21/C7</f>
        <v>3700.8078871696571</v>
      </c>
      <c r="D15" s="95"/>
      <c r="E15" s="41"/>
      <c r="F15" s="42"/>
      <c r="G15" s="42"/>
      <c r="H15" s="42"/>
      <c r="I15" s="42"/>
      <c r="J15" s="42"/>
      <c r="K15" s="42"/>
      <c r="L15" s="42"/>
      <c r="M15" s="42"/>
      <c r="N15" s="43"/>
      <c r="O15" s="15"/>
    </row>
    <row r="16" spans="1:15" ht="16.5" thickBot="1" x14ac:dyDescent="0.3">
      <c r="A16" s="56" t="s">
        <v>4</v>
      </c>
      <c r="B16" s="57"/>
      <c r="C16" s="5">
        <f>C15*C8</f>
        <v>695.75188278789551</v>
      </c>
      <c r="E16" s="44"/>
      <c r="F16" s="45"/>
      <c r="G16" s="45"/>
      <c r="H16" s="45"/>
      <c r="I16" s="45"/>
      <c r="J16" s="45"/>
      <c r="K16" s="45"/>
      <c r="L16" s="45"/>
      <c r="M16" s="45"/>
      <c r="N16" s="46"/>
      <c r="O16" s="15"/>
    </row>
    <row r="17" spans="1:15" ht="15.75" x14ac:dyDescent="0.25">
      <c r="A17" s="56" t="s">
        <v>5</v>
      </c>
      <c r="B17" s="57"/>
      <c r="C17" s="6">
        <f>C16*C7</f>
        <v>4870263.1795152687</v>
      </c>
      <c r="D17" s="95"/>
      <c r="E17" s="14"/>
      <c r="F17" s="14"/>
      <c r="G17" s="14"/>
      <c r="H17" s="14"/>
      <c r="I17" s="15"/>
      <c r="J17" s="15"/>
      <c r="K17" s="15"/>
      <c r="L17" s="15"/>
      <c r="M17" s="15"/>
      <c r="N17" s="15"/>
      <c r="O17" s="15"/>
    </row>
    <row r="18" spans="1:15" ht="15.75" x14ac:dyDescent="0.25">
      <c r="A18" s="60" t="s">
        <v>22</v>
      </c>
      <c r="B18" s="61"/>
      <c r="C18" s="6">
        <f>C17/C6</f>
        <v>1803801.1775982475</v>
      </c>
      <c r="D18" s="95"/>
      <c r="E18" s="14"/>
      <c r="F18" s="14"/>
      <c r="G18" s="14"/>
      <c r="H18" s="14"/>
      <c r="I18" s="15"/>
      <c r="J18" s="15"/>
      <c r="K18" s="15"/>
      <c r="L18" s="15"/>
      <c r="M18" s="15"/>
      <c r="N18" s="15"/>
      <c r="O18" s="15"/>
    </row>
    <row r="19" spans="1:15" ht="16.5" thickBot="1" x14ac:dyDescent="0.3">
      <c r="A19" s="54" t="s">
        <v>6</v>
      </c>
      <c r="B19" s="55"/>
      <c r="C19" s="3">
        <f>C15*C12</f>
        <v>1628355.470354649</v>
      </c>
      <c r="D19" s="95"/>
      <c r="E19" s="14"/>
      <c r="F19" s="14"/>
      <c r="G19" s="14"/>
      <c r="H19" s="14"/>
    </row>
    <row r="20" spans="1:15" ht="15.75" customHeight="1" x14ac:dyDescent="0.25">
      <c r="A20" s="54" t="s">
        <v>24</v>
      </c>
      <c r="B20" s="55"/>
      <c r="C20" s="3">
        <f>C13+C14+C19+C3+C4-C18</f>
        <v>20724524.168150071</v>
      </c>
      <c r="D20" s="95"/>
      <c r="E20" s="32" t="s">
        <v>31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5" ht="70.5" customHeight="1" thickBot="1" x14ac:dyDescent="0.3">
      <c r="A21" s="58" t="s">
        <v>17</v>
      </c>
      <c r="B21" s="59"/>
      <c r="C21" s="7">
        <f>(C3+C4)/(1-1/C6-C9-C8-C12/C7-C23*C10+C8/C6)</f>
        <v>25905655.210187599</v>
      </c>
      <c r="D21" s="97" t="s">
        <v>42</v>
      </c>
      <c r="E21" s="35"/>
      <c r="F21" s="36"/>
      <c r="G21" s="36"/>
      <c r="H21" s="36"/>
      <c r="I21" s="36"/>
      <c r="J21" s="36"/>
      <c r="K21" s="36"/>
      <c r="L21" s="36"/>
      <c r="M21" s="36"/>
      <c r="N21" s="37"/>
    </row>
    <row r="22" spans="1:15" ht="15.75" thickBot="1" x14ac:dyDescent="0.3">
      <c r="A22" s="93" t="s">
        <v>29</v>
      </c>
      <c r="B22" s="94"/>
      <c r="C22" s="17">
        <f>C21-C20</f>
        <v>5181131.042037528</v>
      </c>
      <c r="D22" s="96" t="s">
        <v>9</v>
      </c>
      <c r="E22" s="15"/>
      <c r="F22" s="15"/>
      <c r="G22" s="15"/>
      <c r="H22" s="15"/>
    </row>
    <row r="23" spans="1:15" ht="67.5" customHeight="1" thickBot="1" x14ac:dyDescent="0.3">
      <c r="A23" s="85" t="s">
        <v>14</v>
      </c>
      <c r="B23" s="86"/>
      <c r="C23" s="9">
        <v>0.2</v>
      </c>
      <c r="D23" s="97" t="s">
        <v>46</v>
      </c>
    </row>
    <row r="24" spans="1:15" ht="15.75" thickBot="1" x14ac:dyDescent="0.3">
      <c r="A24" s="87" t="s">
        <v>11</v>
      </c>
      <c r="B24" s="88"/>
      <c r="C24" s="89"/>
    </row>
    <row r="25" spans="1:15" x14ac:dyDescent="0.25">
      <c r="A25" s="90" t="s">
        <v>12</v>
      </c>
      <c r="B25" s="91"/>
      <c r="C25" s="10">
        <f>C21*C23</f>
        <v>5181131.0420375206</v>
      </c>
    </row>
    <row r="26" spans="1:15" x14ac:dyDescent="0.25">
      <c r="A26" s="76" t="s">
        <v>13</v>
      </c>
      <c r="B26" s="77"/>
      <c r="C26" s="11">
        <f>C21-C25</f>
        <v>20724524.168150079</v>
      </c>
    </row>
    <row r="27" spans="1:15" ht="15.75" thickBot="1" x14ac:dyDescent="0.3">
      <c r="A27" s="76" t="s">
        <v>15</v>
      </c>
      <c r="B27" s="77"/>
      <c r="C27" s="18">
        <f>C25*C10</f>
        <v>310867.86252225121</v>
      </c>
    </row>
    <row r="28" spans="1:15" ht="15.75" thickBot="1" x14ac:dyDescent="0.3">
      <c r="A28" s="76" t="s">
        <v>16</v>
      </c>
      <c r="B28" s="77"/>
      <c r="C28" s="11">
        <f>C26*C11</f>
        <v>4144904.8336300161</v>
      </c>
      <c r="D28" s="64" t="s">
        <v>23</v>
      </c>
      <c r="E28" s="65"/>
      <c r="F28" s="65"/>
      <c r="G28" s="65"/>
      <c r="H28" s="65"/>
      <c r="I28" s="65"/>
      <c r="J28" s="65"/>
      <c r="K28" s="66"/>
    </row>
    <row r="29" spans="1:15" x14ac:dyDescent="0.25">
      <c r="A29" s="78" t="s">
        <v>19</v>
      </c>
      <c r="B29" s="79"/>
      <c r="C29" s="12">
        <f>C26+C25+C28</f>
        <v>30050560.043817617</v>
      </c>
    </row>
    <row r="30" spans="1:15" x14ac:dyDescent="0.25">
      <c r="A30" s="76" t="s">
        <v>20</v>
      </c>
      <c r="B30" s="77"/>
      <c r="C30" s="11">
        <f>C3+C4+C13+C14+C19+C27-C18</f>
        <v>21035392.030672327</v>
      </c>
    </row>
    <row r="31" spans="1:15" ht="15.75" thickBot="1" x14ac:dyDescent="0.3">
      <c r="A31" s="80" t="s">
        <v>18</v>
      </c>
      <c r="B31" s="81"/>
      <c r="C31" s="13">
        <f>C29/C5</f>
        <v>1001685.3347939205</v>
      </c>
    </row>
    <row r="32" spans="1:15" ht="15.75" thickBot="1" x14ac:dyDescent="0.3">
      <c r="A32" s="62" t="s">
        <v>8</v>
      </c>
      <c r="B32" s="63"/>
      <c r="C32" s="16">
        <f>C29-C30-C28</f>
        <v>4870263.1795152742</v>
      </c>
      <c r="D32" s="96" t="s">
        <v>9</v>
      </c>
    </row>
    <row r="34" spans="1:4" ht="45" x14ac:dyDescent="0.25">
      <c r="A34" s="104" t="s">
        <v>41</v>
      </c>
      <c r="D34" s="97" t="s">
        <v>37</v>
      </c>
    </row>
    <row r="35" spans="1:4" ht="30" x14ac:dyDescent="0.25">
      <c r="A35" s="104" t="s">
        <v>41</v>
      </c>
      <c r="D35" s="97" t="s">
        <v>38</v>
      </c>
    </row>
    <row r="36" spans="1:4" ht="45" x14ac:dyDescent="0.25">
      <c r="A36" s="104" t="s">
        <v>41</v>
      </c>
      <c r="D36" s="97" t="s">
        <v>39</v>
      </c>
    </row>
    <row r="37" spans="1:4" ht="105" x14ac:dyDescent="0.25">
      <c r="A37" s="104" t="s">
        <v>41</v>
      </c>
      <c r="D37" s="97" t="s">
        <v>54</v>
      </c>
    </row>
    <row r="38" spans="1:4" x14ac:dyDescent="0.25">
      <c r="A38" s="104"/>
      <c r="D38" s="97"/>
    </row>
    <row r="39" spans="1:4" ht="30" x14ac:dyDescent="0.25">
      <c r="A39" s="104" t="s">
        <v>49</v>
      </c>
      <c r="B39" s="106" t="s">
        <v>47</v>
      </c>
    </row>
    <row r="41" spans="1:4" ht="45" x14ac:dyDescent="0.25">
      <c r="B41" s="107" t="s">
        <v>48</v>
      </c>
      <c r="C41" s="107" t="s">
        <v>29</v>
      </c>
    </row>
    <row r="42" spans="1:4" x14ac:dyDescent="0.25">
      <c r="B42" s="107">
        <v>100</v>
      </c>
      <c r="C42" s="108">
        <v>-506740.41436205152</v>
      </c>
    </row>
    <row r="43" spans="1:4" x14ac:dyDescent="0.25">
      <c r="B43" s="107">
        <v>500</v>
      </c>
      <c r="C43" s="108">
        <v>-4647807.3946689591</v>
      </c>
    </row>
    <row r="44" spans="1:4" x14ac:dyDescent="0.25">
      <c r="B44" s="107">
        <v>800</v>
      </c>
      <c r="C44" s="108">
        <v>-19872794.117647067</v>
      </c>
      <c r="D44" s="109" t="s">
        <v>53</v>
      </c>
    </row>
    <row r="45" spans="1:4" x14ac:dyDescent="0.25">
      <c r="B45" s="107">
        <v>1500</v>
      </c>
      <c r="C45" s="108">
        <v>12839429.928741097</v>
      </c>
      <c r="D45" s="110"/>
    </row>
    <row r="46" spans="1:4" x14ac:dyDescent="0.25">
      <c r="B46" s="107">
        <v>2500</v>
      </c>
      <c r="C46" s="108">
        <v>7326375.7115749568</v>
      </c>
    </row>
    <row r="47" spans="1:4" x14ac:dyDescent="0.25">
      <c r="B47" s="107">
        <v>3500</v>
      </c>
      <c r="C47" s="108">
        <v>6187702.37121832</v>
      </c>
    </row>
    <row r="48" spans="1:4" x14ac:dyDescent="0.25">
      <c r="B48" s="107">
        <v>4500</v>
      </c>
      <c r="C48" s="108">
        <v>5695890.4109589048</v>
      </c>
    </row>
    <row r="49" spans="1:4" x14ac:dyDescent="0.25">
      <c r="B49" s="107">
        <v>7000</v>
      </c>
      <c r="C49" s="108">
        <v>5181131.042037528</v>
      </c>
    </row>
    <row r="50" spans="1:4" ht="30" x14ac:dyDescent="0.25">
      <c r="A50" s="104" t="s">
        <v>50</v>
      </c>
      <c r="C50" s="105"/>
      <c r="D50" s="97" t="s">
        <v>52</v>
      </c>
    </row>
    <row r="51" spans="1:4" x14ac:dyDescent="0.25">
      <c r="C51" s="105"/>
    </row>
    <row r="52" spans="1:4" x14ac:dyDescent="0.25">
      <c r="C52" s="105"/>
    </row>
    <row r="53" spans="1:4" x14ac:dyDescent="0.25">
      <c r="C53" s="105"/>
    </row>
    <row r="54" spans="1:4" x14ac:dyDescent="0.25">
      <c r="C54" s="105"/>
    </row>
    <row r="55" spans="1:4" x14ac:dyDescent="0.25">
      <c r="C55" s="105"/>
    </row>
    <row r="56" spans="1:4" x14ac:dyDescent="0.25">
      <c r="C56" s="105"/>
    </row>
    <row r="57" spans="1:4" x14ac:dyDescent="0.25">
      <c r="C57" s="105"/>
    </row>
    <row r="58" spans="1:4" x14ac:dyDescent="0.25">
      <c r="C58" s="105"/>
    </row>
  </sheetData>
  <mergeCells count="29">
    <mergeCell ref="D44:D45"/>
    <mergeCell ref="A32:B32"/>
    <mergeCell ref="D28:K28"/>
    <mergeCell ref="E1:N6"/>
    <mergeCell ref="A27:B27"/>
    <mergeCell ref="A28:B28"/>
    <mergeCell ref="A29:B29"/>
    <mergeCell ref="A30:B30"/>
    <mergeCell ref="A31:B31"/>
    <mergeCell ref="A1:C1"/>
    <mergeCell ref="A23:B23"/>
    <mergeCell ref="A24:C24"/>
    <mergeCell ref="A25:B25"/>
    <mergeCell ref="A26:B26"/>
    <mergeCell ref="A3:B3"/>
    <mergeCell ref="A22:B22"/>
    <mergeCell ref="A16:B16"/>
    <mergeCell ref="E20:N21"/>
    <mergeCell ref="E11:N16"/>
    <mergeCell ref="A4:B4"/>
    <mergeCell ref="A5:A12"/>
    <mergeCell ref="A13:B13"/>
    <mergeCell ref="A14:B14"/>
    <mergeCell ref="A15:B15"/>
    <mergeCell ref="A17:B17"/>
    <mergeCell ref="A19:B19"/>
    <mergeCell ref="A20:B20"/>
    <mergeCell ref="A21:B21"/>
    <mergeCell ref="A18:B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8" sqref="G28:G2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Задание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Дворец Никита Никитович</cp:lastModifiedBy>
  <dcterms:created xsi:type="dcterms:W3CDTF">2022-05-13T09:09:34Z</dcterms:created>
  <dcterms:modified xsi:type="dcterms:W3CDTF">2022-05-19T08:07:34Z</dcterms:modified>
</cp:coreProperties>
</file>