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Matveev\Downloads\"/>
    </mc:Choice>
  </mc:AlternateContent>
  <xr:revisionPtr revIDLastSave="0" documentId="13_ncr:1_{4C9F5959-C143-45CF-AED9-BDDD1A9FD3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 (2)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2" l="1" a="1"/>
  <c r="G2" i="2" s="1"/>
  <c r="E2" i="2" a="1"/>
  <c r="E2" i="2" s="1"/>
  <c r="C2" i="2" a="1"/>
  <c r="C2" i="2" s="1"/>
  <c r="G3" i="2" a="1"/>
  <c r="G3" i="2" s="1"/>
  <c r="G4" i="2" a="1"/>
  <c r="G4" i="2" s="1"/>
  <c r="G5" i="2" a="1"/>
  <c r="G5" i="2" s="1"/>
  <c r="G6" i="2" a="1"/>
  <c r="G6" i="2" s="1"/>
  <c r="G7" i="2" a="1"/>
  <c r="G7" i="2" s="1"/>
  <c r="G8" i="2" a="1"/>
  <c r="G8" i="2" s="1"/>
  <c r="G9" i="2" a="1"/>
  <c r="G9" i="2" s="1"/>
  <c r="G10" i="2" a="1"/>
  <c r="G10" i="2" s="1"/>
  <c r="G11" i="2" a="1"/>
  <c r="G11" i="2" s="1"/>
  <c r="G12" i="2" a="1"/>
  <c r="G12" i="2" s="1"/>
  <c r="G13" i="2" a="1"/>
  <c r="G13" i="2" s="1"/>
  <c r="G14" i="2" a="1"/>
  <c r="G14" i="2" s="1"/>
  <c r="G15" i="2" a="1"/>
  <c r="G15" i="2" s="1"/>
  <c r="G16" i="2" a="1"/>
  <c r="G16" i="2" s="1"/>
  <c r="E3" i="2" a="1"/>
  <c r="E3" i="2" s="1"/>
  <c r="E4" i="2" a="1"/>
  <c r="E4" i="2" s="1"/>
  <c r="I4" i="2" s="1"/>
  <c r="E5" i="2" a="1"/>
  <c r="E5" i="2" s="1"/>
  <c r="K5" i="2" s="1"/>
  <c r="E6" i="2" a="1"/>
  <c r="E6" i="2" s="1"/>
  <c r="E7" i="2" a="1"/>
  <c r="E7" i="2" s="1"/>
  <c r="E8" i="2" a="1"/>
  <c r="E8" i="2" s="1"/>
  <c r="E9" i="2" a="1"/>
  <c r="E9" i="2" s="1"/>
  <c r="E10" i="2" a="1"/>
  <c r="E10" i="2" s="1"/>
  <c r="I10" i="2" s="1"/>
  <c r="E11" i="2" a="1"/>
  <c r="E11" i="2" s="1"/>
  <c r="K11" i="2" s="1"/>
  <c r="E12" i="2" a="1"/>
  <c r="E12" i="2" s="1"/>
  <c r="E13" i="2" a="1"/>
  <c r="E13" i="2" s="1"/>
  <c r="K13" i="2" s="1"/>
  <c r="E14" i="2" a="1"/>
  <c r="E14" i="2" s="1"/>
  <c r="E15" i="2" a="1"/>
  <c r="E15" i="2" s="1"/>
  <c r="E16" i="2" a="1"/>
  <c r="E16" i="2" s="1"/>
  <c r="I16" i="2" s="1"/>
  <c r="C3" i="2" a="1"/>
  <c r="C3" i="2" s="1"/>
  <c r="C4" i="2" a="1"/>
  <c r="C4" i="2" s="1"/>
  <c r="C5" i="2" a="1"/>
  <c r="C5" i="2" s="1"/>
  <c r="C6" i="2" a="1"/>
  <c r="C6" i="2" s="1"/>
  <c r="C7" i="2" a="1"/>
  <c r="C7" i="2" s="1"/>
  <c r="C8" i="2" a="1"/>
  <c r="C8" i="2" s="1"/>
  <c r="C9" i="2" a="1"/>
  <c r="C9" i="2" s="1"/>
  <c r="C10" i="2" a="1"/>
  <c r="C10" i="2" s="1"/>
  <c r="C11" i="2" a="1"/>
  <c r="C11" i="2" s="1"/>
  <c r="C12" i="2" a="1"/>
  <c r="C12" i="2" s="1"/>
  <c r="C13" i="2" a="1"/>
  <c r="C13" i="2" s="1"/>
  <c r="C14" i="2" a="1"/>
  <c r="C14" i="2" s="1"/>
  <c r="C15" i="2" a="1"/>
  <c r="C15" i="2" s="1"/>
  <c r="C16" i="2" a="1"/>
  <c r="C16" i="2" s="1"/>
  <c r="I15" i="2" l="1"/>
  <c r="I9" i="2"/>
  <c r="I3" i="2"/>
  <c r="I14" i="2"/>
  <c r="I8" i="2"/>
  <c r="D7" i="2"/>
  <c r="D12" i="2"/>
  <c r="D6" i="2"/>
  <c r="F13" i="2"/>
  <c r="F7" i="2"/>
  <c r="K16" i="2"/>
  <c r="K10" i="2"/>
  <c r="K4" i="2"/>
  <c r="I13" i="2"/>
  <c r="I7" i="2"/>
  <c r="F12" i="2"/>
  <c r="F6" i="2"/>
  <c r="K15" i="2"/>
  <c r="K9" i="2"/>
  <c r="K3" i="2"/>
  <c r="I12" i="2"/>
  <c r="I6" i="2"/>
  <c r="D2" i="2"/>
  <c r="F11" i="2"/>
  <c r="F5" i="2"/>
  <c r="K14" i="2"/>
  <c r="K8" i="2"/>
  <c r="K2" i="2"/>
  <c r="I11" i="2"/>
  <c r="I5" i="2"/>
  <c r="F16" i="2"/>
  <c r="F10" i="2"/>
  <c r="F4" i="2"/>
  <c r="K7" i="2"/>
  <c r="F15" i="2"/>
  <c r="F9" i="2"/>
  <c r="F3" i="2"/>
  <c r="K12" i="2"/>
  <c r="K6" i="2"/>
  <c r="F14" i="2"/>
  <c r="F8" i="2"/>
  <c r="F2" i="2"/>
  <c r="I2" i="2"/>
  <c r="D11" i="2"/>
  <c r="D5" i="2"/>
  <c r="D16" i="2"/>
  <c r="D10" i="2"/>
  <c r="D4" i="2"/>
  <c r="D15" i="2"/>
  <c r="D9" i="2"/>
  <c r="D3" i="2"/>
  <c r="D14" i="2"/>
  <c r="D8" i="2"/>
  <c r="D13" i="2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<sst xmlns="http://schemas.openxmlformats.org/spreadsheetml/2006/main" count="65" uniqueCount="28">
  <si>
    <t>№</t>
  </si>
  <si>
    <t>Name</t>
  </si>
  <si>
    <t>Фирма</t>
  </si>
  <si>
    <t>Модель</t>
  </si>
  <si>
    <t>Т/х</t>
  </si>
  <si>
    <t>Цвет</t>
  </si>
  <si>
    <t>Цена</t>
  </si>
  <si>
    <t>Samsung Galaxy A33 5G 6/128GB голубой             39990</t>
  </si>
  <si>
    <t>Samsung</t>
  </si>
  <si>
    <t>Galaxy A33 5G</t>
  </si>
  <si>
    <t>6/128GB</t>
  </si>
  <si>
    <t xml:space="preserve">голубой </t>
  </si>
  <si>
    <t>Samsung Galaxy A53 5G 8/256GB голубой           51490</t>
  </si>
  <si>
    <t xml:space="preserve">  HONOR 50 8/256GB (мерцающий кристалл)       44990</t>
  </si>
  <si>
    <t xml:space="preserve">  Apple iPhone 12 256GB (фиолетовый)          79990</t>
  </si>
  <si>
    <t xml:space="preserve">  Samsung Galaxy A52 4/128GB (черный)  34490</t>
  </si>
  <si>
    <t xml:space="preserve">  HUAWEI nova 8i 6/128GB (звездное небо) 17450</t>
  </si>
  <si>
    <t xml:space="preserve">  Realme 8i 4/128GB (космический черный)  18990</t>
  </si>
  <si>
    <t xml:space="preserve">  Xiaomi Redmi 9C NFC 4/128GB (фиолетовый) 12990</t>
  </si>
  <si>
    <t xml:space="preserve">  Xiaomi Redmi 9C NFC 4/128GB (синий) 12990</t>
  </si>
  <si>
    <t xml:space="preserve">  Apple iPhone 11 64GB с новой комплектацией фиолетовый 51990</t>
  </si>
  <si>
    <t xml:space="preserve">  Xiaomi Redmi 9CNFC 64GB (фиолетовый) 10490</t>
  </si>
  <si>
    <t xml:space="preserve">  Samsung Galaxy S21FE 6/128GB (зеленый)  59900</t>
  </si>
  <si>
    <t xml:space="preserve">  Apple iPhone 13Pro 512GB (небесно-голубой) 149990</t>
  </si>
  <si>
    <t xml:space="preserve">  Realme C25S 4/128GB (серый)  16990</t>
  </si>
  <si>
    <t xml:space="preserve">  Realme 9 Pro 8/128GB (зеленый)  26990</t>
  </si>
  <si>
    <t>ИТОГО</t>
  </si>
  <si>
    <t>Xiaomi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</si>
</sst>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/>
    <xf numFmtId="0" fontId="0" fillId="3" borderId="3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A27F-DDAD-4F9E-B0B6-BDA0AB7B2723}">
  <dimension ref="A1:K17"/>
  <sheetViews>
    <sheetView tabSelected="1" topLeftCell="B1" workbookViewId="0">
      <selection activeCell="K2" sqref="K2"/>
    </sheetView>
  </sheetViews>
  <sheetFormatPr defaultRowHeight="15" x14ac:dyDescent="0.25"/>
  <cols>
    <col min="2" max="2" width="51.28515625" customWidth="1"/>
    <col min="3" max="5" width="16.42578125" customWidth="1"/>
    <col min="6" max="6" width="36.140625" customWidth="1"/>
    <col min="9" max="9" width="17.140625" customWidth="1"/>
  </cols>
  <sheetData>
    <row r="1" spans="1:11" x14ac:dyDescent="0.25">
      <c r="A1" s="5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spans="1:11" x14ac:dyDescent="0.25">
      <c r="A2" s="3">
        <v>1</v>
      </c>
      <c r="B2" s="4" t="s">
        <v>7</v>
      </c>
      <c r="C2" s="3" t="str" cm="1">
        <f t="array" ref="C2">_xlfn.FILTERXML("&lt;j&gt;&lt;i&gt;"&amp;SUBSTITUTE(TRIM(B2)," ","&lt;/i&gt;&lt;i&gt;")&amp;"&lt;/i&gt;&lt;/j&gt;","//i[1]")</f>
        <v>Samsung</v>
      </c>
      <c r="D2" s="3" t="str">
        <f>MID(TRIM(B2),LEN(C2)+2,SEARCH(E2,TRIM(B2))-LEN(C2)-2)</f>
        <v xml:space="preserve">Galaxy A33 5G </v>
      </c>
      <c r="E2" s="3" t="str" cm="1">
        <f t="array" ref="E2">VLOOKUP("*GB",_xlfn.FILTERXML("&lt;t&gt;&lt;s&gt;"&amp;SUBSTITUTE(TRIM(B2)," ","&lt;/s&gt;&lt;s&gt;")&amp;"&lt;/s&gt;&lt;/t&gt;","//s"),1,0)</f>
        <v>6/128GB</v>
      </c>
      <c r="F2" s="3" t="str">
        <f>MID(TRIM(B2),SEARCH(E2,TRIM(B2))+LEN(E2)+1,SEARCH(G2,TRIM(B2))-LEN(E2)-2-SEARCH(E2,TRIM(B2)))</f>
        <v>голубой</v>
      </c>
      <c r="G2" s="3" cm="1">
        <f t="array" ref="G2">_xlfn.FILTERXML("&lt;j&gt;&lt;i&gt;"&amp;SUBSTITUTE(TRIM(B2)," ","&lt;/i&gt;&lt;i&gt;")&amp;"&lt;/i&gt;&lt;/j&gt;","//i[last()]")</f>
        <v>39990</v>
      </c>
      <c r="I2" t="str">
        <f>TRIM(SUBSTITUTE(LEFT(TRIM(B2),SEARCH(E2,TRIM(B2))-2),C2,""))</f>
        <v>Galaxy A33 5G</v>
      </c>
      <c r="K2" t="str">
        <f>TRIM(SUBSTITUTE(REPLACE(TRIM(B2),1,SEARCH(E2,TRIM(B2))+LEN(E2),""),G2,""))</f>
        <v>голубой</v>
      </c>
    </row>
    <row r="3" spans="1:11" x14ac:dyDescent="0.25">
      <c r="A3" s="3">
        <v>2</v>
      </c>
      <c r="B3" s="4" t="s">
        <v>12</v>
      </c>
      <c r="C3" s="3" t="str" cm="1">
        <f t="array" ref="C3">_xlfn.FILTERXML("&lt;j&gt;&lt;i&gt;"&amp;SUBSTITUTE(TRIM(B3)," ","&lt;/i&gt;&lt;i&gt;")&amp;"&lt;/i&gt;&lt;/j&gt;","//i[1]")</f>
        <v>Samsung</v>
      </c>
      <c r="D3" s="3" t="str">
        <f t="shared" ref="D3:D16" si="0">MID(TRIM(B3),LEN(C3)+2,SEARCH(E3,TRIM(B3))-LEN(C3)-2)</f>
        <v xml:space="preserve">Galaxy A53 5G </v>
      </c>
      <c r="E3" s="3" t="str" cm="1">
        <f t="array" ref="E3">VLOOKUP("*GB",_xlfn.FILTERXML("&lt;t&gt;&lt;s&gt;"&amp;SUBSTITUTE(TRIM(B3)," ","&lt;/s&gt;&lt;s&gt;")&amp;"&lt;/s&gt;&lt;/t&gt;","//s"),1,0)</f>
        <v>8/256GB</v>
      </c>
      <c r="F3" s="3" t="str">
        <f t="shared" ref="F3:F16" si="1">MID(TRIM(B3),SEARCH(E3,TRIM(B3))+LEN(E3)+1,SEARCH(G3,TRIM(B3))-LEN(E3)-2-SEARCH(E3,TRIM(B3)))</f>
        <v>голубой</v>
      </c>
      <c r="G3" s="3" cm="1">
        <f t="array" ref="G3">_xlfn.FILTERXML("&lt;j&gt;&lt;i&gt;"&amp;SUBSTITUTE(TRIM(B3)," ","&lt;/i&gt;&lt;i&gt;")&amp;"&lt;/i&gt;&lt;/j&gt;","//i[last()]")</f>
        <v>51490</v>
      </c>
      <c r="I3" t="str">
        <f t="shared" ref="I3:I16" si="2">TRIM(SUBSTITUTE(LEFT(TRIM(B3),SEARCH(E3,TRIM(B3))-2),C3,""))</f>
        <v>Galaxy A53 5G</v>
      </c>
      <c r="K3" t="str">
        <f>TRIM(SUBSTITUTE(REPLACE(TRIM(B3),1,SEARCH(E3,TRIM(B3))+LEN(E3),""),G3,""))</f>
        <v>голубой</v>
      </c>
    </row>
    <row r="4" spans="1:11" x14ac:dyDescent="0.25">
      <c r="A4" s="3">
        <v>3</v>
      </c>
      <c r="B4" s="4" t="s">
        <v>13</v>
      </c>
      <c r="C4" s="3" t="str" cm="1">
        <f t="array" ref="C4">_xlfn.FILTERXML("&lt;j&gt;&lt;i&gt;"&amp;SUBSTITUTE(TRIM(B4)," ","&lt;/i&gt;&lt;i&gt;")&amp;"&lt;/i&gt;&lt;/j&gt;","//i[1]")</f>
        <v>HONOR</v>
      </c>
      <c r="D4" s="3" t="str">
        <f t="shared" si="0"/>
        <v xml:space="preserve">50 </v>
      </c>
      <c r="E4" s="3" t="str" cm="1">
        <f t="array" ref="E4">VLOOKUP("*GB",_xlfn.FILTERXML("&lt;t&gt;&lt;s&gt;"&amp;SUBSTITUTE(TRIM(B4)," ","&lt;/s&gt;&lt;s&gt;")&amp;"&lt;/s&gt;&lt;/t&gt;","//s"),1,0)</f>
        <v>8/256GB</v>
      </c>
      <c r="F4" s="3" t="str">
        <f t="shared" si="1"/>
        <v>(мерцающий кристалл)</v>
      </c>
      <c r="G4" s="3" cm="1">
        <f t="array" ref="G4">_xlfn.FILTERXML("&lt;j&gt;&lt;i&gt;"&amp;SUBSTITUTE(TRIM(B4)," ","&lt;/i&gt;&lt;i&gt;")&amp;"&lt;/i&gt;&lt;/j&gt;","//i[last()]")</f>
        <v>44990</v>
      </c>
      <c r="I4" t="str">
        <f t="shared" si="2"/>
        <v>50</v>
      </c>
      <c r="K4" t="str">
        <f>TRIM(SUBSTITUTE(REPLACE(TRIM(B4),1,SEARCH(E4,TRIM(B4))+LEN(E4),""),G4,""))</f>
        <v>(мерцающий кристалл)</v>
      </c>
    </row>
    <row r="5" spans="1:11" x14ac:dyDescent="0.25">
      <c r="A5" s="3">
        <v>4</v>
      </c>
      <c r="B5" s="4" t="s">
        <v>14</v>
      </c>
      <c r="C5" s="3" t="str" cm="1">
        <f t="array" ref="C5">_xlfn.FILTERXML("&lt;j&gt;&lt;i&gt;"&amp;SUBSTITUTE(TRIM(B5)," ","&lt;/i&gt;&lt;i&gt;")&amp;"&lt;/i&gt;&lt;/j&gt;","//i[1]")</f>
        <v>Apple</v>
      </c>
      <c r="D5" s="3" t="str">
        <f t="shared" si="0"/>
        <v xml:space="preserve">iPhone 12 </v>
      </c>
      <c r="E5" s="3" t="str" cm="1">
        <f t="array" ref="E5">VLOOKUP("*GB",_xlfn.FILTERXML("&lt;t&gt;&lt;s&gt;"&amp;SUBSTITUTE(TRIM(B5)," ","&lt;/s&gt;&lt;s&gt;")&amp;"&lt;/s&gt;&lt;/t&gt;","//s"),1,0)</f>
        <v>256GB</v>
      </c>
      <c r="F5" s="3" t="str">
        <f t="shared" si="1"/>
        <v>(фиолетовый)</v>
      </c>
      <c r="G5" s="3" cm="1">
        <f t="array" ref="G5">_xlfn.FILTERXML("&lt;j&gt;&lt;i&gt;"&amp;SUBSTITUTE(TRIM(B5)," ","&lt;/i&gt;&lt;i&gt;")&amp;"&lt;/i&gt;&lt;/j&gt;","//i[last()]")</f>
        <v>79990</v>
      </c>
      <c r="I5" t="str">
        <f t="shared" si="2"/>
        <v>iPhone 12</v>
      </c>
      <c r="K5" t="str">
        <f>TRIM(SUBSTITUTE(REPLACE(TRIM(B5),1,SEARCH(E5,TRIM(B5))+LEN(E5),""),G5,""))</f>
        <v>(фиолетовый)</v>
      </c>
    </row>
    <row r="6" spans="1:11" x14ac:dyDescent="0.25">
      <c r="A6" s="3">
        <v>5</v>
      </c>
      <c r="B6" s="4" t="s">
        <v>15</v>
      </c>
      <c r="C6" s="3" t="str" cm="1">
        <f t="array" ref="C6">_xlfn.FILTERXML("&lt;j&gt;&lt;i&gt;"&amp;SUBSTITUTE(TRIM(B6)," ","&lt;/i&gt;&lt;i&gt;")&amp;"&lt;/i&gt;&lt;/j&gt;","//i[1]")</f>
        <v>Samsung</v>
      </c>
      <c r="D6" s="3" t="str">
        <f t="shared" si="0"/>
        <v xml:space="preserve">Galaxy A52 </v>
      </c>
      <c r="E6" s="3" t="str" cm="1">
        <f t="array" ref="E6">VLOOKUP("*GB",_xlfn.FILTERXML("&lt;t&gt;&lt;s&gt;"&amp;SUBSTITUTE(TRIM(B6)," ","&lt;/s&gt;&lt;s&gt;")&amp;"&lt;/s&gt;&lt;/t&gt;","//s"),1,0)</f>
        <v>4/128GB</v>
      </c>
      <c r="F6" s="3" t="str">
        <f t="shared" si="1"/>
        <v>(черный)</v>
      </c>
      <c r="G6" s="3" cm="1">
        <f t="array" ref="G6">_xlfn.FILTERXML("&lt;j&gt;&lt;i&gt;"&amp;SUBSTITUTE(TRIM(B6)," ","&lt;/i&gt;&lt;i&gt;")&amp;"&lt;/i&gt;&lt;/j&gt;","//i[last()]")</f>
        <v>34490</v>
      </c>
      <c r="I6" t="str">
        <f t="shared" si="2"/>
        <v>Galaxy A52</v>
      </c>
      <c r="K6" t="str">
        <f>TRIM(SUBSTITUTE(REPLACE(TRIM(B6),1,SEARCH(E6,TRIM(B6))+LEN(E6),""),G6,""))</f>
        <v>(черный)</v>
      </c>
    </row>
    <row r="7" spans="1:11" x14ac:dyDescent="0.25">
      <c r="A7" s="3">
        <v>6</v>
      </c>
      <c r="B7" s="4" t="s">
        <v>16</v>
      </c>
      <c r="C7" s="3" t="str" cm="1">
        <f t="array" ref="C7">_xlfn.FILTERXML("&lt;j&gt;&lt;i&gt;"&amp;SUBSTITUTE(TRIM(B7)," ","&lt;/i&gt;&lt;i&gt;")&amp;"&lt;/i&gt;&lt;/j&gt;","//i[1]")</f>
        <v>HUAWEI</v>
      </c>
      <c r="D7" s="3" t="str">
        <f t="shared" si="0"/>
        <v xml:space="preserve">nova 8i </v>
      </c>
      <c r="E7" s="3" t="str" cm="1">
        <f t="array" ref="E7">VLOOKUP("*GB",_xlfn.FILTERXML("&lt;t&gt;&lt;s&gt;"&amp;SUBSTITUTE(TRIM(B7)," ","&lt;/s&gt;&lt;s&gt;")&amp;"&lt;/s&gt;&lt;/t&gt;","//s"),1,0)</f>
        <v>6/128GB</v>
      </c>
      <c r="F7" s="3" t="str">
        <f t="shared" si="1"/>
        <v>(звездное небо)</v>
      </c>
      <c r="G7" s="3" cm="1">
        <f t="array" ref="G7">_xlfn.FILTERXML("&lt;j&gt;&lt;i&gt;"&amp;SUBSTITUTE(TRIM(B7)," ","&lt;/i&gt;&lt;i&gt;")&amp;"&lt;/i&gt;&lt;/j&gt;","//i[last()]")</f>
        <v>17450</v>
      </c>
      <c r="I7" t="str">
        <f t="shared" si="2"/>
        <v>nova 8i</v>
      </c>
      <c r="K7" t="str">
        <f>TRIM(SUBSTITUTE(REPLACE(TRIM(B7),1,SEARCH(E7,TRIM(B7))+LEN(E7),""),G7,""))</f>
        <v>(звездное небо)</v>
      </c>
    </row>
    <row r="8" spans="1:11" x14ac:dyDescent="0.25">
      <c r="A8" s="3">
        <v>7</v>
      </c>
      <c r="B8" s="4" t="s">
        <v>17</v>
      </c>
      <c r="C8" s="3" t="str" cm="1">
        <f t="array" ref="C8">_xlfn.FILTERXML("&lt;j&gt;&lt;i&gt;"&amp;SUBSTITUTE(TRIM(B8)," ","&lt;/i&gt;&lt;i&gt;")&amp;"&lt;/i&gt;&lt;/j&gt;","//i[1]")</f>
        <v>Realme</v>
      </c>
      <c r="D8" s="3" t="str">
        <f t="shared" si="0"/>
        <v xml:space="preserve">8i </v>
      </c>
      <c r="E8" s="3" t="str" cm="1">
        <f t="array" ref="E8">VLOOKUP("*GB",_xlfn.FILTERXML("&lt;t&gt;&lt;s&gt;"&amp;SUBSTITUTE(TRIM(B8)," ","&lt;/s&gt;&lt;s&gt;")&amp;"&lt;/s&gt;&lt;/t&gt;","//s"),1,0)</f>
        <v>4/128GB</v>
      </c>
      <c r="F8" s="3" t="str">
        <f t="shared" si="1"/>
        <v>(космический черный)</v>
      </c>
      <c r="G8" s="3" cm="1">
        <f t="array" ref="G8">_xlfn.FILTERXML("&lt;j&gt;&lt;i&gt;"&amp;SUBSTITUTE(TRIM(B8)," ","&lt;/i&gt;&lt;i&gt;")&amp;"&lt;/i&gt;&lt;/j&gt;","//i[last()]")</f>
        <v>18990</v>
      </c>
      <c r="I8" t="str">
        <f t="shared" si="2"/>
        <v>8i</v>
      </c>
      <c r="K8" t="str">
        <f>TRIM(SUBSTITUTE(REPLACE(TRIM(B8),1,SEARCH(E8,TRIM(B8))+LEN(E8),""),G8,""))</f>
        <v>(космический черный)</v>
      </c>
    </row>
    <row r="9" spans="1:11" x14ac:dyDescent="0.25">
      <c r="A9" s="3">
        <v>8</v>
      </c>
      <c r="B9" s="4" t="s">
        <v>18</v>
      </c>
      <c r="C9" s="3" t="str" cm="1">
        <f t="array" ref="C9">_xlfn.FILTERXML("&lt;j&gt;&lt;i&gt;"&amp;SUBSTITUTE(TRIM(B9)," ","&lt;/i&gt;&lt;i&gt;")&amp;"&lt;/i&gt;&lt;/j&gt;","//i[1]")</f>
        <v>Xiaomi</v>
      </c>
      <c r="D9" s="3" t="str">
        <f t="shared" si="0"/>
        <v xml:space="preserve">Redmi 9C NFC </v>
      </c>
      <c r="E9" s="3" t="str" cm="1">
        <f t="array" ref="E9">VLOOKUP("*GB",_xlfn.FILTERXML("&lt;t&gt;&lt;s&gt;"&amp;SUBSTITUTE(TRIM(B9)," ","&lt;/s&gt;&lt;s&gt;")&amp;"&lt;/s&gt;&lt;/t&gt;","//s"),1,0)</f>
        <v>4/128GB</v>
      </c>
      <c r="F9" s="3" t="str">
        <f t="shared" si="1"/>
        <v>(фиолетовый)</v>
      </c>
      <c r="G9" s="3" cm="1">
        <f t="array" ref="G9">_xlfn.FILTERXML("&lt;j&gt;&lt;i&gt;"&amp;SUBSTITUTE(TRIM(B9)," ","&lt;/i&gt;&lt;i&gt;")&amp;"&lt;/i&gt;&lt;/j&gt;","//i[last()]")</f>
        <v>12990</v>
      </c>
      <c r="I9" t="str">
        <f t="shared" si="2"/>
        <v>Redmi 9C NFC</v>
      </c>
      <c r="K9" t="str">
        <f>TRIM(SUBSTITUTE(REPLACE(TRIM(B9),1,SEARCH(E9,TRIM(B9))+LEN(E9),""),G9,""))</f>
        <v>(фиолетовый)</v>
      </c>
    </row>
    <row r="10" spans="1:11" x14ac:dyDescent="0.25">
      <c r="A10" s="3">
        <v>9</v>
      </c>
      <c r="B10" s="4" t="s">
        <v>19</v>
      </c>
      <c r="C10" s="3" t="str" cm="1">
        <f t="array" ref="C10">_xlfn.FILTERXML("&lt;j&gt;&lt;i&gt;"&amp;SUBSTITUTE(TRIM(B10)," ","&lt;/i&gt;&lt;i&gt;")&amp;"&lt;/i&gt;&lt;/j&gt;","//i[1]")</f>
        <v>Xiaomi</v>
      </c>
      <c r="D10" s="3" t="str">
        <f t="shared" si="0"/>
        <v xml:space="preserve">Redmi 9C NFC </v>
      </c>
      <c r="E10" s="3" t="str" cm="1">
        <f t="array" ref="E10">VLOOKUP("*GB",_xlfn.FILTERXML("&lt;t&gt;&lt;s&gt;"&amp;SUBSTITUTE(TRIM(B10)," ","&lt;/s&gt;&lt;s&gt;")&amp;"&lt;/s&gt;&lt;/t&gt;","//s"),1,0)</f>
        <v>4/128GB</v>
      </c>
      <c r="F10" s="3" t="str">
        <f t="shared" si="1"/>
        <v>(синий)</v>
      </c>
      <c r="G10" s="3" cm="1">
        <f t="array" ref="G10">_xlfn.FILTERXML("&lt;j&gt;&lt;i&gt;"&amp;SUBSTITUTE(TRIM(B10)," ","&lt;/i&gt;&lt;i&gt;")&amp;"&lt;/i&gt;&lt;/j&gt;","//i[last()]")</f>
        <v>12990</v>
      </c>
      <c r="I10" t="str">
        <f t="shared" si="2"/>
        <v>Redmi 9C NFC</v>
      </c>
      <c r="K10" t="str">
        <f>TRIM(SUBSTITUTE(REPLACE(TRIM(B10),1,SEARCH(E10,TRIM(B10))+LEN(E10),""),G10,""))</f>
        <v>(синий)</v>
      </c>
    </row>
    <row r="11" spans="1:11" ht="30" x14ac:dyDescent="0.25">
      <c r="A11" s="3">
        <v>10</v>
      </c>
      <c r="B11" s="4" t="s">
        <v>20</v>
      </c>
      <c r="C11" s="3" t="str" cm="1">
        <f t="array" ref="C11">_xlfn.FILTERXML("&lt;j&gt;&lt;i&gt;"&amp;SUBSTITUTE(TRIM(B11)," ","&lt;/i&gt;&lt;i&gt;")&amp;"&lt;/i&gt;&lt;/j&gt;","//i[1]")</f>
        <v>Apple</v>
      </c>
      <c r="D11" s="3" t="str">
        <f t="shared" si="0"/>
        <v xml:space="preserve">iPhone 11 </v>
      </c>
      <c r="E11" s="3" t="str" cm="1">
        <f t="array" ref="E11">VLOOKUP("*GB",_xlfn.FILTERXML("&lt;t&gt;&lt;s&gt;"&amp;SUBSTITUTE(TRIM(B11)," ","&lt;/s&gt;&lt;s&gt;")&amp;"&lt;/s&gt;&lt;/t&gt;","//s"),1,0)</f>
        <v>64GB</v>
      </c>
      <c r="F11" s="3" t="str">
        <f t="shared" si="1"/>
        <v>с новой комплектацией фиолетовый</v>
      </c>
      <c r="G11" s="3" cm="1">
        <f t="array" ref="G11">_xlfn.FILTERXML("&lt;j&gt;&lt;i&gt;"&amp;SUBSTITUTE(TRIM(B11)," ","&lt;/i&gt;&lt;i&gt;")&amp;"&lt;/i&gt;&lt;/j&gt;","//i[last()]")</f>
        <v>51990</v>
      </c>
      <c r="I11" t="str">
        <f t="shared" si="2"/>
        <v>iPhone 11</v>
      </c>
      <c r="K11" t="str">
        <f>TRIM(SUBSTITUTE(REPLACE(TRIM(B11),1,SEARCH(E11,TRIM(B11))+LEN(E11),""),G11,""))</f>
        <v>с новой комплектацией фиолетовый</v>
      </c>
    </row>
    <row r="12" spans="1:11" x14ac:dyDescent="0.25">
      <c r="A12" s="3">
        <v>11</v>
      </c>
      <c r="B12" s="4" t="s">
        <v>21</v>
      </c>
      <c r="C12" s="3" t="str" cm="1">
        <f t="array" ref="C12">_xlfn.FILTERXML("&lt;j&gt;&lt;i&gt;"&amp;SUBSTITUTE(TRIM(B12)," ","&lt;/i&gt;&lt;i&gt;")&amp;"&lt;/i&gt;&lt;/j&gt;","//i[1]")</f>
        <v>Xiaomi</v>
      </c>
      <c r="D12" s="3" t="str">
        <f t="shared" si="0"/>
        <v xml:space="preserve">Redmi 9CNFC </v>
      </c>
      <c r="E12" s="3" t="str" cm="1">
        <f t="array" ref="E12">VLOOKUP("*GB",_xlfn.FILTERXML("&lt;t&gt;&lt;s&gt;"&amp;SUBSTITUTE(TRIM(B12)," ","&lt;/s&gt;&lt;s&gt;")&amp;"&lt;/s&gt;&lt;/t&gt;","//s"),1,0)</f>
        <v>64GB</v>
      </c>
      <c r="F12" s="3" t="str">
        <f t="shared" si="1"/>
        <v>(фиолетовый)</v>
      </c>
      <c r="G12" s="3" cm="1">
        <f t="array" ref="G12">_xlfn.FILTERXML("&lt;j&gt;&lt;i&gt;"&amp;SUBSTITUTE(TRIM(B12)," ","&lt;/i&gt;&lt;i&gt;")&amp;"&lt;/i&gt;&lt;/j&gt;","//i[last()]")</f>
        <v>10490</v>
      </c>
      <c r="I12" t="str">
        <f t="shared" si="2"/>
        <v>Redmi 9CNFC</v>
      </c>
      <c r="K12" t="str">
        <f>TRIM(SUBSTITUTE(REPLACE(TRIM(B12),1,SEARCH(E12,TRIM(B12))+LEN(E12),""),G12,""))</f>
        <v>(фиолетовый)</v>
      </c>
    </row>
    <row r="13" spans="1:11" x14ac:dyDescent="0.25">
      <c r="A13" s="3">
        <v>12</v>
      </c>
      <c r="B13" s="4" t="s">
        <v>22</v>
      </c>
      <c r="C13" s="3" t="str" cm="1">
        <f t="array" ref="C13">_xlfn.FILTERXML("&lt;j&gt;&lt;i&gt;"&amp;SUBSTITUTE(TRIM(B13)," ","&lt;/i&gt;&lt;i&gt;")&amp;"&lt;/i&gt;&lt;/j&gt;","//i[1]")</f>
        <v>Samsung</v>
      </c>
      <c r="D13" s="3" t="str">
        <f t="shared" si="0"/>
        <v xml:space="preserve">Galaxy S21FE </v>
      </c>
      <c r="E13" s="3" t="str" cm="1">
        <f t="array" ref="E13">VLOOKUP("*GB",_xlfn.FILTERXML("&lt;t&gt;&lt;s&gt;"&amp;SUBSTITUTE(TRIM(B13)," ","&lt;/s&gt;&lt;s&gt;")&amp;"&lt;/s&gt;&lt;/t&gt;","//s"),1,0)</f>
        <v>6/128GB</v>
      </c>
      <c r="F13" s="3" t="str">
        <f t="shared" si="1"/>
        <v>(зеленый)</v>
      </c>
      <c r="G13" s="3" cm="1">
        <f t="array" ref="G13">_xlfn.FILTERXML("&lt;j&gt;&lt;i&gt;"&amp;SUBSTITUTE(TRIM(B13)," ","&lt;/i&gt;&lt;i&gt;")&amp;"&lt;/i&gt;&lt;/j&gt;","//i[last()]")</f>
        <v>59900</v>
      </c>
      <c r="I13" t="str">
        <f t="shared" si="2"/>
        <v>Galaxy S21FE</v>
      </c>
      <c r="K13" t="str">
        <f>TRIM(SUBSTITUTE(REPLACE(TRIM(B13),1,SEARCH(E13,TRIM(B13))+LEN(E13),""),G13,""))</f>
        <v>(зеленый)</v>
      </c>
    </row>
    <row r="14" spans="1:11" x14ac:dyDescent="0.25">
      <c r="A14" s="3">
        <v>13</v>
      </c>
      <c r="B14" s="4" t="s">
        <v>23</v>
      </c>
      <c r="C14" s="3" t="str" cm="1">
        <f t="array" ref="C14">_xlfn.FILTERXML("&lt;j&gt;&lt;i&gt;"&amp;SUBSTITUTE(TRIM(B14)," ","&lt;/i&gt;&lt;i&gt;")&amp;"&lt;/i&gt;&lt;/j&gt;","//i[1]")</f>
        <v>Apple</v>
      </c>
      <c r="D14" s="3" t="str">
        <f t="shared" si="0"/>
        <v xml:space="preserve">iPhone 13Pro </v>
      </c>
      <c r="E14" s="3" t="str" cm="1">
        <f t="array" ref="E14">VLOOKUP("*GB",_xlfn.FILTERXML("&lt;t&gt;&lt;s&gt;"&amp;SUBSTITUTE(TRIM(B14)," ","&lt;/s&gt;&lt;s&gt;")&amp;"&lt;/s&gt;&lt;/t&gt;","//s"),1,0)</f>
        <v>512GB</v>
      </c>
      <c r="F14" s="3" t="str">
        <f t="shared" si="1"/>
        <v>(небесно-голубой)</v>
      </c>
      <c r="G14" s="3" cm="1">
        <f t="array" ref="G14">_xlfn.FILTERXML("&lt;j&gt;&lt;i&gt;"&amp;SUBSTITUTE(TRIM(B14)," ","&lt;/i&gt;&lt;i&gt;")&amp;"&lt;/i&gt;&lt;/j&gt;","//i[last()]")</f>
        <v>149990</v>
      </c>
      <c r="I14" t="str">
        <f t="shared" si="2"/>
        <v>iPhone 13Pro</v>
      </c>
      <c r="K14" t="str">
        <f>TRIM(SUBSTITUTE(REPLACE(TRIM(B14),1,SEARCH(E14,TRIM(B14))+LEN(E14),""),G14,""))</f>
        <v>(небесно-голубой)</v>
      </c>
    </row>
    <row r="15" spans="1:11" x14ac:dyDescent="0.25">
      <c r="A15" s="3">
        <v>14</v>
      </c>
      <c r="B15" s="4" t="s">
        <v>24</v>
      </c>
      <c r="C15" s="3" t="str" cm="1">
        <f t="array" ref="C15">_xlfn.FILTERXML("&lt;j&gt;&lt;i&gt;"&amp;SUBSTITUTE(TRIM(B15)," ","&lt;/i&gt;&lt;i&gt;")&amp;"&lt;/i&gt;&lt;/j&gt;","//i[1]")</f>
        <v>Realme</v>
      </c>
      <c r="D15" s="3" t="str">
        <f t="shared" si="0"/>
        <v xml:space="preserve">C25S </v>
      </c>
      <c r="E15" s="3" t="str" cm="1">
        <f t="array" ref="E15">VLOOKUP("*GB",_xlfn.FILTERXML("&lt;t&gt;&lt;s&gt;"&amp;SUBSTITUTE(TRIM(B15)," ","&lt;/s&gt;&lt;s&gt;")&amp;"&lt;/s&gt;&lt;/t&gt;","//s"),1,0)</f>
        <v>4/128GB</v>
      </c>
      <c r="F15" s="3" t="str">
        <f t="shared" si="1"/>
        <v>(серый)</v>
      </c>
      <c r="G15" s="3" cm="1">
        <f t="array" ref="G15">_xlfn.FILTERXML("&lt;j&gt;&lt;i&gt;"&amp;SUBSTITUTE(TRIM(B15)," ","&lt;/i&gt;&lt;i&gt;")&amp;"&lt;/i&gt;&lt;/j&gt;","//i[last()]")</f>
        <v>16990</v>
      </c>
      <c r="I15" t="str">
        <f t="shared" si="2"/>
        <v>C25S</v>
      </c>
      <c r="K15" t="str">
        <f>TRIM(SUBSTITUTE(REPLACE(TRIM(B15),1,SEARCH(E15,TRIM(B15))+LEN(E15),""),G15,""))</f>
        <v>(серый)</v>
      </c>
    </row>
    <row r="16" spans="1:11" x14ac:dyDescent="0.25">
      <c r="A16" s="3">
        <v>15</v>
      </c>
      <c r="B16" s="4" t="s">
        <v>25</v>
      </c>
      <c r="C16" s="3" t="str" cm="1">
        <f t="array" ref="C16">_xlfn.FILTERXML("&lt;j&gt;&lt;i&gt;"&amp;SUBSTITUTE(TRIM(B16)," ","&lt;/i&gt;&lt;i&gt;")&amp;"&lt;/i&gt;&lt;/j&gt;","//i[1]")</f>
        <v>Realme</v>
      </c>
      <c r="D16" s="3" t="str">
        <f t="shared" si="0"/>
        <v xml:space="preserve">9 Pro </v>
      </c>
      <c r="E16" s="3" t="str" cm="1">
        <f t="array" ref="E16">VLOOKUP("*GB",_xlfn.FILTERXML("&lt;t&gt;&lt;s&gt;"&amp;SUBSTITUTE(TRIM(B16)," ","&lt;/s&gt;&lt;s&gt;")&amp;"&lt;/s&gt;&lt;/t&gt;","//s"),1,0)</f>
        <v>8/128GB</v>
      </c>
      <c r="F16" s="3" t="str">
        <f t="shared" si="1"/>
        <v>(зеленый)</v>
      </c>
      <c r="G16" s="3" cm="1">
        <f t="array" ref="G16">_xlfn.FILTERXML("&lt;j&gt;&lt;i&gt;"&amp;SUBSTITUTE(TRIM(B16)," ","&lt;/i&gt;&lt;i&gt;")&amp;"&lt;/i&gt;&lt;/j&gt;","//i[last()]")</f>
        <v>26990</v>
      </c>
      <c r="I16" t="str">
        <f t="shared" si="2"/>
        <v>9 Pro</v>
      </c>
      <c r="K16" t="str">
        <f>TRIM(SUBSTITUTE(REPLACE(TRIM(B16),1,SEARCH(E16,TRIM(B16))+LEN(E16),""),G16,""))</f>
        <v>(зеленый)</v>
      </c>
    </row>
    <row r="17" spans="1:7" x14ac:dyDescent="0.25">
      <c r="A17" s="6" t="s">
        <v>26</v>
      </c>
      <c r="B17" s="7"/>
      <c r="C17" s="3"/>
      <c r="D17" s="3"/>
      <c r="E17" s="3"/>
      <c r="F17" s="3"/>
      <c r="G17" s="3"/>
    </row>
  </sheetData>
  <mergeCells count="1">
    <mergeCell ref="A17:B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activeCell="B3" sqref="B3:B17"/>
    </sheetView>
  </sheetViews>
  <sheetFormatPr defaultRowHeight="15" x14ac:dyDescent="0.25"/>
  <cols>
    <col min="2" max="2" width="50.85546875" customWidth="1"/>
    <col min="3" max="6" width="16.42578125" customWidth="1"/>
  </cols>
  <sheetData>
    <row r="1" spans="1:9" x14ac:dyDescent="0.25">
      <c r="A1" s="8" t="s">
        <v>0</v>
      </c>
      <c r="B1" s="1"/>
    </row>
    <row r="2" spans="1:9" x14ac:dyDescent="0.25">
      <c r="A2" s="8"/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  <row r="3" spans="1:9" x14ac:dyDescent="0.25">
      <c r="A3" s="3">
        <v>1</v>
      </c>
      <c r="B3" s="4" t="s">
        <v>7</v>
      </c>
      <c r="C3" s="3" t="s">
        <v>8</v>
      </c>
      <c r="D3" s="3" t="s">
        <v>9</v>
      </c>
      <c r="E3" s="3" t="s">
        <v>10</v>
      </c>
      <c r="F3" s="3" t="s">
        <v>11</v>
      </c>
      <c r="G3" s="3">
        <v>39990</v>
      </c>
      <c r="I3" t="str">
        <f>TRIM(B3)</f>
        <v>Samsung Galaxy A33 5G 6/128GB голубой 39990</v>
      </c>
    </row>
    <row r="4" spans="1:9" x14ac:dyDescent="0.25">
      <c r="A4" s="3">
        <v>2</v>
      </c>
      <c r="B4" s="4" t="s">
        <v>12</v>
      </c>
      <c r="C4" s="3" t="s">
        <v>8</v>
      </c>
      <c r="D4" s="3"/>
      <c r="E4" s="3"/>
      <c r="F4" s="3"/>
      <c r="G4" s="3"/>
      <c r="I4" t="str">
        <f t="shared" ref="I4:I17" si="0">TRIM(B4)</f>
        <v>Samsung Galaxy A53 5G 8/256GB голубой 51490</v>
      </c>
    </row>
    <row r="5" spans="1:9" x14ac:dyDescent="0.25">
      <c r="A5" s="3">
        <v>3</v>
      </c>
      <c r="B5" s="4" t="s">
        <v>13</v>
      </c>
      <c r="C5" s="3" t="s">
        <v>2</v>
      </c>
      <c r="D5" s="3"/>
      <c r="E5" s="3"/>
      <c r="F5" s="3"/>
      <c r="G5" s="3"/>
      <c r="I5" t="str">
        <f t="shared" si="0"/>
        <v>HONOR 50 8/256GB (мерцающий кристалл) 44990</v>
      </c>
    </row>
    <row r="6" spans="1:9" x14ac:dyDescent="0.25">
      <c r="A6" s="3">
        <v>4</v>
      </c>
      <c r="B6" s="4" t="s">
        <v>14</v>
      </c>
      <c r="C6" s="3" t="s">
        <v>2</v>
      </c>
      <c r="D6" s="3"/>
      <c r="E6" s="3"/>
      <c r="F6" s="3"/>
      <c r="G6" s="3"/>
      <c r="I6" t="str">
        <f t="shared" si="0"/>
        <v>Apple iPhone 12 256GB (фиолетовый) 79990</v>
      </c>
    </row>
    <row r="7" spans="1:9" x14ac:dyDescent="0.25">
      <c r="A7" s="3">
        <v>5</v>
      </c>
      <c r="B7" s="4" t="s">
        <v>15</v>
      </c>
      <c r="C7" s="3" t="s">
        <v>2</v>
      </c>
      <c r="D7" s="3"/>
      <c r="E7" s="3"/>
      <c r="F7" s="3"/>
      <c r="G7" s="3"/>
      <c r="I7" t="str">
        <f t="shared" si="0"/>
        <v>Samsung Galaxy A52 4/128GB (черный) 34490</v>
      </c>
    </row>
    <row r="8" spans="1:9" x14ac:dyDescent="0.25">
      <c r="A8" s="3">
        <v>6</v>
      </c>
      <c r="B8" s="4" t="s">
        <v>16</v>
      </c>
      <c r="C8" s="3" t="s">
        <v>2</v>
      </c>
      <c r="D8" s="3"/>
      <c r="E8" s="3"/>
      <c r="F8" s="3"/>
      <c r="G8" s="3"/>
      <c r="I8" t="str">
        <f t="shared" si="0"/>
        <v>HUAWEI nova 8i 6/128GB (звездное небо) 17450</v>
      </c>
    </row>
    <row r="9" spans="1:9" x14ac:dyDescent="0.25">
      <c r="A9" s="3">
        <v>7</v>
      </c>
      <c r="B9" s="4" t="s">
        <v>17</v>
      </c>
      <c r="C9" s="3" t="s">
        <v>2</v>
      </c>
      <c r="D9" s="3"/>
      <c r="E9" s="3"/>
      <c r="F9" s="3"/>
      <c r="G9" s="3"/>
      <c r="I9" t="str">
        <f t="shared" si="0"/>
        <v>Realme 8i 4/128GB (космический черный) 18990</v>
      </c>
    </row>
    <row r="10" spans="1:9" x14ac:dyDescent="0.25">
      <c r="A10" s="3">
        <v>8</v>
      </c>
      <c r="B10" s="4" t="s">
        <v>18</v>
      </c>
      <c r="C10" s="3" t="s">
        <v>27</v>
      </c>
      <c r="D10" s="3"/>
      <c r="E10" s="3"/>
      <c r="F10" s="3"/>
      <c r="G10" s="3"/>
      <c r="I10" t="str">
        <f t="shared" si="0"/>
        <v>Xiaomi Redmi 9C NFC 4/128GB (фиолетовый) 12990</v>
      </c>
    </row>
    <row r="11" spans="1:9" x14ac:dyDescent="0.25">
      <c r="A11" s="3">
        <v>9</v>
      </c>
      <c r="B11" s="4" t="s">
        <v>19</v>
      </c>
      <c r="C11" s="3" t="s">
        <v>27</v>
      </c>
      <c r="D11" s="3"/>
      <c r="E11" s="3"/>
      <c r="F11" s="3"/>
      <c r="G11" s="3"/>
      <c r="I11" t="str">
        <f t="shared" si="0"/>
        <v>Xiaomi Redmi 9C NFC 4/128GB (синий) 12990</v>
      </c>
    </row>
    <row r="12" spans="1:9" ht="30" x14ac:dyDescent="0.25">
      <c r="A12" s="3">
        <v>10</v>
      </c>
      <c r="B12" s="4" t="s">
        <v>20</v>
      </c>
      <c r="C12" s="3" t="s">
        <v>2</v>
      </c>
      <c r="D12" s="3"/>
      <c r="E12" s="3"/>
      <c r="F12" s="3"/>
      <c r="G12" s="3"/>
      <c r="I12" t="str">
        <f t="shared" si="0"/>
        <v>Apple iPhone 11 64GB с новой комплектацией фиолетовый 51990</v>
      </c>
    </row>
    <row r="13" spans="1:9" x14ac:dyDescent="0.25">
      <c r="A13" s="3">
        <v>11</v>
      </c>
      <c r="B13" s="4" t="s">
        <v>21</v>
      </c>
      <c r="C13" s="3" t="s">
        <v>2</v>
      </c>
      <c r="D13" s="3"/>
      <c r="E13" s="3"/>
      <c r="F13" s="3"/>
      <c r="G13" s="3"/>
      <c r="I13" t="str">
        <f t="shared" si="0"/>
        <v>Xiaomi Redmi 9CNFC 64GB (фиолетовый) 10490</v>
      </c>
    </row>
    <row r="14" spans="1:9" x14ac:dyDescent="0.25">
      <c r="A14" s="3">
        <v>12</v>
      </c>
      <c r="B14" s="4" t="s">
        <v>22</v>
      </c>
      <c r="C14" s="3" t="s">
        <v>8</v>
      </c>
      <c r="D14" s="3"/>
      <c r="E14" s="3"/>
      <c r="F14" s="3"/>
      <c r="G14" s="3"/>
      <c r="I14" t="str">
        <f t="shared" si="0"/>
        <v>Samsung Galaxy S21FE 6/128GB (зеленый) 59900</v>
      </c>
    </row>
    <row r="15" spans="1:9" x14ac:dyDescent="0.25">
      <c r="A15" s="3">
        <v>13</v>
      </c>
      <c r="B15" s="4" t="s">
        <v>23</v>
      </c>
      <c r="C15" s="3" t="s">
        <v>2</v>
      </c>
      <c r="D15" s="3"/>
      <c r="E15" s="3"/>
      <c r="F15" s="3"/>
      <c r="G15" s="3"/>
      <c r="I15" t="str">
        <f t="shared" si="0"/>
        <v>Apple iPhone 13Pro 512GB (небесно-голубой) 149990</v>
      </c>
    </row>
    <row r="16" spans="1:9" x14ac:dyDescent="0.25">
      <c r="A16" s="3">
        <v>14</v>
      </c>
      <c r="B16" s="4" t="s">
        <v>24</v>
      </c>
      <c r="C16" s="3" t="s">
        <v>2</v>
      </c>
      <c r="D16" s="3"/>
      <c r="E16" s="3"/>
      <c r="F16" s="3"/>
      <c r="G16" s="3"/>
      <c r="I16" t="str">
        <f t="shared" si="0"/>
        <v>Realme C25S 4/128GB (серый) 16990</v>
      </c>
    </row>
    <row r="17" spans="1:9" x14ac:dyDescent="0.25">
      <c r="A17" s="3">
        <v>15</v>
      </c>
      <c r="B17" s="4" t="s">
        <v>25</v>
      </c>
      <c r="C17" s="3" t="s">
        <v>2</v>
      </c>
      <c r="D17" s="3"/>
      <c r="E17" s="3"/>
      <c r="F17" s="3"/>
      <c r="G17" s="3"/>
      <c r="I17" t="str">
        <f t="shared" si="0"/>
        <v>Realme 9 Pro 8/128GB (зеленый) 26990</v>
      </c>
    </row>
    <row r="18" spans="1:9" x14ac:dyDescent="0.25">
      <c r="A18" s="6" t="s">
        <v>26</v>
      </c>
      <c r="B18" s="7"/>
      <c r="C18" s="3" t="s">
        <v>2</v>
      </c>
      <c r="D18" s="3"/>
      <c r="E18" s="3"/>
      <c r="F18" s="3"/>
      <c r="G18" s="3"/>
    </row>
  </sheetData>
  <mergeCells count="2">
    <mergeCell ref="A1:A2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l1d0ka1n</dc:creator>
  <cp:lastModifiedBy>Matveev</cp:lastModifiedBy>
  <dcterms:created xsi:type="dcterms:W3CDTF">2015-06-05T18:19:34Z</dcterms:created>
  <dcterms:modified xsi:type="dcterms:W3CDTF">2022-06-20T08:07:22Z</dcterms:modified>
</cp:coreProperties>
</file>