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/>
  <mc:AlternateContent xmlns:mc="http://schemas.openxmlformats.org/markup-compatibility/2006">
    <mc:Choice Requires="x15">
      <x15ac:absPath xmlns:x15ac="http://schemas.microsoft.com/office/spreadsheetml/2010/11/ac" url="E:\INSTALL\Moliya\"/>
    </mc:Choice>
  </mc:AlternateContent>
  <xr:revisionPtr revIDLastSave="0" documentId="13_ncr:1_{408C4C0A-172A-4A11-9A23-621D1C022D0C}" xr6:coauthVersionLast="47" xr6:coauthVersionMax="47" xr10:uidLastSave="{00000000-0000-0000-0000-000000000000}"/>
  <bookViews>
    <workbookView xWindow="-120" yWindow="-120" windowWidth="24240" windowHeight="13140" activeTab="1" xr2:uid="{00000000-000D-0000-FFFF-FFFF00000000}"/>
  </bookViews>
  <sheets>
    <sheet name="Диплом илова юзи" sheetId="1" r:id="rId1"/>
    <sheet name="Диплом илова" sheetId="30" r:id="rId2"/>
    <sheet name="Шахсий варака" sheetId="32" r:id="rId3"/>
    <sheet name="4-шакл давоми" sheetId="31" r:id="rId4"/>
  </sheets>
  <definedNames>
    <definedName name="_xlnm._FilterDatabase" localSheetId="1" hidden="1">'Диплом илова'!$A$3:$W$44</definedName>
    <definedName name="_xlnm.Print_Area" localSheetId="1">'Диплом илова'!$A$1:$V$67</definedName>
    <definedName name="_xlnm.Print_Area" localSheetId="0">'Диплом илова юзи'!$A$1:$I$39</definedName>
    <definedName name="_xlnm.Print_Area" localSheetId="2">'Шахсий варака'!$A$1:$N$36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12" i="30" l="1"/>
  <c r="O37" i="30"/>
  <c r="BN58" i="30" l="1"/>
  <c r="BM58" i="30" s="1"/>
  <c r="BL58" i="30" s="1"/>
  <c r="BK58" i="30" s="1"/>
  <c r="BJ58" i="30" s="1"/>
  <c r="BI58" i="30" s="1"/>
  <c r="BH58" i="30" s="1"/>
  <c r="BG58" i="30" s="1"/>
  <c r="BF58" i="30" s="1"/>
  <c r="BE58" i="30" s="1"/>
  <c r="BD58" i="30" s="1"/>
  <c r="BC58" i="30" s="1"/>
  <c r="BB58" i="30" s="1"/>
  <c r="BA58" i="30" s="1"/>
  <c r="AZ58" i="30" s="1"/>
  <c r="AY58" i="30" s="1"/>
  <c r="AX58" i="30" s="1"/>
  <c r="AW58" i="30" s="1"/>
  <c r="AV58" i="30" s="1"/>
  <c r="AU58" i="30" s="1"/>
  <c r="AT58" i="30" s="1"/>
  <c r="AS58" i="30" s="1"/>
  <c r="AR58" i="30" s="1"/>
  <c r="AQ58" i="30" s="1"/>
  <c r="AP58" i="30" s="1"/>
  <c r="AO58" i="30" s="1"/>
  <c r="AN58" i="30" s="1"/>
  <c r="AM58" i="30" s="1"/>
  <c r="AL58" i="30" s="1"/>
  <c r="AK58" i="30" s="1"/>
  <c r="AJ58" i="30" s="1"/>
  <c r="AI58" i="30" s="1"/>
  <c r="AH58" i="30" s="1"/>
  <c r="AG58" i="30" s="1"/>
  <c r="AF58" i="30" s="1"/>
  <c r="AE58" i="30" s="1"/>
  <c r="AD58" i="30" s="1"/>
  <c r="AC58" i="30" s="1"/>
  <c r="AB58" i="30" s="1"/>
  <c r="AA58" i="30" s="1"/>
  <c r="Z58" i="30" s="1"/>
  <c r="Y58" i="30" s="1"/>
  <c r="X58" i="30" s="1"/>
  <c r="U58" i="30" s="1"/>
  <c r="BN51" i="30"/>
  <c r="BM51" i="30" s="1"/>
  <c r="BL51" i="30" s="1"/>
  <c r="BK51" i="30" s="1"/>
  <c r="BJ51" i="30" s="1"/>
  <c r="BI51" i="30" s="1"/>
  <c r="BH51" i="30" s="1"/>
  <c r="BG51" i="30" s="1"/>
  <c r="BF51" i="30" s="1"/>
  <c r="BE51" i="30" s="1"/>
  <c r="BD51" i="30" s="1"/>
  <c r="BC51" i="30" s="1"/>
  <c r="BB51" i="30" s="1"/>
  <c r="BA51" i="30" s="1"/>
  <c r="AZ51" i="30" s="1"/>
  <c r="AY51" i="30" s="1"/>
  <c r="AX51" i="30" s="1"/>
  <c r="AW51" i="30" s="1"/>
  <c r="AV51" i="30" s="1"/>
  <c r="AU51" i="30" s="1"/>
  <c r="AT51" i="30" s="1"/>
  <c r="AS51" i="30" s="1"/>
  <c r="AR51" i="30" s="1"/>
  <c r="AQ51" i="30" s="1"/>
  <c r="AP51" i="30" s="1"/>
  <c r="AO51" i="30" s="1"/>
  <c r="AN51" i="30" s="1"/>
  <c r="AM51" i="30" s="1"/>
  <c r="AL51" i="30" s="1"/>
  <c r="AK51" i="30" s="1"/>
  <c r="AJ51" i="30" s="1"/>
  <c r="AI51" i="30" s="1"/>
  <c r="AH51" i="30" s="1"/>
  <c r="AG51" i="30" s="1"/>
  <c r="AF51" i="30" s="1"/>
  <c r="AE51" i="30" s="1"/>
  <c r="AD51" i="30" s="1"/>
  <c r="AC51" i="30" s="1"/>
  <c r="AB51" i="30" s="1"/>
  <c r="AA51" i="30" s="1"/>
  <c r="Z51" i="30" s="1"/>
  <c r="Y51" i="30" s="1"/>
  <c r="X51" i="30" s="1"/>
  <c r="U51" i="30" s="1"/>
  <c r="Q43" i="30"/>
  <c r="P43" i="30"/>
  <c r="O43" i="30"/>
  <c r="N43" i="30"/>
  <c r="M43" i="30"/>
  <c r="L43" i="30"/>
  <c r="O42" i="30"/>
  <c r="O41" i="30"/>
  <c r="R40" i="30"/>
  <c r="S40" i="30"/>
  <c r="S39" i="30"/>
  <c r="Q38" i="30"/>
  <c r="P38" i="30"/>
  <c r="N37" i="30"/>
  <c r="Q36" i="30"/>
  <c r="P36" i="30"/>
  <c r="O35" i="30"/>
  <c r="P35" i="30"/>
  <c r="M34" i="30"/>
  <c r="L33" i="30"/>
  <c r="M32" i="30"/>
  <c r="L32" i="30"/>
  <c r="L31" i="30"/>
  <c r="O30" i="30"/>
  <c r="N30" i="30"/>
  <c r="Q29" i="30"/>
  <c r="P29" i="30"/>
  <c r="S28" i="30"/>
  <c r="R28" i="30"/>
  <c r="R27" i="30"/>
  <c r="S26" i="30"/>
  <c r="R26" i="30"/>
  <c r="Q26" i="30"/>
  <c r="P26" i="30"/>
  <c r="O26" i="30"/>
  <c r="N26" i="30"/>
  <c r="N25" i="30"/>
  <c r="M25" i="30"/>
  <c r="N24" i="30"/>
  <c r="M23" i="30"/>
  <c r="M21" i="30"/>
  <c r="L21" i="30"/>
  <c r="M22" i="30"/>
  <c r="L22" i="30"/>
  <c r="M20" i="30"/>
  <c r="L20" i="30"/>
  <c r="P18" i="30"/>
  <c r="O18" i="30"/>
  <c r="L19" i="30"/>
  <c r="M19" i="30"/>
  <c r="Q17" i="30"/>
  <c r="Q16" i="30"/>
  <c r="N15" i="30"/>
  <c r="O14" i="30"/>
  <c r="L13" i="30"/>
  <c r="Q11" i="30"/>
  <c r="R10" i="30"/>
  <c r="Q10" i="30"/>
  <c r="R9" i="30"/>
  <c r="S9" i="30"/>
  <c r="M8" i="30"/>
  <c r="S7" i="30"/>
  <c r="P6" i="30"/>
  <c r="S5" i="30"/>
  <c r="R5" i="30"/>
  <c r="S4" i="30"/>
  <c r="R4" i="30"/>
  <c r="BN50" i="30"/>
  <c r="BM50" i="30" s="1"/>
  <c r="BL50" i="30" s="1"/>
  <c r="BK50" i="30" s="1"/>
  <c r="BJ50" i="30" s="1"/>
  <c r="BI50" i="30" s="1"/>
  <c r="BH50" i="30" s="1"/>
  <c r="BG50" i="30" s="1"/>
  <c r="BF50" i="30" s="1"/>
  <c r="BE50" i="30" s="1"/>
  <c r="BD50" i="30" s="1"/>
  <c r="BC50" i="30" s="1"/>
  <c r="BB50" i="30" s="1"/>
  <c r="BA50" i="30" s="1"/>
  <c r="AZ50" i="30" s="1"/>
  <c r="AY50" i="30" s="1"/>
  <c r="AX50" i="30" s="1"/>
  <c r="AW50" i="30" s="1"/>
  <c r="AV50" i="30" s="1"/>
  <c r="AU50" i="30" s="1"/>
  <c r="AT50" i="30" s="1"/>
  <c r="AS50" i="30" s="1"/>
  <c r="AR50" i="30" s="1"/>
  <c r="AQ50" i="30" s="1"/>
  <c r="AP50" i="30" s="1"/>
  <c r="AO50" i="30" s="1"/>
  <c r="AN50" i="30" s="1"/>
  <c r="AM50" i="30" s="1"/>
  <c r="AL50" i="30" s="1"/>
  <c r="AK50" i="30" s="1"/>
  <c r="AJ50" i="30" s="1"/>
  <c r="AI50" i="30" s="1"/>
  <c r="AH50" i="30" s="1"/>
  <c r="AG50" i="30" s="1"/>
  <c r="AF50" i="30" s="1"/>
  <c r="AE50" i="30" s="1"/>
  <c r="AD50" i="30" s="1"/>
  <c r="AC50" i="30" s="1"/>
  <c r="AB50" i="30" s="1"/>
  <c r="AA50" i="30" s="1"/>
  <c r="Z50" i="30" s="1"/>
  <c r="Y50" i="30" s="1"/>
  <c r="X50" i="30" s="1"/>
  <c r="U50" i="30" s="1"/>
  <c r="C44" i="30"/>
  <c r="BN52" i="30" l="1"/>
  <c r="BM52" i="30" s="1"/>
  <c r="BL52" i="30" s="1"/>
  <c r="BK52" i="30" s="1"/>
  <c r="BJ52" i="30" s="1"/>
  <c r="BI52" i="30" s="1"/>
  <c r="BH52" i="30" s="1"/>
  <c r="BG52" i="30" s="1"/>
  <c r="BF52" i="30" s="1"/>
  <c r="BE52" i="30" s="1"/>
  <c r="BD52" i="30" s="1"/>
  <c r="BC52" i="30" s="1"/>
  <c r="BB52" i="30" s="1"/>
  <c r="BA52" i="30" s="1"/>
  <c r="AZ52" i="30" s="1"/>
  <c r="AY52" i="30" s="1"/>
  <c r="AX52" i="30" s="1"/>
  <c r="AW52" i="30" s="1"/>
  <c r="AV52" i="30" s="1"/>
  <c r="AU52" i="30" s="1"/>
  <c r="AT52" i="30" s="1"/>
  <c r="AS52" i="30" s="1"/>
  <c r="AR52" i="30" s="1"/>
  <c r="AQ52" i="30" s="1"/>
  <c r="AP52" i="30" s="1"/>
  <c r="AO52" i="30" s="1"/>
  <c r="AN52" i="30" s="1"/>
  <c r="AM52" i="30" s="1"/>
  <c r="AL52" i="30" s="1"/>
  <c r="AK52" i="30" s="1"/>
  <c r="AJ52" i="30" s="1"/>
  <c r="AI52" i="30" s="1"/>
  <c r="AH52" i="30" s="1"/>
  <c r="AG52" i="30" s="1"/>
  <c r="AF52" i="30" s="1"/>
  <c r="AE52" i="30" s="1"/>
  <c r="AD52" i="30" s="1"/>
  <c r="AC52" i="30" s="1"/>
  <c r="AB52" i="30" s="1"/>
  <c r="AA52" i="30" s="1"/>
  <c r="Z52" i="30" s="1"/>
  <c r="Y52" i="30" s="1"/>
  <c r="X52" i="30" s="1"/>
  <c r="U52" i="30" s="1"/>
  <c r="E42" i="30"/>
  <c r="T42" i="30"/>
  <c r="V42" i="30" s="1"/>
  <c r="BN42" i="30" l="1"/>
  <c r="BM42" i="30" s="1"/>
  <c r="BL42" i="30" s="1"/>
  <c r="BK42" i="30" s="1"/>
  <c r="BJ42" i="30" s="1"/>
  <c r="BI42" i="30" s="1"/>
  <c r="BH42" i="30" s="1"/>
  <c r="BG42" i="30" s="1"/>
  <c r="BF42" i="30" s="1"/>
  <c r="BE42" i="30" s="1"/>
  <c r="BD42" i="30" s="1"/>
  <c r="BC42" i="30" s="1"/>
  <c r="BB42" i="30" s="1"/>
  <c r="BA42" i="30" s="1"/>
  <c r="AZ42" i="30" s="1"/>
  <c r="AY42" i="30" s="1"/>
  <c r="AX42" i="30" s="1"/>
  <c r="AW42" i="30" s="1"/>
  <c r="AV42" i="30" s="1"/>
  <c r="AU42" i="30" s="1"/>
  <c r="AT42" i="30" s="1"/>
  <c r="AS42" i="30" s="1"/>
  <c r="AR42" i="30" s="1"/>
  <c r="AQ42" i="30" s="1"/>
  <c r="AP42" i="30" s="1"/>
  <c r="AO42" i="30" s="1"/>
  <c r="AN42" i="30" s="1"/>
  <c r="AM42" i="30" s="1"/>
  <c r="AL42" i="30" s="1"/>
  <c r="AK42" i="30" s="1"/>
  <c r="AJ42" i="30" s="1"/>
  <c r="AI42" i="30" s="1"/>
  <c r="AH42" i="30" s="1"/>
  <c r="AG42" i="30" s="1"/>
  <c r="AF42" i="30" s="1"/>
  <c r="AE42" i="30" s="1"/>
  <c r="AD42" i="30" s="1"/>
  <c r="AC42" i="30" s="1"/>
  <c r="AB42" i="30" s="1"/>
  <c r="AA42" i="30" s="1"/>
  <c r="Z42" i="30" s="1"/>
  <c r="Y42" i="30" s="1"/>
  <c r="X42" i="30" s="1"/>
  <c r="U42" i="30" s="1"/>
  <c r="M17" i="32"/>
  <c r="V60" i="30"/>
  <c r="BN56" i="30"/>
  <c r="BM56" i="30" s="1"/>
  <c r="BL56" i="30" s="1"/>
  <c r="BK56" i="30" s="1"/>
  <c r="BJ56" i="30" s="1"/>
  <c r="BI56" i="30" s="1"/>
  <c r="BH56" i="30" s="1"/>
  <c r="BG56" i="30" s="1"/>
  <c r="BF56" i="30" s="1"/>
  <c r="BE56" i="30" s="1"/>
  <c r="BD56" i="30" s="1"/>
  <c r="BC56" i="30" s="1"/>
  <c r="BB56" i="30" s="1"/>
  <c r="BA56" i="30" s="1"/>
  <c r="AZ56" i="30" s="1"/>
  <c r="AY56" i="30" s="1"/>
  <c r="AX56" i="30" s="1"/>
  <c r="AW56" i="30" s="1"/>
  <c r="AV56" i="30" s="1"/>
  <c r="AU56" i="30" s="1"/>
  <c r="AT56" i="30" s="1"/>
  <c r="AS56" i="30" s="1"/>
  <c r="AR56" i="30" s="1"/>
  <c r="AQ56" i="30" s="1"/>
  <c r="AP56" i="30" s="1"/>
  <c r="AO56" i="30" s="1"/>
  <c r="AN56" i="30" s="1"/>
  <c r="AM56" i="30" s="1"/>
  <c r="AL56" i="30" s="1"/>
  <c r="AK56" i="30" s="1"/>
  <c r="AJ56" i="30" s="1"/>
  <c r="AI56" i="30" s="1"/>
  <c r="AH56" i="30" s="1"/>
  <c r="AG56" i="30" s="1"/>
  <c r="AF56" i="30" s="1"/>
  <c r="AE56" i="30" s="1"/>
  <c r="AD56" i="30" s="1"/>
  <c r="AC56" i="30" s="1"/>
  <c r="AB56" i="30" s="1"/>
  <c r="AA56" i="30" s="1"/>
  <c r="Z56" i="30" s="1"/>
  <c r="Y56" i="30" s="1"/>
  <c r="X56" i="30" s="1"/>
  <c r="U56" i="30" s="1"/>
  <c r="BN55" i="30"/>
  <c r="BM55" i="30" s="1"/>
  <c r="BL55" i="30" s="1"/>
  <c r="BK55" i="30" s="1"/>
  <c r="BJ55" i="30" s="1"/>
  <c r="BI55" i="30" s="1"/>
  <c r="BH55" i="30" s="1"/>
  <c r="BG55" i="30" s="1"/>
  <c r="BF55" i="30" s="1"/>
  <c r="BE55" i="30" s="1"/>
  <c r="BD55" i="30" s="1"/>
  <c r="BC55" i="30" s="1"/>
  <c r="BB55" i="30" s="1"/>
  <c r="BA55" i="30" s="1"/>
  <c r="AZ55" i="30" s="1"/>
  <c r="AY55" i="30" s="1"/>
  <c r="AX55" i="30" s="1"/>
  <c r="AW55" i="30" s="1"/>
  <c r="AV55" i="30" s="1"/>
  <c r="AU55" i="30" s="1"/>
  <c r="AT55" i="30" s="1"/>
  <c r="AS55" i="30" s="1"/>
  <c r="AR55" i="30" s="1"/>
  <c r="AQ55" i="30" s="1"/>
  <c r="AP55" i="30" s="1"/>
  <c r="AO55" i="30" s="1"/>
  <c r="AN55" i="30" s="1"/>
  <c r="AM55" i="30" s="1"/>
  <c r="AL55" i="30" s="1"/>
  <c r="AK55" i="30" s="1"/>
  <c r="AJ55" i="30" s="1"/>
  <c r="AI55" i="30" s="1"/>
  <c r="AH55" i="30" s="1"/>
  <c r="AG55" i="30" s="1"/>
  <c r="AF55" i="30" s="1"/>
  <c r="AE55" i="30" s="1"/>
  <c r="AD55" i="30" s="1"/>
  <c r="AC55" i="30" s="1"/>
  <c r="AB55" i="30" s="1"/>
  <c r="AA55" i="30" s="1"/>
  <c r="Z55" i="30" s="1"/>
  <c r="Y55" i="30" s="1"/>
  <c r="X55" i="30" s="1"/>
  <c r="U55" i="30" s="1"/>
  <c r="BN60" i="30"/>
  <c r="BM60" i="30" s="1"/>
  <c r="BL60" i="30" s="1"/>
  <c r="BK60" i="30" s="1"/>
  <c r="BJ60" i="30" s="1"/>
  <c r="BI60" i="30" s="1"/>
  <c r="BH60" i="30" s="1"/>
  <c r="BG60" i="30" s="1"/>
  <c r="BF60" i="30" s="1"/>
  <c r="BE60" i="30" s="1"/>
  <c r="BD60" i="30" s="1"/>
  <c r="BC60" i="30" s="1"/>
  <c r="BB60" i="30" s="1"/>
  <c r="BA60" i="30" s="1"/>
  <c r="AZ60" i="30" s="1"/>
  <c r="AY60" i="30" s="1"/>
  <c r="AX60" i="30" s="1"/>
  <c r="AW60" i="30" s="1"/>
  <c r="AV60" i="30" s="1"/>
  <c r="AU60" i="30" s="1"/>
  <c r="AT60" i="30" s="1"/>
  <c r="AS60" i="30" s="1"/>
  <c r="AR60" i="30" s="1"/>
  <c r="AQ60" i="30" s="1"/>
  <c r="AP60" i="30" s="1"/>
  <c r="AO60" i="30" s="1"/>
  <c r="AN60" i="30" s="1"/>
  <c r="AM60" i="30" s="1"/>
  <c r="AL60" i="30" s="1"/>
  <c r="AK60" i="30" s="1"/>
  <c r="AJ60" i="30" s="1"/>
  <c r="AI60" i="30" s="1"/>
  <c r="AH60" i="30" s="1"/>
  <c r="AG60" i="30" s="1"/>
  <c r="AF60" i="30" s="1"/>
  <c r="AE60" i="30" s="1"/>
  <c r="AD60" i="30" s="1"/>
  <c r="AC60" i="30" s="1"/>
  <c r="AB60" i="30" s="1"/>
  <c r="AA60" i="30" s="1"/>
  <c r="Z60" i="30" s="1"/>
  <c r="Y60" i="30" s="1"/>
  <c r="X60" i="30" s="1"/>
  <c r="BN49" i="30"/>
  <c r="BM49" i="30" s="1"/>
  <c r="BL49" i="30" s="1"/>
  <c r="BK49" i="30" s="1"/>
  <c r="BJ49" i="30" s="1"/>
  <c r="BI49" i="30" s="1"/>
  <c r="BH49" i="30" s="1"/>
  <c r="BG49" i="30" s="1"/>
  <c r="BF49" i="30" s="1"/>
  <c r="BE49" i="30" s="1"/>
  <c r="BD49" i="30" s="1"/>
  <c r="BC49" i="30" s="1"/>
  <c r="BB49" i="30" s="1"/>
  <c r="BA49" i="30" s="1"/>
  <c r="AZ49" i="30" s="1"/>
  <c r="AY49" i="30" s="1"/>
  <c r="AX49" i="30" s="1"/>
  <c r="AW49" i="30" s="1"/>
  <c r="AV49" i="30" s="1"/>
  <c r="AU49" i="30" s="1"/>
  <c r="AT49" i="30" s="1"/>
  <c r="AS49" i="30" s="1"/>
  <c r="AR49" i="30" s="1"/>
  <c r="AQ49" i="30" s="1"/>
  <c r="AP49" i="30" s="1"/>
  <c r="AO49" i="30" s="1"/>
  <c r="AN49" i="30" s="1"/>
  <c r="AM49" i="30" s="1"/>
  <c r="AL49" i="30" s="1"/>
  <c r="AK49" i="30" s="1"/>
  <c r="AJ49" i="30" s="1"/>
  <c r="AI49" i="30" s="1"/>
  <c r="AH49" i="30" s="1"/>
  <c r="AG49" i="30" s="1"/>
  <c r="AF49" i="30" s="1"/>
  <c r="AE49" i="30" s="1"/>
  <c r="AD49" i="30" s="1"/>
  <c r="AC49" i="30" s="1"/>
  <c r="AB49" i="30" s="1"/>
  <c r="AA49" i="30" s="1"/>
  <c r="Z49" i="30" s="1"/>
  <c r="Y49" i="30" s="1"/>
  <c r="X49" i="30" s="1"/>
  <c r="U49" i="30" s="1"/>
  <c r="BN48" i="30"/>
  <c r="BM48" i="30" s="1"/>
  <c r="BL48" i="30" s="1"/>
  <c r="BK48" i="30" s="1"/>
  <c r="BJ48" i="30" s="1"/>
  <c r="BI48" i="30" s="1"/>
  <c r="BH48" i="30" s="1"/>
  <c r="BG48" i="30" s="1"/>
  <c r="BF48" i="30" s="1"/>
  <c r="BE48" i="30" s="1"/>
  <c r="BD48" i="30" s="1"/>
  <c r="BC48" i="30" s="1"/>
  <c r="BB48" i="30" s="1"/>
  <c r="BA48" i="30" s="1"/>
  <c r="AZ48" i="30" s="1"/>
  <c r="AY48" i="30" s="1"/>
  <c r="AX48" i="30" s="1"/>
  <c r="AW48" i="30" s="1"/>
  <c r="AV48" i="30" s="1"/>
  <c r="AU48" i="30" s="1"/>
  <c r="AT48" i="30" s="1"/>
  <c r="AS48" i="30" s="1"/>
  <c r="AR48" i="30" s="1"/>
  <c r="AQ48" i="30" s="1"/>
  <c r="AP48" i="30" s="1"/>
  <c r="AO48" i="30" s="1"/>
  <c r="AN48" i="30" s="1"/>
  <c r="AM48" i="30" s="1"/>
  <c r="AL48" i="30" s="1"/>
  <c r="AK48" i="30" s="1"/>
  <c r="AJ48" i="30" s="1"/>
  <c r="AI48" i="30" s="1"/>
  <c r="AH48" i="30" s="1"/>
  <c r="AG48" i="30" s="1"/>
  <c r="AF48" i="30" s="1"/>
  <c r="AE48" i="30" s="1"/>
  <c r="AD48" i="30" s="1"/>
  <c r="AC48" i="30" s="1"/>
  <c r="AB48" i="30" s="1"/>
  <c r="AA48" i="30" s="1"/>
  <c r="Z48" i="30" s="1"/>
  <c r="Y48" i="30" s="1"/>
  <c r="X48" i="30" s="1"/>
  <c r="U48" i="30" s="1"/>
  <c r="BN47" i="30"/>
  <c r="BM47" i="30" s="1"/>
  <c r="BL47" i="30" s="1"/>
  <c r="BK47" i="30" s="1"/>
  <c r="BJ47" i="30" s="1"/>
  <c r="BI47" i="30" s="1"/>
  <c r="BH47" i="30" s="1"/>
  <c r="BG47" i="30" s="1"/>
  <c r="BF47" i="30" s="1"/>
  <c r="BE47" i="30" s="1"/>
  <c r="BD47" i="30" s="1"/>
  <c r="BC47" i="30" s="1"/>
  <c r="BB47" i="30" s="1"/>
  <c r="BA47" i="30" s="1"/>
  <c r="AZ47" i="30" s="1"/>
  <c r="AY47" i="30" s="1"/>
  <c r="AX47" i="30" s="1"/>
  <c r="AW47" i="30" s="1"/>
  <c r="AV47" i="30" s="1"/>
  <c r="AU47" i="30" s="1"/>
  <c r="AT47" i="30" s="1"/>
  <c r="AS47" i="30" s="1"/>
  <c r="AR47" i="30" s="1"/>
  <c r="AQ47" i="30" s="1"/>
  <c r="AP47" i="30" s="1"/>
  <c r="AO47" i="30" s="1"/>
  <c r="AN47" i="30" s="1"/>
  <c r="AM47" i="30" s="1"/>
  <c r="AL47" i="30" s="1"/>
  <c r="AK47" i="30" s="1"/>
  <c r="AJ47" i="30" s="1"/>
  <c r="AI47" i="30" s="1"/>
  <c r="AH47" i="30" s="1"/>
  <c r="AG47" i="30" s="1"/>
  <c r="AF47" i="30" s="1"/>
  <c r="AE47" i="30" s="1"/>
  <c r="AD47" i="30" s="1"/>
  <c r="AC47" i="30" s="1"/>
  <c r="AB47" i="30" s="1"/>
  <c r="AA47" i="30" s="1"/>
  <c r="Z47" i="30" s="1"/>
  <c r="Y47" i="30" s="1"/>
  <c r="X47" i="30" s="1"/>
  <c r="U47" i="30" s="1"/>
  <c r="BN57" i="30" l="1"/>
  <c r="BM57" i="30" s="1"/>
  <c r="BL57" i="30" s="1"/>
  <c r="BK57" i="30" s="1"/>
  <c r="BJ57" i="30" s="1"/>
  <c r="BI57" i="30" s="1"/>
  <c r="BH57" i="30" s="1"/>
  <c r="BG57" i="30" s="1"/>
  <c r="BF57" i="30" s="1"/>
  <c r="BE57" i="30" s="1"/>
  <c r="BD57" i="30" s="1"/>
  <c r="BC57" i="30" s="1"/>
  <c r="BB57" i="30" s="1"/>
  <c r="BA57" i="30" s="1"/>
  <c r="AZ57" i="30" s="1"/>
  <c r="AY57" i="30" s="1"/>
  <c r="AX57" i="30" s="1"/>
  <c r="AW57" i="30" s="1"/>
  <c r="AV57" i="30" s="1"/>
  <c r="AU57" i="30" s="1"/>
  <c r="AT57" i="30" s="1"/>
  <c r="AS57" i="30" s="1"/>
  <c r="AR57" i="30" s="1"/>
  <c r="AQ57" i="30" s="1"/>
  <c r="AP57" i="30" s="1"/>
  <c r="AO57" i="30" s="1"/>
  <c r="AN57" i="30" s="1"/>
  <c r="AM57" i="30" s="1"/>
  <c r="AL57" i="30" s="1"/>
  <c r="AK57" i="30" s="1"/>
  <c r="AJ57" i="30" s="1"/>
  <c r="AI57" i="30" s="1"/>
  <c r="AH57" i="30" s="1"/>
  <c r="AG57" i="30" s="1"/>
  <c r="AF57" i="30" s="1"/>
  <c r="AE57" i="30" s="1"/>
  <c r="AD57" i="30" s="1"/>
  <c r="AC57" i="30" s="1"/>
  <c r="AB57" i="30" s="1"/>
  <c r="AA57" i="30" s="1"/>
  <c r="Z57" i="30" s="1"/>
  <c r="Y57" i="30" s="1"/>
  <c r="X57" i="30" s="1"/>
  <c r="U57" i="30" s="1"/>
  <c r="BQ42" i="30"/>
  <c r="BP42" i="30"/>
  <c r="BR42" i="30"/>
  <c r="U60" i="30"/>
  <c r="B8" i="32" l="1"/>
  <c r="T11" i="30"/>
  <c r="V11" i="30" s="1"/>
  <c r="T40" i="30"/>
  <c r="V40" i="30" s="1"/>
  <c r="T39" i="30"/>
  <c r="V39" i="30" s="1"/>
  <c r="T36" i="30"/>
  <c r="V36" i="30" s="1"/>
  <c r="T35" i="30"/>
  <c r="V35" i="30" s="1"/>
  <c r="T32" i="30"/>
  <c r="V32" i="30" s="1"/>
  <c r="T29" i="30"/>
  <c r="V29" i="30" s="1"/>
  <c r="T12" i="30"/>
  <c r="V12" i="30" s="1"/>
  <c r="T25" i="30"/>
  <c r="V25" i="30" s="1"/>
  <c r="T37" i="30"/>
  <c r="V37" i="30" s="1"/>
  <c r="T33" i="30"/>
  <c r="V33" i="30" s="1"/>
  <c r="T24" i="30"/>
  <c r="V24" i="30" s="1"/>
  <c r="T10" i="30"/>
  <c r="V10" i="30" s="1"/>
  <c r="T20" i="30"/>
  <c r="V20" i="30" s="1"/>
  <c r="T17" i="30"/>
  <c r="V17" i="30" s="1"/>
  <c r="T8" i="30"/>
  <c r="V8" i="30" s="1"/>
  <c r="T34" i="30"/>
  <c r="V34" i="30" s="1"/>
  <c r="T27" i="30"/>
  <c r="V27" i="30" s="1"/>
  <c r="T31" i="30"/>
  <c r="V31" i="30" s="1"/>
  <c r="T26" i="30"/>
  <c r="V26" i="30" s="1"/>
  <c r="T19" i="30"/>
  <c r="V19" i="30" s="1"/>
  <c r="T7" i="30"/>
  <c r="V7" i="30" s="1"/>
  <c r="T41" i="30"/>
  <c r="V41" i="30" s="1"/>
  <c r="T23" i="30"/>
  <c r="V23" i="30" s="1"/>
  <c r="T14" i="30"/>
  <c r="V14" i="30" s="1"/>
  <c r="T43" i="30"/>
  <c r="V43" i="30" s="1"/>
  <c r="T9" i="30"/>
  <c r="V9" i="30" s="1"/>
  <c r="T5" i="30"/>
  <c r="V5" i="30" s="1"/>
  <c r="T4" i="30"/>
  <c r="D43" i="30"/>
  <c r="E41" i="30"/>
  <c r="K40" i="30"/>
  <c r="J39" i="30"/>
  <c r="K38" i="30"/>
  <c r="J38" i="30"/>
  <c r="H37" i="30"/>
  <c r="J36" i="30"/>
  <c r="J35" i="30"/>
  <c r="G34" i="30"/>
  <c r="H33" i="30"/>
  <c r="J32" i="30"/>
  <c r="G31" i="30"/>
  <c r="F31" i="30"/>
  <c r="I30" i="30"/>
  <c r="H30" i="30"/>
  <c r="J29" i="30"/>
  <c r="G28" i="30"/>
  <c r="F28" i="30"/>
  <c r="G27" i="30"/>
  <c r="F26" i="30"/>
  <c r="I25" i="30"/>
  <c r="H24" i="30"/>
  <c r="E23" i="30"/>
  <c r="E22" i="30"/>
  <c r="D22" i="30"/>
  <c r="E21" i="30"/>
  <c r="D21" i="30"/>
  <c r="G20" i="30"/>
  <c r="F19" i="30"/>
  <c r="E18" i="30"/>
  <c r="D18" i="30"/>
  <c r="G17" i="30"/>
  <c r="F16" i="30"/>
  <c r="E16" i="30"/>
  <c r="D16" i="30"/>
  <c r="I15" i="30"/>
  <c r="H15" i="30"/>
  <c r="G15" i="30"/>
  <c r="F15" i="30"/>
  <c r="E15" i="30"/>
  <c r="D15" i="30"/>
  <c r="E14" i="30"/>
  <c r="D14" i="30"/>
  <c r="K13" i="30"/>
  <c r="J13" i="30"/>
  <c r="J12" i="30"/>
  <c r="H11" i="30"/>
  <c r="H10" i="30"/>
  <c r="D9" i="30"/>
  <c r="G8" i="30"/>
  <c r="F7" i="30"/>
  <c r="G6" i="30"/>
  <c r="F6" i="30"/>
  <c r="E5" i="30"/>
  <c r="D4" i="30"/>
  <c r="M4" i="1"/>
  <c r="A1" i="30" s="1"/>
  <c r="T13" i="30"/>
  <c r="V13" i="30" s="1"/>
  <c r="T16" i="30"/>
  <c r="V16" i="30" s="1"/>
  <c r="T28" i="30"/>
  <c r="V28" i="30" s="1"/>
  <c r="BN28" i="30" l="1"/>
  <c r="BM28" i="30" s="1"/>
  <c r="BL28" i="30" s="1"/>
  <c r="BK28" i="30" s="1"/>
  <c r="BJ28" i="30" s="1"/>
  <c r="BI28" i="30" s="1"/>
  <c r="BH28" i="30" s="1"/>
  <c r="BG28" i="30" s="1"/>
  <c r="BF28" i="30" s="1"/>
  <c r="BE28" i="30" s="1"/>
  <c r="BD28" i="30" s="1"/>
  <c r="BC28" i="30" s="1"/>
  <c r="BB28" i="30" s="1"/>
  <c r="BA28" i="30" s="1"/>
  <c r="AZ28" i="30" s="1"/>
  <c r="AY28" i="30" s="1"/>
  <c r="AX28" i="30" s="1"/>
  <c r="AW28" i="30" s="1"/>
  <c r="AV28" i="30" s="1"/>
  <c r="AU28" i="30" s="1"/>
  <c r="AT28" i="30" s="1"/>
  <c r="AS28" i="30" s="1"/>
  <c r="AR28" i="30" s="1"/>
  <c r="AQ28" i="30" s="1"/>
  <c r="AP28" i="30" s="1"/>
  <c r="AO28" i="30" s="1"/>
  <c r="AN28" i="30" s="1"/>
  <c r="AM28" i="30" s="1"/>
  <c r="AL28" i="30" s="1"/>
  <c r="AK28" i="30" s="1"/>
  <c r="AJ28" i="30" s="1"/>
  <c r="AI28" i="30" s="1"/>
  <c r="AH28" i="30" s="1"/>
  <c r="AG28" i="30" s="1"/>
  <c r="AF28" i="30" s="1"/>
  <c r="AE28" i="30" s="1"/>
  <c r="AD28" i="30" s="1"/>
  <c r="AC28" i="30" s="1"/>
  <c r="AB28" i="30" s="1"/>
  <c r="AA28" i="30" s="1"/>
  <c r="Z28" i="30" s="1"/>
  <c r="BN20" i="30"/>
  <c r="BM20" i="30" s="1"/>
  <c r="BL20" i="30" s="1"/>
  <c r="BK20" i="30" s="1"/>
  <c r="BJ20" i="30" s="1"/>
  <c r="BI20" i="30" s="1"/>
  <c r="BH20" i="30" s="1"/>
  <c r="BG20" i="30" s="1"/>
  <c r="BF20" i="30" s="1"/>
  <c r="BE20" i="30" s="1"/>
  <c r="BD20" i="30" s="1"/>
  <c r="BC20" i="30" s="1"/>
  <c r="BB20" i="30" s="1"/>
  <c r="BA20" i="30" s="1"/>
  <c r="AZ20" i="30" s="1"/>
  <c r="AY20" i="30" s="1"/>
  <c r="AX20" i="30" s="1"/>
  <c r="AW20" i="30" s="1"/>
  <c r="AV20" i="30" s="1"/>
  <c r="AU20" i="30" s="1"/>
  <c r="AT20" i="30" s="1"/>
  <c r="AS20" i="30" s="1"/>
  <c r="AR20" i="30" s="1"/>
  <c r="AQ20" i="30" s="1"/>
  <c r="AP20" i="30" s="1"/>
  <c r="AO20" i="30" s="1"/>
  <c r="AN20" i="30" s="1"/>
  <c r="AM20" i="30" s="1"/>
  <c r="AL20" i="30" s="1"/>
  <c r="AK20" i="30" s="1"/>
  <c r="AJ20" i="30" s="1"/>
  <c r="AI20" i="30" s="1"/>
  <c r="AH20" i="30" s="1"/>
  <c r="AG20" i="30" s="1"/>
  <c r="AF20" i="30" s="1"/>
  <c r="AE20" i="30" s="1"/>
  <c r="AD20" i="30" s="1"/>
  <c r="AC20" i="30" s="1"/>
  <c r="AB20" i="30" s="1"/>
  <c r="AA20" i="30" s="1"/>
  <c r="Z20" i="30" s="1"/>
  <c r="Y20" i="30" s="1"/>
  <c r="X20" i="30" s="1"/>
  <c r="BN13" i="30"/>
  <c r="BM13" i="30" s="1"/>
  <c r="BL13" i="30" s="1"/>
  <c r="BK13" i="30" s="1"/>
  <c r="BJ13" i="30" s="1"/>
  <c r="BI13" i="30" s="1"/>
  <c r="BH13" i="30" s="1"/>
  <c r="BG13" i="30" s="1"/>
  <c r="BF13" i="30" s="1"/>
  <c r="BE13" i="30" s="1"/>
  <c r="BD13" i="30" s="1"/>
  <c r="BC13" i="30" s="1"/>
  <c r="BB13" i="30" s="1"/>
  <c r="BA13" i="30" s="1"/>
  <c r="AZ13" i="30" s="1"/>
  <c r="AY13" i="30" s="1"/>
  <c r="AX13" i="30" s="1"/>
  <c r="AW13" i="30" s="1"/>
  <c r="AV13" i="30" s="1"/>
  <c r="AU13" i="30" s="1"/>
  <c r="AT13" i="30" s="1"/>
  <c r="AS13" i="30" s="1"/>
  <c r="AR13" i="30" s="1"/>
  <c r="AQ13" i="30" s="1"/>
  <c r="AP13" i="30" s="1"/>
  <c r="AO13" i="30" s="1"/>
  <c r="AN13" i="30" s="1"/>
  <c r="AM13" i="30" s="1"/>
  <c r="AL13" i="30" s="1"/>
  <c r="AK13" i="30" s="1"/>
  <c r="AJ13" i="30" s="1"/>
  <c r="AI13" i="30" s="1"/>
  <c r="AH13" i="30" s="1"/>
  <c r="AG13" i="30" s="1"/>
  <c r="AF13" i="30" s="1"/>
  <c r="AE13" i="30" s="1"/>
  <c r="AD13" i="30" s="1"/>
  <c r="AC13" i="30" s="1"/>
  <c r="AB13" i="30" s="1"/>
  <c r="AA13" i="30" s="1"/>
  <c r="Z13" i="30" s="1"/>
  <c r="Y13" i="30" s="1"/>
  <c r="X13" i="30" s="1"/>
  <c r="BN16" i="30"/>
  <c r="BM16" i="30" s="1"/>
  <c r="BL16" i="30" s="1"/>
  <c r="BK16" i="30" s="1"/>
  <c r="BJ16" i="30" s="1"/>
  <c r="BI16" i="30" s="1"/>
  <c r="BH16" i="30" s="1"/>
  <c r="BG16" i="30" s="1"/>
  <c r="BF16" i="30" s="1"/>
  <c r="BE16" i="30" s="1"/>
  <c r="BD16" i="30" s="1"/>
  <c r="BC16" i="30" s="1"/>
  <c r="BB16" i="30" s="1"/>
  <c r="BA16" i="30" s="1"/>
  <c r="AZ16" i="30" s="1"/>
  <c r="AY16" i="30" s="1"/>
  <c r="AX16" i="30" s="1"/>
  <c r="AW16" i="30" s="1"/>
  <c r="AV16" i="30" s="1"/>
  <c r="AU16" i="30" s="1"/>
  <c r="AT16" i="30" s="1"/>
  <c r="AS16" i="30" s="1"/>
  <c r="AR16" i="30" s="1"/>
  <c r="AQ16" i="30" s="1"/>
  <c r="AP16" i="30" s="1"/>
  <c r="AO16" i="30" s="1"/>
  <c r="AN16" i="30" s="1"/>
  <c r="AM16" i="30" s="1"/>
  <c r="AL16" i="30" s="1"/>
  <c r="AK16" i="30" s="1"/>
  <c r="AJ16" i="30" s="1"/>
  <c r="AI16" i="30" s="1"/>
  <c r="AH16" i="30" s="1"/>
  <c r="AG16" i="30" s="1"/>
  <c r="AF16" i="30" s="1"/>
  <c r="AE16" i="30" s="1"/>
  <c r="AD16" i="30" s="1"/>
  <c r="AC16" i="30" s="1"/>
  <c r="AB16" i="30" s="1"/>
  <c r="AA16" i="30" s="1"/>
  <c r="Z16" i="30" s="1"/>
  <c r="Y16" i="30" s="1"/>
  <c r="X16" i="30" s="1"/>
  <c r="BN23" i="30"/>
  <c r="BM23" i="30" s="1"/>
  <c r="BL23" i="30" s="1"/>
  <c r="BK23" i="30" s="1"/>
  <c r="BJ23" i="30" s="1"/>
  <c r="BI23" i="30" s="1"/>
  <c r="BH23" i="30" s="1"/>
  <c r="BG23" i="30" s="1"/>
  <c r="BF23" i="30" s="1"/>
  <c r="BE23" i="30" s="1"/>
  <c r="BD23" i="30" s="1"/>
  <c r="BC23" i="30" s="1"/>
  <c r="BB23" i="30" s="1"/>
  <c r="BA23" i="30" s="1"/>
  <c r="AZ23" i="30" s="1"/>
  <c r="AY23" i="30" s="1"/>
  <c r="AX23" i="30" s="1"/>
  <c r="AW23" i="30" s="1"/>
  <c r="AV23" i="30" s="1"/>
  <c r="AU23" i="30" s="1"/>
  <c r="AT23" i="30" s="1"/>
  <c r="AS23" i="30" s="1"/>
  <c r="AR23" i="30" s="1"/>
  <c r="AQ23" i="30" s="1"/>
  <c r="AP23" i="30" s="1"/>
  <c r="AO23" i="30" s="1"/>
  <c r="AN23" i="30" s="1"/>
  <c r="AM23" i="30" s="1"/>
  <c r="AL23" i="30" s="1"/>
  <c r="AK23" i="30" s="1"/>
  <c r="AJ23" i="30" s="1"/>
  <c r="AI23" i="30" s="1"/>
  <c r="AH23" i="30" s="1"/>
  <c r="AG23" i="30" s="1"/>
  <c r="AF23" i="30" s="1"/>
  <c r="AE23" i="30" s="1"/>
  <c r="AD23" i="30" s="1"/>
  <c r="AC23" i="30" s="1"/>
  <c r="AB23" i="30" s="1"/>
  <c r="AA23" i="30" s="1"/>
  <c r="Z23" i="30" s="1"/>
  <c r="Y23" i="30" s="1"/>
  <c r="X23" i="30" s="1"/>
  <c r="BN25" i="30"/>
  <c r="BM25" i="30" s="1"/>
  <c r="BL25" i="30" s="1"/>
  <c r="BK25" i="30" s="1"/>
  <c r="BJ25" i="30" s="1"/>
  <c r="BI25" i="30" s="1"/>
  <c r="BH25" i="30" s="1"/>
  <c r="BG25" i="30" s="1"/>
  <c r="BF25" i="30" s="1"/>
  <c r="BE25" i="30" s="1"/>
  <c r="BD25" i="30" s="1"/>
  <c r="BC25" i="30" s="1"/>
  <c r="BB25" i="30" s="1"/>
  <c r="BA25" i="30" s="1"/>
  <c r="AZ25" i="30" s="1"/>
  <c r="AY25" i="30" s="1"/>
  <c r="AX25" i="30" s="1"/>
  <c r="AW25" i="30" s="1"/>
  <c r="AV25" i="30" s="1"/>
  <c r="AU25" i="30" s="1"/>
  <c r="AT25" i="30" s="1"/>
  <c r="AS25" i="30" s="1"/>
  <c r="AR25" i="30" s="1"/>
  <c r="AQ25" i="30" s="1"/>
  <c r="AP25" i="30" s="1"/>
  <c r="AO25" i="30" s="1"/>
  <c r="AN25" i="30" s="1"/>
  <c r="AM25" i="30" s="1"/>
  <c r="AL25" i="30" s="1"/>
  <c r="AK25" i="30" s="1"/>
  <c r="AJ25" i="30" s="1"/>
  <c r="AI25" i="30" s="1"/>
  <c r="AH25" i="30" s="1"/>
  <c r="AG25" i="30" s="1"/>
  <c r="AF25" i="30" s="1"/>
  <c r="AE25" i="30" s="1"/>
  <c r="AD25" i="30" s="1"/>
  <c r="AC25" i="30" s="1"/>
  <c r="AB25" i="30" s="1"/>
  <c r="AA25" i="30" s="1"/>
  <c r="Z25" i="30" s="1"/>
  <c r="Y25" i="30" s="1"/>
  <c r="X25" i="30" s="1"/>
  <c r="BN11" i="30"/>
  <c r="BM11" i="30" s="1"/>
  <c r="BL11" i="30" s="1"/>
  <c r="BK11" i="30" s="1"/>
  <c r="BJ11" i="30" s="1"/>
  <c r="BI11" i="30" s="1"/>
  <c r="BH11" i="30" s="1"/>
  <c r="BG11" i="30" s="1"/>
  <c r="BF11" i="30" s="1"/>
  <c r="BE11" i="30" s="1"/>
  <c r="BD11" i="30" s="1"/>
  <c r="BC11" i="30" s="1"/>
  <c r="BB11" i="30" s="1"/>
  <c r="BA11" i="30" s="1"/>
  <c r="AZ11" i="30" s="1"/>
  <c r="AY11" i="30" s="1"/>
  <c r="AX11" i="30" s="1"/>
  <c r="AW11" i="30" s="1"/>
  <c r="AV11" i="30" s="1"/>
  <c r="AU11" i="30" s="1"/>
  <c r="AT11" i="30" s="1"/>
  <c r="AS11" i="30" s="1"/>
  <c r="AR11" i="30" s="1"/>
  <c r="AQ11" i="30" s="1"/>
  <c r="AP11" i="30" s="1"/>
  <c r="AO11" i="30" s="1"/>
  <c r="AN11" i="30" s="1"/>
  <c r="AM11" i="30" s="1"/>
  <c r="AL11" i="30" s="1"/>
  <c r="AK11" i="30" s="1"/>
  <c r="AJ11" i="30" s="1"/>
  <c r="AI11" i="30" s="1"/>
  <c r="AH11" i="30" s="1"/>
  <c r="AG11" i="30" s="1"/>
  <c r="AF11" i="30" s="1"/>
  <c r="AE11" i="30" s="1"/>
  <c r="AD11" i="30" s="1"/>
  <c r="AC11" i="30" s="1"/>
  <c r="AB11" i="30" s="1"/>
  <c r="AA11" i="30" s="1"/>
  <c r="Z11" i="30" s="1"/>
  <c r="Y11" i="30" s="1"/>
  <c r="X11" i="30" s="1"/>
  <c r="BN9" i="30"/>
  <c r="BM9" i="30" s="1"/>
  <c r="BL9" i="30" s="1"/>
  <c r="BK9" i="30" s="1"/>
  <c r="BJ9" i="30" s="1"/>
  <c r="BI9" i="30" s="1"/>
  <c r="BH9" i="30" s="1"/>
  <c r="BG9" i="30" s="1"/>
  <c r="BF9" i="30" s="1"/>
  <c r="BE9" i="30" s="1"/>
  <c r="BD9" i="30" s="1"/>
  <c r="BC9" i="30" s="1"/>
  <c r="BB9" i="30" s="1"/>
  <c r="BA9" i="30" s="1"/>
  <c r="AZ9" i="30" s="1"/>
  <c r="AY9" i="30" s="1"/>
  <c r="AX9" i="30" s="1"/>
  <c r="AW9" i="30" s="1"/>
  <c r="AV9" i="30" s="1"/>
  <c r="AU9" i="30" s="1"/>
  <c r="AT9" i="30" s="1"/>
  <c r="AS9" i="30" s="1"/>
  <c r="AR9" i="30" s="1"/>
  <c r="AQ9" i="30" s="1"/>
  <c r="AP9" i="30" s="1"/>
  <c r="AO9" i="30" s="1"/>
  <c r="AN9" i="30" s="1"/>
  <c r="AM9" i="30" s="1"/>
  <c r="AL9" i="30" s="1"/>
  <c r="AK9" i="30" s="1"/>
  <c r="AJ9" i="30" s="1"/>
  <c r="AI9" i="30" s="1"/>
  <c r="AH9" i="30" s="1"/>
  <c r="AG9" i="30" s="1"/>
  <c r="AF9" i="30" s="1"/>
  <c r="AE9" i="30" s="1"/>
  <c r="AD9" i="30" s="1"/>
  <c r="AC9" i="30" s="1"/>
  <c r="AB9" i="30" s="1"/>
  <c r="AA9" i="30" s="1"/>
  <c r="Z9" i="30" s="1"/>
  <c r="Y9" i="30" s="1"/>
  <c r="X9" i="30" s="1"/>
  <c r="BN26" i="30"/>
  <c r="BM26" i="30" s="1"/>
  <c r="BL26" i="30" s="1"/>
  <c r="BK26" i="30" s="1"/>
  <c r="BJ26" i="30" s="1"/>
  <c r="BI26" i="30" s="1"/>
  <c r="BH26" i="30" s="1"/>
  <c r="BG26" i="30" s="1"/>
  <c r="BF26" i="30" s="1"/>
  <c r="BE26" i="30" s="1"/>
  <c r="BD26" i="30" s="1"/>
  <c r="BC26" i="30" s="1"/>
  <c r="BB26" i="30" s="1"/>
  <c r="BA26" i="30" s="1"/>
  <c r="AZ26" i="30" s="1"/>
  <c r="AY26" i="30" s="1"/>
  <c r="AX26" i="30" s="1"/>
  <c r="AW26" i="30" s="1"/>
  <c r="AV26" i="30" s="1"/>
  <c r="AU26" i="30" s="1"/>
  <c r="AT26" i="30" s="1"/>
  <c r="AS26" i="30" s="1"/>
  <c r="AR26" i="30" s="1"/>
  <c r="AQ26" i="30" s="1"/>
  <c r="AP26" i="30" s="1"/>
  <c r="AO26" i="30" s="1"/>
  <c r="AN26" i="30" s="1"/>
  <c r="AM26" i="30" s="1"/>
  <c r="AL26" i="30" s="1"/>
  <c r="AK26" i="30" s="1"/>
  <c r="AJ26" i="30" s="1"/>
  <c r="AI26" i="30" s="1"/>
  <c r="AH26" i="30" s="1"/>
  <c r="AG26" i="30" s="1"/>
  <c r="AF26" i="30" s="1"/>
  <c r="AE26" i="30" s="1"/>
  <c r="AD26" i="30" s="1"/>
  <c r="AC26" i="30" s="1"/>
  <c r="AB26" i="30" s="1"/>
  <c r="AA26" i="30" s="1"/>
  <c r="Z26" i="30" s="1"/>
  <c r="Y26" i="30" s="1"/>
  <c r="X26" i="30" s="1"/>
  <c r="BN24" i="30"/>
  <c r="BM24" i="30" s="1"/>
  <c r="BL24" i="30" s="1"/>
  <c r="BK24" i="30" s="1"/>
  <c r="BJ24" i="30" s="1"/>
  <c r="BI24" i="30" s="1"/>
  <c r="BH24" i="30" s="1"/>
  <c r="BG24" i="30" s="1"/>
  <c r="BF24" i="30" s="1"/>
  <c r="BE24" i="30" s="1"/>
  <c r="BD24" i="30" s="1"/>
  <c r="BC24" i="30" s="1"/>
  <c r="BB24" i="30" s="1"/>
  <c r="BA24" i="30" s="1"/>
  <c r="AZ24" i="30" s="1"/>
  <c r="AY24" i="30" s="1"/>
  <c r="AX24" i="30" s="1"/>
  <c r="AW24" i="30" s="1"/>
  <c r="AV24" i="30" s="1"/>
  <c r="AU24" i="30" s="1"/>
  <c r="AT24" i="30" s="1"/>
  <c r="AS24" i="30" s="1"/>
  <c r="AR24" i="30" s="1"/>
  <c r="AQ24" i="30" s="1"/>
  <c r="AP24" i="30" s="1"/>
  <c r="AO24" i="30" s="1"/>
  <c r="AN24" i="30" s="1"/>
  <c r="AM24" i="30" s="1"/>
  <c r="AL24" i="30" s="1"/>
  <c r="AK24" i="30" s="1"/>
  <c r="AJ24" i="30" s="1"/>
  <c r="AI24" i="30" s="1"/>
  <c r="AH24" i="30" s="1"/>
  <c r="AG24" i="30" s="1"/>
  <c r="AF24" i="30" s="1"/>
  <c r="AE24" i="30" s="1"/>
  <c r="AD24" i="30" s="1"/>
  <c r="AC24" i="30" s="1"/>
  <c r="AB24" i="30" s="1"/>
  <c r="AA24" i="30" s="1"/>
  <c r="Z24" i="30" s="1"/>
  <c r="Y24" i="30" s="1"/>
  <c r="X24" i="30" s="1"/>
  <c r="BN14" i="30"/>
  <c r="BM14" i="30" s="1"/>
  <c r="BL14" i="30" s="1"/>
  <c r="BK14" i="30" s="1"/>
  <c r="BJ14" i="30" s="1"/>
  <c r="BI14" i="30" s="1"/>
  <c r="BH14" i="30" s="1"/>
  <c r="BG14" i="30" s="1"/>
  <c r="BF14" i="30" s="1"/>
  <c r="BE14" i="30" s="1"/>
  <c r="BD14" i="30" s="1"/>
  <c r="BC14" i="30" s="1"/>
  <c r="BB14" i="30" s="1"/>
  <c r="BA14" i="30" s="1"/>
  <c r="AZ14" i="30" s="1"/>
  <c r="AY14" i="30" s="1"/>
  <c r="AX14" i="30" s="1"/>
  <c r="AW14" i="30" s="1"/>
  <c r="AV14" i="30" s="1"/>
  <c r="AU14" i="30" s="1"/>
  <c r="AT14" i="30" s="1"/>
  <c r="AS14" i="30" s="1"/>
  <c r="AR14" i="30" s="1"/>
  <c r="AQ14" i="30" s="1"/>
  <c r="AP14" i="30" s="1"/>
  <c r="AO14" i="30" s="1"/>
  <c r="AN14" i="30" s="1"/>
  <c r="AM14" i="30" s="1"/>
  <c r="AL14" i="30" s="1"/>
  <c r="AK14" i="30" s="1"/>
  <c r="AJ14" i="30" s="1"/>
  <c r="AI14" i="30" s="1"/>
  <c r="AH14" i="30" s="1"/>
  <c r="AG14" i="30" s="1"/>
  <c r="AF14" i="30" s="1"/>
  <c r="AE14" i="30" s="1"/>
  <c r="AD14" i="30" s="1"/>
  <c r="AC14" i="30" s="1"/>
  <c r="AB14" i="30" s="1"/>
  <c r="AA14" i="30" s="1"/>
  <c r="Z14" i="30" s="1"/>
  <c r="BN37" i="30"/>
  <c r="BM37" i="30" s="1"/>
  <c r="BL37" i="30" s="1"/>
  <c r="BK37" i="30" s="1"/>
  <c r="BJ37" i="30" s="1"/>
  <c r="BI37" i="30" s="1"/>
  <c r="BH37" i="30" s="1"/>
  <c r="BG37" i="30" s="1"/>
  <c r="BF37" i="30" s="1"/>
  <c r="BE37" i="30" s="1"/>
  <c r="BD37" i="30" s="1"/>
  <c r="BC37" i="30" s="1"/>
  <c r="BB37" i="30" s="1"/>
  <c r="BA37" i="30" s="1"/>
  <c r="AZ37" i="30" s="1"/>
  <c r="AY37" i="30" s="1"/>
  <c r="AX37" i="30" s="1"/>
  <c r="AW37" i="30" s="1"/>
  <c r="AV37" i="30" s="1"/>
  <c r="AU37" i="30" s="1"/>
  <c r="AT37" i="30" s="1"/>
  <c r="AS37" i="30" s="1"/>
  <c r="AR37" i="30" s="1"/>
  <c r="AQ37" i="30" s="1"/>
  <c r="AP37" i="30" s="1"/>
  <c r="AO37" i="30" s="1"/>
  <c r="AN37" i="30" s="1"/>
  <c r="AM37" i="30" s="1"/>
  <c r="AL37" i="30" s="1"/>
  <c r="AK37" i="30" s="1"/>
  <c r="AJ37" i="30" s="1"/>
  <c r="AI37" i="30" s="1"/>
  <c r="AH37" i="30" s="1"/>
  <c r="AG37" i="30" s="1"/>
  <c r="AF37" i="30" s="1"/>
  <c r="AE37" i="30" s="1"/>
  <c r="AD37" i="30" s="1"/>
  <c r="AC37" i="30" s="1"/>
  <c r="AB37" i="30" s="1"/>
  <c r="AA37" i="30" s="1"/>
  <c r="Z37" i="30" s="1"/>
  <c r="BN32" i="30"/>
  <c r="BM32" i="30" s="1"/>
  <c r="BL32" i="30" s="1"/>
  <c r="BK32" i="30" s="1"/>
  <c r="BJ32" i="30" s="1"/>
  <c r="BI32" i="30" s="1"/>
  <c r="BH32" i="30" s="1"/>
  <c r="BG32" i="30" s="1"/>
  <c r="BF32" i="30" s="1"/>
  <c r="BE32" i="30" s="1"/>
  <c r="BD32" i="30" s="1"/>
  <c r="BC32" i="30" s="1"/>
  <c r="BB32" i="30" s="1"/>
  <c r="BA32" i="30" s="1"/>
  <c r="AZ32" i="30" s="1"/>
  <c r="AY32" i="30" s="1"/>
  <c r="AX32" i="30" s="1"/>
  <c r="AW32" i="30" s="1"/>
  <c r="AV32" i="30" s="1"/>
  <c r="AU32" i="30" s="1"/>
  <c r="AT32" i="30" s="1"/>
  <c r="AS32" i="30" s="1"/>
  <c r="AR32" i="30" s="1"/>
  <c r="AQ32" i="30" s="1"/>
  <c r="AP32" i="30" s="1"/>
  <c r="AO32" i="30" s="1"/>
  <c r="AN32" i="30" s="1"/>
  <c r="AM32" i="30" s="1"/>
  <c r="AL32" i="30" s="1"/>
  <c r="AK32" i="30" s="1"/>
  <c r="AJ32" i="30" s="1"/>
  <c r="AI32" i="30" s="1"/>
  <c r="AH32" i="30" s="1"/>
  <c r="AG32" i="30" s="1"/>
  <c r="AF32" i="30" s="1"/>
  <c r="AE32" i="30" s="1"/>
  <c r="AD32" i="30" s="1"/>
  <c r="AC32" i="30" s="1"/>
  <c r="AB32" i="30" s="1"/>
  <c r="AA32" i="30" s="1"/>
  <c r="Z32" i="30" s="1"/>
  <c r="BN33" i="30"/>
  <c r="BM33" i="30" s="1"/>
  <c r="BL33" i="30" s="1"/>
  <c r="BK33" i="30" s="1"/>
  <c r="BJ33" i="30" s="1"/>
  <c r="BI33" i="30" s="1"/>
  <c r="BH33" i="30" s="1"/>
  <c r="BG33" i="30" s="1"/>
  <c r="BF33" i="30" s="1"/>
  <c r="BE33" i="30" s="1"/>
  <c r="BD33" i="30" s="1"/>
  <c r="BC33" i="30" s="1"/>
  <c r="BB33" i="30" s="1"/>
  <c r="BA33" i="30" s="1"/>
  <c r="AZ33" i="30" s="1"/>
  <c r="AY33" i="30" s="1"/>
  <c r="AX33" i="30" s="1"/>
  <c r="AW33" i="30" s="1"/>
  <c r="AV33" i="30" s="1"/>
  <c r="AU33" i="30" s="1"/>
  <c r="AT33" i="30" s="1"/>
  <c r="AS33" i="30" s="1"/>
  <c r="AR33" i="30" s="1"/>
  <c r="AQ33" i="30" s="1"/>
  <c r="AP33" i="30" s="1"/>
  <c r="AO33" i="30" s="1"/>
  <c r="AN33" i="30" s="1"/>
  <c r="AM33" i="30" s="1"/>
  <c r="AL33" i="30" s="1"/>
  <c r="AK33" i="30" s="1"/>
  <c r="AJ33" i="30" s="1"/>
  <c r="AI33" i="30" s="1"/>
  <c r="AH33" i="30" s="1"/>
  <c r="AG33" i="30" s="1"/>
  <c r="AF33" i="30" s="1"/>
  <c r="AE33" i="30" s="1"/>
  <c r="AD33" i="30" s="1"/>
  <c r="AC33" i="30" s="1"/>
  <c r="AB33" i="30" s="1"/>
  <c r="AA33" i="30" s="1"/>
  <c r="Z33" i="30" s="1"/>
  <c r="Y33" i="30" s="1"/>
  <c r="X33" i="30" s="1"/>
  <c r="BN29" i="30"/>
  <c r="BM29" i="30" s="1"/>
  <c r="BL29" i="30" s="1"/>
  <c r="BK29" i="30" s="1"/>
  <c r="BJ29" i="30" s="1"/>
  <c r="BI29" i="30" s="1"/>
  <c r="BH29" i="30" s="1"/>
  <c r="BG29" i="30" s="1"/>
  <c r="BF29" i="30" s="1"/>
  <c r="BE29" i="30" s="1"/>
  <c r="BD29" i="30" s="1"/>
  <c r="BC29" i="30" s="1"/>
  <c r="BB29" i="30" s="1"/>
  <c r="BA29" i="30" s="1"/>
  <c r="AZ29" i="30" s="1"/>
  <c r="AY29" i="30" s="1"/>
  <c r="AX29" i="30" s="1"/>
  <c r="AW29" i="30" s="1"/>
  <c r="AV29" i="30" s="1"/>
  <c r="AU29" i="30" s="1"/>
  <c r="AT29" i="30" s="1"/>
  <c r="AS29" i="30" s="1"/>
  <c r="AR29" i="30" s="1"/>
  <c r="AQ29" i="30" s="1"/>
  <c r="AP29" i="30" s="1"/>
  <c r="AO29" i="30" s="1"/>
  <c r="AN29" i="30" s="1"/>
  <c r="AM29" i="30" s="1"/>
  <c r="AL29" i="30" s="1"/>
  <c r="AK29" i="30" s="1"/>
  <c r="AJ29" i="30" s="1"/>
  <c r="AI29" i="30" s="1"/>
  <c r="AH29" i="30" s="1"/>
  <c r="AG29" i="30" s="1"/>
  <c r="AF29" i="30" s="1"/>
  <c r="AE29" i="30" s="1"/>
  <c r="AD29" i="30" s="1"/>
  <c r="AC29" i="30" s="1"/>
  <c r="AB29" i="30" s="1"/>
  <c r="AA29" i="30" s="1"/>
  <c r="Z29" i="30" s="1"/>
  <c r="BN31" i="30"/>
  <c r="BM31" i="30" s="1"/>
  <c r="BL31" i="30" s="1"/>
  <c r="BK31" i="30" s="1"/>
  <c r="BJ31" i="30" s="1"/>
  <c r="BI31" i="30" s="1"/>
  <c r="BH31" i="30" s="1"/>
  <c r="BG31" i="30" s="1"/>
  <c r="BF31" i="30" s="1"/>
  <c r="BE31" i="30" s="1"/>
  <c r="BD31" i="30" s="1"/>
  <c r="BC31" i="30" s="1"/>
  <c r="BB31" i="30" s="1"/>
  <c r="BA31" i="30" s="1"/>
  <c r="AZ31" i="30" s="1"/>
  <c r="AY31" i="30" s="1"/>
  <c r="AX31" i="30" s="1"/>
  <c r="AW31" i="30" s="1"/>
  <c r="AV31" i="30" s="1"/>
  <c r="AU31" i="30" s="1"/>
  <c r="AT31" i="30" s="1"/>
  <c r="AS31" i="30" s="1"/>
  <c r="AR31" i="30" s="1"/>
  <c r="AQ31" i="30" s="1"/>
  <c r="AP31" i="30" s="1"/>
  <c r="AO31" i="30" s="1"/>
  <c r="AN31" i="30" s="1"/>
  <c r="AM31" i="30" s="1"/>
  <c r="AL31" i="30" s="1"/>
  <c r="AK31" i="30" s="1"/>
  <c r="AJ31" i="30" s="1"/>
  <c r="AI31" i="30" s="1"/>
  <c r="AH31" i="30" s="1"/>
  <c r="AG31" i="30" s="1"/>
  <c r="AF31" i="30" s="1"/>
  <c r="AE31" i="30" s="1"/>
  <c r="AD31" i="30" s="1"/>
  <c r="AC31" i="30" s="1"/>
  <c r="AB31" i="30" s="1"/>
  <c r="AA31" i="30" s="1"/>
  <c r="Z31" i="30" s="1"/>
  <c r="BN34" i="30"/>
  <c r="BM34" i="30" s="1"/>
  <c r="BL34" i="30" s="1"/>
  <c r="BK34" i="30" s="1"/>
  <c r="BJ34" i="30" s="1"/>
  <c r="BI34" i="30" s="1"/>
  <c r="BH34" i="30" s="1"/>
  <c r="BG34" i="30" s="1"/>
  <c r="BF34" i="30" s="1"/>
  <c r="BE34" i="30" s="1"/>
  <c r="BD34" i="30" s="1"/>
  <c r="BC34" i="30" s="1"/>
  <c r="BB34" i="30" s="1"/>
  <c r="BA34" i="30" s="1"/>
  <c r="AZ34" i="30" s="1"/>
  <c r="AY34" i="30" s="1"/>
  <c r="AX34" i="30" s="1"/>
  <c r="AW34" i="30" s="1"/>
  <c r="AV34" i="30" s="1"/>
  <c r="AU34" i="30" s="1"/>
  <c r="AT34" i="30" s="1"/>
  <c r="AS34" i="30" s="1"/>
  <c r="AR34" i="30" s="1"/>
  <c r="AQ34" i="30" s="1"/>
  <c r="AP34" i="30" s="1"/>
  <c r="AO34" i="30" s="1"/>
  <c r="AN34" i="30" s="1"/>
  <c r="AM34" i="30" s="1"/>
  <c r="AL34" i="30" s="1"/>
  <c r="AK34" i="30" s="1"/>
  <c r="AJ34" i="30" s="1"/>
  <c r="AI34" i="30" s="1"/>
  <c r="AH34" i="30" s="1"/>
  <c r="AG34" i="30" s="1"/>
  <c r="AF34" i="30" s="1"/>
  <c r="AE34" i="30" s="1"/>
  <c r="AD34" i="30" s="1"/>
  <c r="AC34" i="30" s="1"/>
  <c r="AB34" i="30" s="1"/>
  <c r="AA34" i="30" s="1"/>
  <c r="Z34" i="30" s="1"/>
  <c r="Y34" i="30" s="1"/>
  <c r="X34" i="30" s="1"/>
  <c r="BN36" i="30"/>
  <c r="BM36" i="30" s="1"/>
  <c r="BL36" i="30" s="1"/>
  <c r="BK36" i="30" s="1"/>
  <c r="BJ36" i="30" s="1"/>
  <c r="BI36" i="30" s="1"/>
  <c r="BH36" i="30" s="1"/>
  <c r="BG36" i="30" s="1"/>
  <c r="BF36" i="30" s="1"/>
  <c r="BE36" i="30" s="1"/>
  <c r="BD36" i="30" s="1"/>
  <c r="BC36" i="30" s="1"/>
  <c r="BB36" i="30" s="1"/>
  <c r="BA36" i="30" s="1"/>
  <c r="AZ36" i="30" s="1"/>
  <c r="AY36" i="30" s="1"/>
  <c r="AX36" i="30" s="1"/>
  <c r="AW36" i="30" s="1"/>
  <c r="AV36" i="30" s="1"/>
  <c r="AU36" i="30" s="1"/>
  <c r="AT36" i="30" s="1"/>
  <c r="AS36" i="30" s="1"/>
  <c r="AR36" i="30" s="1"/>
  <c r="AQ36" i="30" s="1"/>
  <c r="AP36" i="30" s="1"/>
  <c r="AO36" i="30" s="1"/>
  <c r="AN36" i="30" s="1"/>
  <c r="AM36" i="30" s="1"/>
  <c r="AL36" i="30" s="1"/>
  <c r="AK36" i="30" s="1"/>
  <c r="AJ36" i="30" s="1"/>
  <c r="AI36" i="30" s="1"/>
  <c r="AH36" i="30" s="1"/>
  <c r="AG36" i="30" s="1"/>
  <c r="AF36" i="30" s="1"/>
  <c r="AE36" i="30" s="1"/>
  <c r="AD36" i="30" s="1"/>
  <c r="AC36" i="30" s="1"/>
  <c r="AB36" i="30" s="1"/>
  <c r="AA36" i="30" s="1"/>
  <c r="Z36" i="30" s="1"/>
  <c r="BN39" i="30"/>
  <c r="BM39" i="30" s="1"/>
  <c r="BL39" i="30" s="1"/>
  <c r="BK39" i="30" s="1"/>
  <c r="BJ39" i="30" s="1"/>
  <c r="BI39" i="30" s="1"/>
  <c r="BH39" i="30" s="1"/>
  <c r="BG39" i="30" s="1"/>
  <c r="BF39" i="30" s="1"/>
  <c r="BE39" i="30" s="1"/>
  <c r="BD39" i="30" s="1"/>
  <c r="BC39" i="30" s="1"/>
  <c r="BB39" i="30" s="1"/>
  <c r="BA39" i="30" s="1"/>
  <c r="AZ39" i="30" s="1"/>
  <c r="AY39" i="30" s="1"/>
  <c r="AX39" i="30" s="1"/>
  <c r="AW39" i="30" s="1"/>
  <c r="AV39" i="30" s="1"/>
  <c r="AU39" i="30" s="1"/>
  <c r="AT39" i="30" s="1"/>
  <c r="AS39" i="30" s="1"/>
  <c r="AR39" i="30" s="1"/>
  <c r="AQ39" i="30" s="1"/>
  <c r="AP39" i="30" s="1"/>
  <c r="AO39" i="30" s="1"/>
  <c r="AN39" i="30" s="1"/>
  <c r="AM39" i="30" s="1"/>
  <c r="AL39" i="30" s="1"/>
  <c r="AK39" i="30" s="1"/>
  <c r="AJ39" i="30" s="1"/>
  <c r="AI39" i="30" s="1"/>
  <c r="AH39" i="30" s="1"/>
  <c r="AG39" i="30" s="1"/>
  <c r="AF39" i="30" s="1"/>
  <c r="AE39" i="30" s="1"/>
  <c r="AD39" i="30" s="1"/>
  <c r="AC39" i="30" s="1"/>
  <c r="AB39" i="30" s="1"/>
  <c r="AA39" i="30" s="1"/>
  <c r="Z39" i="30" s="1"/>
  <c r="Y39" i="30" s="1"/>
  <c r="X39" i="30" s="1"/>
  <c r="BN7" i="30"/>
  <c r="BM7" i="30" s="1"/>
  <c r="BL7" i="30" s="1"/>
  <c r="BK7" i="30" s="1"/>
  <c r="BJ7" i="30" s="1"/>
  <c r="BI7" i="30" s="1"/>
  <c r="BH7" i="30" s="1"/>
  <c r="BG7" i="30" s="1"/>
  <c r="BF7" i="30" s="1"/>
  <c r="BE7" i="30" s="1"/>
  <c r="BD7" i="30" s="1"/>
  <c r="BC7" i="30" s="1"/>
  <c r="BB7" i="30" s="1"/>
  <c r="BA7" i="30" s="1"/>
  <c r="AZ7" i="30" s="1"/>
  <c r="AY7" i="30" s="1"/>
  <c r="AX7" i="30" s="1"/>
  <c r="AW7" i="30" s="1"/>
  <c r="AV7" i="30" s="1"/>
  <c r="AU7" i="30" s="1"/>
  <c r="AT7" i="30" s="1"/>
  <c r="AS7" i="30" s="1"/>
  <c r="AR7" i="30" s="1"/>
  <c r="AQ7" i="30" s="1"/>
  <c r="AP7" i="30" s="1"/>
  <c r="AO7" i="30" s="1"/>
  <c r="AN7" i="30" s="1"/>
  <c r="AM7" i="30" s="1"/>
  <c r="AL7" i="30" s="1"/>
  <c r="AK7" i="30" s="1"/>
  <c r="AJ7" i="30" s="1"/>
  <c r="AI7" i="30" s="1"/>
  <c r="AH7" i="30" s="1"/>
  <c r="AG7" i="30" s="1"/>
  <c r="AF7" i="30" s="1"/>
  <c r="AE7" i="30" s="1"/>
  <c r="AD7" i="30" s="1"/>
  <c r="AC7" i="30" s="1"/>
  <c r="AB7" i="30" s="1"/>
  <c r="AA7" i="30" s="1"/>
  <c r="Z7" i="30" s="1"/>
  <c r="Y7" i="30" s="1"/>
  <c r="X7" i="30" s="1"/>
  <c r="BN5" i="30"/>
  <c r="BM5" i="30" s="1"/>
  <c r="BL5" i="30" s="1"/>
  <c r="BK5" i="30" s="1"/>
  <c r="BJ5" i="30" s="1"/>
  <c r="BI5" i="30" s="1"/>
  <c r="BH5" i="30" s="1"/>
  <c r="BG5" i="30" s="1"/>
  <c r="BF5" i="30" s="1"/>
  <c r="BE5" i="30" s="1"/>
  <c r="BD5" i="30" s="1"/>
  <c r="BC5" i="30" s="1"/>
  <c r="BB5" i="30" s="1"/>
  <c r="BA5" i="30" s="1"/>
  <c r="AZ5" i="30" s="1"/>
  <c r="AY5" i="30" s="1"/>
  <c r="AX5" i="30" s="1"/>
  <c r="AW5" i="30" s="1"/>
  <c r="AV5" i="30" s="1"/>
  <c r="AU5" i="30" s="1"/>
  <c r="AT5" i="30" s="1"/>
  <c r="AS5" i="30" s="1"/>
  <c r="AR5" i="30" s="1"/>
  <c r="AQ5" i="30" s="1"/>
  <c r="AP5" i="30" s="1"/>
  <c r="AO5" i="30" s="1"/>
  <c r="AN5" i="30" s="1"/>
  <c r="AM5" i="30" s="1"/>
  <c r="AL5" i="30" s="1"/>
  <c r="AK5" i="30" s="1"/>
  <c r="AJ5" i="30" s="1"/>
  <c r="AI5" i="30" s="1"/>
  <c r="AH5" i="30" s="1"/>
  <c r="AG5" i="30" s="1"/>
  <c r="AF5" i="30" s="1"/>
  <c r="AE5" i="30" s="1"/>
  <c r="AD5" i="30" s="1"/>
  <c r="AC5" i="30" s="1"/>
  <c r="AB5" i="30" s="1"/>
  <c r="AA5" i="30" s="1"/>
  <c r="Z5" i="30" s="1"/>
  <c r="T21" i="30"/>
  <c r="V21" i="30" s="1"/>
  <c r="BN43" i="30"/>
  <c r="BM43" i="30" s="1"/>
  <c r="BL43" i="30" s="1"/>
  <c r="BK43" i="30" s="1"/>
  <c r="BJ43" i="30" s="1"/>
  <c r="BI43" i="30" s="1"/>
  <c r="BH43" i="30" s="1"/>
  <c r="BG43" i="30" s="1"/>
  <c r="BF43" i="30" s="1"/>
  <c r="BE43" i="30" s="1"/>
  <c r="BD43" i="30" s="1"/>
  <c r="BC43" i="30" s="1"/>
  <c r="BB43" i="30" s="1"/>
  <c r="BA43" i="30" s="1"/>
  <c r="AZ43" i="30" s="1"/>
  <c r="AY43" i="30" s="1"/>
  <c r="AX43" i="30" s="1"/>
  <c r="AW43" i="30" s="1"/>
  <c r="AV43" i="30" s="1"/>
  <c r="AU43" i="30" s="1"/>
  <c r="AT43" i="30" s="1"/>
  <c r="AS43" i="30" s="1"/>
  <c r="AR43" i="30" s="1"/>
  <c r="AQ43" i="30" s="1"/>
  <c r="AP43" i="30" s="1"/>
  <c r="AO43" i="30" s="1"/>
  <c r="AN43" i="30" s="1"/>
  <c r="AM43" i="30" s="1"/>
  <c r="AL43" i="30" s="1"/>
  <c r="AK43" i="30" s="1"/>
  <c r="AJ43" i="30" s="1"/>
  <c r="AI43" i="30" s="1"/>
  <c r="AH43" i="30" s="1"/>
  <c r="AG43" i="30" s="1"/>
  <c r="AF43" i="30" s="1"/>
  <c r="AE43" i="30" s="1"/>
  <c r="AD43" i="30" s="1"/>
  <c r="AC43" i="30" s="1"/>
  <c r="AB43" i="30" s="1"/>
  <c r="AA43" i="30" s="1"/>
  <c r="Z43" i="30" s="1"/>
  <c r="T22" i="30"/>
  <c r="V22" i="30" s="1"/>
  <c r="BN41" i="30"/>
  <c r="BM41" i="30" s="1"/>
  <c r="BL41" i="30" s="1"/>
  <c r="BK41" i="30" s="1"/>
  <c r="BJ41" i="30" s="1"/>
  <c r="BI41" i="30" s="1"/>
  <c r="BH41" i="30" s="1"/>
  <c r="BG41" i="30" s="1"/>
  <c r="BF41" i="30" s="1"/>
  <c r="BE41" i="30" s="1"/>
  <c r="BD41" i="30" s="1"/>
  <c r="BC41" i="30" s="1"/>
  <c r="BB41" i="30" s="1"/>
  <c r="BA41" i="30" s="1"/>
  <c r="AZ41" i="30" s="1"/>
  <c r="AY41" i="30" s="1"/>
  <c r="AX41" i="30" s="1"/>
  <c r="AW41" i="30" s="1"/>
  <c r="AV41" i="30" s="1"/>
  <c r="AU41" i="30" s="1"/>
  <c r="AT41" i="30" s="1"/>
  <c r="AS41" i="30" s="1"/>
  <c r="AR41" i="30" s="1"/>
  <c r="AQ41" i="30" s="1"/>
  <c r="AP41" i="30" s="1"/>
  <c r="AO41" i="30" s="1"/>
  <c r="AN41" i="30" s="1"/>
  <c r="AM41" i="30" s="1"/>
  <c r="AL41" i="30" s="1"/>
  <c r="AK41" i="30" s="1"/>
  <c r="AJ41" i="30" s="1"/>
  <c r="AI41" i="30" s="1"/>
  <c r="AH41" i="30" s="1"/>
  <c r="AG41" i="30" s="1"/>
  <c r="AF41" i="30" s="1"/>
  <c r="AE41" i="30" s="1"/>
  <c r="AD41" i="30" s="1"/>
  <c r="AC41" i="30" s="1"/>
  <c r="AB41" i="30" s="1"/>
  <c r="AA41" i="30" s="1"/>
  <c r="Z41" i="30" s="1"/>
  <c r="Y41" i="30" s="1"/>
  <c r="X41" i="30" s="1"/>
  <c r="T6" i="30"/>
  <c r="V6" i="30" s="1"/>
  <c r="BN19" i="30"/>
  <c r="BM19" i="30" s="1"/>
  <c r="BL19" i="30" s="1"/>
  <c r="BK19" i="30" s="1"/>
  <c r="BJ19" i="30" s="1"/>
  <c r="BI19" i="30" s="1"/>
  <c r="BH19" i="30" s="1"/>
  <c r="BG19" i="30" s="1"/>
  <c r="BF19" i="30" s="1"/>
  <c r="BE19" i="30" s="1"/>
  <c r="BD19" i="30" s="1"/>
  <c r="BC19" i="30" s="1"/>
  <c r="BB19" i="30" s="1"/>
  <c r="BA19" i="30" s="1"/>
  <c r="AZ19" i="30" s="1"/>
  <c r="AY19" i="30" s="1"/>
  <c r="AX19" i="30" s="1"/>
  <c r="AW19" i="30" s="1"/>
  <c r="AV19" i="30" s="1"/>
  <c r="AU19" i="30" s="1"/>
  <c r="AT19" i="30" s="1"/>
  <c r="AS19" i="30" s="1"/>
  <c r="AR19" i="30" s="1"/>
  <c r="AQ19" i="30" s="1"/>
  <c r="AP19" i="30" s="1"/>
  <c r="AO19" i="30" s="1"/>
  <c r="AN19" i="30" s="1"/>
  <c r="AM19" i="30" s="1"/>
  <c r="AL19" i="30" s="1"/>
  <c r="AK19" i="30" s="1"/>
  <c r="AJ19" i="30" s="1"/>
  <c r="AI19" i="30" s="1"/>
  <c r="AH19" i="30" s="1"/>
  <c r="AG19" i="30" s="1"/>
  <c r="AF19" i="30" s="1"/>
  <c r="AE19" i="30" s="1"/>
  <c r="AD19" i="30" s="1"/>
  <c r="AC19" i="30" s="1"/>
  <c r="AB19" i="30" s="1"/>
  <c r="AA19" i="30" s="1"/>
  <c r="Z19" i="30" s="1"/>
  <c r="BN27" i="30"/>
  <c r="BM27" i="30" s="1"/>
  <c r="BL27" i="30" s="1"/>
  <c r="BK27" i="30" s="1"/>
  <c r="BJ27" i="30" s="1"/>
  <c r="BI27" i="30" s="1"/>
  <c r="BH27" i="30" s="1"/>
  <c r="BG27" i="30" s="1"/>
  <c r="BF27" i="30" s="1"/>
  <c r="BE27" i="30" s="1"/>
  <c r="BD27" i="30" s="1"/>
  <c r="BC27" i="30" s="1"/>
  <c r="BB27" i="30" s="1"/>
  <c r="BA27" i="30" s="1"/>
  <c r="AZ27" i="30" s="1"/>
  <c r="AY27" i="30" s="1"/>
  <c r="AX27" i="30" s="1"/>
  <c r="AW27" i="30" s="1"/>
  <c r="AV27" i="30" s="1"/>
  <c r="AU27" i="30" s="1"/>
  <c r="AT27" i="30" s="1"/>
  <c r="AS27" i="30" s="1"/>
  <c r="AR27" i="30" s="1"/>
  <c r="AQ27" i="30" s="1"/>
  <c r="AP27" i="30" s="1"/>
  <c r="AO27" i="30" s="1"/>
  <c r="AN27" i="30" s="1"/>
  <c r="AM27" i="30" s="1"/>
  <c r="AL27" i="30" s="1"/>
  <c r="AK27" i="30" s="1"/>
  <c r="AJ27" i="30" s="1"/>
  <c r="AI27" i="30" s="1"/>
  <c r="AH27" i="30" s="1"/>
  <c r="AG27" i="30" s="1"/>
  <c r="AF27" i="30" s="1"/>
  <c r="AE27" i="30" s="1"/>
  <c r="AD27" i="30" s="1"/>
  <c r="AC27" i="30" s="1"/>
  <c r="AB27" i="30" s="1"/>
  <c r="AA27" i="30" s="1"/>
  <c r="Z27" i="30" s="1"/>
  <c r="Y27" i="30" s="1"/>
  <c r="X27" i="30" s="1"/>
  <c r="BN8" i="30"/>
  <c r="BM8" i="30" s="1"/>
  <c r="BL8" i="30" s="1"/>
  <c r="BK8" i="30" s="1"/>
  <c r="BJ8" i="30" s="1"/>
  <c r="BI8" i="30" s="1"/>
  <c r="BH8" i="30" s="1"/>
  <c r="BG8" i="30" s="1"/>
  <c r="BF8" i="30" s="1"/>
  <c r="BE8" i="30" s="1"/>
  <c r="BD8" i="30" s="1"/>
  <c r="BC8" i="30" s="1"/>
  <c r="BB8" i="30" s="1"/>
  <c r="BA8" i="30" s="1"/>
  <c r="AZ8" i="30" s="1"/>
  <c r="AY8" i="30" s="1"/>
  <c r="AX8" i="30" s="1"/>
  <c r="AW8" i="30" s="1"/>
  <c r="AV8" i="30" s="1"/>
  <c r="AU8" i="30" s="1"/>
  <c r="AT8" i="30" s="1"/>
  <c r="AS8" i="30" s="1"/>
  <c r="AR8" i="30" s="1"/>
  <c r="AQ8" i="30" s="1"/>
  <c r="AP8" i="30" s="1"/>
  <c r="AO8" i="30" s="1"/>
  <c r="AN8" i="30" s="1"/>
  <c r="AM8" i="30" s="1"/>
  <c r="AL8" i="30" s="1"/>
  <c r="AK8" i="30" s="1"/>
  <c r="AJ8" i="30" s="1"/>
  <c r="AI8" i="30" s="1"/>
  <c r="AH8" i="30" s="1"/>
  <c r="AG8" i="30" s="1"/>
  <c r="AF8" i="30" s="1"/>
  <c r="AE8" i="30" s="1"/>
  <c r="AD8" i="30" s="1"/>
  <c r="AC8" i="30" s="1"/>
  <c r="AB8" i="30" s="1"/>
  <c r="AA8" i="30" s="1"/>
  <c r="Z8" i="30" s="1"/>
  <c r="BN17" i="30"/>
  <c r="BM17" i="30" s="1"/>
  <c r="BL17" i="30" s="1"/>
  <c r="BK17" i="30" s="1"/>
  <c r="BJ17" i="30" s="1"/>
  <c r="BI17" i="30" s="1"/>
  <c r="BH17" i="30" s="1"/>
  <c r="BG17" i="30" s="1"/>
  <c r="BF17" i="30" s="1"/>
  <c r="BE17" i="30" s="1"/>
  <c r="BD17" i="30" s="1"/>
  <c r="BC17" i="30" s="1"/>
  <c r="BB17" i="30" s="1"/>
  <c r="BA17" i="30" s="1"/>
  <c r="AZ17" i="30" s="1"/>
  <c r="AY17" i="30" s="1"/>
  <c r="AX17" i="30" s="1"/>
  <c r="AW17" i="30" s="1"/>
  <c r="AV17" i="30" s="1"/>
  <c r="AU17" i="30" s="1"/>
  <c r="AT17" i="30" s="1"/>
  <c r="AS17" i="30" s="1"/>
  <c r="AR17" i="30" s="1"/>
  <c r="AQ17" i="30" s="1"/>
  <c r="AP17" i="30" s="1"/>
  <c r="AO17" i="30" s="1"/>
  <c r="AN17" i="30" s="1"/>
  <c r="AM17" i="30" s="1"/>
  <c r="AL17" i="30" s="1"/>
  <c r="AK17" i="30" s="1"/>
  <c r="AJ17" i="30" s="1"/>
  <c r="AI17" i="30" s="1"/>
  <c r="AH17" i="30" s="1"/>
  <c r="AG17" i="30" s="1"/>
  <c r="AF17" i="30" s="1"/>
  <c r="AE17" i="30" s="1"/>
  <c r="AD17" i="30" s="1"/>
  <c r="AC17" i="30" s="1"/>
  <c r="AB17" i="30" s="1"/>
  <c r="AA17" i="30" s="1"/>
  <c r="Z17" i="30" s="1"/>
  <c r="BN10" i="30"/>
  <c r="BM10" i="30" s="1"/>
  <c r="BL10" i="30" s="1"/>
  <c r="BK10" i="30" s="1"/>
  <c r="BJ10" i="30" s="1"/>
  <c r="BI10" i="30" s="1"/>
  <c r="BH10" i="30" s="1"/>
  <c r="BG10" i="30" s="1"/>
  <c r="BF10" i="30" s="1"/>
  <c r="BE10" i="30" s="1"/>
  <c r="BD10" i="30" s="1"/>
  <c r="BC10" i="30" s="1"/>
  <c r="BB10" i="30" s="1"/>
  <c r="BA10" i="30" s="1"/>
  <c r="AZ10" i="30" s="1"/>
  <c r="AY10" i="30" s="1"/>
  <c r="AX10" i="30" s="1"/>
  <c r="AW10" i="30" s="1"/>
  <c r="AV10" i="30" s="1"/>
  <c r="AU10" i="30" s="1"/>
  <c r="AT10" i="30" s="1"/>
  <c r="AS10" i="30" s="1"/>
  <c r="AR10" i="30" s="1"/>
  <c r="AQ10" i="30" s="1"/>
  <c r="AP10" i="30" s="1"/>
  <c r="AO10" i="30" s="1"/>
  <c r="AN10" i="30" s="1"/>
  <c r="AM10" i="30" s="1"/>
  <c r="AL10" i="30" s="1"/>
  <c r="AK10" i="30" s="1"/>
  <c r="AJ10" i="30" s="1"/>
  <c r="AI10" i="30" s="1"/>
  <c r="AH10" i="30" s="1"/>
  <c r="AG10" i="30" s="1"/>
  <c r="AF10" i="30" s="1"/>
  <c r="AE10" i="30" s="1"/>
  <c r="AD10" i="30" s="1"/>
  <c r="AC10" i="30" s="1"/>
  <c r="AB10" i="30" s="1"/>
  <c r="AA10" i="30" s="1"/>
  <c r="Z10" i="30" s="1"/>
  <c r="BN12" i="30"/>
  <c r="BM12" i="30" s="1"/>
  <c r="BL12" i="30" s="1"/>
  <c r="BK12" i="30" s="1"/>
  <c r="BJ12" i="30" s="1"/>
  <c r="BI12" i="30" s="1"/>
  <c r="BH12" i="30" s="1"/>
  <c r="BG12" i="30" s="1"/>
  <c r="BF12" i="30" s="1"/>
  <c r="BE12" i="30" s="1"/>
  <c r="BD12" i="30" s="1"/>
  <c r="BC12" i="30" s="1"/>
  <c r="BB12" i="30" s="1"/>
  <c r="BA12" i="30" s="1"/>
  <c r="AZ12" i="30" s="1"/>
  <c r="AY12" i="30" s="1"/>
  <c r="AX12" i="30" s="1"/>
  <c r="AW12" i="30" s="1"/>
  <c r="AV12" i="30" s="1"/>
  <c r="AU12" i="30" s="1"/>
  <c r="AT12" i="30" s="1"/>
  <c r="AS12" i="30" s="1"/>
  <c r="AR12" i="30" s="1"/>
  <c r="AQ12" i="30" s="1"/>
  <c r="AP12" i="30" s="1"/>
  <c r="AO12" i="30" s="1"/>
  <c r="AN12" i="30" s="1"/>
  <c r="AM12" i="30" s="1"/>
  <c r="AL12" i="30" s="1"/>
  <c r="AK12" i="30" s="1"/>
  <c r="AJ12" i="30" s="1"/>
  <c r="AI12" i="30" s="1"/>
  <c r="AH12" i="30" s="1"/>
  <c r="AG12" i="30" s="1"/>
  <c r="AF12" i="30" s="1"/>
  <c r="AE12" i="30" s="1"/>
  <c r="AD12" i="30" s="1"/>
  <c r="AC12" i="30" s="1"/>
  <c r="AB12" i="30" s="1"/>
  <c r="AA12" i="30" s="1"/>
  <c r="Z12" i="30" s="1"/>
  <c r="BN35" i="30"/>
  <c r="BM35" i="30" s="1"/>
  <c r="BL35" i="30" s="1"/>
  <c r="BK35" i="30" s="1"/>
  <c r="BJ35" i="30" s="1"/>
  <c r="BI35" i="30" s="1"/>
  <c r="BH35" i="30" s="1"/>
  <c r="BG35" i="30" s="1"/>
  <c r="BF35" i="30" s="1"/>
  <c r="BE35" i="30" s="1"/>
  <c r="BD35" i="30" s="1"/>
  <c r="BC35" i="30" s="1"/>
  <c r="BB35" i="30" s="1"/>
  <c r="BA35" i="30" s="1"/>
  <c r="AZ35" i="30" s="1"/>
  <c r="AY35" i="30" s="1"/>
  <c r="AX35" i="30" s="1"/>
  <c r="AW35" i="30" s="1"/>
  <c r="AV35" i="30" s="1"/>
  <c r="AU35" i="30" s="1"/>
  <c r="AT35" i="30" s="1"/>
  <c r="AS35" i="30" s="1"/>
  <c r="AR35" i="30" s="1"/>
  <c r="AQ35" i="30" s="1"/>
  <c r="AP35" i="30" s="1"/>
  <c r="AO35" i="30" s="1"/>
  <c r="AN35" i="30" s="1"/>
  <c r="AM35" i="30" s="1"/>
  <c r="AL35" i="30" s="1"/>
  <c r="AK35" i="30" s="1"/>
  <c r="AJ35" i="30" s="1"/>
  <c r="AI35" i="30" s="1"/>
  <c r="AH35" i="30" s="1"/>
  <c r="AG35" i="30" s="1"/>
  <c r="AF35" i="30" s="1"/>
  <c r="AE35" i="30" s="1"/>
  <c r="AD35" i="30" s="1"/>
  <c r="AC35" i="30" s="1"/>
  <c r="AB35" i="30" s="1"/>
  <c r="AA35" i="30" s="1"/>
  <c r="Z35" i="30" s="1"/>
  <c r="BN40" i="30"/>
  <c r="BM40" i="30" s="1"/>
  <c r="BL40" i="30" s="1"/>
  <c r="BK40" i="30" s="1"/>
  <c r="BJ40" i="30" s="1"/>
  <c r="BI40" i="30" s="1"/>
  <c r="BH40" i="30" s="1"/>
  <c r="BG40" i="30" s="1"/>
  <c r="BF40" i="30" s="1"/>
  <c r="BE40" i="30" s="1"/>
  <c r="BD40" i="30" s="1"/>
  <c r="BC40" i="30" s="1"/>
  <c r="BB40" i="30" s="1"/>
  <c r="BA40" i="30" s="1"/>
  <c r="AZ40" i="30" s="1"/>
  <c r="AY40" i="30" s="1"/>
  <c r="AX40" i="30" s="1"/>
  <c r="AW40" i="30" s="1"/>
  <c r="AV40" i="30" s="1"/>
  <c r="AU40" i="30" s="1"/>
  <c r="AT40" i="30" s="1"/>
  <c r="AS40" i="30" s="1"/>
  <c r="AR40" i="30" s="1"/>
  <c r="AQ40" i="30" s="1"/>
  <c r="AP40" i="30" s="1"/>
  <c r="AO40" i="30" s="1"/>
  <c r="AN40" i="30" s="1"/>
  <c r="AM40" i="30" s="1"/>
  <c r="AL40" i="30" s="1"/>
  <c r="AK40" i="30" s="1"/>
  <c r="AJ40" i="30" s="1"/>
  <c r="AI40" i="30" s="1"/>
  <c r="AH40" i="30" s="1"/>
  <c r="AG40" i="30" s="1"/>
  <c r="AF40" i="30" s="1"/>
  <c r="AE40" i="30" s="1"/>
  <c r="AD40" i="30" s="1"/>
  <c r="AC40" i="30" s="1"/>
  <c r="AB40" i="30" s="1"/>
  <c r="AA40" i="30" s="1"/>
  <c r="Z40" i="30" s="1"/>
  <c r="Y40" i="30" s="1"/>
  <c r="X40" i="30" s="1"/>
  <c r="T18" i="30"/>
  <c r="V18" i="30" s="1"/>
  <c r="T30" i="30"/>
  <c r="V30" i="30" s="1"/>
  <c r="T38" i="30"/>
  <c r="V38" i="30" s="1"/>
  <c r="V4" i="30"/>
  <c r="T15" i="30"/>
  <c r="V15" i="30" s="1"/>
  <c r="V44" i="30" l="1"/>
  <c r="V61" i="30" s="1"/>
  <c r="U26" i="30"/>
  <c r="Y43" i="30"/>
  <c r="X43" i="30" s="1"/>
  <c r="U43" i="30" s="1"/>
  <c r="BN21" i="30"/>
  <c r="BM21" i="30" s="1"/>
  <c r="BL21" i="30" s="1"/>
  <c r="BK21" i="30" s="1"/>
  <c r="BJ21" i="30" s="1"/>
  <c r="BI21" i="30" s="1"/>
  <c r="BH21" i="30" s="1"/>
  <c r="BG21" i="30" s="1"/>
  <c r="BF21" i="30" s="1"/>
  <c r="BE21" i="30" s="1"/>
  <c r="BD21" i="30" s="1"/>
  <c r="BC21" i="30" s="1"/>
  <c r="BB21" i="30" s="1"/>
  <c r="BA21" i="30" s="1"/>
  <c r="AZ21" i="30" s="1"/>
  <c r="AY21" i="30" s="1"/>
  <c r="AX21" i="30" s="1"/>
  <c r="AW21" i="30" s="1"/>
  <c r="AV21" i="30" s="1"/>
  <c r="AU21" i="30" s="1"/>
  <c r="AT21" i="30" s="1"/>
  <c r="AS21" i="30" s="1"/>
  <c r="AR21" i="30" s="1"/>
  <c r="AQ21" i="30" s="1"/>
  <c r="AP21" i="30" s="1"/>
  <c r="AO21" i="30" s="1"/>
  <c r="AN21" i="30" s="1"/>
  <c r="AM21" i="30" s="1"/>
  <c r="AL21" i="30" s="1"/>
  <c r="AK21" i="30" s="1"/>
  <c r="AJ21" i="30" s="1"/>
  <c r="AI21" i="30" s="1"/>
  <c r="AH21" i="30" s="1"/>
  <c r="AG21" i="30" s="1"/>
  <c r="AF21" i="30" s="1"/>
  <c r="AE21" i="30" s="1"/>
  <c r="AD21" i="30" s="1"/>
  <c r="AC21" i="30" s="1"/>
  <c r="AB21" i="30" s="1"/>
  <c r="AA21" i="30" s="1"/>
  <c r="Z21" i="30" s="1"/>
  <c r="Y21" i="30" s="1"/>
  <c r="X21" i="30" s="1"/>
  <c r="Y35" i="30"/>
  <c r="X35" i="30" s="1"/>
  <c r="U35" i="30" s="1"/>
  <c r="U24" i="30"/>
  <c r="U11" i="30"/>
  <c r="Y19" i="30"/>
  <c r="X19" i="30" s="1"/>
  <c r="U19" i="30" s="1"/>
  <c r="Y37" i="30"/>
  <c r="X37" i="30" s="1"/>
  <c r="U37" i="30" s="1"/>
  <c r="Y36" i="30"/>
  <c r="X36" i="30" s="1"/>
  <c r="U36" i="30" s="1"/>
  <c r="Y17" i="30"/>
  <c r="X17" i="30" s="1"/>
  <c r="U17" i="30" s="1"/>
  <c r="BN18" i="30"/>
  <c r="BM18" i="30" s="1"/>
  <c r="BL18" i="30" s="1"/>
  <c r="BK18" i="30" s="1"/>
  <c r="BJ18" i="30" s="1"/>
  <c r="BI18" i="30" s="1"/>
  <c r="BH18" i="30" s="1"/>
  <c r="BG18" i="30" s="1"/>
  <c r="BF18" i="30" s="1"/>
  <c r="BE18" i="30" s="1"/>
  <c r="BD18" i="30" s="1"/>
  <c r="BC18" i="30" s="1"/>
  <c r="BB18" i="30" s="1"/>
  <c r="BA18" i="30" s="1"/>
  <c r="AZ18" i="30" s="1"/>
  <c r="AY18" i="30" s="1"/>
  <c r="AX18" i="30" s="1"/>
  <c r="AW18" i="30" s="1"/>
  <c r="AV18" i="30" s="1"/>
  <c r="AU18" i="30" s="1"/>
  <c r="AT18" i="30" s="1"/>
  <c r="AS18" i="30" s="1"/>
  <c r="AR18" i="30" s="1"/>
  <c r="AQ18" i="30" s="1"/>
  <c r="AP18" i="30" s="1"/>
  <c r="AO18" i="30" s="1"/>
  <c r="AN18" i="30" s="1"/>
  <c r="AM18" i="30" s="1"/>
  <c r="AL18" i="30" s="1"/>
  <c r="AK18" i="30" s="1"/>
  <c r="AJ18" i="30" s="1"/>
  <c r="AI18" i="30" s="1"/>
  <c r="AH18" i="30" s="1"/>
  <c r="AG18" i="30" s="1"/>
  <c r="AF18" i="30" s="1"/>
  <c r="AE18" i="30" s="1"/>
  <c r="AD18" i="30" s="1"/>
  <c r="AC18" i="30" s="1"/>
  <c r="AB18" i="30" s="1"/>
  <c r="AA18" i="30" s="1"/>
  <c r="Z18" i="30" s="1"/>
  <c r="Y18" i="30" s="1"/>
  <c r="X18" i="30" s="1"/>
  <c r="U41" i="30"/>
  <c r="BQ41" i="30" s="1"/>
  <c r="U7" i="30"/>
  <c r="BP7" i="30" s="1"/>
  <c r="U33" i="30"/>
  <c r="BR33" i="30" s="1"/>
  <c r="Y8" i="30"/>
  <c r="X8" i="30" s="1"/>
  <c r="U8" i="30" s="1"/>
  <c r="U25" i="30"/>
  <c r="U13" i="30"/>
  <c r="Y14" i="30"/>
  <c r="X14" i="30" s="1"/>
  <c r="U14" i="30" s="1"/>
  <c r="Y12" i="30"/>
  <c r="X12" i="30" s="1"/>
  <c r="U12" i="30" s="1"/>
  <c r="Y31" i="30"/>
  <c r="X31" i="30" s="1"/>
  <c r="U31" i="30" s="1"/>
  <c r="U40" i="30"/>
  <c r="BQ40" i="30" s="1"/>
  <c r="U27" i="30"/>
  <c r="BP27" i="30" s="1"/>
  <c r="BN22" i="30"/>
  <c r="BM22" i="30" s="1"/>
  <c r="BL22" i="30" s="1"/>
  <c r="BK22" i="30" s="1"/>
  <c r="BJ22" i="30" s="1"/>
  <c r="BI22" i="30" s="1"/>
  <c r="BH22" i="30" s="1"/>
  <c r="BG22" i="30" s="1"/>
  <c r="BF22" i="30" s="1"/>
  <c r="BE22" i="30" s="1"/>
  <c r="BD22" i="30" s="1"/>
  <c r="BC22" i="30" s="1"/>
  <c r="BB22" i="30" s="1"/>
  <c r="BA22" i="30" s="1"/>
  <c r="AZ22" i="30" s="1"/>
  <c r="AY22" i="30" s="1"/>
  <c r="AX22" i="30" s="1"/>
  <c r="AW22" i="30" s="1"/>
  <c r="AV22" i="30" s="1"/>
  <c r="AU22" i="30" s="1"/>
  <c r="AT22" i="30" s="1"/>
  <c r="AS22" i="30" s="1"/>
  <c r="AR22" i="30" s="1"/>
  <c r="AQ22" i="30" s="1"/>
  <c r="AP22" i="30" s="1"/>
  <c r="AO22" i="30" s="1"/>
  <c r="AN22" i="30" s="1"/>
  <c r="AM22" i="30" s="1"/>
  <c r="AL22" i="30" s="1"/>
  <c r="AK22" i="30" s="1"/>
  <c r="AJ22" i="30" s="1"/>
  <c r="AI22" i="30" s="1"/>
  <c r="AH22" i="30" s="1"/>
  <c r="AG22" i="30" s="1"/>
  <c r="AF22" i="30" s="1"/>
  <c r="AE22" i="30" s="1"/>
  <c r="AD22" i="30" s="1"/>
  <c r="AC22" i="30" s="1"/>
  <c r="AB22" i="30" s="1"/>
  <c r="AA22" i="30" s="1"/>
  <c r="Z22" i="30" s="1"/>
  <c r="Y22" i="30" s="1"/>
  <c r="X22" i="30" s="1"/>
  <c r="U39" i="30"/>
  <c r="BR39" i="30" s="1"/>
  <c r="U34" i="30"/>
  <c r="BP34" i="30" s="1"/>
  <c r="U9" i="30"/>
  <c r="Y32" i="30"/>
  <c r="X32" i="30" s="1"/>
  <c r="U32" i="30" s="1"/>
  <c r="Y10" i="30"/>
  <c r="X10" i="30" s="1"/>
  <c r="U10" i="30" s="1"/>
  <c r="U23" i="30"/>
  <c r="U16" i="30"/>
  <c r="Y29" i="30"/>
  <c r="X29" i="30" s="1"/>
  <c r="U29" i="30" s="1"/>
  <c r="U20" i="30"/>
  <c r="Y28" i="30"/>
  <c r="X28" i="30" s="1"/>
  <c r="U28" i="30" s="1"/>
  <c r="Y5" i="30"/>
  <c r="X5" i="30" s="1"/>
  <c r="U5" i="30" s="1"/>
  <c r="BP5" i="30" s="1"/>
  <c r="BN30" i="30"/>
  <c r="BM30" i="30" s="1"/>
  <c r="BL30" i="30" s="1"/>
  <c r="BK30" i="30" s="1"/>
  <c r="BJ30" i="30" s="1"/>
  <c r="BI30" i="30" s="1"/>
  <c r="BH30" i="30" s="1"/>
  <c r="BG30" i="30" s="1"/>
  <c r="BF30" i="30" s="1"/>
  <c r="BE30" i="30" s="1"/>
  <c r="BD30" i="30" s="1"/>
  <c r="BC30" i="30" s="1"/>
  <c r="BB30" i="30" s="1"/>
  <c r="BA30" i="30" s="1"/>
  <c r="AZ30" i="30" s="1"/>
  <c r="AY30" i="30" s="1"/>
  <c r="AX30" i="30" s="1"/>
  <c r="AW30" i="30" s="1"/>
  <c r="AV30" i="30" s="1"/>
  <c r="AU30" i="30" s="1"/>
  <c r="AT30" i="30" s="1"/>
  <c r="AS30" i="30" s="1"/>
  <c r="AR30" i="30" s="1"/>
  <c r="AQ30" i="30" s="1"/>
  <c r="AP30" i="30" s="1"/>
  <c r="AO30" i="30" s="1"/>
  <c r="AN30" i="30" s="1"/>
  <c r="AM30" i="30" s="1"/>
  <c r="AL30" i="30" s="1"/>
  <c r="AK30" i="30" s="1"/>
  <c r="AJ30" i="30" s="1"/>
  <c r="AI30" i="30" s="1"/>
  <c r="AH30" i="30" s="1"/>
  <c r="AG30" i="30" s="1"/>
  <c r="AF30" i="30" s="1"/>
  <c r="AE30" i="30" s="1"/>
  <c r="AD30" i="30" s="1"/>
  <c r="AC30" i="30" s="1"/>
  <c r="AB30" i="30" s="1"/>
  <c r="AA30" i="30" s="1"/>
  <c r="Z30" i="30" s="1"/>
  <c r="Y30" i="30" s="1"/>
  <c r="X30" i="30" s="1"/>
  <c r="BN15" i="30"/>
  <c r="BM15" i="30" s="1"/>
  <c r="BL15" i="30" s="1"/>
  <c r="BK15" i="30" s="1"/>
  <c r="BJ15" i="30" s="1"/>
  <c r="BI15" i="30" s="1"/>
  <c r="BH15" i="30" s="1"/>
  <c r="BG15" i="30" s="1"/>
  <c r="BF15" i="30" s="1"/>
  <c r="BE15" i="30" s="1"/>
  <c r="BD15" i="30" s="1"/>
  <c r="BC15" i="30" s="1"/>
  <c r="BB15" i="30" s="1"/>
  <c r="BA15" i="30" s="1"/>
  <c r="AZ15" i="30" s="1"/>
  <c r="AY15" i="30" s="1"/>
  <c r="AX15" i="30" s="1"/>
  <c r="AW15" i="30" s="1"/>
  <c r="AV15" i="30" s="1"/>
  <c r="AU15" i="30" s="1"/>
  <c r="AT15" i="30" s="1"/>
  <c r="AS15" i="30" s="1"/>
  <c r="AR15" i="30" s="1"/>
  <c r="AQ15" i="30" s="1"/>
  <c r="AP15" i="30" s="1"/>
  <c r="AO15" i="30" s="1"/>
  <c r="AN15" i="30" s="1"/>
  <c r="AM15" i="30" s="1"/>
  <c r="AL15" i="30" s="1"/>
  <c r="AK15" i="30" s="1"/>
  <c r="AJ15" i="30" s="1"/>
  <c r="AI15" i="30" s="1"/>
  <c r="AH15" i="30" s="1"/>
  <c r="AG15" i="30" s="1"/>
  <c r="AF15" i="30" s="1"/>
  <c r="AE15" i="30" s="1"/>
  <c r="AD15" i="30" s="1"/>
  <c r="AC15" i="30" s="1"/>
  <c r="AB15" i="30" s="1"/>
  <c r="AA15" i="30" s="1"/>
  <c r="Z15" i="30" s="1"/>
  <c r="BN38" i="30"/>
  <c r="BM38" i="30" s="1"/>
  <c r="BL38" i="30" s="1"/>
  <c r="BK38" i="30" s="1"/>
  <c r="BJ38" i="30" s="1"/>
  <c r="BI38" i="30" s="1"/>
  <c r="BH38" i="30" s="1"/>
  <c r="BG38" i="30" s="1"/>
  <c r="BF38" i="30" s="1"/>
  <c r="BE38" i="30" s="1"/>
  <c r="BD38" i="30" s="1"/>
  <c r="BC38" i="30" s="1"/>
  <c r="BB38" i="30" s="1"/>
  <c r="BA38" i="30" s="1"/>
  <c r="AZ38" i="30" s="1"/>
  <c r="AY38" i="30" s="1"/>
  <c r="AX38" i="30" s="1"/>
  <c r="AW38" i="30" s="1"/>
  <c r="AV38" i="30" s="1"/>
  <c r="AU38" i="30" s="1"/>
  <c r="AT38" i="30" s="1"/>
  <c r="AS38" i="30" s="1"/>
  <c r="AR38" i="30" s="1"/>
  <c r="AQ38" i="30" s="1"/>
  <c r="AP38" i="30" s="1"/>
  <c r="AO38" i="30" s="1"/>
  <c r="AN38" i="30" s="1"/>
  <c r="AM38" i="30" s="1"/>
  <c r="AL38" i="30" s="1"/>
  <c r="AK38" i="30" s="1"/>
  <c r="AJ38" i="30" s="1"/>
  <c r="AI38" i="30" s="1"/>
  <c r="AH38" i="30" s="1"/>
  <c r="AG38" i="30" s="1"/>
  <c r="AF38" i="30" s="1"/>
  <c r="AE38" i="30" s="1"/>
  <c r="AD38" i="30" s="1"/>
  <c r="AC38" i="30" s="1"/>
  <c r="AB38" i="30" s="1"/>
  <c r="AA38" i="30" s="1"/>
  <c r="Z38" i="30" s="1"/>
  <c r="BN6" i="30"/>
  <c r="BM6" i="30" s="1"/>
  <c r="BL6" i="30" s="1"/>
  <c r="BK6" i="30" s="1"/>
  <c r="BJ6" i="30" s="1"/>
  <c r="BI6" i="30" s="1"/>
  <c r="BH6" i="30" s="1"/>
  <c r="BG6" i="30" s="1"/>
  <c r="BF6" i="30" s="1"/>
  <c r="BE6" i="30" s="1"/>
  <c r="BD6" i="30" s="1"/>
  <c r="BC6" i="30" s="1"/>
  <c r="BB6" i="30" s="1"/>
  <c r="BA6" i="30" s="1"/>
  <c r="AZ6" i="30" s="1"/>
  <c r="AY6" i="30" s="1"/>
  <c r="AX6" i="30" s="1"/>
  <c r="AW6" i="30" s="1"/>
  <c r="AV6" i="30" s="1"/>
  <c r="AU6" i="30" s="1"/>
  <c r="AT6" i="30" s="1"/>
  <c r="AS6" i="30" s="1"/>
  <c r="AR6" i="30" s="1"/>
  <c r="AQ6" i="30" s="1"/>
  <c r="AP6" i="30" s="1"/>
  <c r="AO6" i="30" s="1"/>
  <c r="AN6" i="30" s="1"/>
  <c r="AM6" i="30" s="1"/>
  <c r="AL6" i="30" s="1"/>
  <c r="AK6" i="30" s="1"/>
  <c r="AJ6" i="30" s="1"/>
  <c r="AI6" i="30" s="1"/>
  <c r="AH6" i="30" s="1"/>
  <c r="AG6" i="30" s="1"/>
  <c r="AF6" i="30" s="1"/>
  <c r="AE6" i="30" s="1"/>
  <c r="AD6" i="30" s="1"/>
  <c r="AC6" i="30" s="1"/>
  <c r="AB6" i="30" s="1"/>
  <c r="AA6" i="30" s="1"/>
  <c r="Z6" i="30" s="1"/>
  <c r="BN4" i="30"/>
  <c r="BM4" i="30" s="1"/>
  <c r="BL4" i="30" s="1"/>
  <c r="BK4" i="30" s="1"/>
  <c r="BJ4" i="30" s="1"/>
  <c r="BI4" i="30" s="1"/>
  <c r="BH4" i="30" s="1"/>
  <c r="BG4" i="30" s="1"/>
  <c r="BF4" i="30" s="1"/>
  <c r="BE4" i="30" s="1"/>
  <c r="BD4" i="30" s="1"/>
  <c r="BC4" i="30" s="1"/>
  <c r="BB4" i="30" s="1"/>
  <c r="BA4" i="30" s="1"/>
  <c r="AZ4" i="30" s="1"/>
  <c r="AY4" i="30" s="1"/>
  <c r="AX4" i="30" s="1"/>
  <c r="AW4" i="30" s="1"/>
  <c r="AV4" i="30" s="1"/>
  <c r="AU4" i="30" s="1"/>
  <c r="AT4" i="30" s="1"/>
  <c r="AS4" i="30" s="1"/>
  <c r="AR4" i="30" s="1"/>
  <c r="AQ4" i="30" s="1"/>
  <c r="AP4" i="30" s="1"/>
  <c r="AO4" i="30" s="1"/>
  <c r="AN4" i="30" s="1"/>
  <c r="AM4" i="30" s="1"/>
  <c r="AL4" i="30" s="1"/>
  <c r="AK4" i="30" s="1"/>
  <c r="AJ4" i="30" s="1"/>
  <c r="AI4" i="30" s="1"/>
  <c r="AH4" i="30" s="1"/>
  <c r="AG4" i="30" s="1"/>
  <c r="AF4" i="30" s="1"/>
  <c r="AE4" i="30" s="1"/>
  <c r="AD4" i="30" s="1"/>
  <c r="AC4" i="30" s="1"/>
  <c r="AB4" i="30" s="1"/>
  <c r="AA4" i="30" s="1"/>
  <c r="Z4" i="30" s="1"/>
  <c r="BR41" i="30" l="1"/>
  <c r="BP41" i="30"/>
  <c r="BQ39" i="30"/>
  <c r="BP40" i="30"/>
  <c r="BP33" i="30"/>
  <c r="BR40" i="30"/>
  <c r="BQ33" i="30"/>
  <c r="BP17" i="30"/>
  <c r="BQ17" i="30"/>
  <c r="BR17" i="30"/>
  <c r="BP14" i="30"/>
  <c r="BR14" i="30"/>
  <c r="BQ14" i="30"/>
  <c r="BR8" i="30"/>
  <c r="BP8" i="30"/>
  <c r="BQ8" i="30"/>
  <c r="BQ7" i="30"/>
  <c r="BQ27" i="30"/>
  <c r="BR7" i="30"/>
  <c r="BQ34" i="30"/>
  <c r="BR27" i="30"/>
  <c r="BQ29" i="30"/>
  <c r="BP29" i="30"/>
  <c r="BR29" i="30"/>
  <c r="BQ32" i="30"/>
  <c r="BR32" i="30"/>
  <c r="BP32" i="30"/>
  <c r="BP31" i="30"/>
  <c r="BQ31" i="30"/>
  <c r="BR31" i="30"/>
  <c r="BP37" i="30"/>
  <c r="BQ37" i="30"/>
  <c r="BR37" i="30"/>
  <c r="BQ12" i="30"/>
  <c r="BR12" i="30"/>
  <c r="BP12" i="30"/>
  <c r="BQ43" i="30"/>
  <c r="BR43" i="30"/>
  <c r="BP43" i="30"/>
  <c r="BR28" i="30"/>
  <c r="BQ28" i="30"/>
  <c r="BP28" i="30"/>
  <c r="BR35" i="30"/>
  <c r="BQ35" i="30"/>
  <c r="BP35" i="30"/>
  <c r="BR10" i="30"/>
  <c r="BP10" i="30"/>
  <c r="BQ10" i="30"/>
  <c r="BQ36" i="30"/>
  <c r="BR36" i="30"/>
  <c r="BP36" i="30"/>
  <c r="BP19" i="30"/>
  <c r="BR19" i="30"/>
  <c r="BQ19" i="30"/>
  <c r="BP39" i="30"/>
  <c r="BP20" i="30"/>
  <c r="BR20" i="30"/>
  <c r="BQ20" i="30"/>
  <c r="BP13" i="30"/>
  <c r="BR13" i="30"/>
  <c r="BQ13" i="30"/>
  <c r="BQ26" i="30"/>
  <c r="BP26" i="30"/>
  <c r="BR26" i="30"/>
  <c r="U22" i="30"/>
  <c r="BR25" i="30"/>
  <c r="BQ25" i="30"/>
  <c r="BP25" i="30"/>
  <c r="U18" i="30"/>
  <c r="BP11" i="30"/>
  <c r="BR11" i="30"/>
  <c r="BQ11" i="30"/>
  <c r="BR34" i="30"/>
  <c r="BQ16" i="30"/>
  <c r="BP16" i="30"/>
  <c r="BR16" i="30"/>
  <c r="BP9" i="30"/>
  <c r="BR9" i="30"/>
  <c r="BQ9" i="30"/>
  <c r="Y15" i="30"/>
  <c r="X15" i="30" s="1"/>
  <c r="U15" i="30" s="1"/>
  <c r="BR24" i="30"/>
  <c r="BQ24" i="30"/>
  <c r="BP24" i="30"/>
  <c r="U21" i="30"/>
  <c r="U30" i="30"/>
  <c r="BQ30" i="30" s="1"/>
  <c r="BP23" i="30"/>
  <c r="BR23" i="30"/>
  <c r="BQ23" i="30"/>
  <c r="Y38" i="30"/>
  <c r="X38" i="30" s="1"/>
  <c r="U38" i="30" s="1"/>
  <c r="Y6" i="30"/>
  <c r="X6" i="30" s="1"/>
  <c r="U6" i="30" s="1"/>
  <c r="BR5" i="30"/>
  <c r="BQ5" i="30"/>
  <c r="Y4" i="30"/>
  <c r="X4" i="30" s="1"/>
  <c r="U4" i="30" s="1"/>
  <c r="U44" i="30" l="1"/>
  <c r="U61" i="30" s="1"/>
  <c r="BR30" i="30"/>
  <c r="BP30" i="30"/>
  <c r="BP15" i="30"/>
  <c r="BQ15" i="30"/>
  <c r="BR15" i="30"/>
  <c r="BP6" i="30"/>
  <c r="BR6" i="30"/>
  <c r="BQ6" i="30"/>
  <c r="BP38" i="30"/>
  <c r="BR38" i="30"/>
  <c r="BQ38" i="30"/>
  <c r="BR21" i="30"/>
  <c r="BQ21" i="30"/>
  <c r="BP21" i="30"/>
  <c r="BQ18" i="30"/>
  <c r="BR18" i="30"/>
  <c r="BP18" i="30"/>
  <c r="BQ22" i="30"/>
  <c r="BR22" i="30"/>
  <c r="BP22" i="30"/>
  <c r="BQ4" i="30"/>
  <c r="BP4" i="30"/>
  <c r="BR4" i="30"/>
  <c r="BQ3" i="30" l="1"/>
  <c r="J10" i="32" s="1"/>
  <c r="BP3" i="30"/>
  <c r="BR3" i="30"/>
  <c r="J11" i="32" s="1"/>
  <c r="BS3" i="30" l="1"/>
  <c r="J9" i="32"/>
  <c r="K8" i="32" s="1"/>
</calcChain>
</file>

<file path=xl/sharedStrings.xml><?xml version="1.0" encoding="utf-8"?>
<sst xmlns="http://schemas.openxmlformats.org/spreadsheetml/2006/main" count="240" uniqueCount="152">
  <si>
    <t>Bakalavr diplomiga ilova</t>
  </si>
  <si>
    <t>(reyting daftarchasidan ko'chirma)</t>
  </si>
  <si>
    <t>Diplomni ro'yxatga olish raqami № ______</t>
  </si>
  <si>
    <t>№</t>
  </si>
  <si>
    <t>.</t>
  </si>
  <si>
    <t>Termiz davlat universiteti</t>
  </si>
  <si>
    <t>O'qishni tugatgan yili: 2016</t>
  </si>
  <si>
    <t>I-semestr</t>
  </si>
  <si>
    <t>II-semestr</t>
  </si>
  <si>
    <t>III-semestr</t>
  </si>
  <si>
    <t>IV-semestr</t>
  </si>
  <si>
    <t>V-semestr</t>
  </si>
  <si>
    <t>VI-semestr</t>
  </si>
  <si>
    <t>VII-semestr</t>
  </si>
  <si>
    <t>VIII-semestr</t>
  </si>
  <si>
    <t>4-шакл</t>
  </si>
  <si>
    <t>Термиз давлат университети</t>
  </si>
  <si>
    <t>(фамилияси, исми, шарифи)</t>
  </si>
  <si>
    <t>11. Якуний давлат аттестациялари натижалари:</t>
  </si>
  <si>
    <t>Фан</t>
  </si>
  <si>
    <t>Сана</t>
  </si>
  <si>
    <t>Ўзлаштириш 
курсаткичи</t>
  </si>
  <si>
    <t>1.</t>
  </si>
  <si>
    <t xml:space="preserve">Факультет декани: </t>
  </si>
  <si>
    <t>А.Абсаматов</t>
  </si>
  <si>
    <t>4. Ўқиш шакли: Кундузги</t>
  </si>
  <si>
    <t>12. Битирув малакавий иши</t>
  </si>
  <si>
    <t>10. 2015 йил №323-Т буйруқ билан БМИни бажаришга, якуний давлат аттестациясини топширишга рухсат берилди.</t>
  </si>
  <si>
    <r>
      <t xml:space="preserve">5. Йўналиш (Мутахассислик) </t>
    </r>
    <r>
      <rPr>
        <u/>
        <sz val="11"/>
        <color indexed="8"/>
        <rFont val="Times New Roman"/>
        <family val="1"/>
        <charset val="204"/>
      </rPr>
      <t>Молия</t>
    </r>
  </si>
  <si>
    <t xml:space="preserve">6. Ўқишдан четлатилди: ________________________
_________________________________________________________________________________________
                        (сабаби, буйруқ №, санаси)
7. Ўқишга тикланди:_________________________
__________________________________________________________________________________
8. Академик таътил берилганлиги ҳақида маълумот
“_____” _______________20____ йилдаги 
№_________ буйруқ билан __________________
______________________________________кўра
академик таътил берилди ва ___________гуруҳида 
ҳисобга олинди.
“____”_____________20___йилдаги  №__________ буйруқ билан____________________ сабабли 
20__ ўқув йилига академик таътил берилди ва ______курс____________гуруҳида ҳисобга олинди.
</t>
  </si>
  <si>
    <t xml:space="preserve">Familiyasi: </t>
  </si>
  <si>
    <t>Ismi:</t>
  </si>
  <si>
    <t>Otasining ismi:</t>
  </si>
  <si>
    <r>
      <t xml:space="preserve">
13. 2016 йил Давлат аттестация комиссияси қарорига мувофиқ</t>
    </r>
    <r>
      <rPr>
        <u/>
        <sz val="11"/>
        <color indexed="8"/>
        <rFont val="Times New Roman"/>
        <family val="1"/>
        <charset val="204"/>
      </rPr>
      <t xml:space="preserve"> Молия таълим </t>
    </r>
    <r>
      <rPr>
        <sz val="11"/>
        <color indexed="8"/>
        <rFont val="Times New Roman"/>
        <family val="1"/>
        <charset val="204"/>
      </rPr>
      <t>йўналиши (мутахассислиги) бўйича бакалавр (магистр) даражаси берилди ва ОТМни тугатганлик ва диплом берилганликни ҳисобга олиш китобида №________________рақам билан қайд этилди.</t>
    </r>
  </si>
  <si>
    <t>9. Ўқиш давомида</t>
  </si>
  <si>
    <t>фан топширилди.</t>
  </si>
  <si>
    <t>O'qishga kirgan yili:  2012</t>
  </si>
  <si>
    <t>Фан номи</t>
  </si>
  <si>
    <t>Ўзлаш-тириш кўрсат-кичи</t>
  </si>
  <si>
    <t>Изоҳ</t>
  </si>
  <si>
    <t>баллга ҳимоя қилди.</t>
  </si>
  <si>
    <t>Семестр учун 
умумий соат</t>
  </si>
  <si>
    <t>Курс ишлари</t>
  </si>
  <si>
    <t>Амалиёт</t>
  </si>
  <si>
    <t>Якуний давлат аттестацияси</t>
  </si>
  <si>
    <t>Соатлар миқдори</t>
  </si>
  <si>
    <t>Жами</t>
  </si>
  <si>
    <t>Рейтинг баллар миқдори</t>
  </si>
  <si>
    <t>ТАЛАБА ЎҚУВ ВАРАҚАСИ</t>
  </si>
  <si>
    <t>мавзусида 2016 йил “08”  июнда</t>
  </si>
  <si>
    <t>Iqtisodiyot nazariyasi</t>
  </si>
  <si>
    <t>Moliyaviy va boshqaruv hisobi</t>
  </si>
  <si>
    <t>Audit</t>
  </si>
  <si>
    <t>Statistika</t>
  </si>
  <si>
    <t>Byudjet hisobi</t>
  </si>
  <si>
    <t>Davlat byudjeti</t>
  </si>
  <si>
    <t>Moliyaviy menejment</t>
  </si>
  <si>
    <t>G'aznachilik</t>
  </si>
  <si>
    <t>Mutahassislikka kirish</t>
  </si>
  <si>
    <t>Moliya</t>
  </si>
  <si>
    <t>Xalqaro moliya munosabatlari</t>
  </si>
  <si>
    <t>Bank ishi</t>
  </si>
  <si>
    <t>Jami:</t>
  </si>
  <si>
    <t>Moliya talim yonalishi bitiruvchisi</t>
  </si>
  <si>
    <t>ning diplomiga ilova</t>
  </si>
  <si>
    <t>Yo'nalish:  Moliya</t>
  </si>
  <si>
    <t xml:space="preserve">        O`quv rejasiga muvofiq fanlar nomi</t>
  </si>
  <si>
    <t>Bitiruvchining umumiy reytingi:</t>
  </si>
  <si>
    <t>Rektor:</t>
  </si>
  <si>
    <t xml:space="preserve">                        М.O'.</t>
  </si>
  <si>
    <t>Dekan:</t>
  </si>
  <si>
    <t>Kotib:</t>
  </si>
  <si>
    <t>Falsafa (etika, estetika, mantiq)</t>
  </si>
  <si>
    <t xml:space="preserve">2. Манзили: Термиз шаҳар, Голованова кўчаси 25-уй </t>
  </si>
  <si>
    <r>
      <rPr>
        <sz val="12"/>
        <rFont val="Times New Roman"/>
        <family val="1"/>
        <charset val="204"/>
      </rPr>
      <t xml:space="preserve">Рейтинг дафтарчаси № </t>
    </r>
    <r>
      <rPr>
        <sz val="12"/>
        <color indexed="60"/>
        <rFont val="Times New Roman"/>
        <family val="1"/>
        <charset val="204"/>
      </rPr>
      <t>2012-84</t>
    </r>
  </si>
  <si>
    <t>3. Ўқишга кирган санаси:  “18” август 2012 йил,            буйруқ № 228-Т</t>
  </si>
  <si>
    <t>Jismoniy madaniyat va sport</t>
  </si>
  <si>
    <t>Soliq va soliqqa tortish</t>
  </si>
  <si>
    <t>Mutaxassislikka kirish</t>
  </si>
  <si>
    <t>Ўқув дастурининг бажарилиши</t>
  </si>
  <si>
    <t>I семестр</t>
  </si>
  <si>
    <t>II семестр</t>
  </si>
  <si>
    <t>V семестр</t>
  </si>
  <si>
    <t>VI семестр</t>
  </si>
  <si>
    <t>III семестр</t>
  </si>
  <si>
    <t>IV семестр</t>
  </si>
  <si>
    <t>VII семестр</t>
  </si>
  <si>
    <t>VIII семестр</t>
  </si>
  <si>
    <t>Баҳоси рейтингда</t>
  </si>
  <si>
    <t>60 дан кам</t>
  </si>
  <si>
    <t>Formula qo'yilgan</t>
  </si>
  <si>
    <t>jami</t>
  </si>
  <si>
    <t>60-70</t>
  </si>
  <si>
    <t>71-90</t>
  </si>
  <si>
    <t>91-100</t>
  </si>
  <si>
    <t>To`plangan ballar miqdori (ball)</t>
  </si>
  <si>
    <t>“60-70”</t>
  </si>
  <si>
    <t>“71-90”</t>
  </si>
  <si>
    <t>“91-100”</t>
  </si>
  <si>
    <t>Amaliy ingliz tili</t>
  </si>
  <si>
    <t xml:space="preserve">Audit </t>
  </si>
  <si>
    <t>Banklarda buxgalteriya hisobi</t>
  </si>
  <si>
    <t>Buxgalteriya hisobi nazariyasi</t>
  </si>
  <si>
    <t>Davlat pensiya ta'minoti</t>
  </si>
  <si>
    <t>Davlat tilida ish yuritish</t>
  </si>
  <si>
    <t>Dinshunoslik</t>
  </si>
  <si>
    <t>Ekonometrika asoslari</t>
  </si>
  <si>
    <t>Falsafa</t>
  </si>
  <si>
    <t>Hayot faoliyati  xavfsizligi</t>
  </si>
  <si>
    <t>Investitsiya va innovatsiyalar</t>
  </si>
  <si>
    <t>Iqtisodchilar uchun matematika</t>
  </si>
  <si>
    <t>Iqtisodiyotda axborot komplekslari va texnologiyalari</t>
  </si>
  <si>
    <t>Jismoniy tarbiya va sport</t>
  </si>
  <si>
    <t>Kasbiy psixologiya</t>
  </si>
  <si>
    <t>Menejment. Marketing</t>
  </si>
  <si>
    <t>Mikroiqtisodiyot. Makroiqtisodiyot</t>
  </si>
  <si>
    <t>Moliyaning dasturiy komplekslari</t>
  </si>
  <si>
    <t>Moliyaviy tahlil</t>
  </si>
  <si>
    <t>O'zbek (rus) tili</t>
  </si>
  <si>
    <t>O'zbekiston tarixi</t>
  </si>
  <si>
    <t>O'zbekistonni rivojlantirish strategiyasi. Fuqarolik jamiyati</t>
  </si>
  <si>
    <t>Pul va banklar</t>
  </si>
  <si>
    <t>Sug'urta nazariyasi va amaliyoti</t>
  </si>
  <si>
    <t>Ta'lim-tarbiya jarayonlarining me'yoriy huquqiy asoslari</t>
  </si>
  <si>
    <t>Xorijiy mamlakatlar soliq tizimi</t>
  </si>
  <si>
    <t>Xorijiy til</t>
  </si>
  <si>
    <t>Mutaxassislik va ixtisoslik fanlari</t>
  </si>
  <si>
    <t>Xorijiy mamlakatlar moliya tizimi</t>
  </si>
  <si>
    <t>O'zbek (rus ) tili</t>
  </si>
  <si>
    <t>Dalat budjeti</t>
  </si>
  <si>
    <t>Davlat budjeti</t>
  </si>
  <si>
    <t>Budjet hisobi</t>
  </si>
  <si>
    <t>"_____"  _______________________ 2022 yil</t>
  </si>
  <si>
    <t>O`quv rejasida belgilangan soatlar miqdori</t>
  </si>
  <si>
    <t>Ўзлаштириш кўрсаткичи</t>
  </si>
  <si>
    <t>Abduvaliyeva</t>
  </si>
  <si>
    <t>Durdona</t>
  </si>
  <si>
    <t>Yusuf qizi</t>
  </si>
  <si>
    <t>Биринчи курс 2018-2019 ўқув йили</t>
  </si>
  <si>
    <t>Иккинчи курс 2019-2020 ўқув йили</t>
  </si>
  <si>
    <t>Учинчи курс 2020-2021 ўқув йили</t>
  </si>
  <si>
    <t>Туртинчи курс 2021-2022 ўқув йили</t>
  </si>
  <si>
    <t>Byudjet hisobi (kurs ishi)</t>
  </si>
  <si>
    <t>Davlat byudjeti (kurs ishi)</t>
  </si>
  <si>
    <t>Iqtisodiyot nazariyasi (kurs ishi)</t>
  </si>
  <si>
    <t>Moliya (kurs ishi)</t>
  </si>
  <si>
    <t>Moliyaviy boshqaruv hisobi (kurs ishi)</t>
  </si>
  <si>
    <t>Xalqaro moliya munosabatlari (kurs ishi)</t>
  </si>
  <si>
    <t>Malakaviy amaliyot 1</t>
  </si>
  <si>
    <t>Malakaviy amaliyot 2</t>
  </si>
  <si>
    <t xml:space="preserve">Malakaviy amaliyot 3 </t>
  </si>
  <si>
    <t>Malakaviy amaliyot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</si>
</sst>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u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color indexed="6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22"/>
      <color theme="1"/>
      <name val="Calibri"/>
      <family val="2"/>
      <charset val="204"/>
      <scheme val="minor"/>
    </font>
    <font>
      <sz val="11"/>
      <color rgb="FFC00000"/>
      <name val="Times New Roman"/>
      <family val="1"/>
      <charset val="204"/>
    </font>
    <font>
      <u/>
      <sz val="12"/>
      <color rgb="FFC00000"/>
      <name val="Times New Roman"/>
      <family val="1"/>
      <charset val="204"/>
    </font>
    <font>
      <b/>
      <sz val="18"/>
      <color theme="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36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2"/>
      <color rgb="FFC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i/>
      <sz val="11"/>
      <color rgb="FFC00000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2"/>
      <name val="Calibri"/>
      <family val="2"/>
      <charset val="204"/>
      <scheme val="minor"/>
    </font>
    <font>
      <i/>
      <sz val="11"/>
      <color rgb="FFC00000"/>
      <name val="Calibri"/>
      <family val="2"/>
      <charset val="204"/>
      <scheme val="minor"/>
    </font>
    <font>
      <b/>
      <sz val="16"/>
      <color rgb="FFC0000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5">
    <xf numFmtId="0" fontId="0" fillId="0" borderId="0" xfId="0"/>
    <xf numFmtId="1" fontId="2" fillId="0" borderId="1" xfId="0" applyNumberFormat="1" applyFont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wrapText="1"/>
    </xf>
    <xf numFmtId="1" fontId="2" fillId="0" borderId="1" xfId="0" applyNumberFormat="1" applyFont="1" applyBorder="1" applyAlignment="1">
      <alignment horizontal="left" vertical="center"/>
    </xf>
    <xf numFmtId="1" fontId="2" fillId="0" borderId="1" xfId="0" applyNumberFormat="1" applyFont="1" applyBorder="1" applyAlignment="1">
      <alignment horizontal="center" wrapText="1"/>
    </xf>
    <xf numFmtId="1" fontId="2" fillId="0" borderId="0" xfId="0" applyNumberFormat="1" applyFont="1" applyAlignment="1">
      <alignment horizontal="center" wrapText="1"/>
    </xf>
    <xf numFmtId="1" fontId="2" fillId="0" borderId="0" xfId="0" applyNumberFormat="1" applyFont="1" applyAlignment="1">
      <alignment horizontal="center" vertical="center"/>
    </xf>
    <xf numFmtId="1" fontId="2" fillId="0" borderId="0" xfId="0" applyNumberFormat="1" applyFont="1" applyAlignment="1">
      <alignment horizontal="center"/>
    </xf>
    <xf numFmtId="1" fontId="1" fillId="0" borderId="0" xfId="0" applyNumberFormat="1" applyFont="1" applyAlignment="1">
      <alignment horizontal="left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0" fillId="0" borderId="0" xfId="0" applyFont="1"/>
    <xf numFmtId="0" fontId="10" fillId="0" borderId="1" xfId="0" applyFont="1" applyBorder="1" applyAlignment="1">
      <alignment horizontal="center" vertical="center" wrapText="1"/>
    </xf>
    <xf numFmtId="0" fontId="10" fillId="0" borderId="4" xfId="0" applyFont="1" applyBorder="1" applyAlignment="1">
      <alignment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8" xfId="0" applyFont="1" applyBorder="1" applyAlignment="1">
      <alignment vertical="center" wrapText="1"/>
    </xf>
    <xf numFmtId="0" fontId="8" fillId="0" borderId="0" xfId="0" applyFont="1"/>
    <xf numFmtId="0" fontId="0" fillId="0" borderId="0" xfId="0" applyFont="1" applyAlignment="1">
      <alignment horizontal="center"/>
    </xf>
    <xf numFmtId="0" fontId="9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vertical="center" wrapText="1"/>
    </xf>
    <xf numFmtId="0" fontId="10" fillId="0" borderId="13" xfId="0" applyFont="1" applyBorder="1" applyAlignment="1">
      <alignment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15" xfId="0" applyFont="1" applyBorder="1" applyAlignment="1">
      <alignment vertical="center" wrapText="1"/>
    </xf>
    <xf numFmtId="0" fontId="11" fillId="0" borderId="0" xfId="0" applyFont="1" applyAlignment="1">
      <alignment vertical="center"/>
    </xf>
    <xf numFmtId="0" fontId="12" fillId="0" borderId="0" xfId="0" applyFont="1" applyAlignment="1"/>
    <xf numFmtId="0" fontId="13" fillId="0" borderId="0" xfId="0" applyFont="1" applyAlignment="1"/>
    <xf numFmtId="0" fontId="14" fillId="0" borderId="0" xfId="0" applyFont="1" applyAlignment="1">
      <alignment vertical="center"/>
    </xf>
    <xf numFmtId="0" fontId="13" fillId="0" borderId="0" xfId="0" applyFont="1" applyFill="1" applyAlignment="1"/>
    <xf numFmtId="0" fontId="12" fillId="0" borderId="0" xfId="0" applyFont="1" applyFill="1" applyAlignment="1"/>
    <xf numFmtId="0" fontId="12" fillId="0" borderId="0" xfId="0" applyFont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5" fillId="0" borderId="0" xfId="0" applyFont="1"/>
    <xf numFmtId="0" fontId="15" fillId="0" borderId="0" xfId="0" applyFont="1" applyAlignment="1"/>
    <xf numFmtId="0" fontId="15" fillId="0" borderId="0" xfId="0" applyFont="1" applyFill="1" applyAlignment="1"/>
    <xf numFmtId="0" fontId="0" fillId="0" borderId="0" xfId="0" applyFont="1" applyFill="1" applyAlignment="1"/>
    <xf numFmtId="0" fontId="0" fillId="0" borderId="0" xfId="0" applyFont="1" applyAlignment="1"/>
    <xf numFmtId="0" fontId="0" fillId="0" borderId="0" xfId="0" applyFont="1" applyFill="1" applyAlignment="1">
      <alignment vertical="center"/>
    </xf>
    <xf numFmtId="0" fontId="16" fillId="0" borderId="0" xfId="0" applyFont="1" applyAlignment="1">
      <alignment vertical="center"/>
    </xf>
    <xf numFmtId="0" fontId="10" fillId="0" borderId="0" xfId="0" applyFont="1" applyAlignment="1">
      <alignment vertical="center" wrapText="1"/>
    </xf>
    <xf numFmtId="0" fontId="17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8" fillId="0" borderId="0" xfId="0" applyFont="1" applyAlignment="1">
      <alignment horizontal="center" vertical="center"/>
    </xf>
    <xf numFmtId="1" fontId="4" fillId="0" borderId="1" xfId="0" applyNumberFormat="1" applyFont="1" applyBorder="1" applyAlignment="1">
      <alignment horizontal="left" vertical="center" wrapText="1"/>
    </xf>
    <xf numFmtId="0" fontId="0" fillId="0" borderId="0" xfId="0" applyFont="1" applyAlignment="1">
      <alignment wrapText="1"/>
    </xf>
    <xf numFmtId="0" fontId="19" fillId="0" borderId="0" xfId="0" applyFont="1"/>
    <xf numFmtId="0" fontId="20" fillId="0" borderId="10" xfId="0" applyFont="1" applyBorder="1" applyAlignment="1">
      <alignment vertical="center" wrapText="1"/>
    </xf>
    <xf numFmtId="1" fontId="20" fillId="0" borderId="1" xfId="0" applyNumberFormat="1" applyFont="1" applyBorder="1" applyAlignment="1">
      <alignment horizontal="left" vertical="center" wrapText="1"/>
    </xf>
    <xf numFmtId="1" fontId="20" fillId="0" borderId="16" xfId="0" applyNumberFormat="1" applyFont="1" applyBorder="1" applyAlignment="1">
      <alignment horizontal="left" vertical="center" wrapText="1"/>
    </xf>
    <xf numFmtId="0" fontId="20" fillId="0" borderId="13" xfId="0" applyFont="1" applyBorder="1" applyAlignment="1">
      <alignment vertical="center" wrapText="1"/>
    </xf>
    <xf numFmtId="0" fontId="10" fillId="0" borderId="10" xfId="0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1" fontId="4" fillId="0" borderId="11" xfId="0" applyNumberFormat="1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21" fillId="0" borderId="0" xfId="0" applyFont="1" applyAlignment="1">
      <alignment horizontal="left"/>
    </xf>
    <xf numFmtId="0" fontId="21" fillId="0" borderId="0" xfId="0" applyFont="1"/>
    <xf numFmtId="1" fontId="30" fillId="0" borderId="0" xfId="0" applyNumberFormat="1" applyFont="1"/>
    <xf numFmtId="1" fontId="2" fillId="0" borderId="0" xfId="0" applyNumberFormat="1" applyFont="1"/>
    <xf numFmtId="1" fontId="2" fillId="0" borderId="0" xfId="0" applyNumberFormat="1" applyFont="1" applyAlignment="1"/>
    <xf numFmtId="1" fontId="2" fillId="0" borderId="7" xfId="0" applyNumberFormat="1" applyFont="1" applyBorder="1" applyAlignment="1">
      <alignment horizontal="left" vertical="center"/>
    </xf>
    <xf numFmtId="1" fontId="2" fillId="0" borderId="0" xfId="0" applyNumberFormat="1" applyFont="1" applyAlignment="1">
      <alignment horizontal="center" vertical="center" wrapText="1"/>
    </xf>
    <xf numFmtId="1" fontId="2" fillId="0" borderId="0" xfId="0" applyNumberFormat="1" applyFont="1" applyAlignment="1">
      <alignment horizontal="left" vertical="center"/>
    </xf>
    <xf numFmtId="1" fontId="1" fillId="0" borderId="1" xfId="0" applyNumberFormat="1" applyFont="1" applyBorder="1" applyAlignment="1">
      <alignment wrapText="1"/>
    </xf>
    <xf numFmtId="0" fontId="31" fillId="0" borderId="0" xfId="0" applyFont="1" applyAlignment="1">
      <alignment horizontal="left"/>
    </xf>
    <xf numFmtId="0" fontId="31" fillId="0" borderId="0" xfId="0" applyFont="1"/>
    <xf numFmtId="1" fontId="2" fillId="0" borderId="1" xfId="0" applyNumberFormat="1" applyFont="1" applyBorder="1" applyAlignment="1">
      <alignment horizontal="center" vertical="center"/>
    </xf>
    <xf numFmtId="1" fontId="17" fillId="0" borderId="0" xfId="0" applyNumberFormat="1" applyFont="1" applyAlignment="1">
      <alignment horizontal="center" vertical="center"/>
    </xf>
    <xf numFmtId="1" fontId="1" fillId="2" borderId="17" xfId="0" applyNumberFormat="1" applyFont="1" applyFill="1" applyBorder="1" applyAlignment="1">
      <alignment horizontal="center" vertical="center" textRotation="90" wrapText="1"/>
    </xf>
    <xf numFmtId="1" fontId="1" fillId="2" borderId="14" xfId="0" applyNumberFormat="1" applyFont="1" applyFill="1" applyBorder="1" applyAlignment="1">
      <alignment horizontal="center" vertical="center" textRotation="90" wrapText="1"/>
    </xf>
    <xf numFmtId="1" fontId="1" fillId="2" borderId="15" xfId="0" applyNumberFormat="1" applyFont="1" applyFill="1" applyBorder="1" applyAlignment="1">
      <alignment horizontal="center" vertical="center" textRotation="90" wrapText="1"/>
    </xf>
    <xf numFmtId="1" fontId="1" fillId="4" borderId="17" xfId="0" applyNumberFormat="1" applyFont="1" applyFill="1" applyBorder="1" applyAlignment="1">
      <alignment horizontal="center" vertical="center" textRotation="90" wrapText="1"/>
    </xf>
    <xf numFmtId="1" fontId="1" fillId="4" borderId="14" xfId="0" applyNumberFormat="1" applyFont="1" applyFill="1" applyBorder="1" applyAlignment="1">
      <alignment horizontal="center" vertical="center" textRotation="90" wrapText="1"/>
    </xf>
    <xf numFmtId="1" fontId="1" fillId="4" borderId="15" xfId="0" applyNumberFormat="1" applyFont="1" applyFill="1" applyBorder="1" applyAlignment="1">
      <alignment horizontal="center" vertical="center" textRotation="90" wrapText="1"/>
    </xf>
    <xf numFmtId="2" fontId="1" fillId="0" borderId="0" xfId="0" applyNumberFormat="1" applyFont="1" applyBorder="1" applyAlignment="1">
      <alignment vertical="center"/>
    </xf>
    <xf numFmtId="2" fontId="1" fillId="0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/>
    </xf>
    <xf numFmtId="2" fontId="2" fillId="0" borderId="0" xfId="0" applyNumberFormat="1" applyFont="1" applyAlignment="1">
      <alignment horizontal="center" wrapText="1"/>
    </xf>
    <xf numFmtId="2" fontId="2" fillId="0" borderId="0" xfId="0" applyNumberFormat="1" applyFont="1" applyAlignment="1">
      <alignment horizontal="center"/>
    </xf>
    <xf numFmtId="1" fontId="2" fillId="2" borderId="18" xfId="0" applyNumberFormat="1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1" fontId="2" fillId="2" borderId="4" xfId="0" applyNumberFormat="1" applyFont="1" applyFill="1" applyBorder="1" applyAlignment="1">
      <alignment horizontal="center" vertical="center" wrapText="1"/>
    </xf>
    <xf numFmtId="1" fontId="2" fillId="4" borderId="18" xfId="0" applyNumberFormat="1" applyFont="1" applyFill="1" applyBorder="1" applyAlignment="1">
      <alignment horizontal="center" vertical="center" wrapText="1"/>
    </xf>
    <xf numFmtId="1" fontId="2" fillId="4" borderId="1" xfId="0" applyNumberFormat="1" applyFont="1" applyFill="1" applyBorder="1" applyAlignment="1">
      <alignment horizontal="center" vertical="center" wrapText="1"/>
    </xf>
    <xf numFmtId="1" fontId="2" fillId="4" borderId="4" xfId="0" applyNumberFormat="1" applyFont="1" applyFill="1" applyBorder="1" applyAlignment="1">
      <alignment horizontal="center" vertical="center" wrapText="1"/>
    </xf>
    <xf numFmtId="1" fontId="2" fillId="4" borderId="25" xfId="0" applyNumberFormat="1" applyFont="1" applyFill="1" applyBorder="1" applyAlignment="1">
      <alignment horizontal="center" vertical="center" wrapText="1"/>
    </xf>
    <xf numFmtId="2" fontId="1" fillId="3" borderId="1" xfId="0" applyNumberFormat="1" applyFont="1" applyFill="1" applyBorder="1" applyAlignment="1">
      <alignment horizontal="center" vertical="center"/>
    </xf>
    <xf numFmtId="1" fontId="2" fillId="2" borderId="18" xfId="0" applyNumberFormat="1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/>
    </xf>
    <xf numFmtId="1" fontId="2" fillId="2" borderId="4" xfId="0" applyNumberFormat="1" applyFont="1" applyFill="1" applyBorder="1" applyAlignment="1">
      <alignment horizontal="center" vertical="center"/>
    </xf>
    <xf numFmtId="1" fontId="2" fillId="4" borderId="18" xfId="0" applyNumberFormat="1" applyFont="1" applyFill="1" applyBorder="1" applyAlignment="1">
      <alignment horizontal="center" vertical="center"/>
    </xf>
    <xf numFmtId="1" fontId="2" fillId="4" borderId="1" xfId="0" applyNumberFormat="1" applyFont="1" applyFill="1" applyBorder="1" applyAlignment="1">
      <alignment horizontal="center" vertical="center"/>
    </xf>
    <xf numFmtId="1" fontId="2" fillId="4" borderId="4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 wrapText="1"/>
    </xf>
    <xf numFmtId="1" fontId="1" fillId="2" borderId="20" xfId="0" applyNumberFormat="1" applyFont="1" applyFill="1" applyBorder="1" applyAlignment="1">
      <alignment horizontal="center" vertical="center" wrapText="1"/>
    </xf>
    <xf numFmtId="1" fontId="1" fillId="2" borderId="21" xfId="0" applyNumberFormat="1" applyFont="1" applyFill="1" applyBorder="1" applyAlignment="1">
      <alignment horizontal="center" vertical="center" wrapText="1"/>
    </xf>
    <xf numFmtId="1" fontId="1" fillId="4" borderId="19" xfId="0" applyNumberFormat="1" applyFont="1" applyFill="1" applyBorder="1" applyAlignment="1">
      <alignment horizontal="center" vertical="center" wrapText="1"/>
    </xf>
    <xf numFmtId="1" fontId="1" fillId="4" borderId="20" xfId="0" applyNumberFormat="1" applyFont="1" applyFill="1" applyBorder="1" applyAlignment="1">
      <alignment horizontal="center" vertical="center" wrapText="1"/>
    </xf>
    <xf numFmtId="1" fontId="1" fillId="4" borderId="21" xfId="0" applyNumberFormat="1" applyFont="1" applyFill="1" applyBorder="1" applyAlignment="1">
      <alignment horizontal="center" vertical="center" wrapText="1"/>
    </xf>
    <xf numFmtId="1" fontId="1" fillId="4" borderId="46" xfId="0" applyNumberFormat="1" applyFont="1" applyFill="1" applyBorder="1" applyAlignment="1">
      <alignment horizontal="center" vertical="center" wrapText="1"/>
    </xf>
    <xf numFmtId="2" fontId="2" fillId="4" borderId="45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/>
    </xf>
    <xf numFmtId="0" fontId="10" fillId="0" borderId="1" xfId="0" applyFont="1" applyBorder="1"/>
    <xf numFmtId="0" fontId="10" fillId="0" borderId="1" xfId="0" applyFont="1" applyBorder="1" applyAlignment="1">
      <alignment wrapText="1"/>
    </xf>
    <xf numFmtId="0" fontId="10" fillId="0" borderId="14" xfId="0" applyFont="1" applyBorder="1"/>
    <xf numFmtId="0" fontId="10" fillId="0" borderId="47" xfId="0" applyFont="1" applyBorder="1" applyAlignment="1">
      <alignment horizontal="left" vertical="center"/>
    </xf>
    <xf numFmtId="1" fontId="20" fillId="0" borderId="17" xfId="0" applyNumberFormat="1" applyFont="1" applyBorder="1" applyAlignment="1">
      <alignment horizontal="left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10" fillId="0" borderId="14" xfId="0" applyFont="1" applyBorder="1" applyAlignment="1">
      <alignment vertical="center" wrapText="1"/>
    </xf>
    <xf numFmtId="1" fontId="33" fillId="0" borderId="1" xfId="0" applyNumberFormat="1" applyFont="1" applyBorder="1" applyAlignment="1">
      <alignment horizontal="left" vertical="center"/>
    </xf>
    <xf numFmtId="1" fontId="2" fillId="4" borderId="51" xfId="0" applyNumberFormat="1" applyFont="1" applyFill="1" applyBorder="1" applyAlignment="1">
      <alignment horizontal="center" vertical="center" wrapText="1"/>
    </xf>
    <xf numFmtId="2" fontId="1" fillId="4" borderId="26" xfId="0" applyNumberFormat="1" applyFont="1" applyFill="1" applyBorder="1" applyAlignment="1">
      <alignment horizontal="center" vertical="center" wrapText="1"/>
    </xf>
    <xf numFmtId="0" fontId="9" fillId="0" borderId="52" xfId="0" applyFont="1" applyBorder="1" applyAlignment="1">
      <alignment horizontal="center" vertical="center" wrapText="1"/>
    </xf>
    <xf numFmtId="0" fontId="10" fillId="0" borderId="19" xfId="0" applyFont="1" applyBorder="1"/>
    <xf numFmtId="0" fontId="20" fillId="0" borderId="47" xfId="0" applyFont="1" applyBorder="1" applyAlignment="1">
      <alignment vertical="center" wrapText="1"/>
    </xf>
    <xf numFmtId="0" fontId="10" fillId="0" borderId="55" xfId="0" applyFont="1" applyBorder="1" applyAlignment="1">
      <alignment horizontal="center" vertical="center" wrapText="1"/>
    </xf>
    <xf numFmtId="0" fontId="10" fillId="0" borderId="54" xfId="0" applyFont="1" applyBorder="1" applyAlignment="1">
      <alignment vertical="center" wrapText="1"/>
    </xf>
    <xf numFmtId="0" fontId="10" fillId="0" borderId="47" xfId="0" applyFont="1" applyBorder="1"/>
    <xf numFmtId="0" fontId="16" fillId="0" borderId="0" xfId="0" applyFont="1" applyAlignment="1">
      <alignment horizontal="left" vertical="center"/>
    </xf>
    <xf numFmtId="0" fontId="22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1" fontId="1" fillId="0" borderId="0" xfId="0" applyNumberFormat="1" applyFont="1" applyBorder="1" applyAlignment="1">
      <alignment horizontal="center" vertical="center" wrapText="1"/>
    </xf>
    <xf numFmtId="1" fontId="1" fillId="4" borderId="41" xfId="0" applyNumberFormat="1" applyFont="1" applyFill="1" applyBorder="1" applyAlignment="1">
      <alignment horizontal="center" vertical="center" textRotation="90" wrapText="1"/>
    </xf>
    <xf numFmtId="1" fontId="1" fillId="4" borderId="42" xfId="0" applyNumberFormat="1" applyFont="1" applyFill="1" applyBorder="1" applyAlignment="1">
      <alignment horizontal="center" vertical="center" textRotation="90" wrapText="1"/>
    </xf>
    <xf numFmtId="1" fontId="32" fillId="0" borderId="30" xfId="0" applyNumberFormat="1" applyFont="1" applyBorder="1" applyAlignment="1">
      <alignment horizontal="center" vertical="center"/>
    </xf>
    <xf numFmtId="1" fontId="1" fillId="0" borderId="24" xfId="0" applyNumberFormat="1" applyFont="1" applyBorder="1" applyAlignment="1">
      <alignment horizontal="center" wrapText="1"/>
    </xf>
    <xf numFmtId="1" fontId="2" fillId="0" borderId="24" xfId="0" applyNumberFormat="1" applyFont="1" applyBorder="1" applyAlignment="1">
      <alignment horizontal="center" wrapText="1"/>
    </xf>
    <xf numFmtId="1" fontId="1" fillId="0" borderId="27" xfId="0" applyNumberFormat="1" applyFont="1" applyBorder="1" applyAlignment="1">
      <alignment horizontal="center" wrapText="1"/>
    </xf>
    <xf numFmtId="1" fontId="1" fillId="0" borderId="23" xfId="0" applyNumberFormat="1" applyFont="1" applyBorder="1" applyAlignment="1">
      <alignment horizontal="center" wrapText="1"/>
    </xf>
    <xf numFmtId="2" fontId="1" fillId="3" borderId="14" xfId="0" applyNumberFormat="1" applyFont="1" applyFill="1" applyBorder="1" applyAlignment="1">
      <alignment horizontal="center" vertical="center" wrapText="1"/>
    </xf>
    <xf numFmtId="2" fontId="1" fillId="3" borderId="28" xfId="0" applyNumberFormat="1" applyFont="1" applyFill="1" applyBorder="1" applyAlignment="1">
      <alignment horizontal="center" vertical="center" wrapText="1"/>
    </xf>
    <xf numFmtId="1" fontId="1" fillId="0" borderId="14" xfId="0" applyNumberFormat="1" applyFont="1" applyBorder="1" applyAlignment="1">
      <alignment horizontal="center" vertical="center" wrapText="1"/>
    </xf>
    <xf numFmtId="1" fontId="1" fillId="0" borderId="28" xfId="0" applyNumberFormat="1" applyFont="1" applyBorder="1" applyAlignment="1">
      <alignment horizontal="center" vertical="center" wrapText="1"/>
    </xf>
    <xf numFmtId="1" fontId="1" fillId="0" borderId="14" xfId="0" applyNumberFormat="1" applyFont="1" applyBorder="1" applyAlignment="1">
      <alignment horizontal="center" vertical="center"/>
    </xf>
    <xf numFmtId="1" fontId="1" fillId="0" borderId="28" xfId="0" applyNumberFormat="1" applyFont="1" applyBorder="1" applyAlignment="1">
      <alignment horizontal="center" vertical="center"/>
    </xf>
    <xf numFmtId="1" fontId="1" fillId="4" borderId="38" xfId="0" applyNumberFormat="1" applyFont="1" applyFill="1" applyBorder="1" applyAlignment="1">
      <alignment horizontal="center" vertical="center"/>
    </xf>
    <xf numFmtId="1" fontId="1" fillId="4" borderId="39" xfId="0" applyNumberFormat="1" applyFont="1" applyFill="1" applyBorder="1" applyAlignment="1">
      <alignment horizontal="center" vertical="center"/>
    </xf>
    <xf numFmtId="1" fontId="1" fillId="4" borderId="40" xfId="0" applyNumberFormat="1" applyFont="1" applyFill="1" applyBorder="1" applyAlignment="1">
      <alignment horizontal="center" vertical="center"/>
    </xf>
    <xf numFmtId="1" fontId="1" fillId="4" borderId="44" xfId="0" applyNumberFormat="1" applyFont="1" applyFill="1" applyBorder="1" applyAlignment="1">
      <alignment horizontal="center" vertical="center" textRotation="90"/>
    </xf>
    <xf numFmtId="1" fontId="1" fillId="4" borderId="43" xfId="0" applyNumberFormat="1" applyFont="1" applyFill="1" applyBorder="1" applyAlignment="1">
      <alignment horizontal="center" vertical="center" textRotation="90"/>
    </xf>
    <xf numFmtId="1" fontId="2" fillId="0" borderId="0" xfId="0" applyNumberFormat="1" applyFont="1" applyAlignment="1">
      <alignment horizontal="center" wrapText="1"/>
    </xf>
    <xf numFmtId="1" fontId="1" fillId="2" borderId="38" xfId="0" applyNumberFormat="1" applyFont="1" applyFill="1" applyBorder="1" applyAlignment="1">
      <alignment horizontal="center" vertical="center"/>
    </xf>
    <xf numFmtId="1" fontId="1" fillId="2" borderId="39" xfId="0" applyNumberFormat="1" applyFont="1" applyFill="1" applyBorder="1" applyAlignment="1">
      <alignment horizontal="center" vertical="center"/>
    </xf>
    <xf numFmtId="1" fontId="1" fillId="2" borderId="40" xfId="0" applyNumberFormat="1" applyFont="1" applyFill="1" applyBorder="1" applyAlignment="1">
      <alignment horizontal="center" vertical="center"/>
    </xf>
    <xf numFmtId="1" fontId="1" fillId="0" borderId="27" xfId="0" applyNumberFormat="1" applyFont="1" applyFill="1" applyBorder="1" applyAlignment="1">
      <alignment horizontal="center" vertical="center" wrapText="1"/>
    </xf>
    <xf numFmtId="1" fontId="1" fillId="0" borderId="23" xfId="0" applyNumberFormat="1" applyFont="1" applyFill="1" applyBorder="1" applyAlignment="1">
      <alignment horizontal="center" vertical="center" wrapText="1"/>
    </xf>
    <xf numFmtId="0" fontId="23" fillId="0" borderId="0" xfId="0" applyFont="1" applyAlignment="1">
      <alignment horizontal="right" vertical="center"/>
    </xf>
    <xf numFmtId="0" fontId="14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top" wrapText="1"/>
    </xf>
    <xf numFmtId="0" fontId="10" fillId="0" borderId="0" xfId="0" applyFont="1" applyAlignment="1">
      <alignment horizontal="left" wrapText="1"/>
    </xf>
    <xf numFmtId="0" fontId="10" fillId="0" borderId="0" xfId="0" applyFont="1" applyAlignment="1">
      <alignment horizontal="justify" vertical="center" wrapText="1"/>
    </xf>
    <xf numFmtId="0" fontId="10" fillId="0" borderId="0" xfId="0" applyFont="1" applyAlignment="1">
      <alignment horizontal="justify" wrapText="1"/>
    </xf>
    <xf numFmtId="0" fontId="17" fillId="0" borderId="0" xfId="0" applyFont="1" applyAlignment="1">
      <alignment vertical="center" wrapText="1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horizontal="left" vertical="center"/>
    </xf>
    <xf numFmtId="0" fontId="24" fillId="0" borderId="0" xfId="0" applyFont="1" applyAlignment="1">
      <alignment horizontal="right" vertical="center" indent="2"/>
    </xf>
    <xf numFmtId="0" fontId="25" fillId="0" borderId="30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26" fillId="0" borderId="0" xfId="0" applyFont="1" applyAlignment="1">
      <alignment vertical="center" wrapText="1"/>
    </xf>
    <xf numFmtId="0" fontId="27" fillId="0" borderId="0" xfId="0" applyFont="1" applyAlignment="1">
      <alignment horizontal="center" vertical="top" wrapText="1"/>
    </xf>
    <xf numFmtId="0" fontId="10" fillId="0" borderId="1" xfId="0" applyFont="1" applyBorder="1" applyAlignment="1">
      <alignment horizontal="center" vertical="center"/>
    </xf>
    <xf numFmtId="1" fontId="10" fillId="0" borderId="27" xfId="0" applyNumberFormat="1" applyFont="1" applyBorder="1" applyAlignment="1">
      <alignment horizontal="center" vertical="center"/>
    </xf>
    <xf numFmtId="1" fontId="10" fillId="0" borderId="10" xfId="0" applyNumberFormat="1" applyFont="1" applyBorder="1" applyAlignment="1">
      <alignment horizontal="center" vertical="center"/>
    </xf>
    <xf numFmtId="0" fontId="10" fillId="0" borderId="0" xfId="0" applyFont="1" applyAlignment="1">
      <alignment horizontal="justify"/>
    </xf>
    <xf numFmtId="0" fontId="9" fillId="0" borderId="27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27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28" fillId="0" borderId="31" xfId="0" applyFont="1" applyBorder="1" applyAlignment="1">
      <alignment horizontal="left" vertical="center" wrapText="1"/>
    </xf>
    <xf numFmtId="0" fontId="28" fillId="0" borderId="32" xfId="0" applyFont="1" applyBorder="1" applyAlignment="1">
      <alignment horizontal="left" vertical="center" wrapText="1"/>
    </xf>
    <xf numFmtId="0" fontId="28" fillId="0" borderId="33" xfId="0" applyFont="1" applyBorder="1" applyAlignment="1">
      <alignment horizontal="left" vertical="center" wrapText="1"/>
    </xf>
    <xf numFmtId="0" fontId="9" fillId="0" borderId="22" xfId="0" applyFont="1" applyBorder="1" applyAlignment="1">
      <alignment horizontal="center" vertical="center" textRotation="90" wrapText="1"/>
    </xf>
    <xf numFmtId="0" fontId="9" fillId="0" borderId="18" xfId="0" applyFont="1" applyBorder="1" applyAlignment="1">
      <alignment horizontal="center" vertical="center" textRotation="90" wrapText="1"/>
    </xf>
    <xf numFmtId="0" fontId="9" fillId="0" borderId="19" xfId="0" applyFont="1" applyBorder="1" applyAlignment="1">
      <alignment horizontal="center" vertical="center" textRotation="90" wrapText="1"/>
    </xf>
    <xf numFmtId="0" fontId="9" fillId="0" borderId="3" xfId="0" applyFont="1" applyBorder="1" applyAlignment="1">
      <alignment horizontal="center" vertical="center" textRotation="90" wrapText="1"/>
    </xf>
    <xf numFmtId="0" fontId="9" fillId="0" borderId="4" xfId="0" applyFont="1" applyBorder="1" applyAlignment="1">
      <alignment horizontal="center" vertical="center" textRotation="90" wrapText="1"/>
    </xf>
    <xf numFmtId="0" fontId="9" fillId="0" borderId="15" xfId="0" applyFont="1" applyBorder="1" applyAlignment="1">
      <alignment horizontal="center" vertical="center" textRotation="90" wrapText="1"/>
    </xf>
    <xf numFmtId="0" fontId="9" fillId="0" borderId="54" xfId="0" applyFont="1" applyBorder="1" applyAlignment="1">
      <alignment horizontal="center" vertical="center" textRotation="90" wrapText="1"/>
    </xf>
    <xf numFmtId="0" fontId="9" fillId="0" borderId="21" xfId="0" applyFont="1" applyBorder="1" applyAlignment="1">
      <alignment horizontal="center" vertical="center" textRotation="90" wrapText="1"/>
    </xf>
    <xf numFmtId="0" fontId="29" fillId="0" borderId="36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 textRotation="90" wrapText="1"/>
    </xf>
    <xf numFmtId="0" fontId="3" fillId="0" borderId="22" xfId="0" applyFont="1" applyBorder="1" applyAlignment="1">
      <alignment horizontal="center" vertical="center" textRotation="90" wrapText="1"/>
    </xf>
    <xf numFmtId="0" fontId="3" fillId="0" borderId="18" xfId="0" applyFont="1" applyBorder="1" applyAlignment="1">
      <alignment horizontal="center" vertical="center" textRotation="90" wrapText="1"/>
    </xf>
    <xf numFmtId="0" fontId="3" fillId="0" borderId="10" xfId="0" applyFont="1" applyBorder="1" applyAlignment="1">
      <alignment horizontal="center" vertical="center" textRotation="90" wrapText="1"/>
    </xf>
    <xf numFmtId="0" fontId="3" fillId="0" borderId="50" xfId="0" applyFont="1" applyBorder="1" applyAlignment="1">
      <alignment horizontal="center" vertical="center" textRotation="90" wrapText="1"/>
    </xf>
    <xf numFmtId="0" fontId="3" fillId="0" borderId="3" xfId="0" applyFont="1" applyBorder="1" applyAlignment="1">
      <alignment horizontal="center" vertical="center" textRotation="90" wrapText="1"/>
    </xf>
    <xf numFmtId="0" fontId="3" fillId="0" borderId="4" xfId="0" applyFont="1" applyBorder="1" applyAlignment="1">
      <alignment horizontal="center" vertical="center" textRotation="90" wrapText="1"/>
    </xf>
    <xf numFmtId="0" fontId="3" fillId="0" borderId="6" xfId="0" applyFont="1" applyBorder="1" applyAlignment="1">
      <alignment horizontal="center" vertical="center" textRotation="90" wrapText="1"/>
    </xf>
    <xf numFmtId="0" fontId="28" fillId="0" borderId="53" xfId="0" applyFont="1" applyBorder="1" applyAlignment="1">
      <alignment horizontal="left" vertical="center" wrapText="1"/>
    </xf>
    <xf numFmtId="0" fontId="3" fillId="0" borderId="37" xfId="0" applyFont="1" applyBorder="1" applyAlignment="1">
      <alignment horizontal="center" vertical="center" textRotation="90" wrapText="1"/>
    </xf>
    <xf numFmtId="0" fontId="3" fillId="0" borderId="34" xfId="0" applyFont="1" applyBorder="1" applyAlignment="1">
      <alignment horizontal="center" vertical="center" textRotation="90" wrapText="1"/>
    </xf>
    <xf numFmtId="0" fontId="3" fillId="0" borderId="35" xfId="0" applyFont="1" applyBorder="1" applyAlignment="1">
      <alignment horizontal="center" vertical="center" textRotation="90" wrapText="1"/>
    </xf>
    <xf numFmtId="0" fontId="9" fillId="0" borderId="34" xfId="0" applyFont="1" applyBorder="1" applyAlignment="1">
      <alignment horizontal="center" vertical="center" textRotation="90" wrapText="1"/>
    </xf>
    <xf numFmtId="0" fontId="9" fillId="0" borderId="48" xfId="0" applyFont="1" applyBorder="1" applyAlignment="1">
      <alignment horizontal="center" vertical="center" textRotation="90" wrapText="1"/>
    </xf>
    <xf numFmtId="0" fontId="9" fillId="0" borderId="49" xfId="0" applyFont="1" applyBorder="1" applyAlignment="1">
      <alignment horizontal="center" vertical="center" textRotation="90" wrapText="1"/>
    </xf>
  </cellXfs>
  <cellStyles count="1">
    <cellStyle name="Обычный" xfId="0" builtinId="0"/>
  </cellStyles>
  <dxfs count="4">
    <dxf>
      <fill>
        <patternFill>
          <bgColor rgb="FFC00000"/>
        </patternFill>
      </fill>
    </dxf>
    <dxf>
      <fill>
        <patternFill>
          <bgColor theme="9"/>
        </patternFill>
      </fill>
    </dxf>
    <dxf>
      <fill>
        <patternFill>
          <bgColor theme="4"/>
        </patternFill>
      </fill>
    </dxf>
    <dxf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V87"/>
  <sheetViews>
    <sheetView view="pageBreakPreview" topLeftCell="A4" zoomScale="60" zoomScaleNormal="100" workbookViewId="0">
      <selection activeCell="E18" sqref="E18"/>
    </sheetView>
  </sheetViews>
  <sheetFormatPr defaultRowHeight="15" x14ac:dyDescent="0.25"/>
  <cols>
    <col min="2" max="2" width="11.5703125" customWidth="1"/>
    <col min="3" max="3" width="9.140625" customWidth="1"/>
    <col min="8" max="8" width="7.7109375" customWidth="1"/>
    <col min="9" max="9" width="13.140625" customWidth="1"/>
    <col min="13" max="24" width="9.140625" customWidth="1"/>
  </cols>
  <sheetData>
    <row r="1" spans="2:22" ht="46.5" x14ac:dyDescent="0.7">
      <c r="B1" s="124" t="s">
        <v>5</v>
      </c>
      <c r="C1" s="124"/>
      <c r="D1" s="124"/>
      <c r="E1" s="124"/>
      <c r="F1" s="124"/>
      <c r="G1" s="124"/>
      <c r="H1" s="124"/>
      <c r="I1" s="124"/>
      <c r="M1" s="48" t="s">
        <v>63</v>
      </c>
      <c r="N1" s="48"/>
      <c r="O1" s="48"/>
      <c r="P1" s="48"/>
      <c r="Q1" s="48"/>
      <c r="R1" s="48"/>
      <c r="S1" s="48"/>
      <c r="T1" s="48" t="s">
        <v>64</v>
      </c>
      <c r="U1" s="48"/>
      <c r="V1" s="48"/>
    </row>
    <row r="4" spans="2:22" ht="46.5" x14ac:dyDescent="0.7">
      <c r="B4" s="124" t="s">
        <v>0</v>
      </c>
      <c r="C4" s="124"/>
      <c r="D4" s="124"/>
      <c r="E4" s="124"/>
      <c r="F4" s="124"/>
      <c r="G4" s="124"/>
      <c r="H4" s="124"/>
      <c r="I4" s="124"/>
      <c r="M4" t="str">
        <f>CONCATENATE(M1," ",D10," ",C13," ",E16,T1)</f>
        <v>Moliya talim yonalishi bitiruvchisi Abduvaliyeva Durdona Yusuf qizining diplomiga ilova</v>
      </c>
    </row>
    <row r="5" spans="2:22" ht="28.5" x14ac:dyDescent="0.45">
      <c r="B5" s="125" t="s">
        <v>1</v>
      </c>
      <c r="C5" s="125"/>
      <c r="D5" s="125"/>
      <c r="E5" s="125"/>
      <c r="F5" s="125"/>
      <c r="G5" s="125"/>
      <c r="H5" s="125"/>
      <c r="I5" s="125"/>
    </row>
    <row r="10" spans="2:22" ht="28.5" x14ac:dyDescent="0.25">
      <c r="B10" s="123" t="s">
        <v>30</v>
      </c>
      <c r="C10" s="123"/>
      <c r="D10" s="123" t="s">
        <v>135</v>
      </c>
      <c r="E10" s="123"/>
      <c r="F10" s="123"/>
      <c r="G10" s="123"/>
      <c r="H10" s="123"/>
      <c r="I10" s="123"/>
    </row>
    <row r="13" spans="2:22" ht="28.5" x14ac:dyDescent="0.25">
      <c r="B13" s="41" t="s">
        <v>31</v>
      </c>
      <c r="C13" s="123" t="s">
        <v>136</v>
      </c>
      <c r="D13" s="123"/>
      <c r="E13" s="123"/>
      <c r="F13" s="123"/>
      <c r="G13" s="123"/>
      <c r="H13" s="123"/>
      <c r="I13" s="123"/>
    </row>
    <row r="16" spans="2:22" ht="28.5" x14ac:dyDescent="0.25">
      <c r="B16" s="123" t="s">
        <v>32</v>
      </c>
      <c r="C16" s="123"/>
      <c r="D16" s="123"/>
      <c r="E16" s="123" t="s">
        <v>137</v>
      </c>
      <c r="F16" s="123"/>
      <c r="G16" s="123"/>
      <c r="H16" s="123"/>
      <c r="I16" s="123"/>
    </row>
    <row r="20" spans="2:9" ht="28.5" x14ac:dyDescent="0.25">
      <c r="B20" s="123" t="s">
        <v>36</v>
      </c>
      <c r="C20" s="123"/>
      <c r="D20" s="123"/>
      <c r="E20" s="123"/>
      <c r="F20" s="123"/>
      <c r="G20" s="123"/>
      <c r="H20" s="123"/>
      <c r="I20" s="123"/>
    </row>
    <row r="23" spans="2:9" ht="28.5" x14ac:dyDescent="0.45">
      <c r="B23" s="126" t="s">
        <v>6</v>
      </c>
      <c r="C23" s="126"/>
      <c r="D23" s="126"/>
      <c r="E23" s="126"/>
      <c r="F23" s="126"/>
      <c r="G23" s="126"/>
      <c r="H23" s="126"/>
      <c r="I23" s="126"/>
    </row>
    <row r="26" spans="2:9" ht="28.5" x14ac:dyDescent="0.25">
      <c r="B26" s="123" t="s">
        <v>65</v>
      </c>
      <c r="C26" s="123"/>
      <c r="D26" s="123"/>
      <c r="E26" s="123"/>
      <c r="F26" s="123"/>
      <c r="G26" s="123"/>
      <c r="H26" s="123"/>
      <c r="I26" s="123"/>
    </row>
    <row r="32" spans="2:9" ht="28.5" x14ac:dyDescent="0.25">
      <c r="B32" s="123" t="s">
        <v>2</v>
      </c>
      <c r="C32" s="123"/>
      <c r="D32" s="123"/>
      <c r="E32" s="123"/>
      <c r="F32" s="123"/>
      <c r="G32" s="123"/>
      <c r="H32" s="123"/>
      <c r="I32" s="123"/>
    </row>
    <row r="87" spans="5:5" x14ac:dyDescent="0.25">
      <c r="E87" t="s">
        <v>4</v>
      </c>
    </row>
  </sheetData>
  <mergeCells count="12">
    <mergeCell ref="B32:I32"/>
    <mergeCell ref="B1:I1"/>
    <mergeCell ref="B4:I4"/>
    <mergeCell ref="B5:I5"/>
    <mergeCell ref="C13:I13"/>
    <mergeCell ref="E16:I16"/>
    <mergeCell ref="D10:I10"/>
    <mergeCell ref="B10:C10"/>
    <mergeCell ref="B16:D16"/>
    <mergeCell ref="B20:I20"/>
    <mergeCell ref="B23:I23"/>
    <mergeCell ref="B26:I2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S67"/>
  <sheetViews>
    <sheetView tabSelected="1" view="pageBreakPreview" topLeftCell="A40" zoomScaleNormal="100" zoomScaleSheetLayoutView="100" workbookViewId="0">
      <selection activeCell="A59" sqref="A59:U59"/>
    </sheetView>
  </sheetViews>
  <sheetFormatPr defaultRowHeight="15.75" x14ac:dyDescent="0.25"/>
  <cols>
    <col min="1" max="1" width="4.140625" style="62" customWidth="1"/>
    <col min="2" max="2" width="65.28515625" style="63" customWidth="1"/>
    <col min="3" max="3" width="20.7109375" style="8" customWidth="1"/>
    <col min="4" max="4" width="4.42578125" style="8" hidden="1" customWidth="1"/>
    <col min="5" max="11" width="5.28515625" style="8" hidden="1" customWidth="1"/>
    <col min="12" max="19" width="4.85546875" style="8" hidden="1" customWidth="1"/>
    <col min="20" max="20" width="7" style="8" hidden="1" customWidth="1"/>
    <col min="21" max="21" width="16" style="8" hidden="1" customWidth="1"/>
    <col min="22" max="22" width="17.28515625" style="82" customWidth="1"/>
    <col min="23" max="23" width="9.140625" style="62"/>
    <col min="24" max="24" width="12.28515625" style="62" hidden="1" customWidth="1"/>
    <col min="25" max="25" width="10.85546875" style="62" hidden="1" customWidth="1"/>
    <col min="26" max="66" width="5.85546875" style="62" hidden="1" customWidth="1"/>
    <col min="67" max="67" width="9.140625" style="62" hidden="1" customWidth="1"/>
    <col min="68" max="68" width="10.28515625" style="62" hidden="1" customWidth="1"/>
    <col min="69" max="70" width="7.7109375" style="62" hidden="1" customWidth="1"/>
    <col min="71" max="71" width="12.85546875" style="62" hidden="1" customWidth="1"/>
    <col min="72" max="16384" width="9.140625" style="62"/>
  </cols>
  <sheetData>
    <row r="1" spans="1:71" s="61" customFormat="1" ht="39.950000000000003" customHeight="1" thickBot="1" x14ac:dyDescent="0.3">
      <c r="A1" s="127" t="str">
        <f>'Диплом илова юзи'!M4</f>
        <v>Moliya talim yonalishi bitiruvchisi Abduvaliyeva Durdona Yusuf qizining diplomiga ilova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7"/>
      <c r="T1" s="127"/>
      <c r="U1" s="127"/>
      <c r="V1" s="78"/>
    </row>
    <row r="2" spans="1:71" ht="19.5" customHeight="1" x14ac:dyDescent="0.25">
      <c r="A2" s="137" t="s">
        <v>3</v>
      </c>
      <c r="B2" s="139" t="s">
        <v>66</v>
      </c>
      <c r="C2" s="137" t="s">
        <v>133</v>
      </c>
      <c r="D2" s="147" t="s">
        <v>45</v>
      </c>
      <c r="E2" s="148"/>
      <c r="F2" s="148"/>
      <c r="G2" s="148"/>
      <c r="H2" s="148"/>
      <c r="I2" s="148"/>
      <c r="J2" s="148"/>
      <c r="K2" s="149"/>
      <c r="L2" s="141" t="s">
        <v>47</v>
      </c>
      <c r="M2" s="142"/>
      <c r="N2" s="142"/>
      <c r="O2" s="142"/>
      <c r="P2" s="142"/>
      <c r="Q2" s="142"/>
      <c r="R2" s="142"/>
      <c r="S2" s="143"/>
      <c r="T2" s="144" t="s">
        <v>46</v>
      </c>
      <c r="U2" s="128" t="s">
        <v>95</v>
      </c>
      <c r="V2" s="135" t="s">
        <v>134</v>
      </c>
      <c r="X2" s="130" t="s">
        <v>90</v>
      </c>
      <c r="Y2" s="130"/>
      <c r="Z2" s="130"/>
      <c r="AA2" s="130"/>
      <c r="AB2" s="130"/>
      <c r="AC2" s="130"/>
      <c r="AD2" s="130"/>
      <c r="AE2" s="130"/>
      <c r="AF2" s="130"/>
      <c r="AG2" s="130"/>
      <c r="AH2" s="130"/>
      <c r="AI2" s="130"/>
      <c r="AJ2" s="130"/>
      <c r="AK2" s="130"/>
      <c r="AL2" s="130"/>
      <c r="AM2" s="130"/>
      <c r="AN2" s="130"/>
      <c r="AO2" s="130"/>
      <c r="AP2" s="130"/>
      <c r="AQ2" s="130"/>
      <c r="AR2" s="130"/>
      <c r="AS2" s="130"/>
      <c r="AT2" s="130"/>
      <c r="AU2" s="130"/>
      <c r="AV2" s="130"/>
      <c r="AW2" s="130"/>
      <c r="AX2" s="130"/>
      <c r="AY2" s="130"/>
      <c r="AZ2" s="130"/>
      <c r="BA2" s="130"/>
      <c r="BB2" s="130"/>
      <c r="BC2" s="130"/>
      <c r="BD2" s="130"/>
      <c r="BE2" s="130"/>
      <c r="BF2" s="130"/>
      <c r="BG2" s="130"/>
      <c r="BH2" s="130"/>
      <c r="BI2" s="130"/>
      <c r="BJ2" s="130"/>
      <c r="BK2" s="130"/>
      <c r="BL2" s="130"/>
      <c r="BM2" s="130"/>
      <c r="BN2" s="130"/>
      <c r="BP2" s="70" t="s">
        <v>94</v>
      </c>
      <c r="BQ2" s="70" t="s">
        <v>93</v>
      </c>
      <c r="BR2" s="70" t="s">
        <v>92</v>
      </c>
      <c r="BS2" s="70" t="s">
        <v>91</v>
      </c>
    </row>
    <row r="3" spans="1:71" ht="63" customHeight="1" x14ac:dyDescent="0.25">
      <c r="A3" s="138"/>
      <c r="B3" s="140"/>
      <c r="C3" s="138"/>
      <c r="D3" s="72" t="s">
        <v>7</v>
      </c>
      <c r="E3" s="73" t="s">
        <v>8</v>
      </c>
      <c r="F3" s="73" t="s">
        <v>9</v>
      </c>
      <c r="G3" s="73" t="s">
        <v>10</v>
      </c>
      <c r="H3" s="73" t="s">
        <v>11</v>
      </c>
      <c r="I3" s="73" t="s">
        <v>12</v>
      </c>
      <c r="J3" s="73" t="s">
        <v>13</v>
      </c>
      <c r="K3" s="74" t="s">
        <v>14</v>
      </c>
      <c r="L3" s="75" t="s">
        <v>7</v>
      </c>
      <c r="M3" s="76" t="s">
        <v>8</v>
      </c>
      <c r="N3" s="76" t="s">
        <v>9</v>
      </c>
      <c r="O3" s="76" t="s">
        <v>10</v>
      </c>
      <c r="P3" s="76" t="s">
        <v>11</v>
      </c>
      <c r="Q3" s="76" t="s">
        <v>12</v>
      </c>
      <c r="R3" s="76" t="s">
        <v>13</v>
      </c>
      <c r="S3" s="77" t="s">
        <v>14</v>
      </c>
      <c r="T3" s="145"/>
      <c r="U3" s="129"/>
      <c r="V3" s="136"/>
      <c r="X3" s="1" t="s">
        <v>88</v>
      </c>
      <c r="Y3" s="1" t="s">
        <v>89</v>
      </c>
      <c r="Z3" s="70">
        <v>60</v>
      </c>
      <c r="AA3" s="70">
        <v>61</v>
      </c>
      <c r="AB3" s="70">
        <v>62</v>
      </c>
      <c r="AC3" s="70">
        <v>63</v>
      </c>
      <c r="AD3" s="70">
        <v>64</v>
      </c>
      <c r="AE3" s="70">
        <v>65</v>
      </c>
      <c r="AF3" s="70">
        <v>66</v>
      </c>
      <c r="AG3" s="70">
        <v>67</v>
      </c>
      <c r="AH3" s="70">
        <v>68</v>
      </c>
      <c r="AI3" s="70">
        <v>69</v>
      </c>
      <c r="AJ3" s="70">
        <v>70</v>
      </c>
      <c r="AK3" s="70">
        <v>71</v>
      </c>
      <c r="AL3" s="70">
        <v>72</v>
      </c>
      <c r="AM3" s="70">
        <v>73</v>
      </c>
      <c r="AN3" s="70">
        <v>74</v>
      </c>
      <c r="AO3" s="70">
        <v>75</v>
      </c>
      <c r="AP3" s="70">
        <v>76</v>
      </c>
      <c r="AQ3" s="70">
        <v>77</v>
      </c>
      <c r="AR3" s="70">
        <v>78</v>
      </c>
      <c r="AS3" s="70">
        <v>79</v>
      </c>
      <c r="AT3" s="70">
        <v>80</v>
      </c>
      <c r="AU3" s="70">
        <v>81</v>
      </c>
      <c r="AV3" s="70">
        <v>82</v>
      </c>
      <c r="AW3" s="70">
        <v>83</v>
      </c>
      <c r="AX3" s="70">
        <v>84</v>
      </c>
      <c r="AY3" s="70">
        <v>85</v>
      </c>
      <c r="AZ3" s="70">
        <v>86</v>
      </c>
      <c r="BA3" s="70">
        <v>87</v>
      </c>
      <c r="BB3" s="70">
        <v>88</v>
      </c>
      <c r="BC3" s="70">
        <v>89</v>
      </c>
      <c r="BD3" s="70">
        <v>90</v>
      </c>
      <c r="BE3" s="70">
        <v>91</v>
      </c>
      <c r="BF3" s="70">
        <v>92</v>
      </c>
      <c r="BG3" s="70">
        <v>93</v>
      </c>
      <c r="BH3" s="70">
        <v>94</v>
      </c>
      <c r="BI3" s="70">
        <v>95</v>
      </c>
      <c r="BJ3" s="70">
        <v>96</v>
      </c>
      <c r="BK3" s="70">
        <v>97</v>
      </c>
      <c r="BL3" s="70">
        <v>98</v>
      </c>
      <c r="BM3" s="70">
        <v>99</v>
      </c>
      <c r="BN3" s="70">
        <v>100</v>
      </c>
      <c r="BP3" s="70">
        <f>+SUM(BP4:BP43)</f>
        <v>8</v>
      </c>
      <c r="BQ3" s="70">
        <f>+SUM(BQ4:BQ43)</f>
        <v>27</v>
      </c>
      <c r="BR3" s="70">
        <f>+SUM(BR4:BR43)</f>
        <v>5</v>
      </c>
      <c r="BS3" s="70">
        <f>+SUM(BP3:BR3)+SUM(BP41:BR41)</f>
        <v>41</v>
      </c>
    </row>
    <row r="4" spans="1:71" x14ac:dyDescent="0.25">
      <c r="A4" s="1">
        <v>1</v>
      </c>
      <c r="B4" s="106" t="s">
        <v>99</v>
      </c>
      <c r="C4" s="5">
        <v>70</v>
      </c>
      <c r="D4" s="83">
        <f>'4-шакл давоми'!D4</f>
        <v>0</v>
      </c>
      <c r="E4" s="84"/>
      <c r="F4" s="84"/>
      <c r="G4" s="84"/>
      <c r="H4" s="84"/>
      <c r="I4" s="84"/>
      <c r="J4" s="84"/>
      <c r="K4" s="85"/>
      <c r="L4" s="86"/>
      <c r="M4" s="87"/>
      <c r="N4" s="87"/>
      <c r="O4" s="87"/>
      <c r="P4" s="87"/>
      <c r="Q4" s="87"/>
      <c r="R4" s="87">
        <f>'4-шакл давоми'!K27</f>
        <v>4</v>
      </c>
      <c r="S4" s="88">
        <f>'4-шакл давоми'!K34</f>
        <v>4</v>
      </c>
      <c r="T4" s="104">
        <f>SUM(L4:S4)</f>
        <v>8</v>
      </c>
      <c r="U4" s="89">
        <f>+X4</f>
        <v>80</v>
      </c>
      <c r="V4" s="90">
        <f>T4/SUBTOTAL(3,L4:S4)</f>
        <v>4</v>
      </c>
      <c r="X4" s="70">
        <f>+Y4</f>
        <v>80</v>
      </c>
      <c r="Y4" s="70">
        <f>IF(V4&lt;3,"60 dan kam",Z4)</f>
        <v>80</v>
      </c>
      <c r="Z4" s="70">
        <f>IF(V4=3,$Z$3,AA4)</f>
        <v>80</v>
      </c>
      <c r="AA4" s="70">
        <f>IF(AND(3.01&lt;=V4,V4&lt;=3.05),$AA$3,AB4)</f>
        <v>80</v>
      </c>
      <c r="AB4" s="70">
        <f>IF(AND(3.06&lt;=V4,V4&lt;=3.1),$AB$3,AC4)</f>
        <v>80</v>
      </c>
      <c r="AC4" s="70">
        <f>IF(AND(3.11&lt;=V4,V4&lt;=3.15),$AC$3,AD4)</f>
        <v>80</v>
      </c>
      <c r="AD4" s="70">
        <f>IF(AND(3.16&lt;=V4,V4&lt;=3.2),$AD$3,AE4)</f>
        <v>80</v>
      </c>
      <c r="AE4" s="70">
        <f>IF(AND(3.21&lt;=V4,V4&lt;=3.25),$AE$3,AF4)</f>
        <v>80</v>
      </c>
      <c r="AF4" s="70">
        <f>IF(AND(3.26&lt;=V4,V4&lt;=3.25),$AF$3,AG4)</f>
        <v>80</v>
      </c>
      <c r="AG4" s="70">
        <f>IF(AND(3.31&lt;=V4,V4&lt;=3.35),$AG$3,AH4)</f>
        <v>80</v>
      </c>
      <c r="AH4" s="70">
        <f>IF(AND(3.36&lt;=V4,V4&lt;=3.4),$AH$3,AI4)</f>
        <v>80</v>
      </c>
      <c r="AI4" s="70">
        <f>IF(AND(3.41&lt;=V4,V4&lt;=3.45),$AI$3,AJ4)</f>
        <v>80</v>
      </c>
      <c r="AJ4" s="70">
        <f>IF(AND(3.46&lt;=V4,V4&lt;=3.5),$AJ$3,AK4)</f>
        <v>80</v>
      </c>
      <c r="AK4" s="70">
        <f>IF(AND(3.51&lt;=V4,V4&lt;=3.55),$AK$3,AL4)</f>
        <v>80</v>
      </c>
      <c r="AL4" s="70">
        <f>IF(AND(3.56&lt;=V4,V4&lt;=3.6),$AL$3,AM4)</f>
        <v>80</v>
      </c>
      <c r="AM4" s="70">
        <f>IF(AND(3.61&lt;=V4,V4&lt;=3.65),$AM$3,AN4)</f>
        <v>80</v>
      </c>
      <c r="AN4" s="70">
        <f>IF(AND(3.66&lt;=V4,V4&lt;=3.7),$AN$3,AO4)</f>
        <v>80</v>
      </c>
      <c r="AO4" s="70">
        <f>IF(AND(3.71&lt;=V4,V4&lt;=3.75),$AO$3,AP4)</f>
        <v>80</v>
      </c>
      <c r="AP4" s="70">
        <f>IF(AND(3.76&lt;=V4,V4&lt;=3.8),$AP$3,AQ4)</f>
        <v>80</v>
      </c>
      <c r="AQ4" s="70">
        <f>IF(AND(3.81&lt;=V4,V4&lt;=3.85),$AQ$3,AR4)</f>
        <v>80</v>
      </c>
      <c r="AR4" s="70">
        <f>IF(AND(3.86&lt;=V4,V4&lt;=3.9),$AR$3,AS4)</f>
        <v>80</v>
      </c>
      <c r="AS4" s="70">
        <f>IF(AND(3.91&lt;=V4,V4&lt;=3.95),$AS$3,AT4)</f>
        <v>80</v>
      </c>
      <c r="AT4" s="70">
        <f>IF(AND(3.96&lt;=V4,V4&lt;=4),$AT$3,AU4)</f>
        <v>80</v>
      </c>
      <c r="AU4" s="70" t="str">
        <f>IF(AND(4.01&lt;=V4,V4&lt;=4.05),$AU$3,AV4)</f>
        <v/>
      </c>
      <c r="AV4" s="70" t="str">
        <f>IF(AND(4.06&lt;=V4,V4&lt;=4.1),$AV$3,AW4)</f>
        <v/>
      </c>
      <c r="AW4" s="70" t="str">
        <f>IF(AND(4.11&lt;=V4,V4&lt;=4.15),$AW$3,AX4)</f>
        <v/>
      </c>
      <c r="AX4" s="70" t="str">
        <f>IF(AND(4.16&lt;=V4,V4&lt;=4.2),$AX$3,AY4)</f>
        <v/>
      </c>
      <c r="AY4" s="70" t="str">
        <f>IF(AND(4.21&lt;=V4,V4&lt;=4.25),$AY$3,AZ4)</f>
        <v/>
      </c>
      <c r="AZ4" s="70" t="str">
        <f>IF(AND(4.26&lt;=V4,V4&lt;=4.3),$AZ$3,BA4)</f>
        <v/>
      </c>
      <c r="BA4" s="70" t="str">
        <f>IF(AND(4.31&lt;=V4,V4&lt;=4.35),$BA$3,BB4)</f>
        <v/>
      </c>
      <c r="BB4" s="70" t="str">
        <f>IF(AND(4.36&lt;=V4,V4&lt;=4.4),$BB$3,BC4)</f>
        <v/>
      </c>
      <c r="BC4" s="70" t="str">
        <f>IF(AND(4.41&lt;=V4,V4&lt;=4.45),$BC$3,BD4)</f>
        <v/>
      </c>
      <c r="BD4" s="70" t="str">
        <f>IF(AND(4.46&lt;=V4,V4&lt;=4.5),$BD$3,BE4)</f>
        <v/>
      </c>
      <c r="BE4" s="70" t="str">
        <f>IF(AND(4.51&lt;=V4,V4&lt;=4.55),$BE$3,BF4)</f>
        <v/>
      </c>
      <c r="BF4" s="70" t="str">
        <f>IF(AND(4.56&lt;=V4,V4&lt;=4.6),$BF$3,BG4)</f>
        <v/>
      </c>
      <c r="BG4" s="70" t="str">
        <f>IF(AND(4.61&lt;=V4,V4&lt;=4.65),$BG$3,BH4)</f>
        <v/>
      </c>
      <c r="BH4" s="70" t="str">
        <f>IF(AND(4.66&lt;=V4,V4&lt;=4.7),$BH$3,BI4)</f>
        <v/>
      </c>
      <c r="BI4" s="70" t="str">
        <f>IF(AND(4.71&lt;=V4,V4&lt;=4.75),$BI$3,BJ4)</f>
        <v/>
      </c>
      <c r="BJ4" s="70" t="str">
        <f>IF(AND(4.76&lt;=V4,V4&lt;=4.8),$BJ$3,BK4)</f>
        <v/>
      </c>
      <c r="BK4" s="70" t="str">
        <f>IF(AND(4.81&lt;=V4,V4&lt;=4.85),$BK$3,BL4)</f>
        <v/>
      </c>
      <c r="BL4" s="70" t="str">
        <f>IF(AND(4.86&lt;=V4,V4&lt;=4.9),$BL$3,BM4)</f>
        <v/>
      </c>
      <c r="BM4" s="70" t="str">
        <f>IF(AND(4.91&lt;=V4,V4&lt;=4.95),$BM$3,BN4)</f>
        <v/>
      </c>
      <c r="BN4" s="70" t="str">
        <f>IF(AND(4.96&lt;=V4,V4&lt;=5),$BN$3,"")</f>
        <v/>
      </c>
      <c r="BP4" s="70">
        <f>+IF(AND($U4&lt;=100,91&lt;=$U4),1,0)</f>
        <v>0</v>
      </c>
      <c r="BQ4" s="70">
        <f>+IF(AND($U4&lt;=90,71&lt;=$U4),1,0)</f>
        <v>1</v>
      </c>
      <c r="BR4" s="70">
        <f>+IF(AND($U4&lt;=70,60&lt;=$U4),1,0)</f>
        <v>0</v>
      </c>
      <c r="BS4" s="70"/>
    </row>
    <row r="5" spans="1:71" x14ac:dyDescent="0.25">
      <c r="A5" s="1">
        <v>2</v>
      </c>
      <c r="B5" s="106" t="s">
        <v>100</v>
      </c>
      <c r="C5" s="5">
        <v>236</v>
      </c>
      <c r="D5" s="83"/>
      <c r="E5" s="84">
        <f>'4-шакл давоми'!D13</f>
        <v>0</v>
      </c>
      <c r="F5" s="84"/>
      <c r="G5" s="84"/>
      <c r="H5" s="84"/>
      <c r="I5" s="84"/>
      <c r="J5" s="84"/>
      <c r="K5" s="85"/>
      <c r="L5" s="86"/>
      <c r="M5" s="87"/>
      <c r="N5" s="87"/>
      <c r="O5" s="87"/>
      <c r="P5" s="87"/>
      <c r="Q5" s="87"/>
      <c r="R5" s="87">
        <f>'4-шакл давоми'!K29</f>
        <v>4</v>
      </c>
      <c r="S5" s="88">
        <f>'4-шакл давоми'!K39</f>
        <v>4</v>
      </c>
      <c r="T5" s="104">
        <f t="shared" ref="T5:T43" si="0">SUM(L5:S5)</f>
        <v>8</v>
      </c>
      <c r="U5" s="89">
        <f t="shared" ref="U5:U42" si="1">+X5</f>
        <v>80</v>
      </c>
      <c r="V5" s="90">
        <f t="shared" ref="V5:V35" si="2">T5/SUBTOTAL(3,L5:S5)</f>
        <v>4</v>
      </c>
      <c r="X5" s="70">
        <f t="shared" ref="X5:X43" si="3">+Y5</f>
        <v>80</v>
      </c>
      <c r="Y5" s="70">
        <f t="shared" ref="Y5:Y43" si="4">IF(V5&lt;3,"60 dan kam",Z5)</f>
        <v>80</v>
      </c>
      <c r="Z5" s="70">
        <f t="shared" ref="Z5:Z43" si="5">IF(V5=3,$Z$3,AA5)</f>
        <v>80</v>
      </c>
      <c r="AA5" s="70">
        <f t="shared" ref="AA5:AA43" si="6">IF(AND(3.01&lt;=V5,V5&lt;=3.05),$AA$3,AB5)</f>
        <v>80</v>
      </c>
      <c r="AB5" s="70">
        <f t="shared" ref="AB5:AB43" si="7">IF(AND(3.06&lt;=V5,V5&lt;=3.1),$AB$3,AC5)</f>
        <v>80</v>
      </c>
      <c r="AC5" s="70">
        <f t="shared" ref="AC5:AC43" si="8">IF(AND(3.11&lt;=V5,V5&lt;=3.15),$AC$3,AD5)</f>
        <v>80</v>
      </c>
      <c r="AD5" s="70">
        <f t="shared" ref="AD5:AD43" si="9">IF(AND(3.16&lt;=V5,V5&lt;=3.2),$AD$3,AE5)</f>
        <v>80</v>
      </c>
      <c r="AE5" s="70">
        <f t="shared" ref="AE5:AE43" si="10">IF(AND(3.21&lt;=V5,V5&lt;=3.25),$AE$3,AF5)</f>
        <v>80</v>
      </c>
      <c r="AF5" s="70">
        <f t="shared" ref="AF5:AF43" si="11">IF(AND(3.26&lt;=V5,V5&lt;=3.25),$AF$3,AG5)</f>
        <v>80</v>
      </c>
      <c r="AG5" s="70">
        <f t="shared" ref="AG5:AG43" si="12">IF(AND(3.31&lt;=V5,V5&lt;=3.35),$AG$3,AH5)</f>
        <v>80</v>
      </c>
      <c r="AH5" s="70">
        <f t="shared" ref="AH5:AH43" si="13">IF(AND(3.36&lt;=V5,V5&lt;=3.4),$AH$3,AI5)</f>
        <v>80</v>
      </c>
      <c r="AI5" s="70">
        <f t="shared" ref="AI5:AI43" si="14">IF(AND(3.41&lt;=V5,V5&lt;=3.45),$AI$3,AJ5)</f>
        <v>80</v>
      </c>
      <c r="AJ5" s="70">
        <f t="shared" ref="AJ5:AJ43" si="15">IF(AND(3.46&lt;=V5,V5&lt;=3.5),$AJ$3,AK5)</f>
        <v>80</v>
      </c>
      <c r="AK5" s="70">
        <f t="shared" ref="AK5:AK43" si="16">IF(AND(3.51&lt;=V5,V5&lt;=3.55),$AK$3,AL5)</f>
        <v>80</v>
      </c>
      <c r="AL5" s="70">
        <f t="shared" ref="AL5:AL43" si="17">IF(AND(3.56&lt;=V5,V5&lt;=3.6),$AL$3,AM5)</f>
        <v>80</v>
      </c>
      <c r="AM5" s="70">
        <f t="shared" ref="AM5:AM43" si="18">IF(AND(3.61&lt;=V5,V5&lt;=3.65),$AM$3,AN5)</f>
        <v>80</v>
      </c>
      <c r="AN5" s="70">
        <f t="shared" ref="AN5:AN43" si="19">IF(AND(3.66&lt;=V5,V5&lt;=3.7),$AN$3,AO5)</f>
        <v>80</v>
      </c>
      <c r="AO5" s="70">
        <f t="shared" ref="AO5:AO43" si="20">IF(AND(3.71&lt;=V5,V5&lt;=3.75),$AO$3,AP5)</f>
        <v>80</v>
      </c>
      <c r="AP5" s="70">
        <f t="shared" ref="AP5:AP43" si="21">IF(AND(3.76&lt;=V5,V5&lt;=3.8),$AP$3,AQ5)</f>
        <v>80</v>
      </c>
      <c r="AQ5" s="70">
        <f t="shared" ref="AQ5:AQ43" si="22">IF(AND(3.81&lt;=V5,V5&lt;=3.85),$AQ$3,AR5)</f>
        <v>80</v>
      </c>
      <c r="AR5" s="70">
        <f t="shared" ref="AR5:AR43" si="23">IF(AND(3.86&lt;=V5,V5&lt;=3.9),$AR$3,AS5)</f>
        <v>80</v>
      </c>
      <c r="AS5" s="70">
        <f t="shared" ref="AS5:AS43" si="24">IF(AND(3.91&lt;=V5,V5&lt;=3.95),$AS$3,AT5)</f>
        <v>80</v>
      </c>
      <c r="AT5" s="70">
        <f t="shared" ref="AT5:AT43" si="25">IF(AND(3.96&lt;=V5,V5&lt;=4),$AT$3,AU5)</f>
        <v>80</v>
      </c>
      <c r="AU5" s="70" t="str">
        <f t="shared" ref="AU5:AU43" si="26">IF(AND(4.01&lt;=V5,V5&lt;=4.05),$AU$3,AV5)</f>
        <v/>
      </c>
      <c r="AV5" s="70" t="str">
        <f t="shared" ref="AV5:AV43" si="27">IF(AND(4.06&lt;=V5,V5&lt;=4.1),$AV$3,AW5)</f>
        <v/>
      </c>
      <c r="AW5" s="70" t="str">
        <f t="shared" ref="AW5:AW43" si="28">IF(AND(4.11&lt;=V5,V5&lt;=4.15),$AW$3,AX5)</f>
        <v/>
      </c>
      <c r="AX5" s="70" t="str">
        <f t="shared" ref="AX5:AX43" si="29">IF(AND(4.16&lt;=V5,V5&lt;=4.2),$AX$3,AY5)</f>
        <v/>
      </c>
      <c r="AY5" s="70" t="str">
        <f t="shared" ref="AY5:AY43" si="30">IF(AND(4.21&lt;=V5,V5&lt;=4.25),$AY$3,AZ5)</f>
        <v/>
      </c>
      <c r="AZ5" s="70" t="str">
        <f t="shared" ref="AZ5:AZ43" si="31">IF(AND(4.26&lt;=V5,V5&lt;=4.3),$AZ$3,BA5)</f>
        <v/>
      </c>
      <c r="BA5" s="70" t="str">
        <f t="shared" ref="BA5:BA43" si="32">IF(AND(4.31&lt;=V5,V5&lt;=4.35),$BA$3,BB5)</f>
        <v/>
      </c>
      <c r="BB5" s="70" t="str">
        <f t="shared" ref="BB5:BB43" si="33">IF(AND(4.36&lt;=V5,V5&lt;=4.4),$BB$3,BC5)</f>
        <v/>
      </c>
      <c r="BC5" s="70" t="str">
        <f t="shared" ref="BC5:BC43" si="34">IF(AND(4.41&lt;=V5,V5&lt;=4.45),$BC$3,BD5)</f>
        <v/>
      </c>
      <c r="BD5" s="70" t="str">
        <f t="shared" ref="BD5:BD43" si="35">IF(AND(4.46&lt;=V5,V5&lt;=4.5),$BD$3,BE5)</f>
        <v/>
      </c>
      <c r="BE5" s="70" t="str">
        <f t="shared" ref="BE5:BE43" si="36">IF(AND(4.51&lt;=V5,V5&lt;=4.55),$BE$3,BF5)</f>
        <v/>
      </c>
      <c r="BF5" s="70" t="str">
        <f t="shared" ref="BF5:BF43" si="37">IF(AND(4.56&lt;=V5,V5&lt;=4.6),$BF$3,BG5)</f>
        <v/>
      </c>
      <c r="BG5" s="70" t="str">
        <f t="shared" ref="BG5:BG43" si="38">IF(AND(4.61&lt;=V5,V5&lt;=4.65),$BG$3,BH5)</f>
        <v/>
      </c>
      <c r="BH5" s="70" t="str">
        <f t="shared" ref="BH5:BH43" si="39">IF(AND(4.66&lt;=V5,V5&lt;=4.7),$BH$3,BI5)</f>
        <v/>
      </c>
      <c r="BI5" s="70" t="str">
        <f t="shared" ref="BI5:BI43" si="40">IF(AND(4.71&lt;=V5,V5&lt;=4.75),$BI$3,BJ5)</f>
        <v/>
      </c>
      <c r="BJ5" s="70" t="str">
        <f t="shared" ref="BJ5:BJ43" si="41">IF(AND(4.76&lt;=V5,V5&lt;=4.8),$BJ$3,BK5)</f>
        <v/>
      </c>
      <c r="BK5" s="70" t="str">
        <f t="shared" ref="BK5:BK43" si="42">IF(AND(4.81&lt;=V5,V5&lt;=4.85),$BK$3,BL5)</f>
        <v/>
      </c>
      <c r="BL5" s="70" t="str">
        <f t="shared" ref="BL5:BL43" si="43">IF(AND(4.86&lt;=V5,V5&lt;=4.9),$BL$3,BM5)</f>
        <v/>
      </c>
      <c r="BM5" s="70" t="str">
        <f t="shared" ref="BM5:BM43" si="44">IF(AND(4.91&lt;=V5,V5&lt;=4.95),$BM$3,BN5)</f>
        <v/>
      </c>
      <c r="BN5" s="70" t="str">
        <f t="shared" ref="BN5:BN43" si="45">IF(AND(4.96&lt;=V5,V5&lt;=5),$BN$3,"")</f>
        <v/>
      </c>
      <c r="BP5" s="70">
        <f t="shared" ref="BP5:BP43" si="46">+IF(AND($U5&lt;=100,91&lt;=$U5),1,0)</f>
        <v>0</v>
      </c>
      <c r="BQ5" s="70">
        <f t="shared" ref="BQ5:BQ43" si="47">+IF(AND($U5&lt;=90,71&lt;=$U5),1,0)</f>
        <v>1</v>
      </c>
      <c r="BR5" s="70">
        <f t="shared" ref="BR5:BR43" si="48">+IF(AND($U5&lt;=70,60&lt;=$U5),1,0)</f>
        <v>0</v>
      </c>
      <c r="BS5" s="70"/>
    </row>
    <row r="6" spans="1:71" x14ac:dyDescent="0.25">
      <c r="A6" s="1">
        <v>3</v>
      </c>
      <c r="B6" s="106" t="s">
        <v>61</v>
      </c>
      <c r="C6" s="5">
        <v>120</v>
      </c>
      <c r="D6" s="83"/>
      <c r="E6" s="84"/>
      <c r="F6" s="84">
        <f>'4-шакл давоми'!J5</f>
        <v>0</v>
      </c>
      <c r="G6" s="84">
        <f>'4-шакл давоми'!J13</f>
        <v>0</v>
      </c>
      <c r="H6" s="84"/>
      <c r="I6" s="84"/>
      <c r="J6" s="84"/>
      <c r="K6" s="85"/>
      <c r="L6" s="86"/>
      <c r="M6" s="87"/>
      <c r="N6" s="87"/>
      <c r="O6" s="87"/>
      <c r="P6" s="87">
        <f>'4-шакл давоми'!E32</f>
        <v>5</v>
      </c>
      <c r="Q6" s="87"/>
      <c r="R6" s="87"/>
      <c r="S6" s="88"/>
      <c r="T6" s="104">
        <f t="shared" si="0"/>
        <v>5</v>
      </c>
      <c r="U6" s="89">
        <f t="shared" si="1"/>
        <v>100</v>
      </c>
      <c r="V6" s="90">
        <f t="shared" si="2"/>
        <v>5</v>
      </c>
      <c r="X6" s="70">
        <f t="shared" si="3"/>
        <v>100</v>
      </c>
      <c r="Y6" s="70">
        <f t="shared" si="4"/>
        <v>100</v>
      </c>
      <c r="Z6" s="70">
        <f t="shared" si="5"/>
        <v>100</v>
      </c>
      <c r="AA6" s="70">
        <f t="shared" si="6"/>
        <v>100</v>
      </c>
      <c r="AB6" s="70">
        <f t="shared" si="7"/>
        <v>100</v>
      </c>
      <c r="AC6" s="70">
        <f t="shared" si="8"/>
        <v>100</v>
      </c>
      <c r="AD6" s="70">
        <f t="shared" si="9"/>
        <v>100</v>
      </c>
      <c r="AE6" s="70">
        <f t="shared" si="10"/>
        <v>100</v>
      </c>
      <c r="AF6" s="70">
        <f t="shared" si="11"/>
        <v>100</v>
      </c>
      <c r="AG6" s="70">
        <f t="shared" si="12"/>
        <v>100</v>
      </c>
      <c r="AH6" s="70">
        <f t="shared" si="13"/>
        <v>100</v>
      </c>
      <c r="AI6" s="70">
        <f t="shared" si="14"/>
        <v>100</v>
      </c>
      <c r="AJ6" s="70">
        <f t="shared" si="15"/>
        <v>100</v>
      </c>
      <c r="AK6" s="70">
        <f t="shared" si="16"/>
        <v>100</v>
      </c>
      <c r="AL6" s="70">
        <f t="shared" si="17"/>
        <v>100</v>
      </c>
      <c r="AM6" s="70">
        <f t="shared" si="18"/>
        <v>100</v>
      </c>
      <c r="AN6" s="70">
        <f t="shared" si="19"/>
        <v>100</v>
      </c>
      <c r="AO6" s="70">
        <f t="shared" si="20"/>
        <v>100</v>
      </c>
      <c r="AP6" s="70">
        <f t="shared" si="21"/>
        <v>100</v>
      </c>
      <c r="AQ6" s="70">
        <f t="shared" si="22"/>
        <v>100</v>
      </c>
      <c r="AR6" s="70">
        <f t="shared" si="23"/>
        <v>100</v>
      </c>
      <c r="AS6" s="70">
        <f t="shared" si="24"/>
        <v>100</v>
      </c>
      <c r="AT6" s="70">
        <f t="shared" si="25"/>
        <v>100</v>
      </c>
      <c r="AU6" s="70">
        <f t="shared" si="26"/>
        <v>100</v>
      </c>
      <c r="AV6" s="70">
        <f t="shared" si="27"/>
        <v>100</v>
      </c>
      <c r="AW6" s="70">
        <f t="shared" si="28"/>
        <v>100</v>
      </c>
      <c r="AX6" s="70">
        <f t="shared" si="29"/>
        <v>100</v>
      </c>
      <c r="AY6" s="70">
        <f t="shared" si="30"/>
        <v>100</v>
      </c>
      <c r="AZ6" s="70">
        <f t="shared" si="31"/>
        <v>100</v>
      </c>
      <c r="BA6" s="70">
        <f t="shared" si="32"/>
        <v>100</v>
      </c>
      <c r="BB6" s="70">
        <f t="shared" si="33"/>
        <v>100</v>
      </c>
      <c r="BC6" s="70">
        <f t="shared" si="34"/>
        <v>100</v>
      </c>
      <c r="BD6" s="70">
        <f t="shared" si="35"/>
        <v>100</v>
      </c>
      <c r="BE6" s="70">
        <f t="shared" si="36"/>
        <v>100</v>
      </c>
      <c r="BF6" s="70">
        <f t="shared" si="37"/>
        <v>100</v>
      </c>
      <c r="BG6" s="70">
        <f t="shared" si="38"/>
        <v>100</v>
      </c>
      <c r="BH6" s="70">
        <f t="shared" si="39"/>
        <v>100</v>
      </c>
      <c r="BI6" s="70">
        <f t="shared" si="40"/>
        <v>100</v>
      </c>
      <c r="BJ6" s="70">
        <f t="shared" si="41"/>
        <v>100</v>
      </c>
      <c r="BK6" s="70">
        <f t="shared" si="42"/>
        <v>100</v>
      </c>
      <c r="BL6" s="70">
        <f t="shared" si="43"/>
        <v>100</v>
      </c>
      <c r="BM6" s="70">
        <f t="shared" si="44"/>
        <v>100</v>
      </c>
      <c r="BN6" s="70">
        <f t="shared" si="45"/>
        <v>100</v>
      </c>
      <c r="BP6" s="70">
        <f t="shared" si="46"/>
        <v>1</v>
      </c>
      <c r="BQ6" s="70">
        <f t="shared" si="47"/>
        <v>0</v>
      </c>
      <c r="BR6" s="70">
        <f t="shared" si="48"/>
        <v>0</v>
      </c>
      <c r="BS6" s="70"/>
    </row>
    <row r="7" spans="1:71" x14ac:dyDescent="0.25">
      <c r="A7" s="1">
        <v>4</v>
      </c>
      <c r="B7" s="106" t="s">
        <v>101</v>
      </c>
      <c r="C7" s="5">
        <v>74</v>
      </c>
      <c r="D7" s="83"/>
      <c r="E7" s="84"/>
      <c r="F7" s="84">
        <f>'4-шакл давоми'!J4</f>
        <v>0</v>
      </c>
      <c r="G7" s="84"/>
      <c r="H7" s="84"/>
      <c r="I7" s="84"/>
      <c r="J7" s="84"/>
      <c r="K7" s="85"/>
      <c r="L7" s="86"/>
      <c r="M7" s="87"/>
      <c r="N7" s="87"/>
      <c r="O7" s="87"/>
      <c r="P7" s="87"/>
      <c r="Q7" s="87"/>
      <c r="R7" s="87"/>
      <c r="S7" s="88">
        <f>'4-шакл давоми'!K40</f>
        <v>4</v>
      </c>
      <c r="T7" s="104">
        <f t="shared" si="0"/>
        <v>4</v>
      </c>
      <c r="U7" s="89">
        <f t="shared" si="1"/>
        <v>80</v>
      </c>
      <c r="V7" s="90">
        <f t="shared" si="2"/>
        <v>4</v>
      </c>
      <c r="X7" s="70">
        <f t="shared" si="3"/>
        <v>80</v>
      </c>
      <c r="Y7" s="70">
        <f t="shared" si="4"/>
        <v>80</v>
      </c>
      <c r="Z7" s="70">
        <f t="shared" si="5"/>
        <v>80</v>
      </c>
      <c r="AA7" s="70">
        <f t="shared" si="6"/>
        <v>80</v>
      </c>
      <c r="AB7" s="70">
        <f t="shared" si="7"/>
        <v>80</v>
      </c>
      <c r="AC7" s="70">
        <f t="shared" si="8"/>
        <v>80</v>
      </c>
      <c r="AD7" s="70">
        <f t="shared" si="9"/>
        <v>80</v>
      </c>
      <c r="AE7" s="70">
        <f t="shared" si="10"/>
        <v>80</v>
      </c>
      <c r="AF7" s="70">
        <f t="shared" si="11"/>
        <v>80</v>
      </c>
      <c r="AG7" s="70">
        <f t="shared" si="12"/>
        <v>80</v>
      </c>
      <c r="AH7" s="70">
        <f t="shared" si="13"/>
        <v>80</v>
      </c>
      <c r="AI7" s="70">
        <f t="shared" si="14"/>
        <v>80</v>
      </c>
      <c r="AJ7" s="70">
        <f t="shared" si="15"/>
        <v>80</v>
      </c>
      <c r="AK7" s="70">
        <f t="shared" si="16"/>
        <v>80</v>
      </c>
      <c r="AL7" s="70">
        <f t="shared" si="17"/>
        <v>80</v>
      </c>
      <c r="AM7" s="70">
        <f t="shared" si="18"/>
        <v>80</v>
      </c>
      <c r="AN7" s="70">
        <f t="shared" si="19"/>
        <v>80</v>
      </c>
      <c r="AO7" s="70">
        <f t="shared" si="20"/>
        <v>80</v>
      </c>
      <c r="AP7" s="70">
        <f t="shared" si="21"/>
        <v>80</v>
      </c>
      <c r="AQ7" s="70">
        <f t="shared" si="22"/>
        <v>80</v>
      </c>
      <c r="AR7" s="70">
        <f t="shared" si="23"/>
        <v>80</v>
      </c>
      <c r="AS7" s="70">
        <f t="shared" si="24"/>
        <v>80</v>
      </c>
      <c r="AT7" s="70">
        <f t="shared" si="25"/>
        <v>80</v>
      </c>
      <c r="AU7" s="70" t="str">
        <f t="shared" si="26"/>
        <v/>
      </c>
      <c r="AV7" s="70" t="str">
        <f t="shared" si="27"/>
        <v/>
      </c>
      <c r="AW7" s="70" t="str">
        <f t="shared" si="28"/>
        <v/>
      </c>
      <c r="AX7" s="70" t="str">
        <f t="shared" si="29"/>
        <v/>
      </c>
      <c r="AY7" s="70" t="str">
        <f t="shared" si="30"/>
        <v/>
      </c>
      <c r="AZ7" s="70" t="str">
        <f t="shared" si="31"/>
        <v/>
      </c>
      <c r="BA7" s="70" t="str">
        <f t="shared" si="32"/>
        <v/>
      </c>
      <c r="BB7" s="70" t="str">
        <f t="shared" si="33"/>
        <v/>
      </c>
      <c r="BC7" s="70" t="str">
        <f t="shared" si="34"/>
        <v/>
      </c>
      <c r="BD7" s="70" t="str">
        <f t="shared" si="35"/>
        <v/>
      </c>
      <c r="BE7" s="70" t="str">
        <f t="shared" si="36"/>
        <v/>
      </c>
      <c r="BF7" s="70" t="str">
        <f t="shared" si="37"/>
        <v/>
      </c>
      <c r="BG7" s="70" t="str">
        <f t="shared" si="38"/>
        <v/>
      </c>
      <c r="BH7" s="70" t="str">
        <f t="shared" si="39"/>
        <v/>
      </c>
      <c r="BI7" s="70" t="str">
        <f t="shared" si="40"/>
        <v/>
      </c>
      <c r="BJ7" s="70" t="str">
        <f t="shared" si="41"/>
        <v/>
      </c>
      <c r="BK7" s="70" t="str">
        <f t="shared" si="42"/>
        <v/>
      </c>
      <c r="BL7" s="70" t="str">
        <f t="shared" si="43"/>
        <v/>
      </c>
      <c r="BM7" s="70" t="str">
        <f t="shared" si="44"/>
        <v/>
      </c>
      <c r="BN7" s="70" t="str">
        <f t="shared" si="45"/>
        <v/>
      </c>
      <c r="BP7" s="70">
        <f t="shared" si="46"/>
        <v>0</v>
      </c>
      <c r="BQ7" s="70">
        <f t="shared" si="47"/>
        <v>1</v>
      </c>
      <c r="BR7" s="70">
        <f t="shared" si="48"/>
        <v>0</v>
      </c>
      <c r="BS7" s="70"/>
    </row>
    <row r="8" spans="1:71" x14ac:dyDescent="0.25">
      <c r="A8" s="1">
        <v>5</v>
      </c>
      <c r="B8" s="106" t="s">
        <v>102</v>
      </c>
      <c r="C8" s="5">
        <v>60</v>
      </c>
      <c r="D8" s="83"/>
      <c r="E8" s="84"/>
      <c r="F8" s="84"/>
      <c r="G8" s="84">
        <f>'4-шакл давоми'!J15</f>
        <v>0</v>
      </c>
      <c r="H8" s="84"/>
      <c r="I8" s="84"/>
      <c r="J8" s="84"/>
      <c r="K8" s="85"/>
      <c r="L8" s="86"/>
      <c r="M8" s="87">
        <f>'4-шакл давоми'!E15</f>
        <v>4</v>
      </c>
      <c r="N8" s="87"/>
      <c r="O8" s="87"/>
      <c r="P8" s="87"/>
      <c r="Q8" s="87"/>
      <c r="R8" s="87"/>
      <c r="S8" s="88"/>
      <c r="T8" s="104">
        <f t="shared" si="0"/>
        <v>4</v>
      </c>
      <c r="U8" s="89">
        <f t="shared" si="1"/>
        <v>80</v>
      </c>
      <c r="V8" s="90">
        <f t="shared" si="2"/>
        <v>4</v>
      </c>
      <c r="X8" s="70">
        <f t="shared" si="3"/>
        <v>80</v>
      </c>
      <c r="Y8" s="70">
        <f t="shared" si="4"/>
        <v>80</v>
      </c>
      <c r="Z8" s="70">
        <f t="shared" si="5"/>
        <v>80</v>
      </c>
      <c r="AA8" s="70">
        <f t="shared" si="6"/>
        <v>80</v>
      </c>
      <c r="AB8" s="70">
        <f t="shared" si="7"/>
        <v>80</v>
      </c>
      <c r="AC8" s="70">
        <f t="shared" si="8"/>
        <v>80</v>
      </c>
      <c r="AD8" s="70">
        <f t="shared" si="9"/>
        <v>80</v>
      </c>
      <c r="AE8" s="70">
        <f t="shared" si="10"/>
        <v>80</v>
      </c>
      <c r="AF8" s="70">
        <f t="shared" si="11"/>
        <v>80</v>
      </c>
      <c r="AG8" s="70">
        <f t="shared" si="12"/>
        <v>80</v>
      </c>
      <c r="AH8" s="70">
        <f t="shared" si="13"/>
        <v>80</v>
      </c>
      <c r="AI8" s="70">
        <f t="shared" si="14"/>
        <v>80</v>
      </c>
      <c r="AJ8" s="70">
        <f t="shared" si="15"/>
        <v>80</v>
      </c>
      <c r="AK8" s="70">
        <f t="shared" si="16"/>
        <v>80</v>
      </c>
      <c r="AL8" s="70">
        <f t="shared" si="17"/>
        <v>80</v>
      </c>
      <c r="AM8" s="70">
        <f t="shared" si="18"/>
        <v>80</v>
      </c>
      <c r="AN8" s="70">
        <f t="shared" si="19"/>
        <v>80</v>
      </c>
      <c r="AO8" s="70">
        <f t="shared" si="20"/>
        <v>80</v>
      </c>
      <c r="AP8" s="70">
        <f t="shared" si="21"/>
        <v>80</v>
      </c>
      <c r="AQ8" s="70">
        <f t="shared" si="22"/>
        <v>80</v>
      </c>
      <c r="AR8" s="70">
        <f t="shared" si="23"/>
        <v>80</v>
      </c>
      <c r="AS8" s="70">
        <f t="shared" si="24"/>
        <v>80</v>
      </c>
      <c r="AT8" s="70">
        <f t="shared" si="25"/>
        <v>80</v>
      </c>
      <c r="AU8" s="70" t="str">
        <f t="shared" si="26"/>
        <v/>
      </c>
      <c r="AV8" s="70" t="str">
        <f t="shared" si="27"/>
        <v/>
      </c>
      <c r="AW8" s="70" t="str">
        <f t="shared" si="28"/>
        <v/>
      </c>
      <c r="AX8" s="70" t="str">
        <f t="shared" si="29"/>
        <v/>
      </c>
      <c r="AY8" s="70" t="str">
        <f t="shared" si="30"/>
        <v/>
      </c>
      <c r="AZ8" s="70" t="str">
        <f t="shared" si="31"/>
        <v/>
      </c>
      <c r="BA8" s="70" t="str">
        <f t="shared" si="32"/>
        <v/>
      </c>
      <c r="BB8" s="70" t="str">
        <f t="shared" si="33"/>
        <v/>
      </c>
      <c r="BC8" s="70" t="str">
        <f t="shared" si="34"/>
        <v/>
      </c>
      <c r="BD8" s="70" t="str">
        <f t="shared" si="35"/>
        <v/>
      </c>
      <c r="BE8" s="70" t="str">
        <f t="shared" si="36"/>
        <v/>
      </c>
      <c r="BF8" s="70" t="str">
        <f t="shared" si="37"/>
        <v/>
      </c>
      <c r="BG8" s="70" t="str">
        <f t="shared" si="38"/>
        <v/>
      </c>
      <c r="BH8" s="70" t="str">
        <f t="shared" si="39"/>
        <v/>
      </c>
      <c r="BI8" s="70" t="str">
        <f t="shared" si="40"/>
        <v/>
      </c>
      <c r="BJ8" s="70" t="str">
        <f t="shared" si="41"/>
        <v/>
      </c>
      <c r="BK8" s="70" t="str">
        <f t="shared" si="42"/>
        <v/>
      </c>
      <c r="BL8" s="70" t="str">
        <f t="shared" si="43"/>
        <v/>
      </c>
      <c r="BM8" s="70" t="str">
        <f t="shared" si="44"/>
        <v/>
      </c>
      <c r="BN8" s="70" t="str">
        <f t="shared" si="45"/>
        <v/>
      </c>
      <c r="BP8" s="70">
        <f t="shared" si="46"/>
        <v>0</v>
      </c>
      <c r="BQ8" s="70">
        <f t="shared" si="47"/>
        <v>1</v>
      </c>
      <c r="BR8" s="70">
        <f t="shared" si="48"/>
        <v>0</v>
      </c>
      <c r="BS8" s="70"/>
    </row>
    <row r="9" spans="1:71" x14ac:dyDescent="0.25">
      <c r="A9" s="1">
        <v>6</v>
      </c>
      <c r="B9" s="106" t="s">
        <v>54</v>
      </c>
      <c r="C9" s="5">
        <v>126</v>
      </c>
      <c r="D9" s="83">
        <f>'4-шакл давоми'!D7</f>
        <v>0</v>
      </c>
      <c r="E9" s="84"/>
      <c r="F9" s="84"/>
      <c r="G9" s="84"/>
      <c r="H9" s="84"/>
      <c r="I9" s="84"/>
      <c r="J9" s="84"/>
      <c r="K9" s="85"/>
      <c r="L9" s="86"/>
      <c r="M9" s="87"/>
      <c r="N9" s="87"/>
      <c r="O9" s="87"/>
      <c r="P9" s="87"/>
      <c r="Q9" s="87"/>
      <c r="R9" s="87">
        <f>'4-шакл давоми'!K28</f>
        <v>5</v>
      </c>
      <c r="S9" s="88">
        <f>'4-шакл давоми'!K37</f>
        <v>5</v>
      </c>
      <c r="T9" s="104">
        <f t="shared" si="0"/>
        <v>10</v>
      </c>
      <c r="U9" s="89">
        <f t="shared" si="1"/>
        <v>100</v>
      </c>
      <c r="V9" s="90">
        <f t="shared" si="2"/>
        <v>5</v>
      </c>
      <c r="X9" s="70">
        <f t="shared" si="3"/>
        <v>100</v>
      </c>
      <c r="Y9" s="70">
        <f t="shared" si="4"/>
        <v>100</v>
      </c>
      <c r="Z9" s="70">
        <f t="shared" si="5"/>
        <v>100</v>
      </c>
      <c r="AA9" s="70">
        <f t="shared" si="6"/>
        <v>100</v>
      </c>
      <c r="AB9" s="70">
        <f t="shared" si="7"/>
        <v>100</v>
      </c>
      <c r="AC9" s="70">
        <f t="shared" si="8"/>
        <v>100</v>
      </c>
      <c r="AD9" s="70">
        <f t="shared" si="9"/>
        <v>100</v>
      </c>
      <c r="AE9" s="70">
        <f t="shared" si="10"/>
        <v>100</v>
      </c>
      <c r="AF9" s="70">
        <f t="shared" si="11"/>
        <v>100</v>
      </c>
      <c r="AG9" s="70">
        <f t="shared" si="12"/>
        <v>100</v>
      </c>
      <c r="AH9" s="70">
        <f t="shared" si="13"/>
        <v>100</v>
      </c>
      <c r="AI9" s="70">
        <f t="shared" si="14"/>
        <v>100</v>
      </c>
      <c r="AJ9" s="70">
        <f t="shared" si="15"/>
        <v>100</v>
      </c>
      <c r="AK9" s="70">
        <f t="shared" si="16"/>
        <v>100</v>
      </c>
      <c r="AL9" s="70">
        <f t="shared" si="17"/>
        <v>100</v>
      </c>
      <c r="AM9" s="70">
        <f t="shared" si="18"/>
        <v>100</v>
      </c>
      <c r="AN9" s="70">
        <f t="shared" si="19"/>
        <v>100</v>
      </c>
      <c r="AO9" s="70">
        <f t="shared" si="20"/>
        <v>100</v>
      </c>
      <c r="AP9" s="70">
        <f t="shared" si="21"/>
        <v>100</v>
      </c>
      <c r="AQ9" s="70">
        <f t="shared" si="22"/>
        <v>100</v>
      </c>
      <c r="AR9" s="70">
        <f t="shared" si="23"/>
        <v>100</v>
      </c>
      <c r="AS9" s="70">
        <f t="shared" si="24"/>
        <v>100</v>
      </c>
      <c r="AT9" s="70">
        <f t="shared" si="25"/>
        <v>100</v>
      </c>
      <c r="AU9" s="70">
        <f t="shared" si="26"/>
        <v>100</v>
      </c>
      <c r="AV9" s="70">
        <f t="shared" si="27"/>
        <v>100</v>
      </c>
      <c r="AW9" s="70">
        <f t="shared" si="28"/>
        <v>100</v>
      </c>
      <c r="AX9" s="70">
        <f t="shared" si="29"/>
        <v>100</v>
      </c>
      <c r="AY9" s="70">
        <f t="shared" si="30"/>
        <v>100</v>
      </c>
      <c r="AZ9" s="70">
        <f t="shared" si="31"/>
        <v>100</v>
      </c>
      <c r="BA9" s="70">
        <f t="shared" si="32"/>
        <v>100</v>
      </c>
      <c r="BB9" s="70">
        <f t="shared" si="33"/>
        <v>100</v>
      </c>
      <c r="BC9" s="70">
        <f t="shared" si="34"/>
        <v>100</v>
      </c>
      <c r="BD9" s="70">
        <f t="shared" si="35"/>
        <v>100</v>
      </c>
      <c r="BE9" s="70">
        <f t="shared" si="36"/>
        <v>100</v>
      </c>
      <c r="BF9" s="70">
        <f t="shared" si="37"/>
        <v>100</v>
      </c>
      <c r="BG9" s="70">
        <f t="shared" si="38"/>
        <v>100</v>
      </c>
      <c r="BH9" s="70">
        <f t="shared" si="39"/>
        <v>100</v>
      </c>
      <c r="BI9" s="70">
        <f t="shared" si="40"/>
        <v>100</v>
      </c>
      <c r="BJ9" s="70">
        <f t="shared" si="41"/>
        <v>100</v>
      </c>
      <c r="BK9" s="70">
        <f t="shared" si="42"/>
        <v>100</v>
      </c>
      <c r="BL9" s="70">
        <f t="shared" si="43"/>
        <v>100</v>
      </c>
      <c r="BM9" s="70">
        <f t="shared" si="44"/>
        <v>100</v>
      </c>
      <c r="BN9" s="70">
        <f t="shared" si="45"/>
        <v>100</v>
      </c>
      <c r="BP9" s="70">
        <f t="shared" si="46"/>
        <v>1</v>
      </c>
      <c r="BQ9" s="70">
        <f t="shared" si="47"/>
        <v>0</v>
      </c>
      <c r="BR9" s="70">
        <f t="shared" si="48"/>
        <v>0</v>
      </c>
      <c r="BS9" s="70"/>
    </row>
    <row r="10" spans="1:71" x14ac:dyDescent="0.25">
      <c r="A10" s="1">
        <v>7</v>
      </c>
      <c r="B10" s="106" t="s">
        <v>55</v>
      </c>
      <c r="C10" s="5">
        <v>196</v>
      </c>
      <c r="D10" s="83"/>
      <c r="E10" s="84"/>
      <c r="F10" s="84"/>
      <c r="G10" s="84"/>
      <c r="H10" s="84">
        <f>'4-шакл давоми'!D25</f>
        <v>0</v>
      </c>
      <c r="I10" s="84"/>
      <c r="J10" s="84"/>
      <c r="K10" s="85"/>
      <c r="L10" s="86"/>
      <c r="M10" s="87"/>
      <c r="N10" s="87"/>
      <c r="O10" s="87"/>
      <c r="P10" s="87"/>
      <c r="Q10" s="87">
        <f>'4-шакл давоми'!E33</f>
        <v>4</v>
      </c>
      <c r="R10" s="87">
        <f>'4-шакл давоми'!K26</f>
        <v>4</v>
      </c>
      <c r="S10" s="88"/>
      <c r="T10" s="104">
        <f t="shared" si="0"/>
        <v>8</v>
      </c>
      <c r="U10" s="89">
        <f t="shared" si="1"/>
        <v>80</v>
      </c>
      <c r="V10" s="90">
        <f t="shared" si="2"/>
        <v>4</v>
      </c>
      <c r="X10" s="70">
        <f t="shared" si="3"/>
        <v>80</v>
      </c>
      <c r="Y10" s="70">
        <f t="shared" si="4"/>
        <v>80</v>
      </c>
      <c r="Z10" s="70">
        <f t="shared" si="5"/>
        <v>80</v>
      </c>
      <c r="AA10" s="70">
        <f t="shared" si="6"/>
        <v>80</v>
      </c>
      <c r="AB10" s="70">
        <f t="shared" si="7"/>
        <v>80</v>
      </c>
      <c r="AC10" s="70">
        <f t="shared" si="8"/>
        <v>80</v>
      </c>
      <c r="AD10" s="70">
        <f t="shared" si="9"/>
        <v>80</v>
      </c>
      <c r="AE10" s="70">
        <f t="shared" si="10"/>
        <v>80</v>
      </c>
      <c r="AF10" s="70">
        <f t="shared" si="11"/>
        <v>80</v>
      </c>
      <c r="AG10" s="70">
        <f t="shared" si="12"/>
        <v>80</v>
      </c>
      <c r="AH10" s="70">
        <f t="shared" si="13"/>
        <v>80</v>
      </c>
      <c r="AI10" s="70">
        <f t="shared" si="14"/>
        <v>80</v>
      </c>
      <c r="AJ10" s="70">
        <f t="shared" si="15"/>
        <v>80</v>
      </c>
      <c r="AK10" s="70">
        <f t="shared" si="16"/>
        <v>80</v>
      </c>
      <c r="AL10" s="70">
        <f t="shared" si="17"/>
        <v>80</v>
      </c>
      <c r="AM10" s="70">
        <f t="shared" si="18"/>
        <v>80</v>
      </c>
      <c r="AN10" s="70">
        <f t="shared" si="19"/>
        <v>80</v>
      </c>
      <c r="AO10" s="70">
        <f t="shared" si="20"/>
        <v>80</v>
      </c>
      <c r="AP10" s="70">
        <f t="shared" si="21"/>
        <v>80</v>
      </c>
      <c r="AQ10" s="70">
        <f t="shared" si="22"/>
        <v>80</v>
      </c>
      <c r="AR10" s="70">
        <f t="shared" si="23"/>
        <v>80</v>
      </c>
      <c r="AS10" s="70">
        <f t="shared" si="24"/>
        <v>80</v>
      </c>
      <c r="AT10" s="70">
        <f t="shared" si="25"/>
        <v>80</v>
      </c>
      <c r="AU10" s="70" t="str">
        <f t="shared" si="26"/>
        <v/>
      </c>
      <c r="AV10" s="70" t="str">
        <f t="shared" si="27"/>
        <v/>
      </c>
      <c r="AW10" s="70" t="str">
        <f t="shared" si="28"/>
        <v/>
      </c>
      <c r="AX10" s="70" t="str">
        <f t="shared" si="29"/>
        <v/>
      </c>
      <c r="AY10" s="70" t="str">
        <f t="shared" si="30"/>
        <v/>
      </c>
      <c r="AZ10" s="70" t="str">
        <f t="shared" si="31"/>
        <v/>
      </c>
      <c r="BA10" s="70" t="str">
        <f t="shared" si="32"/>
        <v/>
      </c>
      <c r="BB10" s="70" t="str">
        <f t="shared" si="33"/>
        <v/>
      </c>
      <c r="BC10" s="70" t="str">
        <f t="shared" si="34"/>
        <v/>
      </c>
      <c r="BD10" s="70" t="str">
        <f t="shared" si="35"/>
        <v/>
      </c>
      <c r="BE10" s="70" t="str">
        <f t="shared" si="36"/>
        <v/>
      </c>
      <c r="BF10" s="70" t="str">
        <f t="shared" si="37"/>
        <v/>
      </c>
      <c r="BG10" s="70" t="str">
        <f t="shared" si="38"/>
        <v/>
      </c>
      <c r="BH10" s="70" t="str">
        <f t="shared" si="39"/>
        <v/>
      </c>
      <c r="BI10" s="70" t="str">
        <f t="shared" si="40"/>
        <v/>
      </c>
      <c r="BJ10" s="70" t="str">
        <f t="shared" si="41"/>
        <v/>
      </c>
      <c r="BK10" s="70" t="str">
        <f t="shared" si="42"/>
        <v/>
      </c>
      <c r="BL10" s="70" t="str">
        <f t="shared" si="43"/>
        <v/>
      </c>
      <c r="BM10" s="70" t="str">
        <f t="shared" si="44"/>
        <v/>
      </c>
      <c r="BN10" s="70" t="str">
        <f t="shared" si="45"/>
        <v/>
      </c>
      <c r="BP10" s="70">
        <f t="shared" si="46"/>
        <v>0</v>
      </c>
      <c r="BQ10" s="70">
        <f t="shared" si="47"/>
        <v>1</v>
      </c>
      <c r="BR10" s="70">
        <f t="shared" si="48"/>
        <v>0</v>
      </c>
      <c r="BS10" s="70"/>
    </row>
    <row r="11" spans="1:71" x14ac:dyDescent="0.25">
      <c r="A11" s="1">
        <v>8</v>
      </c>
      <c r="B11" s="106" t="s">
        <v>103</v>
      </c>
      <c r="C11" s="5">
        <v>52</v>
      </c>
      <c r="D11" s="91"/>
      <c r="E11" s="92"/>
      <c r="F11" s="92"/>
      <c r="G11" s="92"/>
      <c r="H11" s="92">
        <f>'4-шакл давоми'!D26+'4-шакл давоми'!D27</f>
        <v>0</v>
      </c>
      <c r="I11" s="92"/>
      <c r="J11" s="92"/>
      <c r="K11" s="93"/>
      <c r="L11" s="94"/>
      <c r="M11" s="95"/>
      <c r="N11" s="95"/>
      <c r="O11" s="95"/>
      <c r="P11" s="95"/>
      <c r="Q11" s="95">
        <f>'4-шакл давоми'!E34</f>
        <v>5</v>
      </c>
      <c r="R11" s="95"/>
      <c r="S11" s="96"/>
      <c r="T11" s="104">
        <f t="shared" si="0"/>
        <v>5</v>
      </c>
      <c r="U11" s="89">
        <f t="shared" si="1"/>
        <v>100</v>
      </c>
      <c r="V11" s="90">
        <f t="shared" si="2"/>
        <v>5</v>
      </c>
      <c r="X11" s="70">
        <f t="shared" si="3"/>
        <v>100</v>
      </c>
      <c r="Y11" s="70">
        <f t="shared" si="4"/>
        <v>100</v>
      </c>
      <c r="Z11" s="70">
        <f t="shared" si="5"/>
        <v>100</v>
      </c>
      <c r="AA11" s="70">
        <f t="shared" si="6"/>
        <v>100</v>
      </c>
      <c r="AB11" s="70">
        <f t="shared" si="7"/>
        <v>100</v>
      </c>
      <c r="AC11" s="70">
        <f t="shared" si="8"/>
        <v>100</v>
      </c>
      <c r="AD11" s="70">
        <f t="shared" si="9"/>
        <v>100</v>
      </c>
      <c r="AE11" s="70">
        <f t="shared" si="10"/>
        <v>100</v>
      </c>
      <c r="AF11" s="70">
        <f t="shared" si="11"/>
        <v>100</v>
      </c>
      <c r="AG11" s="70">
        <f t="shared" si="12"/>
        <v>100</v>
      </c>
      <c r="AH11" s="70">
        <f t="shared" si="13"/>
        <v>100</v>
      </c>
      <c r="AI11" s="70">
        <f t="shared" si="14"/>
        <v>100</v>
      </c>
      <c r="AJ11" s="70">
        <f t="shared" si="15"/>
        <v>100</v>
      </c>
      <c r="AK11" s="70">
        <f t="shared" si="16"/>
        <v>100</v>
      </c>
      <c r="AL11" s="70">
        <f t="shared" si="17"/>
        <v>100</v>
      </c>
      <c r="AM11" s="70">
        <f t="shared" si="18"/>
        <v>100</v>
      </c>
      <c r="AN11" s="70">
        <f t="shared" si="19"/>
        <v>100</v>
      </c>
      <c r="AO11" s="70">
        <f t="shared" si="20"/>
        <v>100</v>
      </c>
      <c r="AP11" s="70">
        <f t="shared" si="21"/>
        <v>100</v>
      </c>
      <c r="AQ11" s="70">
        <f t="shared" si="22"/>
        <v>100</v>
      </c>
      <c r="AR11" s="70">
        <f t="shared" si="23"/>
        <v>100</v>
      </c>
      <c r="AS11" s="70">
        <f t="shared" si="24"/>
        <v>100</v>
      </c>
      <c r="AT11" s="70">
        <f t="shared" si="25"/>
        <v>100</v>
      </c>
      <c r="AU11" s="70">
        <f t="shared" si="26"/>
        <v>100</v>
      </c>
      <c r="AV11" s="70">
        <f t="shared" si="27"/>
        <v>100</v>
      </c>
      <c r="AW11" s="70">
        <f t="shared" si="28"/>
        <v>100</v>
      </c>
      <c r="AX11" s="70">
        <f t="shared" si="29"/>
        <v>100</v>
      </c>
      <c r="AY11" s="70">
        <f t="shared" si="30"/>
        <v>100</v>
      </c>
      <c r="AZ11" s="70">
        <f t="shared" si="31"/>
        <v>100</v>
      </c>
      <c r="BA11" s="70">
        <f t="shared" si="32"/>
        <v>100</v>
      </c>
      <c r="BB11" s="70">
        <f t="shared" si="33"/>
        <v>100</v>
      </c>
      <c r="BC11" s="70">
        <f t="shared" si="34"/>
        <v>100</v>
      </c>
      <c r="BD11" s="70">
        <f t="shared" si="35"/>
        <v>100</v>
      </c>
      <c r="BE11" s="70">
        <f t="shared" si="36"/>
        <v>100</v>
      </c>
      <c r="BF11" s="70">
        <f t="shared" si="37"/>
        <v>100</v>
      </c>
      <c r="BG11" s="70">
        <f t="shared" si="38"/>
        <v>100</v>
      </c>
      <c r="BH11" s="70">
        <f t="shared" si="39"/>
        <v>100</v>
      </c>
      <c r="BI11" s="70">
        <f t="shared" si="40"/>
        <v>100</v>
      </c>
      <c r="BJ11" s="70">
        <f t="shared" si="41"/>
        <v>100</v>
      </c>
      <c r="BK11" s="70">
        <f t="shared" si="42"/>
        <v>100</v>
      </c>
      <c r="BL11" s="70">
        <f t="shared" si="43"/>
        <v>100</v>
      </c>
      <c r="BM11" s="70">
        <f t="shared" si="44"/>
        <v>100</v>
      </c>
      <c r="BN11" s="70">
        <f t="shared" si="45"/>
        <v>100</v>
      </c>
      <c r="BP11" s="70">
        <f t="shared" si="46"/>
        <v>1</v>
      </c>
      <c r="BQ11" s="70">
        <f t="shared" si="47"/>
        <v>0</v>
      </c>
      <c r="BR11" s="70">
        <f t="shared" si="48"/>
        <v>0</v>
      </c>
      <c r="BS11" s="70"/>
    </row>
    <row r="12" spans="1:71" x14ac:dyDescent="0.25">
      <c r="A12" s="1">
        <v>9</v>
      </c>
      <c r="B12" s="106" t="s">
        <v>104</v>
      </c>
      <c r="C12" s="5">
        <v>60</v>
      </c>
      <c r="D12" s="83"/>
      <c r="E12" s="84"/>
      <c r="F12" s="84"/>
      <c r="G12" s="84"/>
      <c r="H12" s="84"/>
      <c r="I12" s="84"/>
      <c r="J12" s="84">
        <f>'4-шакл давоми'!J25</f>
        <v>0</v>
      </c>
      <c r="K12" s="85"/>
      <c r="L12" s="86"/>
      <c r="M12" s="87"/>
      <c r="N12" s="87">
        <f>'4-шакл давоми'!K11</f>
        <v>4</v>
      </c>
      <c r="O12" s="87"/>
      <c r="P12" s="87"/>
      <c r="Q12" s="87"/>
      <c r="R12" s="87"/>
      <c r="S12" s="88"/>
      <c r="T12" s="104">
        <f t="shared" si="0"/>
        <v>4</v>
      </c>
      <c r="U12" s="89">
        <f t="shared" si="1"/>
        <v>80</v>
      </c>
      <c r="V12" s="90">
        <f t="shared" si="2"/>
        <v>4</v>
      </c>
      <c r="X12" s="70">
        <f t="shared" si="3"/>
        <v>80</v>
      </c>
      <c r="Y12" s="70">
        <f t="shared" si="4"/>
        <v>80</v>
      </c>
      <c r="Z12" s="70">
        <f t="shared" si="5"/>
        <v>80</v>
      </c>
      <c r="AA12" s="70">
        <f t="shared" si="6"/>
        <v>80</v>
      </c>
      <c r="AB12" s="70">
        <f t="shared" si="7"/>
        <v>80</v>
      </c>
      <c r="AC12" s="70">
        <f t="shared" si="8"/>
        <v>80</v>
      </c>
      <c r="AD12" s="70">
        <f t="shared" si="9"/>
        <v>80</v>
      </c>
      <c r="AE12" s="70">
        <f t="shared" si="10"/>
        <v>80</v>
      </c>
      <c r="AF12" s="70">
        <f t="shared" si="11"/>
        <v>80</v>
      </c>
      <c r="AG12" s="70">
        <f t="shared" si="12"/>
        <v>80</v>
      </c>
      <c r="AH12" s="70">
        <f t="shared" si="13"/>
        <v>80</v>
      </c>
      <c r="AI12" s="70">
        <f t="shared" si="14"/>
        <v>80</v>
      </c>
      <c r="AJ12" s="70">
        <f t="shared" si="15"/>
        <v>80</v>
      </c>
      <c r="AK12" s="70">
        <f t="shared" si="16"/>
        <v>80</v>
      </c>
      <c r="AL12" s="70">
        <f t="shared" si="17"/>
        <v>80</v>
      </c>
      <c r="AM12" s="70">
        <f t="shared" si="18"/>
        <v>80</v>
      </c>
      <c r="AN12" s="70">
        <f t="shared" si="19"/>
        <v>80</v>
      </c>
      <c r="AO12" s="70">
        <f t="shared" si="20"/>
        <v>80</v>
      </c>
      <c r="AP12" s="70">
        <f t="shared" si="21"/>
        <v>80</v>
      </c>
      <c r="AQ12" s="70">
        <f t="shared" si="22"/>
        <v>80</v>
      </c>
      <c r="AR12" s="70">
        <f t="shared" si="23"/>
        <v>80</v>
      </c>
      <c r="AS12" s="70">
        <f t="shared" si="24"/>
        <v>80</v>
      </c>
      <c r="AT12" s="70">
        <f t="shared" si="25"/>
        <v>80</v>
      </c>
      <c r="AU12" s="70" t="str">
        <f t="shared" si="26"/>
        <v/>
      </c>
      <c r="AV12" s="70" t="str">
        <f t="shared" si="27"/>
        <v/>
      </c>
      <c r="AW12" s="70" t="str">
        <f t="shared" si="28"/>
        <v/>
      </c>
      <c r="AX12" s="70" t="str">
        <f t="shared" si="29"/>
        <v/>
      </c>
      <c r="AY12" s="70" t="str">
        <f t="shared" si="30"/>
        <v/>
      </c>
      <c r="AZ12" s="70" t="str">
        <f t="shared" si="31"/>
        <v/>
      </c>
      <c r="BA12" s="70" t="str">
        <f t="shared" si="32"/>
        <v/>
      </c>
      <c r="BB12" s="70" t="str">
        <f t="shared" si="33"/>
        <v/>
      </c>
      <c r="BC12" s="70" t="str">
        <f t="shared" si="34"/>
        <v/>
      </c>
      <c r="BD12" s="70" t="str">
        <f t="shared" si="35"/>
        <v/>
      </c>
      <c r="BE12" s="70" t="str">
        <f t="shared" si="36"/>
        <v/>
      </c>
      <c r="BF12" s="70" t="str">
        <f t="shared" si="37"/>
        <v/>
      </c>
      <c r="BG12" s="70" t="str">
        <f t="shared" si="38"/>
        <v/>
      </c>
      <c r="BH12" s="70" t="str">
        <f t="shared" si="39"/>
        <v/>
      </c>
      <c r="BI12" s="70" t="str">
        <f t="shared" si="40"/>
        <v/>
      </c>
      <c r="BJ12" s="70" t="str">
        <f t="shared" si="41"/>
        <v/>
      </c>
      <c r="BK12" s="70" t="str">
        <f t="shared" si="42"/>
        <v/>
      </c>
      <c r="BL12" s="70" t="str">
        <f t="shared" si="43"/>
        <v/>
      </c>
      <c r="BM12" s="70" t="str">
        <f t="shared" si="44"/>
        <v/>
      </c>
      <c r="BN12" s="70" t="str">
        <f t="shared" si="45"/>
        <v/>
      </c>
      <c r="BP12" s="70">
        <f t="shared" si="46"/>
        <v>0</v>
      </c>
      <c r="BQ12" s="70">
        <f t="shared" si="47"/>
        <v>1</v>
      </c>
      <c r="BR12" s="70">
        <f t="shared" si="48"/>
        <v>0</v>
      </c>
      <c r="BS12" s="70"/>
    </row>
    <row r="13" spans="1:71" x14ac:dyDescent="0.25">
      <c r="A13" s="1">
        <v>10</v>
      </c>
      <c r="B13" s="106" t="s">
        <v>105</v>
      </c>
      <c r="C13" s="5">
        <v>64</v>
      </c>
      <c r="D13" s="83"/>
      <c r="E13" s="84"/>
      <c r="F13" s="84"/>
      <c r="G13" s="84"/>
      <c r="H13" s="84"/>
      <c r="I13" s="84"/>
      <c r="J13" s="84">
        <f>'4-шакл давоми'!J26</f>
        <v>0</v>
      </c>
      <c r="K13" s="85">
        <f>'4-шакл давоми'!J35</f>
        <v>0</v>
      </c>
      <c r="L13" s="86">
        <f>'4-шакл давоми'!E6</f>
        <v>4</v>
      </c>
      <c r="M13" s="87"/>
      <c r="N13" s="87"/>
      <c r="O13" s="87"/>
      <c r="P13" s="87"/>
      <c r="Q13" s="87"/>
      <c r="R13" s="87"/>
      <c r="S13" s="88"/>
      <c r="T13" s="104">
        <f t="shared" si="0"/>
        <v>4</v>
      </c>
      <c r="U13" s="89">
        <f t="shared" si="1"/>
        <v>80</v>
      </c>
      <c r="V13" s="90">
        <f t="shared" si="2"/>
        <v>4</v>
      </c>
      <c r="X13" s="70">
        <f t="shared" si="3"/>
        <v>80</v>
      </c>
      <c r="Y13" s="70">
        <f t="shared" si="4"/>
        <v>80</v>
      </c>
      <c r="Z13" s="70">
        <f t="shared" si="5"/>
        <v>80</v>
      </c>
      <c r="AA13" s="70">
        <f t="shared" si="6"/>
        <v>80</v>
      </c>
      <c r="AB13" s="70">
        <f t="shared" si="7"/>
        <v>80</v>
      </c>
      <c r="AC13" s="70">
        <f t="shared" si="8"/>
        <v>80</v>
      </c>
      <c r="AD13" s="70">
        <f t="shared" si="9"/>
        <v>80</v>
      </c>
      <c r="AE13" s="70">
        <f t="shared" si="10"/>
        <v>80</v>
      </c>
      <c r="AF13" s="70">
        <f t="shared" si="11"/>
        <v>80</v>
      </c>
      <c r="AG13" s="70">
        <f t="shared" si="12"/>
        <v>80</v>
      </c>
      <c r="AH13" s="70">
        <f t="shared" si="13"/>
        <v>80</v>
      </c>
      <c r="AI13" s="70">
        <f t="shared" si="14"/>
        <v>80</v>
      </c>
      <c r="AJ13" s="70">
        <f t="shared" si="15"/>
        <v>80</v>
      </c>
      <c r="AK13" s="70">
        <f t="shared" si="16"/>
        <v>80</v>
      </c>
      <c r="AL13" s="70">
        <f t="shared" si="17"/>
        <v>80</v>
      </c>
      <c r="AM13" s="70">
        <f t="shared" si="18"/>
        <v>80</v>
      </c>
      <c r="AN13" s="70">
        <f t="shared" si="19"/>
        <v>80</v>
      </c>
      <c r="AO13" s="70">
        <f t="shared" si="20"/>
        <v>80</v>
      </c>
      <c r="AP13" s="70">
        <f t="shared" si="21"/>
        <v>80</v>
      </c>
      <c r="AQ13" s="70">
        <f t="shared" si="22"/>
        <v>80</v>
      </c>
      <c r="AR13" s="70">
        <f t="shared" si="23"/>
        <v>80</v>
      </c>
      <c r="AS13" s="70">
        <f t="shared" si="24"/>
        <v>80</v>
      </c>
      <c r="AT13" s="70">
        <f t="shared" si="25"/>
        <v>80</v>
      </c>
      <c r="AU13" s="70" t="str">
        <f t="shared" si="26"/>
        <v/>
      </c>
      <c r="AV13" s="70" t="str">
        <f t="shared" si="27"/>
        <v/>
      </c>
      <c r="AW13" s="70" t="str">
        <f t="shared" si="28"/>
        <v/>
      </c>
      <c r="AX13" s="70" t="str">
        <f t="shared" si="29"/>
        <v/>
      </c>
      <c r="AY13" s="70" t="str">
        <f t="shared" si="30"/>
        <v/>
      </c>
      <c r="AZ13" s="70" t="str">
        <f t="shared" si="31"/>
        <v/>
      </c>
      <c r="BA13" s="70" t="str">
        <f t="shared" si="32"/>
        <v/>
      </c>
      <c r="BB13" s="70" t="str">
        <f t="shared" si="33"/>
        <v/>
      </c>
      <c r="BC13" s="70" t="str">
        <f t="shared" si="34"/>
        <v/>
      </c>
      <c r="BD13" s="70" t="str">
        <f t="shared" si="35"/>
        <v/>
      </c>
      <c r="BE13" s="70" t="str">
        <f t="shared" si="36"/>
        <v/>
      </c>
      <c r="BF13" s="70" t="str">
        <f t="shared" si="37"/>
        <v/>
      </c>
      <c r="BG13" s="70" t="str">
        <f t="shared" si="38"/>
        <v/>
      </c>
      <c r="BH13" s="70" t="str">
        <f t="shared" si="39"/>
        <v/>
      </c>
      <c r="BI13" s="70" t="str">
        <f t="shared" si="40"/>
        <v/>
      </c>
      <c r="BJ13" s="70" t="str">
        <f t="shared" si="41"/>
        <v/>
      </c>
      <c r="BK13" s="70" t="str">
        <f t="shared" si="42"/>
        <v/>
      </c>
      <c r="BL13" s="70" t="str">
        <f t="shared" si="43"/>
        <v/>
      </c>
      <c r="BM13" s="70" t="str">
        <f t="shared" si="44"/>
        <v/>
      </c>
      <c r="BN13" s="70" t="str">
        <f t="shared" si="45"/>
        <v/>
      </c>
      <c r="BP13" s="70">
        <f t="shared" si="46"/>
        <v>0</v>
      </c>
      <c r="BQ13" s="70">
        <f t="shared" si="47"/>
        <v>1</v>
      </c>
      <c r="BR13" s="70">
        <f t="shared" si="48"/>
        <v>0</v>
      </c>
      <c r="BS13" s="70"/>
    </row>
    <row r="14" spans="1:71" x14ac:dyDescent="0.25">
      <c r="A14" s="1">
        <v>11</v>
      </c>
      <c r="B14" s="106" t="s">
        <v>106</v>
      </c>
      <c r="C14" s="5">
        <v>90</v>
      </c>
      <c r="D14" s="83">
        <f>'4-шакл давоми'!D8</f>
        <v>0</v>
      </c>
      <c r="E14" s="84">
        <f>'4-шакл давоми'!D14</f>
        <v>0</v>
      </c>
      <c r="F14" s="84"/>
      <c r="G14" s="84"/>
      <c r="H14" s="84"/>
      <c r="I14" s="84"/>
      <c r="J14" s="84"/>
      <c r="K14" s="85"/>
      <c r="L14" s="86"/>
      <c r="M14" s="87"/>
      <c r="N14" s="87"/>
      <c r="O14" s="87">
        <f>'4-шакл давоми'!K14</f>
        <v>4</v>
      </c>
      <c r="P14" s="87"/>
      <c r="Q14" s="87"/>
      <c r="R14" s="87"/>
      <c r="S14" s="88"/>
      <c r="T14" s="104">
        <f t="shared" si="0"/>
        <v>4</v>
      </c>
      <c r="U14" s="89">
        <f t="shared" si="1"/>
        <v>80</v>
      </c>
      <c r="V14" s="90">
        <f t="shared" si="2"/>
        <v>4</v>
      </c>
      <c r="X14" s="70">
        <f t="shared" si="3"/>
        <v>80</v>
      </c>
      <c r="Y14" s="70">
        <f t="shared" si="4"/>
        <v>80</v>
      </c>
      <c r="Z14" s="70">
        <f t="shared" si="5"/>
        <v>80</v>
      </c>
      <c r="AA14" s="70">
        <f t="shared" si="6"/>
        <v>80</v>
      </c>
      <c r="AB14" s="70">
        <f t="shared" si="7"/>
        <v>80</v>
      </c>
      <c r="AC14" s="70">
        <f t="shared" si="8"/>
        <v>80</v>
      </c>
      <c r="AD14" s="70">
        <f t="shared" si="9"/>
        <v>80</v>
      </c>
      <c r="AE14" s="70">
        <f t="shared" si="10"/>
        <v>80</v>
      </c>
      <c r="AF14" s="70">
        <f t="shared" si="11"/>
        <v>80</v>
      </c>
      <c r="AG14" s="70">
        <f t="shared" si="12"/>
        <v>80</v>
      </c>
      <c r="AH14" s="70">
        <f t="shared" si="13"/>
        <v>80</v>
      </c>
      <c r="AI14" s="70">
        <f t="shared" si="14"/>
        <v>80</v>
      </c>
      <c r="AJ14" s="70">
        <f t="shared" si="15"/>
        <v>80</v>
      </c>
      <c r="AK14" s="70">
        <f t="shared" si="16"/>
        <v>80</v>
      </c>
      <c r="AL14" s="70">
        <f t="shared" si="17"/>
        <v>80</v>
      </c>
      <c r="AM14" s="70">
        <f t="shared" si="18"/>
        <v>80</v>
      </c>
      <c r="AN14" s="70">
        <f t="shared" si="19"/>
        <v>80</v>
      </c>
      <c r="AO14" s="70">
        <f t="shared" si="20"/>
        <v>80</v>
      </c>
      <c r="AP14" s="70">
        <f t="shared" si="21"/>
        <v>80</v>
      </c>
      <c r="AQ14" s="70">
        <f t="shared" si="22"/>
        <v>80</v>
      </c>
      <c r="AR14" s="70">
        <f t="shared" si="23"/>
        <v>80</v>
      </c>
      <c r="AS14" s="70">
        <f t="shared" si="24"/>
        <v>80</v>
      </c>
      <c r="AT14" s="70">
        <f t="shared" si="25"/>
        <v>80</v>
      </c>
      <c r="AU14" s="70" t="str">
        <f t="shared" si="26"/>
        <v/>
      </c>
      <c r="AV14" s="70" t="str">
        <f t="shared" si="27"/>
        <v/>
      </c>
      <c r="AW14" s="70" t="str">
        <f t="shared" si="28"/>
        <v/>
      </c>
      <c r="AX14" s="70" t="str">
        <f t="shared" si="29"/>
        <v/>
      </c>
      <c r="AY14" s="70" t="str">
        <f t="shared" si="30"/>
        <v/>
      </c>
      <c r="AZ14" s="70" t="str">
        <f t="shared" si="31"/>
        <v/>
      </c>
      <c r="BA14" s="70" t="str">
        <f t="shared" si="32"/>
        <v/>
      </c>
      <c r="BB14" s="70" t="str">
        <f t="shared" si="33"/>
        <v/>
      </c>
      <c r="BC14" s="70" t="str">
        <f t="shared" si="34"/>
        <v/>
      </c>
      <c r="BD14" s="70" t="str">
        <f t="shared" si="35"/>
        <v/>
      </c>
      <c r="BE14" s="70" t="str">
        <f t="shared" si="36"/>
        <v/>
      </c>
      <c r="BF14" s="70" t="str">
        <f t="shared" si="37"/>
        <v/>
      </c>
      <c r="BG14" s="70" t="str">
        <f t="shared" si="38"/>
        <v/>
      </c>
      <c r="BH14" s="70" t="str">
        <f t="shared" si="39"/>
        <v/>
      </c>
      <c r="BI14" s="70" t="str">
        <f t="shared" si="40"/>
        <v/>
      </c>
      <c r="BJ14" s="70" t="str">
        <f t="shared" si="41"/>
        <v/>
      </c>
      <c r="BK14" s="70" t="str">
        <f t="shared" si="42"/>
        <v/>
      </c>
      <c r="BL14" s="70" t="str">
        <f t="shared" si="43"/>
        <v/>
      </c>
      <c r="BM14" s="70" t="str">
        <f t="shared" si="44"/>
        <v/>
      </c>
      <c r="BN14" s="70" t="str">
        <f t="shared" si="45"/>
        <v/>
      </c>
      <c r="BP14" s="70">
        <f t="shared" si="46"/>
        <v>0</v>
      </c>
      <c r="BQ14" s="70">
        <f t="shared" si="47"/>
        <v>1</v>
      </c>
      <c r="BR14" s="70">
        <f t="shared" si="48"/>
        <v>0</v>
      </c>
      <c r="BS14" s="70"/>
    </row>
    <row r="15" spans="1:71" x14ac:dyDescent="0.25">
      <c r="A15" s="1">
        <v>12</v>
      </c>
      <c r="B15" s="106" t="s">
        <v>107</v>
      </c>
      <c r="C15" s="5">
        <v>128</v>
      </c>
      <c r="D15" s="83">
        <f>'4-шакл давоми'!D5</f>
        <v>0</v>
      </c>
      <c r="E15" s="84">
        <f>'4-шакл давоми'!D15</f>
        <v>0</v>
      </c>
      <c r="F15" s="84">
        <f>'4-шакл давоми'!J7</f>
        <v>0</v>
      </c>
      <c r="G15" s="84">
        <f>'4-шакл давоми'!J14</f>
        <v>0</v>
      </c>
      <c r="H15" s="84">
        <f>'4-шакл давоми'!D28</f>
        <v>0</v>
      </c>
      <c r="I15" s="84">
        <f>'4-шакл давоми'!D33</f>
        <v>0</v>
      </c>
      <c r="J15" s="84"/>
      <c r="K15" s="85"/>
      <c r="L15" s="86"/>
      <c r="M15" s="87"/>
      <c r="N15" s="87">
        <f>'4-шакл давоми'!K4</f>
        <v>4</v>
      </c>
      <c r="O15" s="87"/>
      <c r="P15" s="87"/>
      <c r="Q15" s="87"/>
      <c r="R15" s="87"/>
      <c r="S15" s="88"/>
      <c r="T15" s="104">
        <f t="shared" si="0"/>
        <v>4</v>
      </c>
      <c r="U15" s="89">
        <f t="shared" si="1"/>
        <v>80</v>
      </c>
      <c r="V15" s="90">
        <f t="shared" si="2"/>
        <v>4</v>
      </c>
      <c r="X15" s="70">
        <f t="shared" si="3"/>
        <v>80</v>
      </c>
      <c r="Y15" s="70">
        <f t="shared" si="4"/>
        <v>80</v>
      </c>
      <c r="Z15" s="70">
        <f t="shared" si="5"/>
        <v>80</v>
      </c>
      <c r="AA15" s="70">
        <f t="shared" si="6"/>
        <v>80</v>
      </c>
      <c r="AB15" s="70">
        <f t="shared" si="7"/>
        <v>80</v>
      </c>
      <c r="AC15" s="70">
        <f t="shared" si="8"/>
        <v>80</v>
      </c>
      <c r="AD15" s="70">
        <f t="shared" si="9"/>
        <v>80</v>
      </c>
      <c r="AE15" s="70">
        <f t="shared" si="10"/>
        <v>80</v>
      </c>
      <c r="AF15" s="70">
        <f t="shared" si="11"/>
        <v>80</v>
      </c>
      <c r="AG15" s="70">
        <f t="shared" si="12"/>
        <v>80</v>
      </c>
      <c r="AH15" s="70">
        <f t="shared" si="13"/>
        <v>80</v>
      </c>
      <c r="AI15" s="70">
        <f t="shared" si="14"/>
        <v>80</v>
      </c>
      <c r="AJ15" s="70">
        <f t="shared" si="15"/>
        <v>80</v>
      </c>
      <c r="AK15" s="70">
        <f t="shared" si="16"/>
        <v>80</v>
      </c>
      <c r="AL15" s="70">
        <f t="shared" si="17"/>
        <v>80</v>
      </c>
      <c r="AM15" s="70">
        <f t="shared" si="18"/>
        <v>80</v>
      </c>
      <c r="AN15" s="70">
        <f t="shared" si="19"/>
        <v>80</v>
      </c>
      <c r="AO15" s="70">
        <f t="shared" si="20"/>
        <v>80</v>
      </c>
      <c r="AP15" s="70">
        <f t="shared" si="21"/>
        <v>80</v>
      </c>
      <c r="AQ15" s="70">
        <f t="shared" si="22"/>
        <v>80</v>
      </c>
      <c r="AR15" s="70">
        <f t="shared" si="23"/>
        <v>80</v>
      </c>
      <c r="AS15" s="70">
        <f t="shared" si="24"/>
        <v>80</v>
      </c>
      <c r="AT15" s="70">
        <f t="shared" si="25"/>
        <v>80</v>
      </c>
      <c r="AU15" s="70" t="str">
        <f t="shared" si="26"/>
        <v/>
      </c>
      <c r="AV15" s="70" t="str">
        <f t="shared" si="27"/>
        <v/>
      </c>
      <c r="AW15" s="70" t="str">
        <f t="shared" si="28"/>
        <v/>
      </c>
      <c r="AX15" s="70" t="str">
        <f t="shared" si="29"/>
        <v/>
      </c>
      <c r="AY15" s="70" t="str">
        <f t="shared" si="30"/>
        <v/>
      </c>
      <c r="AZ15" s="70" t="str">
        <f t="shared" si="31"/>
        <v/>
      </c>
      <c r="BA15" s="70" t="str">
        <f t="shared" si="32"/>
        <v/>
      </c>
      <c r="BB15" s="70" t="str">
        <f t="shared" si="33"/>
        <v/>
      </c>
      <c r="BC15" s="70" t="str">
        <f t="shared" si="34"/>
        <v/>
      </c>
      <c r="BD15" s="70" t="str">
        <f t="shared" si="35"/>
        <v/>
      </c>
      <c r="BE15" s="70" t="str">
        <f t="shared" si="36"/>
        <v/>
      </c>
      <c r="BF15" s="70" t="str">
        <f t="shared" si="37"/>
        <v/>
      </c>
      <c r="BG15" s="70" t="str">
        <f t="shared" si="38"/>
        <v/>
      </c>
      <c r="BH15" s="70" t="str">
        <f t="shared" si="39"/>
        <v/>
      </c>
      <c r="BI15" s="70" t="str">
        <f t="shared" si="40"/>
        <v/>
      </c>
      <c r="BJ15" s="70" t="str">
        <f t="shared" si="41"/>
        <v/>
      </c>
      <c r="BK15" s="70" t="str">
        <f t="shared" si="42"/>
        <v/>
      </c>
      <c r="BL15" s="70" t="str">
        <f t="shared" si="43"/>
        <v/>
      </c>
      <c r="BM15" s="70" t="str">
        <f t="shared" si="44"/>
        <v/>
      </c>
      <c r="BN15" s="70" t="str">
        <f t="shared" si="45"/>
        <v/>
      </c>
      <c r="BP15" s="70">
        <f t="shared" si="46"/>
        <v>0</v>
      </c>
      <c r="BQ15" s="70">
        <f t="shared" si="47"/>
        <v>1</v>
      </c>
      <c r="BR15" s="70">
        <f t="shared" si="48"/>
        <v>0</v>
      </c>
      <c r="BS15" s="70"/>
    </row>
    <row r="16" spans="1:71" x14ac:dyDescent="0.25">
      <c r="A16" s="1">
        <v>13</v>
      </c>
      <c r="B16" s="106" t="s">
        <v>57</v>
      </c>
      <c r="C16" s="5">
        <v>52</v>
      </c>
      <c r="D16" s="83">
        <f>'4-шакл давоми'!D6</f>
        <v>0</v>
      </c>
      <c r="E16" s="84">
        <f>'4-шакл давоми'!D16</f>
        <v>0</v>
      </c>
      <c r="F16" s="84">
        <f>'4-шакл давоми'!J8</f>
        <v>0</v>
      </c>
      <c r="G16" s="84"/>
      <c r="H16" s="84"/>
      <c r="I16" s="84"/>
      <c r="J16" s="84"/>
      <c r="K16" s="85"/>
      <c r="L16" s="86"/>
      <c r="M16" s="87"/>
      <c r="N16" s="87"/>
      <c r="O16" s="87"/>
      <c r="P16" s="87"/>
      <c r="Q16" s="87">
        <f>'4-шакл давоми'!E35</f>
        <v>5</v>
      </c>
      <c r="R16" s="87"/>
      <c r="S16" s="88"/>
      <c r="T16" s="104">
        <f t="shared" si="0"/>
        <v>5</v>
      </c>
      <c r="U16" s="89">
        <f t="shared" si="1"/>
        <v>100</v>
      </c>
      <c r="V16" s="90">
        <f t="shared" si="2"/>
        <v>5</v>
      </c>
      <c r="X16" s="70">
        <f t="shared" si="3"/>
        <v>100</v>
      </c>
      <c r="Y16" s="70">
        <f t="shared" si="4"/>
        <v>100</v>
      </c>
      <c r="Z16" s="70">
        <f t="shared" si="5"/>
        <v>100</v>
      </c>
      <c r="AA16" s="70">
        <f t="shared" si="6"/>
        <v>100</v>
      </c>
      <c r="AB16" s="70">
        <f t="shared" si="7"/>
        <v>100</v>
      </c>
      <c r="AC16" s="70">
        <f t="shared" si="8"/>
        <v>100</v>
      </c>
      <c r="AD16" s="70">
        <f t="shared" si="9"/>
        <v>100</v>
      </c>
      <c r="AE16" s="70">
        <f t="shared" si="10"/>
        <v>100</v>
      </c>
      <c r="AF16" s="70">
        <f t="shared" si="11"/>
        <v>100</v>
      </c>
      <c r="AG16" s="70">
        <f t="shared" si="12"/>
        <v>100</v>
      </c>
      <c r="AH16" s="70">
        <f t="shared" si="13"/>
        <v>100</v>
      </c>
      <c r="AI16" s="70">
        <f t="shared" si="14"/>
        <v>100</v>
      </c>
      <c r="AJ16" s="70">
        <f t="shared" si="15"/>
        <v>100</v>
      </c>
      <c r="AK16" s="70">
        <f t="shared" si="16"/>
        <v>100</v>
      </c>
      <c r="AL16" s="70">
        <f t="shared" si="17"/>
        <v>100</v>
      </c>
      <c r="AM16" s="70">
        <f t="shared" si="18"/>
        <v>100</v>
      </c>
      <c r="AN16" s="70">
        <f t="shared" si="19"/>
        <v>100</v>
      </c>
      <c r="AO16" s="70">
        <f t="shared" si="20"/>
        <v>100</v>
      </c>
      <c r="AP16" s="70">
        <f t="shared" si="21"/>
        <v>100</v>
      </c>
      <c r="AQ16" s="70">
        <f t="shared" si="22"/>
        <v>100</v>
      </c>
      <c r="AR16" s="70">
        <f t="shared" si="23"/>
        <v>100</v>
      </c>
      <c r="AS16" s="70">
        <f t="shared" si="24"/>
        <v>100</v>
      </c>
      <c r="AT16" s="70">
        <f t="shared" si="25"/>
        <v>100</v>
      </c>
      <c r="AU16" s="70">
        <f t="shared" si="26"/>
        <v>100</v>
      </c>
      <c r="AV16" s="70">
        <f t="shared" si="27"/>
        <v>100</v>
      </c>
      <c r="AW16" s="70">
        <f t="shared" si="28"/>
        <v>100</v>
      </c>
      <c r="AX16" s="70">
        <f t="shared" si="29"/>
        <v>100</v>
      </c>
      <c r="AY16" s="70">
        <f t="shared" si="30"/>
        <v>100</v>
      </c>
      <c r="AZ16" s="70">
        <f t="shared" si="31"/>
        <v>100</v>
      </c>
      <c r="BA16" s="70">
        <f t="shared" si="32"/>
        <v>100</v>
      </c>
      <c r="BB16" s="70">
        <f t="shared" si="33"/>
        <v>100</v>
      </c>
      <c r="BC16" s="70">
        <f t="shared" si="34"/>
        <v>100</v>
      </c>
      <c r="BD16" s="70">
        <f t="shared" si="35"/>
        <v>100</v>
      </c>
      <c r="BE16" s="70">
        <f t="shared" si="36"/>
        <v>100</v>
      </c>
      <c r="BF16" s="70">
        <f t="shared" si="37"/>
        <v>100</v>
      </c>
      <c r="BG16" s="70">
        <f t="shared" si="38"/>
        <v>100</v>
      </c>
      <c r="BH16" s="70">
        <f t="shared" si="39"/>
        <v>100</v>
      </c>
      <c r="BI16" s="70">
        <f t="shared" si="40"/>
        <v>100</v>
      </c>
      <c r="BJ16" s="70">
        <f t="shared" si="41"/>
        <v>100</v>
      </c>
      <c r="BK16" s="70">
        <f t="shared" si="42"/>
        <v>100</v>
      </c>
      <c r="BL16" s="70">
        <f t="shared" si="43"/>
        <v>100</v>
      </c>
      <c r="BM16" s="70">
        <f t="shared" si="44"/>
        <v>100</v>
      </c>
      <c r="BN16" s="70">
        <f t="shared" si="45"/>
        <v>100</v>
      </c>
      <c r="BP16" s="70">
        <f t="shared" si="46"/>
        <v>1</v>
      </c>
      <c r="BQ16" s="70">
        <f t="shared" si="47"/>
        <v>0</v>
      </c>
      <c r="BR16" s="70">
        <f t="shared" si="48"/>
        <v>0</v>
      </c>
      <c r="BS16" s="70"/>
    </row>
    <row r="17" spans="1:71" x14ac:dyDescent="0.25">
      <c r="A17" s="1">
        <v>14</v>
      </c>
      <c r="B17" s="106" t="s">
        <v>108</v>
      </c>
      <c r="C17" s="5">
        <v>94</v>
      </c>
      <c r="D17" s="83"/>
      <c r="E17" s="84"/>
      <c r="F17" s="84"/>
      <c r="G17" s="84">
        <f>'4-шакл давоми'!J16</f>
        <v>0</v>
      </c>
      <c r="H17" s="84"/>
      <c r="I17" s="84"/>
      <c r="J17" s="84"/>
      <c r="K17" s="85"/>
      <c r="L17" s="86"/>
      <c r="M17" s="87"/>
      <c r="N17" s="87"/>
      <c r="O17" s="87"/>
      <c r="P17" s="87"/>
      <c r="Q17" s="87">
        <f>'4-шакл давоми'!E37</f>
        <v>5</v>
      </c>
      <c r="R17" s="87"/>
      <c r="S17" s="88"/>
      <c r="T17" s="104">
        <f t="shared" si="0"/>
        <v>5</v>
      </c>
      <c r="U17" s="89">
        <f t="shared" si="1"/>
        <v>100</v>
      </c>
      <c r="V17" s="90">
        <f t="shared" si="2"/>
        <v>5</v>
      </c>
      <c r="X17" s="70">
        <f t="shared" si="3"/>
        <v>100</v>
      </c>
      <c r="Y17" s="70">
        <f t="shared" si="4"/>
        <v>100</v>
      </c>
      <c r="Z17" s="70">
        <f t="shared" si="5"/>
        <v>100</v>
      </c>
      <c r="AA17" s="70">
        <f t="shared" si="6"/>
        <v>100</v>
      </c>
      <c r="AB17" s="70">
        <f t="shared" si="7"/>
        <v>100</v>
      </c>
      <c r="AC17" s="70">
        <f t="shared" si="8"/>
        <v>100</v>
      </c>
      <c r="AD17" s="70">
        <f t="shared" si="9"/>
        <v>100</v>
      </c>
      <c r="AE17" s="70">
        <f t="shared" si="10"/>
        <v>100</v>
      </c>
      <c r="AF17" s="70">
        <f t="shared" si="11"/>
        <v>100</v>
      </c>
      <c r="AG17" s="70">
        <f t="shared" si="12"/>
        <v>100</v>
      </c>
      <c r="AH17" s="70">
        <f t="shared" si="13"/>
        <v>100</v>
      </c>
      <c r="AI17" s="70">
        <f t="shared" si="14"/>
        <v>100</v>
      </c>
      <c r="AJ17" s="70">
        <f t="shared" si="15"/>
        <v>100</v>
      </c>
      <c r="AK17" s="70">
        <f t="shared" si="16"/>
        <v>100</v>
      </c>
      <c r="AL17" s="70">
        <f t="shared" si="17"/>
        <v>100</v>
      </c>
      <c r="AM17" s="70">
        <f t="shared" si="18"/>
        <v>100</v>
      </c>
      <c r="AN17" s="70">
        <f t="shared" si="19"/>
        <v>100</v>
      </c>
      <c r="AO17" s="70">
        <f t="shared" si="20"/>
        <v>100</v>
      </c>
      <c r="AP17" s="70">
        <f t="shared" si="21"/>
        <v>100</v>
      </c>
      <c r="AQ17" s="70">
        <f t="shared" si="22"/>
        <v>100</v>
      </c>
      <c r="AR17" s="70">
        <f t="shared" si="23"/>
        <v>100</v>
      </c>
      <c r="AS17" s="70">
        <f t="shared" si="24"/>
        <v>100</v>
      </c>
      <c r="AT17" s="70">
        <f t="shared" si="25"/>
        <v>100</v>
      </c>
      <c r="AU17" s="70">
        <f t="shared" si="26"/>
        <v>100</v>
      </c>
      <c r="AV17" s="70">
        <f t="shared" si="27"/>
        <v>100</v>
      </c>
      <c r="AW17" s="70">
        <f t="shared" si="28"/>
        <v>100</v>
      </c>
      <c r="AX17" s="70">
        <f t="shared" si="29"/>
        <v>100</v>
      </c>
      <c r="AY17" s="70">
        <f t="shared" si="30"/>
        <v>100</v>
      </c>
      <c r="AZ17" s="70">
        <f t="shared" si="31"/>
        <v>100</v>
      </c>
      <c r="BA17" s="70">
        <f t="shared" si="32"/>
        <v>100</v>
      </c>
      <c r="BB17" s="70">
        <f t="shared" si="33"/>
        <v>100</v>
      </c>
      <c r="BC17" s="70">
        <f t="shared" si="34"/>
        <v>100</v>
      </c>
      <c r="BD17" s="70">
        <f t="shared" si="35"/>
        <v>100</v>
      </c>
      <c r="BE17" s="70">
        <f t="shared" si="36"/>
        <v>100</v>
      </c>
      <c r="BF17" s="70">
        <f t="shared" si="37"/>
        <v>100</v>
      </c>
      <c r="BG17" s="70">
        <f t="shared" si="38"/>
        <v>100</v>
      </c>
      <c r="BH17" s="70">
        <f t="shared" si="39"/>
        <v>100</v>
      </c>
      <c r="BI17" s="70">
        <f t="shared" si="40"/>
        <v>100</v>
      </c>
      <c r="BJ17" s="70">
        <f t="shared" si="41"/>
        <v>100</v>
      </c>
      <c r="BK17" s="70">
        <f t="shared" si="42"/>
        <v>100</v>
      </c>
      <c r="BL17" s="70">
        <f t="shared" si="43"/>
        <v>100</v>
      </c>
      <c r="BM17" s="70">
        <f t="shared" si="44"/>
        <v>100</v>
      </c>
      <c r="BN17" s="70">
        <f t="shared" si="45"/>
        <v>100</v>
      </c>
      <c r="BP17" s="70">
        <f t="shared" si="46"/>
        <v>1</v>
      </c>
      <c r="BQ17" s="70">
        <f t="shared" si="47"/>
        <v>0</v>
      </c>
      <c r="BR17" s="70">
        <f t="shared" si="48"/>
        <v>0</v>
      </c>
      <c r="BS17" s="70"/>
    </row>
    <row r="18" spans="1:71" x14ac:dyDescent="0.25">
      <c r="A18" s="1">
        <v>15</v>
      </c>
      <c r="B18" s="106" t="s">
        <v>109</v>
      </c>
      <c r="C18" s="5">
        <v>228</v>
      </c>
      <c r="D18" s="83">
        <f>'4-шакл давоми'!D12</f>
        <v>0</v>
      </c>
      <c r="E18" s="84">
        <f>'4-шакл давоми'!D17</f>
        <v>0</v>
      </c>
      <c r="F18" s="84"/>
      <c r="G18" s="84"/>
      <c r="H18" s="84"/>
      <c r="I18" s="84"/>
      <c r="J18" s="84"/>
      <c r="K18" s="85"/>
      <c r="L18" s="86"/>
      <c r="M18" s="87"/>
      <c r="N18" s="87"/>
      <c r="O18" s="87">
        <f>'4-шакл давоми'!K21</f>
        <v>5</v>
      </c>
      <c r="P18" s="87">
        <f>'4-шакл давоми'!E30</f>
        <v>4</v>
      </c>
      <c r="Q18" s="87"/>
      <c r="R18" s="87"/>
      <c r="S18" s="88"/>
      <c r="T18" s="104">
        <f t="shared" si="0"/>
        <v>9</v>
      </c>
      <c r="U18" s="89">
        <f t="shared" si="1"/>
        <v>90</v>
      </c>
      <c r="V18" s="90">
        <f t="shared" si="2"/>
        <v>4.5</v>
      </c>
      <c r="X18" s="70">
        <f t="shared" si="3"/>
        <v>90</v>
      </c>
      <c r="Y18" s="70">
        <f t="shared" si="4"/>
        <v>90</v>
      </c>
      <c r="Z18" s="70">
        <f t="shared" si="5"/>
        <v>90</v>
      </c>
      <c r="AA18" s="70">
        <f t="shared" si="6"/>
        <v>90</v>
      </c>
      <c r="AB18" s="70">
        <f t="shared" si="7"/>
        <v>90</v>
      </c>
      <c r="AC18" s="70">
        <f t="shared" si="8"/>
        <v>90</v>
      </c>
      <c r="AD18" s="70">
        <f t="shared" si="9"/>
        <v>90</v>
      </c>
      <c r="AE18" s="70">
        <f t="shared" si="10"/>
        <v>90</v>
      </c>
      <c r="AF18" s="70">
        <f t="shared" si="11"/>
        <v>90</v>
      </c>
      <c r="AG18" s="70">
        <f t="shared" si="12"/>
        <v>90</v>
      </c>
      <c r="AH18" s="70">
        <f t="shared" si="13"/>
        <v>90</v>
      </c>
      <c r="AI18" s="70">
        <f t="shared" si="14"/>
        <v>90</v>
      </c>
      <c r="AJ18" s="70">
        <f t="shared" si="15"/>
        <v>90</v>
      </c>
      <c r="AK18" s="70">
        <f t="shared" si="16"/>
        <v>90</v>
      </c>
      <c r="AL18" s="70">
        <f t="shared" si="17"/>
        <v>90</v>
      </c>
      <c r="AM18" s="70">
        <f t="shared" si="18"/>
        <v>90</v>
      </c>
      <c r="AN18" s="70">
        <f t="shared" si="19"/>
        <v>90</v>
      </c>
      <c r="AO18" s="70">
        <f t="shared" si="20"/>
        <v>90</v>
      </c>
      <c r="AP18" s="70">
        <f t="shared" si="21"/>
        <v>90</v>
      </c>
      <c r="AQ18" s="70">
        <f t="shared" si="22"/>
        <v>90</v>
      </c>
      <c r="AR18" s="70">
        <f t="shared" si="23"/>
        <v>90</v>
      </c>
      <c r="AS18" s="70">
        <f t="shared" si="24"/>
        <v>90</v>
      </c>
      <c r="AT18" s="70">
        <f t="shared" si="25"/>
        <v>90</v>
      </c>
      <c r="AU18" s="70">
        <f t="shared" si="26"/>
        <v>90</v>
      </c>
      <c r="AV18" s="70">
        <f t="shared" si="27"/>
        <v>90</v>
      </c>
      <c r="AW18" s="70">
        <f t="shared" si="28"/>
        <v>90</v>
      </c>
      <c r="AX18" s="70">
        <f t="shared" si="29"/>
        <v>90</v>
      </c>
      <c r="AY18" s="70">
        <f t="shared" si="30"/>
        <v>90</v>
      </c>
      <c r="AZ18" s="70">
        <f t="shared" si="31"/>
        <v>90</v>
      </c>
      <c r="BA18" s="70">
        <f t="shared" si="32"/>
        <v>90</v>
      </c>
      <c r="BB18" s="70">
        <f t="shared" si="33"/>
        <v>90</v>
      </c>
      <c r="BC18" s="70">
        <f t="shared" si="34"/>
        <v>90</v>
      </c>
      <c r="BD18" s="70">
        <f t="shared" si="35"/>
        <v>90</v>
      </c>
      <c r="BE18" s="70" t="str">
        <f t="shared" si="36"/>
        <v/>
      </c>
      <c r="BF18" s="70" t="str">
        <f t="shared" si="37"/>
        <v/>
      </c>
      <c r="BG18" s="70" t="str">
        <f t="shared" si="38"/>
        <v/>
      </c>
      <c r="BH18" s="70" t="str">
        <f t="shared" si="39"/>
        <v/>
      </c>
      <c r="BI18" s="70" t="str">
        <f t="shared" si="40"/>
        <v/>
      </c>
      <c r="BJ18" s="70" t="str">
        <f t="shared" si="41"/>
        <v/>
      </c>
      <c r="BK18" s="70" t="str">
        <f t="shared" si="42"/>
        <v/>
      </c>
      <c r="BL18" s="70" t="str">
        <f t="shared" si="43"/>
        <v/>
      </c>
      <c r="BM18" s="70" t="str">
        <f t="shared" si="44"/>
        <v/>
      </c>
      <c r="BN18" s="70" t="str">
        <f t="shared" si="45"/>
        <v/>
      </c>
      <c r="BP18" s="70">
        <f t="shared" si="46"/>
        <v>0</v>
      </c>
      <c r="BQ18" s="70">
        <f t="shared" si="47"/>
        <v>1</v>
      </c>
      <c r="BR18" s="70">
        <f t="shared" si="48"/>
        <v>0</v>
      </c>
      <c r="BS18" s="70"/>
    </row>
    <row r="19" spans="1:71" x14ac:dyDescent="0.25">
      <c r="A19" s="1">
        <v>16</v>
      </c>
      <c r="B19" s="106" t="s">
        <v>110</v>
      </c>
      <c r="C19" s="5">
        <v>348</v>
      </c>
      <c r="D19" s="83"/>
      <c r="E19" s="84"/>
      <c r="F19" s="84">
        <f>'4-шакл давоми'!J6</f>
        <v>0</v>
      </c>
      <c r="G19" s="84"/>
      <c r="H19" s="84"/>
      <c r="I19" s="84"/>
      <c r="J19" s="84"/>
      <c r="K19" s="85"/>
      <c r="L19" s="86">
        <f>'4-шакл давоми'!E12</f>
        <v>4</v>
      </c>
      <c r="M19" s="87">
        <f>'4-шакл давоми'!E21</f>
        <v>4</v>
      </c>
      <c r="N19" s="87"/>
      <c r="O19" s="87"/>
      <c r="P19" s="87"/>
      <c r="Q19" s="87"/>
      <c r="R19" s="87"/>
      <c r="S19" s="88"/>
      <c r="T19" s="104">
        <f t="shared" si="0"/>
        <v>8</v>
      </c>
      <c r="U19" s="89">
        <f t="shared" si="1"/>
        <v>80</v>
      </c>
      <c r="V19" s="90">
        <f t="shared" si="2"/>
        <v>4</v>
      </c>
      <c r="X19" s="70">
        <f t="shared" si="3"/>
        <v>80</v>
      </c>
      <c r="Y19" s="70">
        <f t="shared" si="4"/>
        <v>80</v>
      </c>
      <c r="Z19" s="70">
        <f t="shared" si="5"/>
        <v>80</v>
      </c>
      <c r="AA19" s="70">
        <f t="shared" si="6"/>
        <v>80</v>
      </c>
      <c r="AB19" s="70">
        <f t="shared" si="7"/>
        <v>80</v>
      </c>
      <c r="AC19" s="70">
        <f t="shared" si="8"/>
        <v>80</v>
      </c>
      <c r="AD19" s="70">
        <f t="shared" si="9"/>
        <v>80</v>
      </c>
      <c r="AE19" s="70">
        <f t="shared" si="10"/>
        <v>80</v>
      </c>
      <c r="AF19" s="70">
        <f t="shared" si="11"/>
        <v>80</v>
      </c>
      <c r="AG19" s="70">
        <f t="shared" si="12"/>
        <v>80</v>
      </c>
      <c r="AH19" s="70">
        <f t="shared" si="13"/>
        <v>80</v>
      </c>
      <c r="AI19" s="70">
        <f t="shared" si="14"/>
        <v>80</v>
      </c>
      <c r="AJ19" s="70">
        <f t="shared" si="15"/>
        <v>80</v>
      </c>
      <c r="AK19" s="70">
        <f t="shared" si="16"/>
        <v>80</v>
      </c>
      <c r="AL19" s="70">
        <f t="shared" si="17"/>
        <v>80</v>
      </c>
      <c r="AM19" s="70">
        <f t="shared" si="18"/>
        <v>80</v>
      </c>
      <c r="AN19" s="70">
        <f t="shared" si="19"/>
        <v>80</v>
      </c>
      <c r="AO19" s="70">
        <f t="shared" si="20"/>
        <v>80</v>
      </c>
      <c r="AP19" s="70">
        <f t="shared" si="21"/>
        <v>80</v>
      </c>
      <c r="AQ19" s="70">
        <f t="shared" si="22"/>
        <v>80</v>
      </c>
      <c r="AR19" s="70">
        <f t="shared" si="23"/>
        <v>80</v>
      </c>
      <c r="AS19" s="70">
        <f t="shared" si="24"/>
        <v>80</v>
      </c>
      <c r="AT19" s="70">
        <f t="shared" si="25"/>
        <v>80</v>
      </c>
      <c r="AU19" s="70" t="str">
        <f t="shared" si="26"/>
        <v/>
      </c>
      <c r="AV19" s="70" t="str">
        <f t="shared" si="27"/>
        <v/>
      </c>
      <c r="AW19" s="70" t="str">
        <f t="shared" si="28"/>
        <v/>
      </c>
      <c r="AX19" s="70" t="str">
        <f t="shared" si="29"/>
        <v/>
      </c>
      <c r="AY19" s="70" t="str">
        <f t="shared" si="30"/>
        <v/>
      </c>
      <c r="AZ19" s="70" t="str">
        <f t="shared" si="31"/>
        <v/>
      </c>
      <c r="BA19" s="70" t="str">
        <f t="shared" si="32"/>
        <v/>
      </c>
      <c r="BB19" s="70" t="str">
        <f t="shared" si="33"/>
        <v/>
      </c>
      <c r="BC19" s="70" t="str">
        <f t="shared" si="34"/>
        <v/>
      </c>
      <c r="BD19" s="70" t="str">
        <f t="shared" si="35"/>
        <v/>
      </c>
      <c r="BE19" s="70" t="str">
        <f t="shared" si="36"/>
        <v/>
      </c>
      <c r="BF19" s="70" t="str">
        <f t="shared" si="37"/>
        <v/>
      </c>
      <c r="BG19" s="70" t="str">
        <f t="shared" si="38"/>
        <v/>
      </c>
      <c r="BH19" s="70" t="str">
        <f t="shared" si="39"/>
        <v/>
      </c>
      <c r="BI19" s="70" t="str">
        <f t="shared" si="40"/>
        <v/>
      </c>
      <c r="BJ19" s="70" t="str">
        <f t="shared" si="41"/>
        <v/>
      </c>
      <c r="BK19" s="70" t="str">
        <f t="shared" si="42"/>
        <v/>
      </c>
      <c r="BL19" s="70" t="str">
        <f t="shared" si="43"/>
        <v/>
      </c>
      <c r="BM19" s="70" t="str">
        <f t="shared" si="44"/>
        <v/>
      </c>
      <c r="BN19" s="70" t="str">
        <f t="shared" si="45"/>
        <v/>
      </c>
      <c r="BP19" s="70">
        <f t="shared" si="46"/>
        <v>0</v>
      </c>
      <c r="BQ19" s="70">
        <f t="shared" si="47"/>
        <v>1</v>
      </c>
      <c r="BR19" s="70">
        <f t="shared" si="48"/>
        <v>0</v>
      </c>
      <c r="BS19" s="70"/>
    </row>
    <row r="20" spans="1:71" x14ac:dyDescent="0.25">
      <c r="A20" s="1">
        <v>17</v>
      </c>
      <c r="B20" s="106" t="s">
        <v>50</v>
      </c>
      <c r="C20" s="5">
        <v>328</v>
      </c>
      <c r="D20" s="83"/>
      <c r="E20" s="84"/>
      <c r="F20" s="84"/>
      <c r="G20" s="84">
        <f>'4-шакл давоми'!J18</f>
        <v>0</v>
      </c>
      <c r="H20" s="84"/>
      <c r="I20" s="84"/>
      <c r="J20" s="84"/>
      <c r="K20" s="85"/>
      <c r="L20" s="86">
        <f>'4-шакл давоми'!E11</f>
        <v>3</v>
      </c>
      <c r="M20" s="87">
        <f>'4-шакл давоми'!E19</f>
        <v>3</v>
      </c>
      <c r="N20" s="87"/>
      <c r="O20" s="87"/>
      <c r="P20" s="87"/>
      <c r="Q20" s="87"/>
      <c r="R20" s="87"/>
      <c r="S20" s="88"/>
      <c r="T20" s="104">
        <f t="shared" si="0"/>
        <v>6</v>
      </c>
      <c r="U20" s="89">
        <f t="shared" si="1"/>
        <v>60</v>
      </c>
      <c r="V20" s="90">
        <f t="shared" si="2"/>
        <v>3</v>
      </c>
      <c r="X20" s="70">
        <f t="shared" si="3"/>
        <v>60</v>
      </c>
      <c r="Y20" s="70">
        <f t="shared" si="4"/>
        <v>60</v>
      </c>
      <c r="Z20" s="70">
        <f t="shared" si="5"/>
        <v>60</v>
      </c>
      <c r="AA20" s="70" t="str">
        <f t="shared" si="6"/>
        <v/>
      </c>
      <c r="AB20" s="70" t="str">
        <f t="shared" si="7"/>
        <v/>
      </c>
      <c r="AC20" s="70" t="str">
        <f t="shared" si="8"/>
        <v/>
      </c>
      <c r="AD20" s="70" t="str">
        <f t="shared" si="9"/>
        <v/>
      </c>
      <c r="AE20" s="70" t="str">
        <f t="shared" si="10"/>
        <v/>
      </c>
      <c r="AF20" s="70" t="str">
        <f t="shared" si="11"/>
        <v/>
      </c>
      <c r="AG20" s="70" t="str">
        <f t="shared" si="12"/>
        <v/>
      </c>
      <c r="AH20" s="70" t="str">
        <f t="shared" si="13"/>
        <v/>
      </c>
      <c r="AI20" s="70" t="str">
        <f t="shared" si="14"/>
        <v/>
      </c>
      <c r="AJ20" s="70" t="str">
        <f t="shared" si="15"/>
        <v/>
      </c>
      <c r="AK20" s="70" t="str">
        <f t="shared" si="16"/>
        <v/>
      </c>
      <c r="AL20" s="70" t="str">
        <f t="shared" si="17"/>
        <v/>
      </c>
      <c r="AM20" s="70" t="str">
        <f t="shared" si="18"/>
        <v/>
      </c>
      <c r="AN20" s="70" t="str">
        <f t="shared" si="19"/>
        <v/>
      </c>
      <c r="AO20" s="70" t="str">
        <f t="shared" si="20"/>
        <v/>
      </c>
      <c r="AP20" s="70" t="str">
        <f t="shared" si="21"/>
        <v/>
      </c>
      <c r="AQ20" s="70" t="str">
        <f t="shared" si="22"/>
        <v/>
      </c>
      <c r="AR20" s="70" t="str">
        <f t="shared" si="23"/>
        <v/>
      </c>
      <c r="AS20" s="70" t="str">
        <f t="shared" si="24"/>
        <v/>
      </c>
      <c r="AT20" s="70" t="str">
        <f t="shared" si="25"/>
        <v/>
      </c>
      <c r="AU20" s="70" t="str">
        <f t="shared" si="26"/>
        <v/>
      </c>
      <c r="AV20" s="70" t="str">
        <f t="shared" si="27"/>
        <v/>
      </c>
      <c r="AW20" s="70" t="str">
        <f t="shared" si="28"/>
        <v/>
      </c>
      <c r="AX20" s="70" t="str">
        <f t="shared" si="29"/>
        <v/>
      </c>
      <c r="AY20" s="70" t="str">
        <f t="shared" si="30"/>
        <v/>
      </c>
      <c r="AZ20" s="70" t="str">
        <f t="shared" si="31"/>
        <v/>
      </c>
      <c r="BA20" s="70" t="str">
        <f t="shared" si="32"/>
        <v/>
      </c>
      <c r="BB20" s="70" t="str">
        <f t="shared" si="33"/>
        <v/>
      </c>
      <c r="BC20" s="70" t="str">
        <f t="shared" si="34"/>
        <v/>
      </c>
      <c r="BD20" s="70" t="str">
        <f t="shared" si="35"/>
        <v/>
      </c>
      <c r="BE20" s="70" t="str">
        <f t="shared" si="36"/>
        <v/>
      </c>
      <c r="BF20" s="70" t="str">
        <f t="shared" si="37"/>
        <v/>
      </c>
      <c r="BG20" s="70" t="str">
        <f t="shared" si="38"/>
        <v/>
      </c>
      <c r="BH20" s="70" t="str">
        <f t="shared" si="39"/>
        <v/>
      </c>
      <c r="BI20" s="70" t="str">
        <f t="shared" si="40"/>
        <v/>
      </c>
      <c r="BJ20" s="70" t="str">
        <f t="shared" si="41"/>
        <v/>
      </c>
      <c r="BK20" s="70" t="str">
        <f t="shared" si="42"/>
        <v/>
      </c>
      <c r="BL20" s="70" t="str">
        <f t="shared" si="43"/>
        <v/>
      </c>
      <c r="BM20" s="70" t="str">
        <f t="shared" si="44"/>
        <v/>
      </c>
      <c r="BN20" s="70" t="str">
        <f t="shared" si="45"/>
        <v/>
      </c>
      <c r="BP20" s="70">
        <f t="shared" si="46"/>
        <v>0</v>
      </c>
      <c r="BQ20" s="70">
        <f t="shared" si="47"/>
        <v>0</v>
      </c>
      <c r="BR20" s="70">
        <f t="shared" si="48"/>
        <v>1</v>
      </c>
      <c r="BS20" s="70"/>
    </row>
    <row r="21" spans="1:71" x14ac:dyDescent="0.25">
      <c r="A21" s="1">
        <v>18</v>
      </c>
      <c r="B21" s="106" t="s">
        <v>111</v>
      </c>
      <c r="C21" s="5">
        <v>172</v>
      </c>
      <c r="D21" s="83">
        <f>'4-шакл давоми'!D11</f>
        <v>0</v>
      </c>
      <c r="E21" s="84">
        <f>'4-шакл давоми'!D18</f>
        <v>0</v>
      </c>
      <c r="F21" s="84"/>
      <c r="G21" s="84"/>
      <c r="H21" s="84"/>
      <c r="I21" s="84"/>
      <c r="J21" s="84"/>
      <c r="K21" s="85"/>
      <c r="L21" s="86">
        <f>'4-шакл давоми'!E10</f>
        <v>3</v>
      </c>
      <c r="M21" s="87">
        <f>'4-шакл давоми'!E13</f>
        <v>4</v>
      </c>
      <c r="N21" s="87"/>
      <c r="O21" s="87"/>
      <c r="P21" s="87"/>
      <c r="Q21" s="87"/>
      <c r="R21" s="87"/>
      <c r="S21" s="88"/>
      <c r="T21" s="104">
        <f t="shared" si="0"/>
        <v>7</v>
      </c>
      <c r="U21" s="89">
        <f t="shared" si="1"/>
        <v>70</v>
      </c>
      <c r="V21" s="90">
        <f t="shared" si="2"/>
        <v>3.5</v>
      </c>
      <c r="X21" s="70">
        <f t="shared" si="3"/>
        <v>70</v>
      </c>
      <c r="Y21" s="70">
        <f t="shared" si="4"/>
        <v>70</v>
      </c>
      <c r="Z21" s="70">
        <f t="shared" si="5"/>
        <v>70</v>
      </c>
      <c r="AA21" s="70">
        <f t="shared" si="6"/>
        <v>70</v>
      </c>
      <c r="AB21" s="70">
        <f t="shared" si="7"/>
        <v>70</v>
      </c>
      <c r="AC21" s="70">
        <f t="shared" si="8"/>
        <v>70</v>
      </c>
      <c r="AD21" s="70">
        <f t="shared" si="9"/>
        <v>70</v>
      </c>
      <c r="AE21" s="70">
        <f t="shared" si="10"/>
        <v>70</v>
      </c>
      <c r="AF21" s="70">
        <f t="shared" si="11"/>
        <v>70</v>
      </c>
      <c r="AG21" s="70">
        <f t="shared" si="12"/>
        <v>70</v>
      </c>
      <c r="AH21" s="70">
        <f t="shared" si="13"/>
        <v>70</v>
      </c>
      <c r="AI21" s="70">
        <f t="shared" si="14"/>
        <v>70</v>
      </c>
      <c r="AJ21" s="70">
        <f t="shared" si="15"/>
        <v>70</v>
      </c>
      <c r="AK21" s="70" t="str">
        <f t="shared" si="16"/>
        <v/>
      </c>
      <c r="AL21" s="70" t="str">
        <f t="shared" si="17"/>
        <v/>
      </c>
      <c r="AM21" s="70" t="str">
        <f t="shared" si="18"/>
        <v/>
      </c>
      <c r="AN21" s="70" t="str">
        <f t="shared" si="19"/>
        <v/>
      </c>
      <c r="AO21" s="70" t="str">
        <f t="shared" si="20"/>
        <v/>
      </c>
      <c r="AP21" s="70" t="str">
        <f t="shared" si="21"/>
        <v/>
      </c>
      <c r="AQ21" s="70" t="str">
        <f t="shared" si="22"/>
        <v/>
      </c>
      <c r="AR21" s="70" t="str">
        <f t="shared" si="23"/>
        <v/>
      </c>
      <c r="AS21" s="70" t="str">
        <f t="shared" si="24"/>
        <v/>
      </c>
      <c r="AT21" s="70" t="str">
        <f t="shared" si="25"/>
        <v/>
      </c>
      <c r="AU21" s="70" t="str">
        <f t="shared" si="26"/>
        <v/>
      </c>
      <c r="AV21" s="70" t="str">
        <f t="shared" si="27"/>
        <v/>
      </c>
      <c r="AW21" s="70" t="str">
        <f t="shared" si="28"/>
        <v/>
      </c>
      <c r="AX21" s="70" t="str">
        <f t="shared" si="29"/>
        <v/>
      </c>
      <c r="AY21" s="70" t="str">
        <f t="shared" si="30"/>
        <v/>
      </c>
      <c r="AZ21" s="70" t="str">
        <f t="shared" si="31"/>
        <v/>
      </c>
      <c r="BA21" s="70" t="str">
        <f t="shared" si="32"/>
        <v/>
      </c>
      <c r="BB21" s="70" t="str">
        <f t="shared" si="33"/>
        <v/>
      </c>
      <c r="BC21" s="70" t="str">
        <f t="shared" si="34"/>
        <v/>
      </c>
      <c r="BD21" s="70" t="str">
        <f t="shared" si="35"/>
        <v/>
      </c>
      <c r="BE21" s="70" t="str">
        <f t="shared" si="36"/>
        <v/>
      </c>
      <c r="BF21" s="70" t="str">
        <f t="shared" si="37"/>
        <v/>
      </c>
      <c r="BG21" s="70" t="str">
        <f t="shared" si="38"/>
        <v/>
      </c>
      <c r="BH21" s="70" t="str">
        <f t="shared" si="39"/>
        <v/>
      </c>
      <c r="BI21" s="70" t="str">
        <f t="shared" si="40"/>
        <v/>
      </c>
      <c r="BJ21" s="70" t="str">
        <f t="shared" si="41"/>
        <v/>
      </c>
      <c r="BK21" s="70" t="str">
        <f t="shared" si="42"/>
        <v/>
      </c>
      <c r="BL21" s="70" t="str">
        <f t="shared" si="43"/>
        <v/>
      </c>
      <c r="BM21" s="70" t="str">
        <f t="shared" si="44"/>
        <v/>
      </c>
      <c r="BN21" s="70" t="str">
        <f t="shared" si="45"/>
        <v/>
      </c>
      <c r="BP21" s="70">
        <f t="shared" si="46"/>
        <v>0</v>
      </c>
      <c r="BQ21" s="70">
        <f t="shared" si="47"/>
        <v>0</v>
      </c>
      <c r="BR21" s="70">
        <f t="shared" si="48"/>
        <v>1</v>
      </c>
      <c r="BS21" s="70"/>
    </row>
    <row r="22" spans="1:71" x14ac:dyDescent="0.25">
      <c r="A22" s="1">
        <v>19</v>
      </c>
      <c r="B22" s="106" t="s">
        <v>112</v>
      </c>
      <c r="C22" s="5">
        <v>128</v>
      </c>
      <c r="D22" s="83">
        <f>'4-шакл давоми'!D10</f>
        <v>0</v>
      </c>
      <c r="E22" s="84">
        <f>'4-шакл давоми'!D19</f>
        <v>0</v>
      </c>
      <c r="F22" s="84"/>
      <c r="G22" s="84"/>
      <c r="H22" s="84"/>
      <c r="I22" s="84"/>
      <c r="J22" s="84"/>
      <c r="K22" s="85"/>
      <c r="L22" s="86">
        <f>'4-шакл давоми'!E7</f>
        <v>4</v>
      </c>
      <c r="M22" s="87">
        <f>'4-шакл давоми'!E18</f>
        <v>4</v>
      </c>
      <c r="N22" s="87"/>
      <c r="O22" s="87"/>
      <c r="P22" s="87"/>
      <c r="Q22" s="87"/>
      <c r="R22" s="87"/>
      <c r="S22" s="88"/>
      <c r="T22" s="104">
        <f t="shared" si="0"/>
        <v>8</v>
      </c>
      <c r="U22" s="89">
        <f t="shared" si="1"/>
        <v>80</v>
      </c>
      <c r="V22" s="90">
        <f t="shared" si="2"/>
        <v>4</v>
      </c>
      <c r="X22" s="70">
        <f t="shared" si="3"/>
        <v>80</v>
      </c>
      <c r="Y22" s="70">
        <f t="shared" si="4"/>
        <v>80</v>
      </c>
      <c r="Z22" s="70">
        <f t="shared" si="5"/>
        <v>80</v>
      </c>
      <c r="AA22" s="70">
        <f t="shared" si="6"/>
        <v>80</v>
      </c>
      <c r="AB22" s="70">
        <f t="shared" si="7"/>
        <v>80</v>
      </c>
      <c r="AC22" s="70">
        <f t="shared" si="8"/>
        <v>80</v>
      </c>
      <c r="AD22" s="70">
        <f t="shared" si="9"/>
        <v>80</v>
      </c>
      <c r="AE22" s="70">
        <f t="shared" si="10"/>
        <v>80</v>
      </c>
      <c r="AF22" s="70">
        <f t="shared" si="11"/>
        <v>80</v>
      </c>
      <c r="AG22" s="70">
        <f t="shared" si="12"/>
        <v>80</v>
      </c>
      <c r="AH22" s="70">
        <f t="shared" si="13"/>
        <v>80</v>
      </c>
      <c r="AI22" s="70">
        <f t="shared" si="14"/>
        <v>80</v>
      </c>
      <c r="AJ22" s="70">
        <f t="shared" si="15"/>
        <v>80</v>
      </c>
      <c r="AK22" s="70">
        <f t="shared" si="16"/>
        <v>80</v>
      </c>
      <c r="AL22" s="70">
        <f t="shared" si="17"/>
        <v>80</v>
      </c>
      <c r="AM22" s="70">
        <f t="shared" si="18"/>
        <v>80</v>
      </c>
      <c r="AN22" s="70">
        <f t="shared" si="19"/>
        <v>80</v>
      </c>
      <c r="AO22" s="70">
        <f t="shared" si="20"/>
        <v>80</v>
      </c>
      <c r="AP22" s="70">
        <f t="shared" si="21"/>
        <v>80</v>
      </c>
      <c r="AQ22" s="70">
        <f t="shared" si="22"/>
        <v>80</v>
      </c>
      <c r="AR22" s="70">
        <f t="shared" si="23"/>
        <v>80</v>
      </c>
      <c r="AS22" s="70">
        <f t="shared" si="24"/>
        <v>80</v>
      </c>
      <c r="AT22" s="70">
        <f t="shared" si="25"/>
        <v>80</v>
      </c>
      <c r="AU22" s="70" t="str">
        <f t="shared" si="26"/>
        <v/>
      </c>
      <c r="AV22" s="70" t="str">
        <f t="shared" si="27"/>
        <v/>
      </c>
      <c r="AW22" s="70" t="str">
        <f t="shared" si="28"/>
        <v/>
      </c>
      <c r="AX22" s="70" t="str">
        <f t="shared" si="29"/>
        <v/>
      </c>
      <c r="AY22" s="70" t="str">
        <f t="shared" si="30"/>
        <v/>
      </c>
      <c r="AZ22" s="70" t="str">
        <f t="shared" si="31"/>
        <v/>
      </c>
      <c r="BA22" s="70" t="str">
        <f t="shared" si="32"/>
        <v/>
      </c>
      <c r="BB22" s="70" t="str">
        <f t="shared" si="33"/>
        <v/>
      </c>
      <c r="BC22" s="70" t="str">
        <f t="shared" si="34"/>
        <v/>
      </c>
      <c r="BD22" s="70" t="str">
        <f t="shared" si="35"/>
        <v/>
      </c>
      <c r="BE22" s="70" t="str">
        <f t="shared" si="36"/>
        <v/>
      </c>
      <c r="BF22" s="70" t="str">
        <f t="shared" si="37"/>
        <v/>
      </c>
      <c r="BG22" s="70" t="str">
        <f t="shared" si="38"/>
        <v/>
      </c>
      <c r="BH22" s="70" t="str">
        <f t="shared" si="39"/>
        <v/>
      </c>
      <c r="BI22" s="70" t="str">
        <f t="shared" si="40"/>
        <v/>
      </c>
      <c r="BJ22" s="70" t="str">
        <f t="shared" si="41"/>
        <v/>
      </c>
      <c r="BK22" s="70" t="str">
        <f t="shared" si="42"/>
        <v/>
      </c>
      <c r="BL22" s="70" t="str">
        <f t="shared" si="43"/>
        <v/>
      </c>
      <c r="BM22" s="70" t="str">
        <f t="shared" si="44"/>
        <v/>
      </c>
      <c r="BN22" s="70" t="str">
        <f t="shared" si="45"/>
        <v/>
      </c>
      <c r="BP22" s="70">
        <f t="shared" si="46"/>
        <v>0</v>
      </c>
      <c r="BQ22" s="70">
        <f t="shared" si="47"/>
        <v>1</v>
      </c>
      <c r="BR22" s="70">
        <f t="shared" si="48"/>
        <v>0</v>
      </c>
      <c r="BS22" s="70"/>
    </row>
    <row r="23" spans="1:71" x14ac:dyDescent="0.25">
      <c r="A23" s="1">
        <v>20</v>
      </c>
      <c r="B23" s="106" t="s">
        <v>113</v>
      </c>
      <c r="C23" s="5">
        <v>100</v>
      </c>
      <c r="D23" s="83"/>
      <c r="E23" s="84">
        <f>'4-шакл давоми'!D20</f>
        <v>0</v>
      </c>
      <c r="F23" s="84"/>
      <c r="G23" s="84"/>
      <c r="H23" s="84"/>
      <c r="I23" s="84"/>
      <c r="J23" s="84"/>
      <c r="K23" s="85"/>
      <c r="L23" s="86"/>
      <c r="M23" s="87">
        <f>'4-шакл давоми'!E20</f>
        <v>4</v>
      </c>
      <c r="N23" s="87"/>
      <c r="O23" s="87"/>
      <c r="P23" s="87"/>
      <c r="Q23" s="87"/>
      <c r="R23" s="87"/>
      <c r="S23" s="88"/>
      <c r="T23" s="104">
        <f t="shared" si="0"/>
        <v>4</v>
      </c>
      <c r="U23" s="89">
        <f t="shared" si="1"/>
        <v>80</v>
      </c>
      <c r="V23" s="90">
        <f t="shared" si="2"/>
        <v>4</v>
      </c>
      <c r="X23" s="70">
        <f t="shared" si="3"/>
        <v>80</v>
      </c>
      <c r="Y23" s="70">
        <f t="shared" si="4"/>
        <v>80</v>
      </c>
      <c r="Z23" s="70">
        <f t="shared" si="5"/>
        <v>80</v>
      </c>
      <c r="AA23" s="70">
        <f t="shared" si="6"/>
        <v>80</v>
      </c>
      <c r="AB23" s="70">
        <f t="shared" si="7"/>
        <v>80</v>
      </c>
      <c r="AC23" s="70">
        <f t="shared" si="8"/>
        <v>80</v>
      </c>
      <c r="AD23" s="70">
        <f t="shared" si="9"/>
        <v>80</v>
      </c>
      <c r="AE23" s="70">
        <f t="shared" si="10"/>
        <v>80</v>
      </c>
      <c r="AF23" s="70">
        <f t="shared" si="11"/>
        <v>80</v>
      </c>
      <c r="AG23" s="70">
        <f t="shared" si="12"/>
        <v>80</v>
      </c>
      <c r="AH23" s="70">
        <f t="shared" si="13"/>
        <v>80</v>
      </c>
      <c r="AI23" s="70">
        <f t="shared" si="14"/>
        <v>80</v>
      </c>
      <c r="AJ23" s="70">
        <f t="shared" si="15"/>
        <v>80</v>
      </c>
      <c r="AK23" s="70">
        <f t="shared" si="16"/>
        <v>80</v>
      </c>
      <c r="AL23" s="70">
        <f t="shared" si="17"/>
        <v>80</v>
      </c>
      <c r="AM23" s="70">
        <f t="shared" si="18"/>
        <v>80</v>
      </c>
      <c r="AN23" s="70">
        <f t="shared" si="19"/>
        <v>80</v>
      </c>
      <c r="AO23" s="70">
        <f t="shared" si="20"/>
        <v>80</v>
      </c>
      <c r="AP23" s="70">
        <f t="shared" si="21"/>
        <v>80</v>
      </c>
      <c r="AQ23" s="70">
        <f t="shared" si="22"/>
        <v>80</v>
      </c>
      <c r="AR23" s="70">
        <f t="shared" si="23"/>
        <v>80</v>
      </c>
      <c r="AS23" s="70">
        <f t="shared" si="24"/>
        <v>80</v>
      </c>
      <c r="AT23" s="70">
        <f t="shared" si="25"/>
        <v>80</v>
      </c>
      <c r="AU23" s="70" t="str">
        <f t="shared" si="26"/>
        <v/>
      </c>
      <c r="AV23" s="70" t="str">
        <f t="shared" si="27"/>
        <v/>
      </c>
      <c r="AW23" s="70" t="str">
        <f t="shared" si="28"/>
        <v/>
      </c>
      <c r="AX23" s="70" t="str">
        <f t="shared" si="29"/>
        <v/>
      </c>
      <c r="AY23" s="70" t="str">
        <f t="shared" si="30"/>
        <v/>
      </c>
      <c r="AZ23" s="70" t="str">
        <f t="shared" si="31"/>
        <v/>
      </c>
      <c r="BA23" s="70" t="str">
        <f t="shared" si="32"/>
        <v/>
      </c>
      <c r="BB23" s="70" t="str">
        <f t="shared" si="33"/>
        <v/>
      </c>
      <c r="BC23" s="70" t="str">
        <f t="shared" si="34"/>
        <v/>
      </c>
      <c r="BD23" s="70" t="str">
        <f t="shared" si="35"/>
        <v/>
      </c>
      <c r="BE23" s="70" t="str">
        <f t="shared" si="36"/>
        <v/>
      </c>
      <c r="BF23" s="70" t="str">
        <f t="shared" si="37"/>
        <v/>
      </c>
      <c r="BG23" s="70" t="str">
        <f t="shared" si="38"/>
        <v/>
      </c>
      <c r="BH23" s="70" t="str">
        <f t="shared" si="39"/>
        <v/>
      </c>
      <c r="BI23" s="70" t="str">
        <f t="shared" si="40"/>
        <v/>
      </c>
      <c r="BJ23" s="70" t="str">
        <f t="shared" si="41"/>
        <v/>
      </c>
      <c r="BK23" s="70" t="str">
        <f t="shared" si="42"/>
        <v/>
      </c>
      <c r="BL23" s="70" t="str">
        <f t="shared" si="43"/>
        <v/>
      </c>
      <c r="BM23" s="70" t="str">
        <f t="shared" si="44"/>
        <v/>
      </c>
      <c r="BN23" s="70" t="str">
        <f t="shared" si="45"/>
        <v/>
      </c>
      <c r="BP23" s="70">
        <f t="shared" si="46"/>
        <v>0</v>
      </c>
      <c r="BQ23" s="70">
        <f t="shared" si="47"/>
        <v>1</v>
      </c>
      <c r="BR23" s="70">
        <f t="shared" si="48"/>
        <v>0</v>
      </c>
      <c r="BS23" s="70"/>
    </row>
    <row r="24" spans="1:71" x14ac:dyDescent="0.25">
      <c r="A24" s="1">
        <v>21</v>
      </c>
      <c r="B24" s="106" t="s">
        <v>114</v>
      </c>
      <c r="C24" s="5">
        <v>200</v>
      </c>
      <c r="D24" s="83"/>
      <c r="E24" s="84"/>
      <c r="F24" s="84"/>
      <c r="G24" s="84"/>
      <c r="H24" s="84">
        <f>'4-шакл давоми'!D29</f>
        <v>0</v>
      </c>
      <c r="I24" s="84"/>
      <c r="J24" s="84"/>
      <c r="K24" s="85"/>
      <c r="L24" s="86"/>
      <c r="M24" s="87"/>
      <c r="N24" s="87">
        <f>'4-шакл давоми'!K8</f>
        <v>4</v>
      </c>
      <c r="O24" s="87"/>
      <c r="P24" s="87"/>
      <c r="Q24" s="87"/>
      <c r="R24" s="87"/>
      <c r="S24" s="88"/>
      <c r="T24" s="104">
        <f t="shared" si="0"/>
        <v>4</v>
      </c>
      <c r="U24" s="89">
        <f t="shared" si="1"/>
        <v>80</v>
      </c>
      <c r="V24" s="90">
        <f t="shared" si="2"/>
        <v>4</v>
      </c>
      <c r="X24" s="70">
        <f t="shared" si="3"/>
        <v>80</v>
      </c>
      <c r="Y24" s="70">
        <f t="shared" si="4"/>
        <v>80</v>
      </c>
      <c r="Z24" s="70">
        <f t="shared" si="5"/>
        <v>80</v>
      </c>
      <c r="AA24" s="70">
        <f t="shared" si="6"/>
        <v>80</v>
      </c>
      <c r="AB24" s="70">
        <f t="shared" si="7"/>
        <v>80</v>
      </c>
      <c r="AC24" s="70">
        <f t="shared" si="8"/>
        <v>80</v>
      </c>
      <c r="AD24" s="70">
        <f t="shared" si="9"/>
        <v>80</v>
      </c>
      <c r="AE24" s="70">
        <f t="shared" si="10"/>
        <v>80</v>
      </c>
      <c r="AF24" s="70">
        <f t="shared" si="11"/>
        <v>80</v>
      </c>
      <c r="AG24" s="70">
        <f t="shared" si="12"/>
        <v>80</v>
      </c>
      <c r="AH24" s="70">
        <f t="shared" si="13"/>
        <v>80</v>
      </c>
      <c r="AI24" s="70">
        <f t="shared" si="14"/>
        <v>80</v>
      </c>
      <c r="AJ24" s="70">
        <f t="shared" si="15"/>
        <v>80</v>
      </c>
      <c r="AK24" s="70">
        <f t="shared" si="16"/>
        <v>80</v>
      </c>
      <c r="AL24" s="70">
        <f t="shared" si="17"/>
        <v>80</v>
      </c>
      <c r="AM24" s="70">
        <f t="shared" si="18"/>
        <v>80</v>
      </c>
      <c r="AN24" s="70">
        <f t="shared" si="19"/>
        <v>80</v>
      </c>
      <c r="AO24" s="70">
        <f t="shared" si="20"/>
        <v>80</v>
      </c>
      <c r="AP24" s="70">
        <f t="shared" si="21"/>
        <v>80</v>
      </c>
      <c r="AQ24" s="70">
        <f t="shared" si="22"/>
        <v>80</v>
      </c>
      <c r="AR24" s="70">
        <f t="shared" si="23"/>
        <v>80</v>
      </c>
      <c r="AS24" s="70">
        <f t="shared" si="24"/>
        <v>80</v>
      </c>
      <c r="AT24" s="70">
        <f t="shared" si="25"/>
        <v>80</v>
      </c>
      <c r="AU24" s="70" t="str">
        <f t="shared" si="26"/>
        <v/>
      </c>
      <c r="AV24" s="70" t="str">
        <f t="shared" si="27"/>
        <v/>
      </c>
      <c r="AW24" s="70" t="str">
        <f t="shared" si="28"/>
        <v/>
      </c>
      <c r="AX24" s="70" t="str">
        <f t="shared" si="29"/>
        <v/>
      </c>
      <c r="AY24" s="70" t="str">
        <f t="shared" si="30"/>
        <v/>
      </c>
      <c r="AZ24" s="70" t="str">
        <f t="shared" si="31"/>
        <v/>
      </c>
      <c r="BA24" s="70" t="str">
        <f t="shared" si="32"/>
        <v/>
      </c>
      <c r="BB24" s="70" t="str">
        <f t="shared" si="33"/>
        <v/>
      </c>
      <c r="BC24" s="70" t="str">
        <f t="shared" si="34"/>
        <v/>
      </c>
      <c r="BD24" s="70" t="str">
        <f t="shared" si="35"/>
        <v/>
      </c>
      <c r="BE24" s="70" t="str">
        <f t="shared" si="36"/>
        <v/>
      </c>
      <c r="BF24" s="70" t="str">
        <f t="shared" si="37"/>
        <v/>
      </c>
      <c r="BG24" s="70" t="str">
        <f t="shared" si="38"/>
        <v/>
      </c>
      <c r="BH24" s="70" t="str">
        <f t="shared" si="39"/>
        <v/>
      </c>
      <c r="BI24" s="70" t="str">
        <f t="shared" si="40"/>
        <v/>
      </c>
      <c r="BJ24" s="70" t="str">
        <f t="shared" si="41"/>
        <v/>
      </c>
      <c r="BK24" s="70" t="str">
        <f t="shared" si="42"/>
        <v/>
      </c>
      <c r="BL24" s="70" t="str">
        <f t="shared" si="43"/>
        <v/>
      </c>
      <c r="BM24" s="70" t="str">
        <f t="shared" si="44"/>
        <v/>
      </c>
      <c r="BN24" s="70" t="str">
        <f t="shared" si="45"/>
        <v/>
      </c>
      <c r="BP24" s="70">
        <f t="shared" si="46"/>
        <v>0</v>
      </c>
      <c r="BQ24" s="70">
        <f t="shared" si="47"/>
        <v>1</v>
      </c>
      <c r="BR24" s="70">
        <f t="shared" si="48"/>
        <v>0</v>
      </c>
      <c r="BS24" s="70"/>
    </row>
    <row r="25" spans="1:71" x14ac:dyDescent="0.25">
      <c r="A25" s="1">
        <v>22</v>
      </c>
      <c r="B25" s="106" t="s">
        <v>115</v>
      </c>
      <c r="C25" s="5">
        <v>268</v>
      </c>
      <c r="D25" s="83"/>
      <c r="E25" s="84"/>
      <c r="F25" s="84"/>
      <c r="G25" s="84"/>
      <c r="H25" s="84"/>
      <c r="I25" s="84">
        <f>'4-шакл давоми'!D34</f>
        <v>0</v>
      </c>
      <c r="J25" s="84"/>
      <c r="K25" s="85"/>
      <c r="L25" s="86"/>
      <c r="M25" s="87">
        <f>'4-шакл давоми'!E22</f>
        <v>4</v>
      </c>
      <c r="N25" s="87">
        <f>'4-шакл давоми'!K6</f>
        <v>4</v>
      </c>
      <c r="O25" s="87"/>
      <c r="P25" s="87"/>
      <c r="Q25" s="87"/>
      <c r="R25" s="87"/>
      <c r="S25" s="88"/>
      <c r="T25" s="104">
        <f t="shared" si="0"/>
        <v>8</v>
      </c>
      <c r="U25" s="89">
        <f t="shared" si="1"/>
        <v>80</v>
      </c>
      <c r="V25" s="90">
        <f t="shared" si="2"/>
        <v>4</v>
      </c>
      <c r="X25" s="70">
        <f t="shared" si="3"/>
        <v>80</v>
      </c>
      <c r="Y25" s="70">
        <f t="shared" si="4"/>
        <v>80</v>
      </c>
      <c r="Z25" s="70">
        <f t="shared" si="5"/>
        <v>80</v>
      </c>
      <c r="AA25" s="70">
        <f t="shared" si="6"/>
        <v>80</v>
      </c>
      <c r="AB25" s="70">
        <f t="shared" si="7"/>
        <v>80</v>
      </c>
      <c r="AC25" s="70">
        <f t="shared" si="8"/>
        <v>80</v>
      </c>
      <c r="AD25" s="70">
        <f t="shared" si="9"/>
        <v>80</v>
      </c>
      <c r="AE25" s="70">
        <f t="shared" si="10"/>
        <v>80</v>
      </c>
      <c r="AF25" s="70">
        <f t="shared" si="11"/>
        <v>80</v>
      </c>
      <c r="AG25" s="70">
        <f t="shared" si="12"/>
        <v>80</v>
      </c>
      <c r="AH25" s="70">
        <f t="shared" si="13"/>
        <v>80</v>
      </c>
      <c r="AI25" s="70">
        <f t="shared" si="14"/>
        <v>80</v>
      </c>
      <c r="AJ25" s="70">
        <f t="shared" si="15"/>
        <v>80</v>
      </c>
      <c r="AK25" s="70">
        <f t="shared" si="16"/>
        <v>80</v>
      </c>
      <c r="AL25" s="70">
        <f t="shared" si="17"/>
        <v>80</v>
      </c>
      <c r="AM25" s="70">
        <f t="shared" si="18"/>
        <v>80</v>
      </c>
      <c r="AN25" s="70">
        <f t="shared" si="19"/>
        <v>80</v>
      </c>
      <c r="AO25" s="70">
        <f t="shared" si="20"/>
        <v>80</v>
      </c>
      <c r="AP25" s="70">
        <f t="shared" si="21"/>
        <v>80</v>
      </c>
      <c r="AQ25" s="70">
        <f t="shared" si="22"/>
        <v>80</v>
      </c>
      <c r="AR25" s="70">
        <f t="shared" si="23"/>
        <v>80</v>
      </c>
      <c r="AS25" s="70">
        <f t="shared" si="24"/>
        <v>80</v>
      </c>
      <c r="AT25" s="70">
        <f t="shared" si="25"/>
        <v>80</v>
      </c>
      <c r="AU25" s="70" t="str">
        <f t="shared" si="26"/>
        <v/>
      </c>
      <c r="AV25" s="70" t="str">
        <f t="shared" si="27"/>
        <v/>
      </c>
      <c r="AW25" s="70" t="str">
        <f t="shared" si="28"/>
        <v/>
      </c>
      <c r="AX25" s="70" t="str">
        <f t="shared" si="29"/>
        <v/>
      </c>
      <c r="AY25" s="70" t="str">
        <f t="shared" si="30"/>
        <v/>
      </c>
      <c r="AZ25" s="70" t="str">
        <f t="shared" si="31"/>
        <v/>
      </c>
      <c r="BA25" s="70" t="str">
        <f t="shared" si="32"/>
        <v/>
      </c>
      <c r="BB25" s="70" t="str">
        <f t="shared" si="33"/>
        <v/>
      </c>
      <c r="BC25" s="70" t="str">
        <f t="shared" si="34"/>
        <v/>
      </c>
      <c r="BD25" s="70" t="str">
        <f t="shared" si="35"/>
        <v/>
      </c>
      <c r="BE25" s="70" t="str">
        <f t="shared" si="36"/>
        <v/>
      </c>
      <c r="BF25" s="70" t="str">
        <f t="shared" si="37"/>
        <v/>
      </c>
      <c r="BG25" s="70" t="str">
        <f t="shared" si="38"/>
        <v/>
      </c>
      <c r="BH25" s="70" t="str">
        <f t="shared" si="39"/>
        <v/>
      </c>
      <c r="BI25" s="70" t="str">
        <f t="shared" si="40"/>
        <v/>
      </c>
      <c r="BJ25" s="70" t="str">
        <f t="shared" si="41"/>
        <v/>
      </c>
      <c r="BK25" s="70" t="str">
        <f t="shared" si="42"/>
        <v/>
      </c>
      <c r="BL25" s="70" t="str">
        <f t="shared" si="43"/>
        <v/>
      </c>
      <c r="BM25" s="70" t="str">
        <f t="shared" si="44"/>
        <v/>
      </c>
      <c r="BN25" s="70" t="str">
        <f t="shared" si="45"/>
        <v/>
      </c>
      <c r="BP25" s="70">
        <f t="shared" si="46"/>
        <v>0</v>
      </c>
      <c r="BQ25" s="70">
        <f t="shared" si="47"/>
        <v>1</v>
      </c>
      <c r="BR25" s="70">
        <f t="shared" si="48"/>
        <v>0</v>
      </c>
      <c r="BS25" s="70"/>
    </row>
    <row r="26" spans="1:71" x14ac:dyDescent="0.25">
      <c r="A26" s="1">
        <v>23</v>
      </c>
      <c r="B26" s="106" t="s">
        <v>59</v>
      </c>
      <c r="C26" s="5">
        <v>638</v>
      </c>
      <c r="D26" s="83"/>
      <c r="E26" s="84"/>
      <c r="F26" s="84">
        <f>'4-шакл давоми'!J10</f>
        <v>0</v>
      </c>
      <c r="G26" s="84"/>
      <c r="H26" s="84"/>
      <c r="I26" s="84"/>
      <c r="J26" s="84"/>
      <c r="K26" s="85"/>
      <c r="L26" s="86"/>
      <c r="M26" s="87"/>
      <c r="N26" s="87">
        <f>'4-шакл давоми'!K10</f>
        <v>4</v>
      </c>
      <c r="O26" s="87">
        <f>'4-шакл давоми'!K17</f>
        <v>5</v>
      </c>
      <c r="P26" s="87">
        <f>'4-шакл давоми'!E29</f>
        <v>4</v>
      </c>
      <c r="Q26" s="87">
        <f>'4-шакл давоми'!E39</f>
        <v>4</v>
      </c>
      <c r="R26" s="87">
        <f>'4-шакл давоми'!K25</f>
        <v>4</v>
      </c>
      <c r="S26" s="88">
        <f>'4-шакл давоми'!K36</f>
        <v>4</v>
      </c>
      <c r="T26" s="104">
        <f t="shared" si="0"/>
        <v>25</v>
      </c>
      <c r="U26" s="89">
        <f t="shared" si="1"/>
        <v>84</v>
      </c>
      <c r="V26" s="90">
        <f t="shared" si="2"/>
        <v>4.166666666666667</v>
      </c>
      <c r="X26" s="70">
        <f t="shared" si="3"/>
        <v>84</v>
      </c>
      <c r="Y26" s="70">
        <f t="shared" si="4"/>
        <v>84</v>
      </c>
      <c r="Z26" s="70">
        <f t="shared" si="5"/>
        <v>84</v>
      </c>
      <c r="AA26" s="70">
        <f t="shared" si="6"/>
        <v>84</v>
      </c>
      <c r="AB26" s="70">
        <f t="shared" si="7"/>
        <v>84</v>
      </c>
      <c r="AC26" s="70">
        <f t="shared" si="8"/>
        <v>84</v>
      </c>
      <c r="AD26" s="70">
        <f t="shared" si="9"/>
        <v>84</v>
      </c>
      <c r="AE26" s="70">
        <f t="shared" si="10"/>
        <v>84</v>
      </c>
      <c r="AF26" s="70">
        <f t="shared" si="11"/>
        <v>84</v>
      </c>
      <c r="AG26" s="70">
        <f t="shared" si="12"/>
        <v>84</v>
      </c>
      <c r="AH26" s="70">
        <f t="shared" si="13"/>
        <v>84</v>
      </c>
      <c r="AI26" s="70">
        <f t="shared" si="14"/>
        <v>84</v>
      </c>
      <c r="AJ26" s="70">
        <f t="shared" si="15"/>
        <v>84</v>
      </c>
      <c r="AK26" s="70">
        <f t="shared" si="16"/>
        <v>84</v>
      </c>
      <c r="AL26" s="70">
        <f t="shared" si="17"/>
        <v>84</v>
      </c>
      <c r="AM26" s="70">
        <f t="shared" si="18"/>
        <v>84</v>
      </c>
      <c r="AN26" s="70">
        <f t="shared" si="19"/>
        <v>84</v>
      </c>
      <c r="AO26" s="70">
        <f t="shared" si="20"/>
        <v>84</v>
      </c>
      <c r="AP26" s="70">
        <f t="shared" si="21"/>
        <v>84</v>
      </c>
      <c r="AQ26" s="70">
        <f t="shared" si="22"/>
        <v>84</v>
      </c>
      <c r="AR26" s="70">
        <f t="shared" si="23"/>
        <v>84</v>
      </c>
      <c r="AS26" s="70">
        <f t="shared" si="24"/>
        <v>84</v>
      </c>
      <c r="AT26" s="70">
        <f t="shared" si="25"/>
        <v>84</v>
      </c>
      <c r="AU26" s="70">
        <f t="shared" si="26"/>
        <v>84</v>
      </c>
      <c r="AV26" s="70">
        <f t="shared" si="27"/>
        <v>84</v>
      </c>
      <c r="AW26" s="70">
        <f t="shared" si="28"/>
        <v>84</v>
      </c>
      <c r="AX26" s="70">
        <f t="shared" si="29"/>
        <v>84</v>
      </c>
      <c r="AY26" s="70" t="str">
        <f t="shared" si="30"/>
        <v/>
      </c>
      <c r="AZ26" s="70" t="str">
        <f t="shared" si="31"/>
        <v/>
      </c>
      <c r="BA26" s="70" t="str">
        <f t="shared" si="32"/>
        <v/>
      </c>
      <c r="BB26" s="70" t="str">
        <f t="shared" si="33"/>
        <v/>
      </c>
      <c r="BC26" s="70" t="str">
        <f t="shared" si="34"/>
        <v/>
      </c>
      <c r="BD26" s="70" t="str">
        <f t="shared" si="35"/>
        <v/>
      </c>
      <c r="BE26" s="70" t="str">
        <f t="shared" si="36"/>
        <v/>
      </c>
      <c r="BF26" s="70" t="str">
        <f t="shared" si="37"/>
        <v/>
      </c>
      <c r="BG26" s="70" t="str">
        <f t="shared" si="38"/>
        <v/>
      </c>
      <c r="BH26" s="70" t="str">
        <f t="shared" si="39"/>
        <v/>
      </c>
      <c r="BI26" s="70" t="str">
        <f t="shared" si="40"/>
        <v/>
      </c>
      <c r="BJ26" s="70" t="str">
        <f t="shared" si="41"/>
        <v/>
      </c>
      <c r="BK26" s="70" t="str">
        <f t="shared" si="42"/>
        <v/>
      </c>
      <c r="BL26" s="70" t="str">
        <f t="shared" si="43"/>
        <v/>
      </c>
      <c r="BM26" s="70" t="str">
        <f t="shared" si="44"/>
        <v/>
      </c>
      <c r="BN26" s="70" t="str">
        <f t="shared" si="45"/>
        <v/>
      </c>
      <c r="BP26" s="70">
        <f t="shared" si="46"/>
        <v>0</v>
      </c>
      <c r="BQ26" s="70">
        <f t="shared" si="47"/>
        <v>1</v>
      </c>
      <c r="BR26" s="70">
        <f t="shared" si="48"/>
        <v>0</v>
      </c>
      <c r="BS26" s="70"/>
    </row>
    <row r="27" spans="1:71" x14ac:dyDescent="0.25">
      <c r="A27" s="1">
        <v>24</v>
      </c>
      <c r="B27" s="106" t="s">
        <v>116</v>
      </c>
      <c r="C27" s="5">
        <v>90</v>
      </c>
      <c r="D27" s="83"/>
      <c r="E27" s="84"/>
      <c r="F27" s="84"/>
      <c r="G27" s="84">
        <f>'4-шакл давоми'!J19</f>
        <v>0</v>
      </c>
      <c r="H27" s="84"/>
      <c r="I27" s="84"/>
      <c r="J27" s="84"/>
      <c r="K27" s="85"/>
      <c r="L27" s="86"/>
      <c r="M27" s="87"/>
      <c r="N27" s="87"/>
      <c r="O27" s="87"/>
      <c r="P27" s="87"/>
      <c r="Q27" s="87"/>
      <c r="R27" s="87">
        <f>'4-шакл давоми'!K30</f>
        <v>5</v>
      </c>
      <c r="S27" s="88"/>
      <c r="T27" s="104">
        <f t="shared" si="0"/>
        <v>5</v>
      </c>
      <c r="U27" s="89">
        <f t="shared" si="1"/>
        <v>100</v>
      </c>
      <c r="V27" s="90">
        <f t="shared" si="2"/>
        <v>5</v>
      </c>
      <c r="X27" s="70">
        <f t="shared" si="3"/>
        <v>100</v>
      </c>
      <c r="Y27" s="70">
        <f t="shared" si="4"/>
        <v>100</v>
      </c>
      <c r="Z27" s="70">
        <f t="shared" si="5"/>
        <v>100</v>
      </c>
      <c r="AA27" s="70">
        <f t="shared" si="6"/>
        <v>100</v>
      </c>
      <c r="AB27" s="70">
        <f t="shared" si="7"/>
        <v>100</v>
      </c>
      <c r="AC27" s="70">
        <f t="shared" si="8"/>
        <v>100</v>
      </c>
      <c r="AD27" s="70">
        <f t="shared" si="9"/>
        <v>100</v>
      </c>
      <c r="AE27" s="70">
        <f t="shared" si="10"/>
        <v>100</v>
      </c>
      <c r="AF27" s="70">
        <f t="shared" si="11"/>
        <v>100</v>
      </c>
      <c r="AG27" s="70">
        <f t="shared" si="12"/>
        <v>100</v>
      </c>
      <c r="AH27" s="70">
        <f t="shared" si="13"/>
        <v>100</v>
      </c>
      <c r="AI27" s="70">
        <f t="shared" si="14"/>
        <v>100</v>
      </c>
      <c r="AJ27" s="70">
        <f t="shared" si="15"/>
        <v>100</v>
      </c>
      <c r="AK27" s="70">
        <f t="shared" si="16"/>
        <v>100</v>
      </c>
      <c r="AL27" s="70">
        <f t="shared" si="17"/>
        <v>100</v>
      </c>
      <c r="AM27" s="70">
        <f t="shared" si="18"/>
        <v>100</v>
      </c>
      <c r="AN27" s="70">
        <f t="shared" si="19"/>
        <v>100</v>
      </c>
      <c r="AO27" s="70">
        <f t="shared" si="20"/>
        <v>100</v>
      </c>
      <c r="AP27" s="70">
        <f t="shared" si="21"/>
        <v>100</v>
      </c>
      <c r="AQ27" s="70">
        <f t="shared" si="22"/>
        <v>100</v>
      </c>
      <c r="AR27" s="70">
        <f t="shared" si="23"/>
        <v>100</v>
      </c>
      <c r="AS27" s="70">
        <f t="shared" si="24"/>
        <v>100</v>
      </c>
      <c r="AT27" s="70">
        <f t="shared" si="25"/>
        <v>100</v>
      </c>
      <c r="AU27" s="70">
        <f t="shared" si="26"/>
        <v>100</v>
      </c>
      <c r="AV27" s="70">
        <f t="shared" si="27"/>
        <v>100</v>
      </c>
      <c r="AW27" s="70">
        <f t="shared" si="28"/>
        <v>100</v>
      </c>
      <c r="AX27" s="70">
        <f t="shared" si="29"/>
        <v>100</v>
      </c>
      <c r="AY27" s="70">
        <f t="shared" si="30"/>
        <v>100</v>
      </c>
      <c r="AZ27" s="70">
        <f t="shared" si="31"/>
        <v>100</v>
      </c>
      <c r="BA27" s="70">
        <f t="shared" si="32"/>
        <v>100</v>
      </c>
      <c r="BB27" s="70">
        <f t="shared" si="33"/>
        <v>100</v>
      </c>
      <c r="BC27" s="70">
        <f t="shared" si="34"/>
        <v>100</v>
      </c>
      <c r="BD27" s="70">
        <f t="shared" si="35"/>
        <v>100</v>
      </c>
      <c r="BE27" s="70">
        <f t="shared" si="36"/>
        <v>100</v>
      </c>
      <c r="BF27" s="70">
        <f t="shared" si="37"/>
        <v>100</v>
      </c>
      <c r="BG27" s="70">
        <f t="shared" si="38"/>
        <v>100</v>
      </c>
      <c r="BH27" s="70">
        <f t="shared" si="39"/>
        <v>100</v>
      </c>
      <c r="BI27" s="70">
        <f t="shared" si="40"/>
        <v>100</v>
      </c>
      <c r="BJ27" s="70">
        <f t="shared" si="41"/>
        <v>100</v>
      </c>
      <c r="BK27" s="70">
        <f t="shared" si="42"/>
        <v>100</v>
      </c>
      <c r="BL27" s="70">
        <f t="shared" si="43"/>
        <v>100</v>
      </c>
      <c r="BM27" s="70">
        <f t="shared" si="44"/>
        <v>100</v>
      </c>
      <c r="BN27" s="70">
        <f t="shared" si="45"/>
        <v>100</v>
      </c>
      <c r="BP27" s="70">
        <f t="shared" si="46"/>
        <v>1</v>
      </c>
      <c r="BQ27" s="70">
        <f t="shared" si="47"/>
        <v>0</v>
      </c>
      <c r="BR27" s="70">
        <f t="shared" si="48"/>
        <v>0</v>
      </c>
      <c r="BS27" s="70"/>
    </row>
    <row r="28" spans="1:71" x14ac:dyDescent="0.25">
      <c r="A28" s="1">
        <v>25</v>
      </c>
      <c r="B28" s="106" t="s">
        <v>56</v>
      </c>
      <c r="C28" s="5">
        <v>166</v>
      </c>
      <c r="D28" s="83"/>
      <c r="E28" s="84"/>
      <c r="F28" s="84">
        <f>'4-шакл давоми'!J9</f>
        <v>0</v>
      </c>
      <c r="G28" s="84">
        <f>'4-шакл давоми'!J21</f>
        <v>0</v>
      </c>
      <c r="H28" s="84"/>
      <c r="I28" s="84"/>
      <c r="J28" s="84"/>
      <c r="K28" s="85"/>
      <c r="L28" s="86"/>
      <c r="M28" s="87"/>
      <c r="N28" s="87"/>
      <c r="O28" s="87"/>
      <c r="P28" s="87"/>
      <c r="Q28" s="87"/>
      <c r="R28" s="87">
        <f>'4-шакл давоми'!K32</f>
        <v>4</v>
      </c>
      <c r="S28" s="88">
        <f>'4-шакл давоми'!K33</f>
        <v>5</v>
      </c>
      <c r="T28" s="104">
        <f t="shared" si="0"/>
        <v>9</v>
      </c>
      <c r="U28" s="89">
        <f t="shared" si="1"/>
        <v>90</v>
      </c>
      <c r="V28" s="90">
        <f t="shared" si="2"/>
        <v>4.5</v>
      </c>
      <c r="X28" s="70">
        <f t="shared" si="3"/>
        <v>90</v>
      </c>
      <c r="Y28" s="70">
        <f t="shared" si="4"/>
        <v>90</v>
      </c>
      <c r="Z28" s="70">
        <f t="shared" si="5"/>
        <v>90</v>
      </c>
      <c r="AA28" s="70">
        <f t="shared" si="6"/>
        <v>90</v>
      </c>
      <c r="AB28" s="70">
        <f t="shared" si="7"/>
        <v>90</v>
      </c>
      <c r="AC28" s="70">
        <f t="shared" si="8"/>
        <v>90</v>
      </c>
      <c r="AD28" s="70">
        <f t="shared" si="9"/>
        <v>90</v>
      </c>
      <c r="AE28" s="70">
        <f t="shared" si="10"/>
        <v>90</v>
      </c>
      <c r="AF28" s="70">
        <f t="shared" si="11"/>
        <v>90</v>
      </c>
      <c r="AG28" s="70">
        <f t="shared" si="12"/>
        <v>90</v>
      </c>
      <c r="AH28" s="70">
        <f t="shared" si="13"/>
        <v>90</v>
      </c>
      <c r="AI28" s="70">
        <f t="shared" si="14"/>
        <v>90</v>
      </c>
      <c r="AJ28" s="70">
        <f t="shared" si="15"/>
        <v>90</v>
      </c>
      <c r="AK28" s="70">
        <f t="shared" si="16"/>
        <v>90</v>
      </c>
      <c r="AL28" s="70">
        <f t="shared" si="17"/>
        <v>90</v>
      </c>
      <c r="AM28" s="70">
        <f t="shared" si="18"/>
        <v>90</v>
      </c>
      <c r="AN28" s="70">
        <f t="shared" si="19"/>
        <v>90</v>
      </c>
      <c r="AO28" s="70">
        <f t="shared" si="20"/>
        <v>90</v>
      </c>
      <c r="AP28" s="70">
        <f t="shared" si="21"/>
        <v>90</v>
      </c>
      <c r="AQ28" s="70">
        <f t="shared" si="22"/>
        <v>90</v>
      </c>
      <c r="AR28" s="70">
        <f t="shared" si="23"/>
        <v>90</v>
      </c>
      <c r="AS28" s="70">
        <f t="shared" si="24"/>
        <v>90</v>
      </c>
      <c r="AT28" s="70">
        <f t="shared" si="25"/>
        <v>90</v>
      </c>
      <c r="AU28" s="70">
        <f t="shared" si="26"/>
        <v>90</v>
      </c>
      <c r="AV28" s="70">
        <f t="shared" si="27"/>
        <v>90</v>
      </c>
      <c r="AW28" s="70">
        <f t="shared" si="28"/>
        <v>90</v>
      </c>
      <c r="AX28" s="70">
        <f t="shared" si="29"/>
        <v>90</v>
      </c>
      <c r="AY28" s="70">
        <f t="shared" si="30"/>
        <v>90</v>
      </c>
      <c r="AZ28" s="70">
        <f t="shared" si="31"/>
        <v>90</v>
      </c>
      <c r="BA28" s="70">
        <f t="shared" si="32"/>
        <v>90</v>
      </c>
      <c r="BB28" s="70">
        <f t="shared" si="33"/>
        <v>90</v>
      </c>
      <c r="BC28" s="70">
        <f t="shared" si="34"/>
        <v>90</v>
      </c>
      <c r="BD28" s="70">
        <f t="shared" si="35"/>
        <v>90</v>
      </c>
      <c r="BE28" s="70" t="str">
        <f t="shared" si="36"/>
        <v/>
      </c>
      <c r="BF28" s="70" t="str">
        <f t="shared" si="37"/>
        <v/>
      </c>
      <c r="BG28" s="70" t="str">
        <f t="shared" si="38"/>
        <v/>
      </c>
      <c r="BH28" s="70" t="str">
        <f t="shared" si="39"/>
        <v/>
      </c>
      <c r="BI28" s="70" t="str">
        <f t="shared" si="40"/>
        <v/>
      </c>
      <c r="BJ28" s="70" t="str">
        <f t="shared" si="41"/>
        <v/>
      </c>
      <c r="BK28" s="70" t="str">
        <f t="shared" si="42"/>
        <v/>
      </c>
      <c r="BL28" s="70" t="str">
        <f t="shared" si="43"/>
        <v/>
      </c>
      <c r="BM28" s="70" t="str">
        <f t="shared" si="44"/>
        <v/>
      </c>
      <c r="BN28" s="70" t="str">
        <f t="shared" si="45"/>
        <v/>
      </c>
      <c r="BP28" s="70">
        <f t="shared" si="46"/>
        <v>0</v>
      </c>
      <c r="BQ28" s="70">
        <f t="shared" si="47"/>
        <v>1</v>
      </c>
      <c r="BR28" s="70">
        <f t="shared" si="48"/>
        <v>0</v>
      </c>
      <c r="BS28" s="70"/>
    </row>
    <row r="29" spans="1:71" x14ac:dyDescent="0.25">
      <c r="A29" s="1">
        <v>26</v>
      </c>
      <c r="B29" s="106" t="s">
        <v>117</v>
      </c>
      <c r="C29" s="5">
        <v>224</v>
      </c>
      <c r="D29" s="83"/>
      <c r="E29" s="84"/>
      <c r="F29" s="84"/>
      <c r="G29" s="84"/>
      <c r="H29" s="84"/>
      <c r="I29" s="84"/>
      <c r="J29" s="84">
        <f>'4-шакл давоми'!J27</f>
        <v>0</v>
      </c>
      <c r="K29" s="85"/>
      <c r="L29" s="86"/>
      <c r="M29" s="87"/>
      <c r="N29" s="87"/>
      <c r="O29" s="87"/>
      <c r="P29" s="87">
        <f>'4-шакл давоми'!E26</f>
        <v>4</v>
      </c>
      <c r="Q29" s="87">
        <f>'4-шакл давоми'!E40</f>
        <v>5</v>
      </c>
      <c r="R29" s="87"/>
      <c r="S29" s="88"/>
      <c r="T29" s="104">
        <f t="shared" si="0"/>
        <v>9</v>
      </c>
      <c r="U29" s="89">
        <f t="shared" si="1"/>
        <v>90</v>
      </c>
      <c r="V29" s="90">
        <f t="shared" si="2"/>
        <v>4.5</v>
      </c>
      <c r="X29" s="70">
        <f t="shared" si="3"/>
        <v>90</v>
      </c>
      <c r="Y29" s="70">
        <f t="shared" si="4"/>
        <v>90</v>
      </c>
      <c r="Z29" s="70">
        <f t="shared" si="5"/>
        <v>90</v>
      </c>
      <c r="AA29" s="70">
        <f t="shared" si="6"/>
        <v>90</v>
      </c>
      <c r="AB29" s="70">
        <f t="shared" si="7"/>
        <v>90</v>
      </c>
      <c r="AC29" s="70">
        <f t="shared" si="8"/>
        <v>90</v>
      </c>
      <c r="AD29" s="70">
        <f t="shared" si="9"/>
        <v>90</v>
      </c>
      <c r="AE29" s="70">
        <f t="shared" si="10"/>
        <v>90</v>
      </c>
      <c r="AF29" s="70">
        <f t="shared" si="11"/>
        <v>90</v>
      </c>
      <c r="AG29" s="70">
        <f t="shared" si="12"/>
        <v>90</v>
      </c>
      <c r="AH29" s="70">
        <f t="shared" si="13"/>
        <v>90</v>
      </c>
      <c r="AI29" s="70">
        <f t="shared" si="14"/>
        <v>90</v>
      </c>
      <c r="AJ29" s="70">
        <f t="shared" si="15"/>
        <v>90</v>
      </c>
      <c r="AK29" s="70">
        <f t="shared" si="16"/>
        <v>90</v>
      </c>
      <c r="AL29" s="70">
        <f t="shared" si="17"/>
        <v>90</v>
      </c>
      <c r="AM29" s="70">
        <f t="shared" si="18"/>
        <v>90</v>
      </c>
      <c r="AN29" s="70">
        <f t="shared" si="19"/>
        <v>90</v>
      </c>
      <c r="AO29" s="70">
        <f t="shared" si="20"/>
        <v>90</v>
      </c>
      <c r="AP29" s="70">
        <f t="shared" si="21"/>
        <v>90</v>
      </c>
      <c r="AQ29" s="70">
        <f t="shared" si="22"/>
        <v>90</v>
      </c>
      <c r="AR29" s="70">
        <f t="shared" si="23"/>
        <v>90</v>
      </c>
      <c r="AS29" s="70">
        <f t="shared" si="24"/>
        <v>90</v>
      </c>
      <c r="AT29" s="70">
        <f t="shared" si="25"/>
        <v>90</v>
      </c>
      <c r="AU29" s="70">
        <f t="shared" si="26"/>
        <v>90</v>
      </c>
      <c r="AV29" s="70">
        <f t="shared" si="27"/>
        <v>90</v>
      </c>
      <c r="AW29" s="70">
        <f t="shared" si="28"/>
        <v>90</v>
      </c>
      <c r="AX29" s="70">
        <f t="shared" si="29"/>
        <v>90</v>
      </c>
      <c r="AY29" s="70">
        <f t="shared" si="30"/>
        <v>90</v>
      </c>
      <c r="AZ29" s="70">
        <f t="shared" si="31"/>
        <v>90</v>
      </c>
      <c r="BA29" s="70">
        <f t="shared" si="32"/>
        <v>90</v>
      </c>
      <c r="BB29" s="70">
        <f t="shared" si="33"/>
        <v>90</v>
      </c>
      <c r="BC29" s="70">
        <f t="shared" si="34"/>
        <v>90</v>
      </c>
      <c r="BD29" s="70">
        <f t="shared" si="35"/>
        <v>90</v>
      </c>
      <c r="BE29" s="70" t="str">
        <f t="shared" si="36"/>
        <v/>
      </c>
      <c r="BF29" s="70" t="str">
        <f t="shared" si="37"/>
        <v/>
      </c>
      <c r="BG29" s="70" t="str">
        <f t="shared" si="38"/>
        <v/>
      </c>
      <c r="BH29" s="70" t="str">
        <f t="shared" si="39"/>
        <v/>
      </c>
      <c r="BI29" s="70" t="str">
        <f t="shared" si="40"/>
        <v/>
      </c>
      <c r="BJ29" s="70" t="str">
        <f t="shared" si="41"/>
        <v/>
      </c>
      <c r="BK29" s="70" t="str">
        <f t="shared" si="42"/>
        <v/>
      </c>
      <c r="BL29" s="70" t="str">
        <f t="shared" si="43"/>
        <v/>
      </c>
      <c r="BM29" s="70" t="str">
        <f t="shared" si="44"/>
        <v/>
      </c>
      <c r="BN29" s="70" t="str">
        <f t="shared" si="45"/>
        <v/>
      </c>
      <c r="BP29" s="70">
        <f t="shared" si="46"/>
        <v>0</v>
      </c>
      <c r="BQ29" s="70">
        <f t="shared" si="47"/>
        <v>1</v>
      </c>
      <c r="BR29" s="70">
        <f t="shared" si="48"/>
        <v>0</v>
      </c>
      <c r="BS29" s="70"/>
    </row>
    <row r="30" spans="1:71" x14ac:dyDescent="0.25">
      <c r="A30" s="1">
        <v>27</v>
      </c>
      <c r="B30" s="106" t="s">
        <v>51</v>
      </c>
      <c r="C30" s="5">
        <v>236</v>
      </c>
      <c r="D30" s="83"/>
      <c r="E30" s="84"/>
      <c r="F30" s="84"/>
      <c r="G30" s="84"/>
      <c r="H30" s="84">
        <f>'4-шакл давоми'!D30</f>
        <v>0</v>
      </c>
      <c r="I30" s="84">
        <f>'4-шакл давоми'!D35</f>
        <v>0</v>
      </c>
      <c r="J30" s="84"/>
      <c r="K30" s="85"/>
      <c r="L30" s="86"/>
      <c r="M30" s="87"/>
      <c r="N30" s="87">
        <f>'4-шакл давоми'!K9</f>
        <v>4</v>
      </c>
      <c r="O30" s="87">
        <f>'4-шакл давоми'!K13</f>
        <v>4</v>
      </c>
      <c r="P30" s="87"/>
      <c r="Q30" s="87"/>
      <c r="R30" s="87"/>
      <c r="S30" s="88"/>
      <c r="T30" s="104">
        <f t="shared" si="0"/>
        <v>8</v>
      </c>
      <c r="U30" s="89">
        <f t="shared" si="1"/>
        <v>80</v>
      </c>
      <c r="V30" s="90">
        <f t="shared" si="2"/>
        <v>4</v>
      </c>
      <c r="X30" s="70">
        <f t="shared" si="3"/>
        <v>80</v>
      </c>
      <c r="Y30" s="70">
        <f t="shared" si="4"/>
        <v>80</v>
      </c>
      <c r="Z30" s="70">
        <f t="shared" si="5"/>
        <v>80</v>
      </c>
      <c r="AA30" s="70">
        <f t="shared" si="6"/>
        <v>80</v>
      </c>
      <c r="AB30" s="70">
        <f t="shared" si="7"/>
        <v>80</v>
      </c>
      <c r="AC30" s="70">
        <f t="shared" si="8"/>
        <v>80</v>
      </c>
      <c r="AD30" s="70">
        <f t="shared" si="9"/>
        <v>80</v>
      </c>
      <c r="AE30" s="70">
        <f t="shared" si="10"/>
        <v>80</v>
      </c>
      <c r="AF30" s="70">
        <f t="shared" si="11"/>
        <v>80</v>
      </c>
      <c r="AG30" s="70">
        <f t="shared" si="12"/>
        <v>80</v>
      </c>
      <c r="AH30" s="70">
        <f t="shared" si="13"/>
        <v>80</v>
      </c>
      <c r="AI30" s="70">
        <f t="shared" si="14"/>
        <v>80</v>
      </c>
      <c r="AJ30" s="70">
        <f t="shared" si="15"/>
        <v>80</v>
      </c>
      <c r="AK30" s="70">
        <f t="shared" si="16"/>
        <v>80</v>
      </c>
      <c r="AL30" s="70">
        <f t="shared" si="17"/>
        <v>80</v>
      </c>
      <c r="AM30" s="70">
        <f t="shared" si="18"/>
        <v>80</v>
      </c>
      <c r="AN30" s="70">
        <f t="shared" si="19"/>
        <v>80</v>
      </c>
      <c r="AO30" s="70">
        <f t="shared" si="20"/>
        <v>80</v>
      </c>
      <c r="AP30" s="70">
        <f t="shared" si="21"/>
        <v>80</v>
      </c>
      <c r="AQ30" s="70">
        <f t="shared" si="22"/>
        <v>80</v>
      </c>
      <c r="AR30" s="70">
        <f t="shared" si="23"/>
        <v>80</v>
      </c>
      <c r="AS30" s="70">
        <f t="shared" si="24"/>
        <v>80</v>
      </c>
      <c r="AT30" s="70">
        <f t="shared" si="25"/>
        <v>80</v>
      </c>
      <c r="AU30" s="70" t="str">
        <f t="shared" si="26"/>
        <v/>
      </c>
      <c r="AV30" s="70" t="str">
        <f t="shared" si="27"/>
        <v/>
      </c>
      <c r="AW30" s="70" t="str">
        <f t="shared" si="28"/>
        <v/>
      </c>
      <c r="AX30" s="70" t="str">
        <f t="shared" si="29"/>
        <v/>
      </c>
      <c r="AY30" s="70" t="str">
        <f t="shared" si="30"/>
        <v/>
      </c>
      <c r="AZ30" s="70" t="str">
        <f t="shared" si="31"/>
        <v/>
      </c>
      <c r="BA30" s="70" t="str">
        <f t="shared" si="32"/>
        <v/>
      </c>
      <c r="BB30" s="70" t="str">
        <f t="shared" si="33"/>
        <v/>
      </c>
      <c r="BC30" s="70" t="str">
        <f t="shared" si="34"/>
        <v/>
      </c>
      <c r="BD30" s="70" t="str">
        <f t="shared" si="35"/>
        <v/>
      </c>
      <c r="BE30" s="70" t="str">
        <f t="shared" si="36"/>
        <v/>
      </c>
      <c r="BF30" s="70" t="str">
        <f t="shared" si="37"/>
        <v/>
      </c>
      <c r="BG30" s="70" t="str">
        <f t="shared" si="38"/>
        <v/>
      </c>
      <c r="BH30" s="70" t="str">
        <f t="shared" si="39"/>
        <v/>
      </c>
      <c r="BI30" s="70" t="str">
        <f t="shared" si="40"/>
        <v/>
      </c>
      <c r="BJ30" s="70" t="str">
        <f t="shared" si="41"/>
        <v/>
      </c>
      <c r="BK30" s="70" t="str">
        <f t="shared" si="42"/>
        <v/>
      </c>
      <c r="BL30" s="70" t="str">
        <f t="shared" si="43"/>
        <v/>
      </c>
      <c r="BM30" s="70" t="str">
        <f t="shared" si="44"/>
        <v/>
      </c>
      <c r="BN30" s="70" t="str">
        <f t="shared" si="45"/>
        <v/>
      </c>
      <c r="BP30" s="70">
        <f t="shared" si="46"/>
        <v>0</v>
      </c>
      <c r="BQ30" s="70">
        <f t="shared" si="47"/>
        <v>1</v>
      </c>
      <c r="BR30" s="70">
        <f t="shared" si="48"/>
        <v>0</v>
      </c>
      <c r="BS30" s="70"/>
    </row>
    <row r="31" spans="1:71" x14ac:dyDescent="0.25">
      <c r="A31" s="1">
        <v>28</v>
      </c>
      <c r="B31" s="106" t="s">
        <v>78</v>
      </c>
      <c r="C31" s="5">
        <v>60</v>
      </c>
      <c r="D31" s="83"/>
      <c r="E31" s="84"/>
      <c r="F31" s="84">
        <f>'4-шакл давоми'!J11</f>
        <v>0</v>
      </c>
      <c r="G31" s="84">
        <f>'4-шакл давоми'!J17</f>
        <v>0</v>
      </c>
      <c r="H31" s="84"/>
      <c r="I31" s="84"/>
      <c r="J31" s="84"/>
      <c r="K31" s="85"/>
      <c r="L31" s="86">
        <f>'4-шакл давоми'!E4</f>
        <v>3</v>
      </c>
      <c r="M31" s="87"/>
      <c r="N31" s="87"/>
      <c r="O31" s="87"/>
      <c r="P31" s="87"/>
      <c r="Q31" s="87"/>
      <c r="R31" s="87"/>
      <c r="S31" s="88"/>
      <c r="T31" s="104">
        <f t="shared" si="0"/>
        <v>3</v>
      </c>
      <c r="U31" s="89">
        <f t="shared" si="1"/>
        <v>60</v>
      </c>
      <c r="V31" s="90">
        <f t="shared" si="2"/>
        <v>3</v>
      </c>
      <c r="X31" s="70">
        <f t="shared" si="3"/>
        <v>60</v>
      </c>
      <c r="Y31" s="70">
        <f t="shared" si="4"/>
        <v>60</v>
      </c>
      <c r="Z31" s="70">
        <f t="shared" si="5"/>
        <v>60</v>
      </c>
      <c r="AA31" s="70" t="str">
        <f t="shared" si="6"/>
        <v/>
      </c>
      <c r="AB31" s="70" t="str">
        <f t="shared" si="7"/>
        <v/>
      </c>
      <c r="AC31" s="70" t="str">
        <f t="shared" si="8"/>
        <v/>
      </c>
      <c r="AD31" s="70" t="str">
        <f t="shared" si="9"/>
        <v/>
      </c>
      <c r="AE31" s="70" t="str">
        <f t="shared" si="10"/>
        <v/>
      </c>
      <c r="AF31" s="70" t="str">
        <f t="shared" si="11"/>
        <v/>
      </c>
      <c r="AG31" s="70" t="str">
        <f t="shared" si="12"/>
        <v/>
      </c>
      <c r="AH31" s="70" t="str">
        <f t="shared" si="13"/>
        <v/>
      </c>
      <c r="AI31" s="70" t="str">
        <f t="shared" si="14"/>
        <v/>
      </c>
      <c r="AJ31" s="70" t="str">
        <f t="shared" si="15"/>
        <v/>
      </c>
      <c r="AK31" s="70" t="str">
        <f t="shared" si="16"/>
        <v/>
      </c>
      <c r="AL31" s="70" t="str">
        <f t="shared" si="17"/>
        <v/>
      </c>
      <c r="AM31" s="70" t="str">
        <f t="shared" si="18"/>
        <v/>
      </c>
      <c r="AN31" s="70" t="str">
        <f t="shared" si="19"/>
        <v/>
      </c>
      <c r="AO31" s="70" t="str">
        <f t="shared" si="20"/>
        <v/>
      </c>
      <c r="AP31" s="70" t="str">
        <f t="shared" si="21"/>
        <v/>
      </c>
      <c r="AQ31" s="70" t="str">
        <f t="shared" si="22"/>
        <v/>
      </c>
      <c r="AR31" s="70" t="str">
        <f t="shared" si="23"/>
        <v/>
      </c>
      <c r="AS31" s="70" t="str">
        <f t="shared" si="24"/>
        <v/>
      </c>
      <c r="AT31" s="70" t="str">
        <f t="shared" si="25"/>
        <v/>
      </c>
      <c r="AU31" s="70" t="str">
        <f t="shared" si="26"/>
        <v/>
      </c>
      <c r="AV31" s="70" t="str">
        <f t="shared" si="27"/>
        <v/>
      </c>
      <c r="AW31" s="70" t="str">
        <f t="shared" si="28"/>
        <v/>
      </c>
      <c r="AX31" s="70" t="str">
        <f t="shared" si="29"/>
        <v/>
      </c>
      <c r="AY31" s="70" t="str">
        <f t="shared" si="30"/>
        <v/>
      </c>
      <c r="AZ31" s="70" t="str">
        <f t="shared" si="31"/>
        <v/>
      </c>
      <c r="BA31" s="70" t="str">
        <f t="shared" si="32"/>
        <v/>
      </c>
      <c r="BB31" s="70" t="str">
        <f t="shared" si="33"/>
        <v/>
      </c>
      <c r="BC31" s="70" t="str">
        <f t="shared" si="34"/>
        <v/>
      </c>
      <c r="BD31" s="70" t="str">
        <f t="shared" si="35"/>
        <v/>
      </c>
      <c r="BE31" s="70" t="str">
        <f t="shared" si="36"/>
        <v/>
      </c>
      <c r="BF31" s="70" t="str">
        <f t="shared" si="37"/>
        <v/>
      </c>
      <c r="BG31" s="70" t="str">
        <f t="shared" si="38"/>
        <v/>
      </c>
      <c r="BH31" s="70" t="str">
        <f t="shared" si="39"/>
        <v/>
      </c>
      <c r="BI31" s="70" t="str">
        <f t="shared" si="40"/>
        <v/>
      </c>
      <c r="BJ31" s="70" t="str">
        <f t="shared" si="41"/>
        <v/>
      </c>
      <c r="BK31" s="70" t="str">
        <f t="shared" si="42"/>
        <v/>
      </c>
      <c r="BL31" s="70" t="str">
        <f t="shared" si="43"/>
        <v/>
      </c>
      <c r="BM31" s="70" t="str">
        <f t="shared" si="44"/>
        <v/>
      </c>
      <c r="BN31" s="70" t="str">
        <f t="shared" si="45"/>
        <v/>
      </c>
      <c r="BP31" s="70">
        <f t="shared" si="46"/>
        <v>0</v>
      </c>
      <c r="BQ31" s="70">
        <f t="shared" si="47"/>
        <v>0</v>
      </c>
      <c r="BR31" s="70">
        <f t="shared" si="48"/>
        <v>1</v>
      </c>
      <c r="BS31" s="70"/>
    </row>
    <row r="32" spans="1:71" x14ac:dyDescent="0.25">
      <c r="A32" s="1">
        <v>29</v>
      </c>
      <c r="B32" s="106" t="s">
        <v>118</v>
      </c>
      <c r="C32" s="5">
        <v>150</v>
      </c>
      <c r="D32" s="83"/>
      <c r="E32" s="84"/>
      <c r="F32" s="84"/>
      <c r="G32" s="84"/>
      <c r="H32" s="84"/>
      <c r="I32" s="84"/>
      <c r="J32" s="84">
        <f>'4-шакл давоми'!J28</f>
        <v>0</v>
      </c>
      <c r="K32" s="85"/>
      <c r="L32" s="86">
        <f>'4-шакл давоми'!E9</f>
        <v>4</v>
      </c>
      <c r="M32" s="87">
        <f>'4-шакл давоми'!E14</f>
        <v>3</v>
      </c>
      <c r="N32" s="87"/>
      <c r="O32" s="87"/>
      <c r="P32" s="87"/>
      <c r="Q32" s="87"/>
      <c r="R32" s="87"/>
      <c r="S32" s="88"/>
      <c r="T32" s="104">
        <f t="shared" si="0"/>
        <v>7</v>
      </c>
      <c r="U32" s="89">
        <f t="shared" si="1"/>
        <v>70</v>
      </c>
      <c r="V32" s="90">
        <f t="shared" si="2"/>
        <v>3.5</v>
      </c>
      <c r="X32" s="70">
        <f t="shared" si="3"/>
        <v>70</v>
      </c>
      <c r="Y32" s="70">
        <f t="shared" si="4"/>
        <v>70</v>
      </c>
      <c r="Z32" s="70">
        <f t="shared" si="5"/>
        <v>70</v>
      </c>
      <c r="AA32" s="70">
        <f t="shared" si="6"/>
        <v>70</v>
      </c>
      <c r="AB32" s="70">
        <f t="shared" si="7"/>
        <v>70</v>
      </c>
      <c r="AC32" s="70">
        <f t="shared" si="8"/>
        <v>70</v>
      </c>
      <c r="AD32" s="70">
        <f t="shared" si="9"/>
        <v>70</v>
      </c>
      <c r="AE32" s="70">
        <f t="shared" si="10"/>
        <v>70</v>
      </c>
      <c r="AF32" s="70">
        <f t="shared" si="11"/>
        <v>70</v>
      </c>
      <c r="AG32" s="70">
        <f t="shared" si="12"/>
        <v>70</v>
      </c>
      <c r="AH32" s="70">
        <f t="shared" si="13"/>
        <v>70</v>
      </c>
      <c r="AI32" s="70">
        <f t="shared" si="14"/>
        <v>70</v>
      </c>
      <c r="AJ32" s="70">
        <f t="shared" si="15"/>
        <v>70</v>
      </c>
      <c r="AK32" s="70" t="str">
        <f t="shared" si="16"/>
        <v/>
      </c>
      <c r="AL32" s="70" t="str">
        <f t="shared" si="17"/>
        <v/>
      </c>
      <c r="AM32" s="70" t="str">
        <f t="shared" si="18"/>
        <v/>
      </c>
      <c r="AN32" s="70" t="str">
        <f t="shared" si="19"/>
        <v/>
      </c>
      <c r="AO32" s="70" t="str">
        <f t="shared" si="20"/>
        <v/>
      </c>
      <c r="AP32" s="70" t="str">
        <f t="shared" si="21"/>
        <v/>
      </c>
      <c r="AQ32" s="70" t="str">
        <f t="shared" si="22"/>
        <v/>
      </c>
      <c r="AR32" s="70" t="str">
        <f t="shared" si="23"/>
        <v/>
      </c>
      <c r="AS32" s="70" t="str">
        <f t="shared" si="24"/>
        <v/>
      </c>
      <c r="AT32" s="70" t="str">
        <f t="shared" si="25"/>
        <v/>
      </c>
      <c r="AU32" s="70" t="str">
        <f t="shared" si="26"/>
        <v/>
      </c>
      <c r="AV32" s="70" t="str">
        <f t="shared" si="27"/>
        <v/>
      </c>
      <c r="AW32" s="70" t="str">
        <f t="shared" si="28"/>
        <v/>
      </c>
      <c r="AX32" s="70" t="str">
        <f t="shared" si="29"/>
        <v/>
      </c>
      <c r="AY32" s="70" t="str">
        <f t="shared" si="30"/>
        <v/>
      </c>
      <c r="AZ32" s="70" t="str">
        <f t="shared" si="31"/>
        <v/>
      </c>
      <c r="BA32" s="70" t="str">
        <f t="shared" si="32"/>
        <v/>
      </c>
      <c r="BB32" s="70" t="str">
        <f t="shared" si="33"/>
        <v/>
      </c>
      <c r="BC32" s="70" t="str">
        <f t="shared" si="34"/>
        <v/>
      </c>
      <c r="BD32" s="70" t="str">
        <f t="shared" si="35"/>
        <v/>
      </c>
      <c r="BE32" s="70" t="str">
        <f t="shared" si="36"/>
        <v/>
      </c>
      <c r="BF32" s="70" t="str">
        <f t="shared" si="37"/>
        <v/>
      </c>
      <c r="BG32" s="70" t="str">
        <f t="shared" si="38"/>
        <v/>
      </c>
      <c r="BH32" s="70" t="str">
        <f t="shared" si="39"/>
        <v/>
      </c>
      <c r="BI32" s="70" t="str">
        <f t="shared" si="40"/>
        <v/>
      </c>
      <c r="BJ32" s="70" t="str">
        <f t="shared" si="41"/>
        <v/>
      </c>
      <c r="BK32" s="70" t="str">
        <f t="shared" si="42"/>
        <v/>
      </c>
      <c r="BL32" s="70" t="str">
        <f t="shared" si="43"/>
        <v/>
      </c>
      <c r="BM32" s="70" t="str">
        <f t="shared" si="44"/>
        <v/>
      </c>
      <c r="BN32" s="70" t="str">
        <f t="shared" si="45"/>
        <v/>
      </c>
      <c r="BP32" s="70">
        <f t="shared" si="46"/>
        <v>0</v>
      </c>
      <c r="BQ32" s="70">
        <f t="shared" si="47"/>
        <v>0</v>
      </c>
      <c r="BR32" s="70">
        <f t="shared" si="48"/>
        <v>1</v>
      </c>
      <c r="BS32" s="70"/>
    </row>
    <row r="33" spans="1:71" x14ac:dyDescent="0.25">
      <c r="A33" s="1">
        <v>30</v>
      </c>
      <c r="B33" s="106" t="s">
        <v>119</v>
      </c>
      <c r="C33" s="5">
        <v>78</v>
      </c>
      <c r="D33" s="91"/>
      <c r="E33" s="92"/>
      <c r="F33" s="92"/>
      <c r="G33" s="92"/>
      <c r="H33" s="92">
        <f>'4-шакл давоми'!D31</f>
        <v>0</v>
      </c>
      <c r="I33" s="92"/>
      <c r="J33" s="92"/>
      <c r="K33" s="93"/>
      <c r="L33" s="94">
        <f>'4-шакл давоми'!E8</f>
        <v>4</v>
      </c>
      <c r="M33" s="95"/>
      <c r="N33" s="95"/>
      <c r="O33" s="95"/>
      <c r="P33" s="95"/>
      <c r="Q33" s="95"/>
      <c r="R33" s="95"/>
      <c r="S33" s="96"/>
      <c r="T33" s="104">
        <f t="shared" si="0"/>
        <v>4</v>
      </c>
      <c r="U33" s="89">
        <f t="shared" si="1"/>
        <v>80</v>
      </c>
      <c r="V33" s="90">
        <f t="shared" si="2"/>
        <v>4</v>
      </c>
      <c r="X33" s="70">
        <f t="shared" si="3"/>
        <v>80</v>
      </c>
      <c r="Y33" s="70">
        <f t="shared" si="4"/>
        <v>80</v>
      </c>
      <c r="Z33" s="70">
        <f t="shared" si="5"/>
        <v>80</v>
      </c>
      <c r="AA33" s="70">
        <f t="shared" si="6"/>
        <v>80</v>
      </c>
      <c r="AB33" s="70">
        <f t="shared" si="7"/>
        <v>80</v>
      </c>
      <c r="AC33" s="70">
        <f t="shared" si="8"/>
        <v>80</v>
      </c>
      <c r="AD33" s="70">
        <f t="shared" si="9"/>
        <v>80</v>
      </c>
      <c r="AE33" s="70">
        <f t="shared" si="10"/>
        <v>80</v>
      </c>
      <c r="AF33" s="70">
        <f t="shared" si="11"/>
        <v>80</v>
      </c>
      <c r="AG33" s="70">
        <f t="shared" si="12"/>
        <v>80</v>
      </c>
      <c r="AH33" s="70">
        <f t="shared" si="13"/>
        <v>80</v>
      </c>
      <c r="AI33" s="70">
        <f t="shared" si="14"/>
        <v>80</v>
      </c>
      <c r="AJ33" s="70">
        <f t="shared" si="15"/>
        <v>80</v>
      </c>
      <c r="AK33" s="70">
        <f t="shared" si="16"/>
        <v>80</v>
      </c>
      <c r="AL33" s="70">
        <f t="shared" si="17"/>
        <v>80</v>
      </c>
      <c r="AM33" s="70">
        <f t="shared" si="18"/>
        <v>80</v>
      </c>
      <c r="AN33" s="70">
        <f t="shared" si="19"/>
        <v>80</v>
      </c>
      <c r="AO33" s="70">
        <f t="shared" si="20"/>
        <v>80</v>
      </c>
      <c r="AP33" s="70">
        <f t="shared" si="21"/>
        <v>80</v>
      </c>
      <c r="AQ33" s="70">
        <f t="shared" si="22"/>
        <v>80</v>
      </c>
      <c r="AR33" s="70">
        <f t="shared" si="23"/>
        <v>80</v>
      </c>
      <c r="AS33" s="70">
        <f t="shared" si="24"/>
        <v>80</v>
      </c>
      <c r="AT33" s="70">
        <f t="shared" si="25"/>
        <v>80</v>
      </c>
      <c r="AU33" s="70" t="str">
        <f t="shared" si="26"/>
        <v/>
      </c>
      <c r="AV33" s="70" t="str">
        <f t="shared" si="27"/>
        <v/>
      </c>
      <c r="AW33" s="70" t="str">
        <f t="shared" si="28"/>
        <v/>
      </c>
      <c r="AX33" s="70" t="str">
        <f t="shared" si="29"/>
        <v/>
      </c>
      <c r="AY33" s="70" t="str">
        <f t="shared" si="30"/>
        <v/>
      </c>
      <c r="AZ33" s="70" t="str">
        <f t="shared" si="31"/>
        <v/>
      </c>
      <c r="BA33" s="70" t="str">
        <f t="shared" si="32"/>
        <v/>
      </c>
      <c r="BB33" s="70" t="str">
        <f t="shared" si="33"/>
        <v/>
      </c>
      <c r="BC33" s="70" t="str">
        <f t="shared" si="34"/>
        <v/>
      </c>
      <c r="BD33" s="70" t="str">
        <f t="shared" si="35"/>
        <v/>
      </c>
      <c r="BE33" s="70" t="str">
        <f t="shared" si="36"/>
        <v/>
      </c>
      <c r="BF33" s="70" t="str">
        <f t="shared" si="37"/>
        <v/>
      </c>
      <c r="BG33" s="70" t="str">
        <f t="shared" si="38"/>
        <v/>
      </c>
      <c r="BH33" s="70" t="str">
        <f t="shared" si="39"/>
        <v/>
      </c>
      <c r="BI33" s="70" t="str">
        <f t="shared" si="40"/>
        <v/>
      </c>
      <c r="BJ33" s="70" t="str">
        <f t="shared" si="41"/>
        <v/>
      </c>
      <c r="BK33" s="70" t="str">
        <f t="shared" si="42"/>
        <v/>
      </c>
      <c r="BL33" s="70" t="str">
        <f t="shared" si="43"/>
        <v/>
      </c>
      <c r="BM33" s="70" t="str">
        <f t="shared" si="44"/>
        <v/>
      </c>
      <c r="BN33" s="70" t="str">
        <f t="shared" si="45"/>
        <v/>
      </c>
      <c r="BP33" s="70">
        <f t="shared" si="46"/>
        <v>0</v>
      </c>
      <c r="BQ33" s="70">
        <f t="shared" si="47"/>
        <v>1</v>
      </c>
      <c r="BR33" s="70">
        <f t="shared" si="48"/>
        <v>0</v>
      </c>
      <c r="BS33" s="70"/>
    </row>
    <row r="34" spans="1:71" x14ac:dyDescent="0.25">
      <c r="A34" s="1">
        <v>31</v>
      </c>
      <c r="B34" s="106" t="s">
        <v>120</v>
      </c>
      <c r="C34" s="5">
        <v>78</v>
      </c>
      <c r="D34" s="91"/>
      <c r="E34" s="92"/>
      <c r="F34" s="92"/>
      <c r="G34" s="92">
        <f>'4-шакл давоми'!J20</f>
        <v>0</v>
      </c>
      <c r="H34" s="92"/>
      <c r="I34" s="92"/>
      <c r="J34" s="92"/>
      <c r="K34" s="93"/>
      <c r="L34" s="94"/>
      <c r="M34" s="95">
        <f>'4-шакл давоми'!E17</f>
        <v>4</v>
      </c>
      <c r="N34" s="95"/>
      <c r="O34" s="95"/>
      <c r="P34" s="95"/>
      <c r="Q34" s="95"/>
      <c r="R34" s="95"/>
      <c r="S34" s="96"/>
      <c r="T34" s="104">
        <f t="shared" si="0"/>
        <v>4</v>
      </c>
      <c r="U34" s="89">
        <f t="shared" si="1"/>
        <v>80</v>
      </c>
      <c r="V34" s="90">
        <f t="shared" si="2"/>
        <v>4</v>
      </c>
      <c r="X34" s="70">
        <f t="shared" si="3"/>
        <v>80</v>
      </c>
      <c r="Y34" s="70">
        <f t="shared" si="4"/>
        <v>80</v>
      </c>
      <c r="Z34" s="70">
        <f t="shared" si="5"/>
        <v>80</v>
      </c>
      <c r="AA34" s="70">
        <f t="shared" si="6"/>
        <v>80</v>
      </c>
      <c r="AB34" s="70">
        <f t="shared" si="7"/>
        <v>80</v>
      </c>
      <c r="AC34" s="70">
        <f t="shared" si="8"/>
        <v>80</v>
      </c>
      <c r="AD34" s="70">
        <f t="shared" si="9"/>
        <v>80</v>
      </c>
      <c r="AE34" s="70">
        <f t="shared" si="10"/>
        <v>80</v>
      </c>
      <c r="AF34" s="70">
        <f t="shared" si="11"/>
        <v>80</v>
      </c>
      <c r="AG34" s="70">
        <f t="shared" si="12"/>
        <v>80</v>
      </c>
      <c r="AH34" s="70">
        <f t="shared" si="13"/>
        <v>80</v>
      </c>
      <c r="AI34" s="70">
        <f t="shared" si="14"/>
        <v>80</v>
      </c>
      <c r="AJ34" s="70">
        <f t="shared" si="15"/>
        <v>80</v>
      </c>
      <c r="AK34" s="70">
        <f t="shared" si="16"/>
        <v>80</v>
      </c>
      <c r="AL34" s="70">
        <f t="shared" si="17"/>
        <v>80</v>
      </c>
      <c r="AM34" s="70">
        <f t="shared" si="18"/>
        <v>80</v>
      </c>
      <c r="AN34" s="70">
        <f t="shared" si="19"/>
        <v>80</v>
      </c>
      <c r="AO34" s="70">
        <f t="shared" si="20"/>
        <v>80</v>
      </c>
      <c r="AP34" s="70">
        <f t="shared" si="21"/>
        <v>80</v>
      </c>
      <c r="AQ34" s="70">
        <f t="shared" si="22"/>
        <v>80</v>
      </c>
      <c r="AR34" s="70">
        <f t="shared" si="23"/>
        <v>80</v>
      </c>
      <c r="AS34" s="70">
        <f t="shared" si="24"/>
        <v>80</v>
      </c>
      <c r="AT34" s="70">
        <f t="shared" si="25"/>
        <v>80</v>
      </c>
      <c r="AU34" s="70" t="str">
        <f t="shared" si="26"/>
        <v/>
      </c>
      <c r="AV34" s="70" t="str">
        <f t="shared" si="27"/>
        <v/>
      </c>
      <c r="AW34" s="70" t="str">
        <f t="shared" si="28"/>
        <v/>
      </c>
      <c r="AX34" s="70" t="str">
        <f t="shared" si="29"/>
        <v/>
      </c>
      <c r="AY34" s="70" t="str">
        <f t="shared" si="30"/>
        <v/>
      </c>
      <c r="AZ34" s="70" t="str">
        <f t="shared" si="31"/>
        <v/>
      </c>
      <c r="BA34" s="70" t="str">
        <f t="shared" si="32"/>
        <v/>
      </c>
      <c r="BB34" s="70" t="str">
        <f t="shared" si="33"/>
        <v/>
      </c>
      <c r="BC34" s="70" t="str">
        <f t="shared" si="34"/>
        <v/>
      </c>
      <c r="BD34" s="70" t="str">
        <f t="shared" si="35"/>
        <v/>
      </c>
      <c r="BE34" s="70" t="str">
        <f t="shared" si="36"/>
        <v/>
      </c>
      <c r="BF34" s="70" t="str">
        <f t="shared" si="37"/>
        <v/>
      </c>
      <c r="BG34" s="70" t="str">
        <f t="shared" si="38"/>
        <v/>
      </c>
      <c r="BH34" s="70" t="str">
        <f t="shared" si="39"/>
        <v/>
      </c>
      <c r="BI34" s="70" t="str">
        <f t="shared" si="40"/>
        <v/>
      </c>
      <c r="BJ34" s="70" t="str">
        <f t="shared" si="41"/>
        <v/>
      </c>
      <c r="BK34" s="70" t="str">
        <f t="shared" si="42"/>
        <v/>
      </c>
      <c r="BL34" s="70" t="str">
        <f t="shared" si="43"/>
        <v/>
      </c>
      <c r="BM34" s="70" t="str">
        <f t="shared" si="44"/>
        <v/>
      </c>
      <c r="BN34" s="70" t="str">
        <f t="shared" si="45"/>
        <v/>
      </c>
      <c r="BP34" s="70">
        <f t="shared" si="46"/>
        <v>0</v>
      </c>
      <c r="BQ34" s="70">
        <f t="shared" si="47"/>
        <v>1</v>
      </c>
      <c r="BR34" s="70">
        <f t="shared" si="48"/>
        <v>0</v>
      </c>
      <c r="BS34" s="70"/>
    </row>
    <row r="35" spans="1:71" x14ac:dyDescent="0.25">
      <c r="A35" s="1">
        <v>32</v>
      </c>
      <c r="B35" s="106" t="s">
        <v>121</v>
      </c>
      <c r="C35" s="5">
        <v>228</v>
      </c>
      <c r="D35" s="83"/>
      <c r="E35" s="84"/>
      <c r="F35" s="84"/>
      <c r="G35" s="84"/>
      <c r="H35" s="84"/>
      <c r="I35" s="84"/>
      <c r="J35" s="84">
        <f>'4-шакл давоми'!J29</f>
        <v>0</v>
      </c>
      <c r="K35" s="85"/>
      <c r="L35" s="86"/>
      <c r="M35" s="87"/>
      <c r="N35" s="87"/>
      <c r="O35" s="87">
        <f>'4-шакл давоми'!K20</f>
        <v>4</v>
      </c>
      <c r="P35" s="87">
        <f>'4-шакл давоми'!E31</f>
        <v>5</v>
      </c>
      <c r="Q35" s="87"/>
      <c r="R35" s="87"/>
      <c r="S35" s="88"/>
      <c r="T35" s="104">
        <f t="shared" si="0"/>
        <v>9</v>
      </c>
      <c r="U35" s="89">
        <f t="shared" si="1"/>
        <v>90</v>
      </c>
      <c r="V35" s="90">
        <f t="shared" si="2"/>
        <v>4.5</v>
      </c>
      <c r="X35" s="70">
        <f t="shared" si="3"/>
        <v>90</v>
      </c>
      <c r="Y35" s="70">
        <f t="shared" si="4"/>
        <v>90</v>
      </c>
      <c r="Z35" s="70">
        <f t="shared" si="5"/>
        <v>90</v>
      </c>
      <c r="AA35" s="70">
        <f t="shared" si="6"/>
        <v>90</v>
      </c>
      <c r="AB35" s="70">
        <f t="shared" si="7"/>
        <v>90</v>
      </c>
      <c r="AC35" s="70">
        <f t="shared" si="8"/>
        <v>90</v>
      </c>
      <c r="AD35" s="70">
        <f t="shared" si="9"/>
        <v>90</v>
      </c>
      <c r="AE35" s="70">
        <f t="shared" si="10"/>
        <v>90</v>
      </c>
      <c r="AF35" s="70">
        <f t="shared" si="11"/>
        <v>90</v>
      </c>
      <c r="AG35" s="70">
        <f t="shared" si="12"/>
        <v>90</v>
      </c>
      <c r="AH35" s="70">
        <f t="shared" si="13"/>
        <v>90</v>
      </c>
      <c r="AI35" s="70">
        <f t="shared" si="14"/>
        <v>90</v>
      </c>
      <c r="AJ35" s="70">
        <f t="shared" si="15"/>
        <v>90</v>
      </c>
      <c r="AK35" s="70">
        <f t="shared" si="16"/>
        <v>90</v>
      </c>
      <c r="AL35" s="70">
        <f t="shared" si="17"/>
        <v>90</v>
      </c>
      <c r="AM35" s="70">
        <f t="shared" si="18"/>
        <v>90</v>
      </c>
      <c r="AN35" s="70">
        <f t="shared" si="19"/>
        <v>90</v>
      </c>
      <c r="AO35" s="70">
        <f t="shared" si="20"/>
        <v>90</v>
      </c>
      <c r="AP35" s="70">
        <f t="shared" si="21"/>
        <v>90</v>
      </c>
      <c r="AQ35" s="70">
        <f t="shared" si="22"/>
        <v>90</v>
      </c>
      <c r="AR35" s="70">
        <f t="shared" si="23"/>
        <v>90</v>
      </c>
      <c r="AS35" s="70">
        <f t="shared" si="24"/>
        <v>90</v>
      </c>
      <c r="AT35" s="70">
        <f t="shared" si="25"/>
        <v>90</v>
      </c>
      <c r="AU35" s="70">
        <f t="shared" si="26"/>
        <v>90</v>
      </c>
      <c r="AV35" s="70">
        <f t="shared" si="27"/>
        <v>90</v>
      </c>
      <c r="AW35" s="70">
        <f t="shared" si="28"/>
        <v>90</v>
      </c>
      <c r="AX35" s="70">
        <f t="shared" si="29"/>
        <v>90</v>
      </c>
      <c r="AY35" s="70">
        <f t="shared" si="30"/>
        <v>90</v>
      </c>
      <c r="AZ35" s="70">
        <f t="shared" si="31"/>
        <v>90</v>
      </c>
      <c r="BA35" s="70">
        <f t="shared" si="32"/>
        <v>90</v>
      </c>
      <c r="BB35" s="70">
        <f t="shared" si="33"/>
        <v>90</v>
      </c>
      <c r="BC35" s="70">
        <f t="shared" si="34"/>
        <v>90</v>
      </c>
      <c r="BD35" s="70">
        <f t="shared" si="35"/>
        <v>90</v>
      </c>
      <c r="BE35" s="70" t="str">
        <f t="shared" si="36"/>
        <v/>
      </c>
      <c r="BF35" s="70" t="str">
        <f t="shared" si="37"/>
        <v/>
      </c>
      <c r="BG35" s="70" t="str">
        <f t="shared" si="38"/>
        <v/>
      </c>
      <c r="BH35" s="70" t="str">
        <f t="shared" si="39"/>
        <v/>
      </c>
      <c r="BI35" s="70" t="str">
        <f t="shared" si="40"/>
        <v/>
      </c>
      <c r="BJ35" s="70" t="str">
        <f t="shared" si="41"/>
        <v/>
      </c>
      <c r="BK35" s="70" t="str">
        <f t="shared" si="42"/>
        <v/>
      </c>
      <c r="BL35" s="70" t="str">
        <f t="shared" si="43"/>
        <v/>
      </c>
      <c r="BM35" s="70" t="str">
        <f t="shared" si="44"/>
        <v/>
      </c>
      <c r="BN35" s="70" t="str">
        <f t="shared" si="45"/>
        <v/>
      </c>
      <c r="BP35" s="70">
        <f t="shared" si="46"/>
        <v>0</v>
      </c>
      <c r="BQ35" s="70">
        <f t="shared" si="47"/>
        <v>1</v>
      </c>
      <c r="BR35" s="70">
        <f t="shared" si="48"/>
        <v>0</v>
      </c>
      <c r="BS35" s="70"/>
    </row>
    <row r="36" spans="1:71" x14ac:dyDescent="0.25">
      <c r="A36" s="1">
        <v>33</v>
      </c>
      <c r="B36" s="106" t="s">
        <v>77</v>
      </c>
      <c r="C36" s="5">
        <v>224</v>
      </c>
      <c r="D36" s="83"/>
      <c r="E36" s="84"/>
      <c r="F36" s="84"/>
      <c r="G36" s="84"/>
      <c r="H36" s="84"/>
      <c r="I36" s="84"/>
      <c r="J36" s="84">
        <f>'4-шакл давоми'!J30</f>
        <v>0</v>
      </c>
      <c r="K36" s="85"/>
      <c r="L36" s="86"/>
      <c r="M36" s="87"/>
      <c r="N36" s="87"/>
      <c r="O36" s="87"/>
      <c r="P36" s="87">
        <f>'4-шакл давоми'!E27</f>
        <v>5</v>
      </c>
      <c r="Q36" s="87">
        <f>'4-шакл давоми'!E38</f>
        <v>4</v>
      </c>
      <c r="R36" s="87"/>
      <c r="S36" s="88"/>
      <c r="T36" s="104">
        <f t="shared" si="0"/>
        <v>9</v>
      </c>
      <c r="U36" s="89">
        <f t="shared" si="1"/>
        <v>90</v>
      </c>
      <c r="V36" s="90">
        <f t="shared" ref="V36:V43" si="49">T36/SUBTOTAL(3,L36:S36)</f>
        <v>4.5</v>
      </c>
      <c r="X36" s="70">
        <f t="shared" si="3"/>
        <v>90</v>
      </c>
      <c r="Y36" s="70">
        <f t="shared" si="4"/>
        <v>90</v>
      </c>
      <c r="Z36" s="70">
        <f t="shared" si="5"/>
        <v>90</v>
      </c>
      <c r="AA36" s="70">
        <f t="shared" si="6"/>
        <v>90</v>
      </c>
      <c r="AB36" s="70">
        <f t="shared" si="7"/>
        <v>90</v>
      </c>
      <c r="AC36" s="70">
        <f t="shared" si="8"/>
        <v>90</v>
      </c>
      <c r="AD36" s="70">
        <f t="shared" si="9"/>
        <v>90</v>
      </c>
      <c r="AE36" s="70">
        <f t="shared" si="10"/>
        <v>90</v>
      </c>
      <c r="AF36" s="70">
        <f t="shared" si="11"/>
        <v>90</v>
      </c>
      <c r="AG36" s="70">
        <f t="shared" si="12"/>
        <v>90</v>
      </c>
      <c r="AH36" s="70">
        <f t="shared" si="13"/>
        <v>90</v>
      </c>
      <c r="AI36" s="70">
        <f t="shared" si="14"/>
        <v>90</v>
      </c>
      <c r="AJ36" s="70">
        <f t="shared" si="15"/>
        <v>90</v>
      </c>
      <c r="AK36" s="70">
        <f t="shared" si="16"/>
        <v>90</v>
      </c>
      <c r="AL36" s="70">
        <f t="shared" si="17"/>
        <v>90</v>
      </c>
      <c r="AM36" s="70">
        <f t="shared" si="18"/>
        <v>90</v>
      </c>
      <c r="AN36" s="70">
        <f t="shared" si="19"/>
        <v>90</v>
      </c>
      <c r="AO36" s="70">
        <f t="shared" si="20"/>
        <v>90</v>
      </c>
      <c r="AP36" s="70">
        <f t="shared" si="21"/>
        <v>90</v>
      </c>
      <c r="AQ36" s="70">
        <f t="shared" si="22"/>
        <v>90</v>
      </c>
      <c r="AR36" s="70">
        <f t="shared" si="23"/>
        <v>90</v>
      </c>
      <c r="AS36" s="70">
        <f t="shared" si="24"/>
        <v>90</v>
      </c>
      <c r="AT36" s="70">
        <f t="shared" si="25"/>
        <v>90</v>
      </c>
      <c r="AU36" s="70">
        <f t="shared" si="26"/>
        <v>90</v>
      </c>
      <c r="AV36" s="70">
        <f t="shared" si="27"/>
        <v>90</v>
      </c>
      <c r="AW36" s="70">
        <f t="shared" si="28"/>
        <v>90</v>
      </c>
      <c r="AX36" s="70">
        <f t="shared" si="29"/>
        <v>90</v>
      </c>
      <c r="AY36" s="70">
        <f t="shared" si="30"/>
        <v>90</v>
      </c>
      <c r="AZ36" s="70">
        <f t="shared" si="31"/>
        <v>90</v>
      </c>
      <c r="BA36" s="70">
        <f t="shared" si="32"/>
        <v>90</v>
      </c>
      <c r="BB36" s="70">
        <f t="shared" si="33"/>
        <v>90</v>
      </c>
      <c r="BC36" s="70">
        <f t="shared" si="34"/>
        <v>90</v>
      </c>
      <c r="BD36" s="70">
        <f t="shared" si="35"/>
        <v>90</v>
      </c>
      <c r="BE36" s="70" t="str">
        <f t="shared" si="36"/>
        <v/>
      </c>
      <c r="BF36" s="70" t="str">
        <f t="shared" si="37"/>
        <v/>
      </c>
      <c r="BG36" s="70" t="str">
        <f t="shared" si="38"/>
        <v/>
      </c>
      <c r="BH36" s="70" t="str">
        <f t="shared" si="39"/>
        <v/>
      </c>
      <c r="BI36" s="70" t="str">
        <f t="shared" si="40"/>
        <v/>
      </c>
      <c r="BJ36" s="70" t="str">
        <f t="shared" si="41"/>
        <v/>
      </c>
      <c r="BK36" s="70" t="str">
        <f t="shared" si="42"/>
        <v/>
      </c>
      <c r="BL36" s="70" t="str">
        <f t="shared" si="43"/>
        <v/>
      </c>
      <c r="BM36" s="70" t="str">
        <f t="shared" si="44"/>
        <v/>
      </c>
      <c r="BN36" s="70" t="str">
        <f t="shared" si="45"/>
        <v/>
      </c>
      <c r="BP36" s="70">
        <f t="shared" si="46"/>
        <v>0</v>
      </c>
      <c r="BQ36" s="70">
        <f t="shared" si="47"/>
        <v>1</v>
      </c>
      <c r="BR36" s="70">
        <f t="shared" si="48"/>
        <v>0</v>
      </c>
      <c r="BS36" s="70"/>
    </row>
    <row r="37" spans="1:71" x14ac:dyDescent="0.25">
      <c r="A37" s="1">
        <v>34</v>
      </c>
      <c r="B37" s="106" t="s">
        <v>53</v>
      </c>
      <c r="C37" s="5">
        <v>236</v>
      </c>
      <c r="D37" s="91"/>
      <c r="E37" s="92"/>
      <c r="F37" s="92"/>
      <c r="G37" s="92"/>
      <c r="H37" s="92">
        <f>'4-шакл давоми'!D32</f>
        <v>0</v>
      </c>
      <c r="I37" s="92"/>
      <c r="J37" s="92"/>
      <c r="K37" s="93"/>
      <c r="L37" s="94"/>
      <c r="M37" s="95"/>
      <c r="N37" s="95">
        <f>'4-шакл давоми'!K11</f>
        <v>4</v>
      </c>
      <c r="O37" s="95">
        <f>'4-шакл давоми'!K7</f>
        <v>4</v>
      </c>
      <c r="P37" s="95"/>
      <c r="Q37" s="95"/>
      <c r="R37" s="95"/>
      <c r="S37" s="96"/>
      <c r="T37" s="104">
        <f t="shared" si="0"/>
        <v>8</v>
      </c>
      <c r="U37" s="89">
        <f t="shared" si="1"/>
        <v>80</v>
      </c>
      <c r="V37" s="90">
        <f t="shared" si="49"/>
        <v>4</v>
      </c>
      <c r="X37" s="70">
        <f t="shared" si="3"/>
        <v>80</v>
      </c>
      <c r="Y37" s="70">
        <f t="shared" si="4"/>
        <v>80</v>
      </c>
      <c r="Z37" s="70">
        <f t="shared" si="5"/>
        <v>80</v>
      </c>
      <c r="AA37" s="70">
        <f t="shared" si="6"/>
        <v>80</v>
      </c>
      <c r="AB37" s="70">
        <f t="shared" si="7"/>
        <v>80</v>
      </c>
      <c r="AC37" s="70">
        <f t="shared" si="8"/>
        <v>80</v>
      </c>
      <c r="AD37" s="70">
        <f t="shared" si="9"/>
        <v>80</v>
      </c>
      <c r="AE37" s="70">
        <f t="shared" si="10"/>
        <v>80</v>
      </c>
      <c r="AF37" s="70">
        <f t="shared" si="11"/>
        <v>80</v>
      </c>
      <c r="AG37" s="70">
        <f t="shared" si="12"/>
        <v>80</v>
      </c>
      <c r="AH37" s="70">
        <f t="shared" si="13"/>
        <v>80</v>
      </c>
      <c r="AI37" s="70">
        <f t="shared" si="14"/>
        <v>80</v>
      </c>
      <c r="AJ37" s="70">
        <f t="shared" si="15"/>
        <v>80</v>
      </c>
      <c r="AK37" s="70">
        <f t="shared" si="16"/>
        <v>80</v>
      </c>
      <c r="AL37" s="70">
        <f t="shared" si="17"/>
        <v>80</v>
      </c>
      <c r="AM37" s="70">
        <f t="shared" si="18"/>
        <v>80</v>
      </c>
      <c r="AN37" s="70">
        <f t="shared" si="19"/>
        <v>80</v>
      </c>
      <c r="AO37" s="70">
        <f t="shared" si="20"/>
        <v>80</v>
      </c>
      <c r="AP37" s="70">
        <f t="shared" si="21"/>
        <v>80</v>
      </c>
      <c r="AQ37" s="70">
        <f t="shared" si="22"/>
        <v>80</v>
      </c>
      <c r="AR37" s="70">
        <f t="shared" si="23"/>
        <v>80</v>
      </c>
      <c r="AS37" s="70">
        <f t="shared" si="24"/>
        <v>80</v>
      </c>
      <c r="AT37" s="70">
        <f t="shared" si="25"/>
        <v>80</v>
      </c>
      <c r="AU37" s="70" t="str">
        <f t="shared" si="26"/>
        <v/>
      </c>
      <c r="AV37" s="70" t="str">
        <f t="shared" si="27"/>
        <v/>
      </c>
      <c r="AW37" s="70" t="str">
        <f t="shared" si="28"/>
        <v/>
      </c>
      <c r="AX37" s="70" t="str">
        <f t="shared" si="29"/>
        <v/>
      </c>
      <c r="AY37" s="70" t="str">
        <f t="shared" si="30"/>
        <v/>
      </c>
      <c r="AZ37" s="70" t="str">
        <f t="shared" si="31"/>
        <v/>
      </c>
      <c r="BA37" s="70" t="str">
        <f t="shared" si="32"/>
        <v/>
      </c>
      <c r="BB37" s="70" t="str">
        <f t="shared" si="33"/>
        <v/>
      </c>
      <c r="BC37" s="70" t="str">
        <f t="shared" si="34"/>
        <v/>
      </c>
      <c r="BD37" s="70" t="str">
        <f t="shared" si="35"/>
        <v/>
      </c>
      <c r="BE37" s="70" t="str">
        <f t="shared" si="36"/>
        <v/>
      </c>
      <c r="BF37" s="70" t="str">
        <f t="shared" si="37"/>
        <v/>
      </c>
      <c r="BG37" s="70" t="str">
        <f t="shared" si="38"/>
        <v/>
      </c>
      <c r="BH37" s="70" t="str">
        <f t="shared" si="39"/>
        <v/>
      </c>
      <c r="BI37" s="70" t="str">
        <f t="shared" si="40"/>
        <v/>
      </c>
      <c r="BJ37" s="70" t="str">
        <f t="shared" si="41"/>
        <v/>
      </c>
      <c r="BK37" s="70" t="str">
        <f t="shared" si="42"/>
        <v/>
      </c>
      <c r="BL37" s="70" t="str">
        <f t="shared" si="43"/>
        <v/>
      </c>
      <c r="BM37" s="70" t="str">
        <f t="shared" si="44"/>
        <v/>
      </c>
      <c r="BN37" s="70" t="str">
        <f t="shared" si="45"/>
        <v/>
      </c>
      <c r="BP37" s="70">
        <f t="shared" si="46"/>
        <v>0</v>
      </c>
      <c r="BQ37" s="70">
        <f t="shared" si="47"/>
        <v>1</v>
      </c>
      <c r="BR37" s="70">
        <f t="shared" si="48"/>
        <v>0</v>
      </c>
      <c r="BS37" s="70"/>
    </row>
    <row r="38" spans="1:71" x14ac:dyDescent="0.25">
      <c r="A38" s="1">
        <v>35</v>
      </c>
      <c r="B38" s="106" t="s">
        <v>122</v>
      </c>
      <c r="C38" s="5">
        <v>224</v>
      </c>
      <c r="D38" s="83"/>
      <c r="E38" s="84"/>
      <c r="F38" s="84"/>
      <c r="G38" s="84"/>
      <c r="H38" s="84"/>
      <c r="I38" s="84"/>
      <c r="J38" s="84">
        <f>'4-шакл давоми'!J31</f>
        <v>0</v>
      </c>
      <c r="K38" s="85">
        <f>'4-шакл давоми'!J38</f>
        <v>0</v>
      </c>
      <c r="L38" s="86"/>
      <c r="M38" s="87"/>
      <c r="N38" s="87"/>
      <c r="O38" s="87"/>
      <c r="P38" s="87">
        <f>'4-шакл давоми'!E28</f>
        <v>4</v>
      </c>
      <c r="Q38" s="87">
        <f>'4-шакл давоми'!E41</f>
        <v>4</v>
      </c>
      <c r="R38" s="87"/>
      <c r="S38" s="88"/>
      <c r="T38" s="104">
        <f t="shared" si="0"/>
        <v>8</v>
      </c>
      <c r="U38" s="89">
        <f t="shared" si="1"/>
        <v>80</v>
      </c>
      <c r="V38" s="90">
        <f t="shared" si="49"/>
        <v>4</v>
      </c>
      <c r="X38" s="70">
        <f t="shared" si="3"/>
        <v>80</v>
      </c>
      <c r="Y38" s="70">
        <f t="shared" si="4"/>
        <v>80</v>
      </c>
      <c r="Z38" s="70">
        <f t="shared" si="5"/>
        <v>80</v>
      </c>
      <c r="AA38" s="70">
        <f t="shared" si="6"/>
        <v>80</v>
      </c>
      <c r="AB38" s="70">
        <f t="shared" si="7"/>
        <v>80</v>
      </c>
      <c r="AC38" s="70">
        <f t="shared" si="8"/>
        <v>80</v>
      </c>
      <c r="AD38" s="70">
        <f t="shared" si="9"/>
        <v>80</v>
      </c>
      <c r="AE38" s="70">
        <f t="shared" si="10"/>
        <v>80</v>
      </c>
      <c r="AF38" s="70">
        <f t="shared" si="11"/>
        <v>80</v>
      </c>
      <c r="AG38" s="70">
        <f t="shared" si="12"/>
        <v>80</v>
      </c>
      <c r="AH38" s="70">
        <f t="shared" si="13"/>
        <v>80</v>
      </c>
      <c r="AI38" s="70">
        <f t="shared" si="14"/>
        <v>80</v>
      </c>
      <c r="AJ38" s="70">
        <f t="shared" si="15"/>
        <v>80</v>
      </c>
      <c r="AK38" s="70">
        <f t="shared" si="16"/>
        <v>80</v>
      </c>
      <c r="AL38" s="70">
        <f t="shared" si="17"/>
        <v>80</v>
      </c>
      <c r="AM38" s="70">
        <f t="shared" si="18"/>
        <v>80</v>
      </c>
      <c r="AN38" s="70">
        <f t="shared" si="19"/>
        <v>80</v>
      </c>
      <c r="AO38" s="70">
        <f t="shared" si="20"/>
        <v>80</v>
      </c>
      <c r="AP38" s="70">
        <f t="shared" si="21"/>
        <v>80</v>
      </c>
      <c r="AQ38" s="70">
        <f t="shared" si="22"/>
        <v>80</v>
      </c>
      <c r="AR38" s="70">
        <f t="shared" si="23"/>
        <v>80</v>
      </c>
      <c r="AS38" s="70">
        <f t="shared" si="24"/>
        <v>80</v>
      </c>
      <c r="AT38" s="70">
        <f t="shared" si="25"/>
        <v>80</v>
      </c>
      <c r="AU38" s="70" t="str">
        <f t="shared" si="26"/>
        <v/>
      </c>
      <c r="AV38" s="70" t="str">
        <f t="shared" si="27"/>
        <v/>
      </c>
      <c r="AW38" s="70" t="str">
        <f t="shared" si="28"/>
        <v/>
      </c>
      <c r="AX38" s="70" t="str">
        <f t="shared" si="29"/>
        <v/>
      </c>
      <c r="AY38" s="70" t="str">
        <f t="shared" si="30"/>
        <v/>
      </c>
      <c r="AZ38" s="70" t="str">
        <f t="shared" si="31"/>
        <v/>
      </c>
      <c r="BA38" s="70" t="str">
        <f t="shared" si="32"/>
        <v/>
      </c>
      <c r="BB38" s="70" t="str">
        <f t="shared" si="33"/>
        <v/>
      </c>
      <c r="BC38" s="70" t="str">
        <f t="shared" si="34"/>
        <v/>
      </c>
      <c r="BD38" s="70" t="str">
        <f t="shared" si="35"/>
        <v/>
      </c>
      <c r="BE38" s="70" t="str">
        <f t="shared" si="36"/>
        <v/>
      </c>
      <c r="BF38" s="70" t="str">
        <f t="shared" si="37"/>
        <v/>
      </c>
      <c r="BG38" s="70" t="str">
        <f t="shared" si="38"/>
        <v/>
      </c>
      <c r="BH38" s="70" t="str">
        <f t="shared" si="39"/>
        <v/>
      </c>
      <c r="BI38" s="70" t="str">
        <f t="shared" si="40"/>
        <v/>
      </c>
      <c r="BJ38" s="70" t="str">
        <f t="shared" si="41"/>
        <v/>
      </c>
      <c r="BK38" s="70" t="str">
        <f t="shared" si="42"/>
        <v/>
      </c>
      <c r="BL38" s="70" t="str">
        <f t="shared" si="43"/>
        <v/>
      </c>
      <c r="BM38" s="70" t="str">
        <f t="shared" si="44"/>
        <v/>
      </c>
      <c r="BN38" s="70" t="str">
        <f t="shared" si="45"/>
        <v/>
      </c>
      <c r="BP38" s="70">
        <f t="shared" si="46"/>
        <v>0</v>
      </c>
      <c r="BQ38" s="70">
        <f t="shared" si="47"/>
        <v>1</v>
      </c>
      <c r="BR38" s="70">
        <f t="shared" si="48"/>
        <v>0</v>
      </c>
      <c r="BS38" s="70"/>
    </row>
    <row r="39" spans="1:71" x14ac:dyDescent="0.25">
      <c r="A39" s="1">
        <v>36</v>
      </c>
      <c r="B39" s="106" t="s">
        <v>123</v>
      </c>
      <c r="C39" s="5">
        <v>66</v>
      </c>
      <c r="D39" s="83"/>
      <c r="E39" s="84"/>
      <c r="F39" s="84"/>
      <c r="G39" s="84"/>
      <c r="H39" s="84"/>
      <c r="I39" s="84"/>
      <c r="J39" s="84">
        <f>'4-шакл давоми'!J34</f>
        <v>0</v>
      </c>
      <c r="K39" s="85"/>
      <c r="L39" s="86"/>
      <c r="M39" s="87"/>
      <c r="N39" s="87"/>
      <c r="O39" s="87"/>
      <c r="P39" s="87"/>
      <c r="Q39" s="87"/>
      <c r="R39" s="87"/>
      <c r="S39" s="88">
        <f>'4-шакл давоми'!K38</f>
        <v>4</v>
      </c>
      <c r="T39" s="104">
        <f t="shared" si="0"/>
        <v>4</v>
      </c>
      <c r="U39" s="89">
        <f t="shared" si="1"/>
        <v>80</v>
      </c>
      <c r="V39" s="90">
        <f t="shared" si="49"/>
        <v>4</v>
      </c>
      <c r="X39" s="70">
        <f t="shared" si="3"/>
        <v>80</v>
      </c>
      <c r="Y39" s="70">
        <f t="shared" si="4"/>
        <v>80</v>
      </c>
      <c r="Z39" s="70">
        <f t="shared" si="5"/>
        <v>80</v>
      </c>
      <c r="AA39" s="70">
        <f t="shared" si="6"/>
        <v>80</v>
      </c>
      <c r="AB39" s="70">
        <f t="shared" si="7"/>
        <v>80</v>
      </c>
      <c r="AC39" s="70">
        <f t="shared" si="8"/>
        <v>80</v>
      </c>
      <c r="AD39" s="70">
        <f t="shared" si="9"/>
        <v>80</v>
      </c>
      <c r="AE39" s="70">
        <f t="shared" si="10"/>
        <v>80</v>
      </c>
      <c r="AF39" s="70">
        <f t="shared" si="11"/>
        <v>80</v>
      </c>
      <c r="AG39" s="70">
        <f t="shared" si="12"/>
        <v>80</v>
      </c>
      <c r="AH39" s="70">
        <f t="shared" si="13"/>
        <v>80</v>
      </c>
      <c r="AI39" s="70">
        <f t="shared" si="14"/>
        <v>80</v>
      </c>
      <c r="AJ39" s="70">
        <f t="shared" si="15"/>
        <v>80</v>
      </c>
      <c r="AK39" s="70">
        <f t="shared" si="16"/>
        <v>80</v>
      </c>
      <c r="AL39" s="70">
        <f t="shared" si="17"/>
        <v>80</v>
      </c>
      <c r="AM39" s="70">
        <f t="shared" si="18"/>
        <v>80</v>
      </c>
      <c r="AN39" s="70">
        <f t="shared" si="19"/>
        <v>80</v>
      </c>
      <c r="AO39" s="70">
        <f t="shared" si="20"/>
        <v>80</v>
      </c>
      <c r="AP39" s="70">
        <f t="shared" si="21"/>
        <v>80</v>
      </c>
      <c r="AQ39" s="70">
        <f t="shared" si="22"/>
        <v>80</v>
      </c>
      <c r="AR39" s="70">
        <f t="shared" si="23"/>
        <v>80</v>
      </c>
      <c r="AS39" s="70">
        <f t="shared" si="24"/>
        <v>80</v>
      </c>
      <c r="AT39" s="70">
        <f t="shared" si="25"/>
        <v>80</v>
      </c>
      <c r="AU39" s="70" t="str">
        <f t="shared" si="26"/>
        <v/>
      </c>
      <c r="AV39" s="70" t="str">
        <f t="shared" si="27"/>
        <v/>
      </c>
      <c r="AW39" s="70" t="str">
        <f t="shared" si="28"/>
        <v/>
      </c>
      <c r="AX39" s="70" t="str">
        <f t="shared" si="29"/>
        <v/>
      </c>
      <c r="AY39" s="70" t="str">
        <f t="shared" si="30"/>
        <v/>
      </c>
      <c r="AZ39" s="70" t="str">
        <f t="shared" si="31"/>
        <v/>
      </c>
      <c r="BA39" s="70" t="str">
        <f t="shared" si="32"/>
        <v/>
      </c>
      <c r="BB39" s="70" t="str">
        <f t="shared" si="33"/>
        <v/>
      </c>
      <c r="BC39" s="70" t="str">
        <f t="shared" si="34"/>
        <v/>
      </c>
      <c r="BD39" s="70" t="str">
        <f t="shared" si="35"/>
        <v/>
      </c>
      <c r="BE39" s="70" t="str">
        <f t="shared" si="36"/>
        <v/>
      </c>
      <c r="BF39" s="70" t="str">
        <f t="shared" si="37"/>
        <v/>
      </c>
      <c r="BG39" s="70" t="str">
        <f t="shared" si="38"/>
        <v/>
      </c>
      <c r="BH39" s="70" t="str">
        <f t="shared" si="39"/>
        <v/>
      </c>
      <c r="BI39" s="70" t="str">
        <f t="shared" si="40"/>
        <v/>
      </c>
      <c r="BJ39" s="70" t="str">
        <f t="shared" si="41"/>
        <v/>
      </c>
      <c r="BK39" s="70" t="str">
        <f t="shared" si="42"/>
        <v/>
      </c>
      <c r="BL39" s="70" t="str">
        <f t="shared" si="43"/>
        <v/>
      </c>
      <c r="BM39" s="70" t="str">
        <f t="shared" si="44"/>
        <v/>
      </c>
      <c r="BN39" s="70" t="str">
        <f t="shared" si="45"/>
        <v/>
      </c>
      <c r="BP39" s="70">
        <f t="shared" si="46"/>
        <v>0</v>
      </c>
      <c r="BQ39" s="70">
        <f t="shared" si="47"/>
        <v>1</v>
      </c>
      <c r="BR39" s="70">
        <f t="shared" si="48"/>
        <v>0</v>
      </c>
      <c r="BS39" s="70"/>
    </row>
    <row r="40" spans="1:71" x14ac:dyDescent="0.25">
      <c r="A40" s="1">
        <v>37</v>
      </c>
      <c r="B40" s="106" t="s">
        <v>60</v>
      </c>
      <c r="C40" s="5">
        <v>128</v>
      </c>
      <c r="D40" s="83"/>
      <c r="E40" s="84"/>
      <c r="F40" s="84"/>
      <c r="G40" s="84"/>
      <c r="H40" s="84"/>
      <c r="I40" s="84"/>
      <c r="J40" s="84"/>
      <c r="K40" s="85">
        <f>'4-шакл давоми'!J36</f>
        <v>0</v>
      </c>
      <c r="L40" s="86"/>
      <c r="M40" s="87"/>
      <c r="N40" s="87"/>
      <c r="O40" s="87"/>
      <c r="P40" s="87"/>
      <c r="Q40" s="87"/>
      <c r="R40" s="87">
        <f>'4-шакл давоми'!K31</f>
        <v>4</v>
      </c>
      <c r="S40" s="88">
        <f>'4-шакл давоми'!K35</f>
        <v>3</v>
      </c>
      <c r="T40" s="104">
        <f t="shared" si="0"/>
        <v>7</v>
      </c>
      <c r="U40" s="89">
        <f t="shared" si="1"/>
        <v>70</v>
      </c>
      <c r="V40" s="90">
        <f t="shared" si="49"/>
        <v>3.5</v>
      </c>
      <c r="X40" s="70">
        <f t="shared" si="3"/>
        <v>70</v>
      </c>
      <c r="Y40" s="70">
        <f t="shared" si="4"/>
        <v>70</v>
      </c>
      <c r="Z40" s="70">
        <f t="shared" si="5"/>
        <v>70</v>
      </c>
      <c r="AA40" s="70">
        <f t="shared" si="6"/>
        <v>70</v>
      </c>
      <c r="AB40" s="70">
        <f t="shared" si="7"/>
        <v>70</v>
      </c>
      <c r="AC40" s="70">
        <f t="shared" si="8"/>
        <v>70</v>
      </c>
      <c r="AD40" s="70">
        <f t="shared" si="9"/>
        <v>70</v>
      </c>
      <c r="AE40" s="70">
        <f t="shared" si="10"/>
        <v>70</v>
      </c>
      <c r="AF40" s="70">
        <f t="shared" si="11"/>
        <v>70</v>
      </c>
      <c r="AG40" s="70">
        <f t="shared" si="12"/>
        <v>70</v>
      </c>
      <c r="AH40" s="70">
        <f t="shared" si="13"/>
        <v>70</v>
      </c>
      <c r="AI40" s="70">
        <f t="shared" si="14"/>
        <v>70</v>
      </c>
      <c r="AJ40" s="70">
        <f t="shared" si="15"/>
        <v>70</v>
      </c>
      <c r="AK40" s="70" t="str">
        <f t="shared" si="16"/>
        <v/>
      </c>
      <c r="AL40" s="70" t="str">
        <f t="shared" si="17"/>
        <v/>
      </c>
      <c r="AM40" s="70" t="str">
        <f t="shared" si="18"/>
        <v/>
      </c>
      <c r="AN40" s="70" t="str">
        <f t="shared" si="19"/>
        <v/>
      </c>
      <c r="AO40" s="70" t="str">
        <f t="shared" si="20"/>
        <v/>
      </c>
      <c r="AP40" s="70" t="str">
        <f t="shared" si="21"/>
        <v/>
      </c>
      <c r="AQ40" s="70" t="str">
        <f t="shared" si="22"/>
        <v/>
      </c>
      <c r="AR40" s="70" t="str">
        <f t="shared" si="23"/>
        <v/>
      </c>
      <c r="AS40" s="70" t="str">
        <f t="shared" si="24"/>
        <v/>
      </c>
      <c r="AT40" s="70" t="str">
        <f t="shared" si="25"/>
        <v/>
      </c>
      <c r="AU40" s="70" t="str">
        <f t="shared" si="26"/>
        <v/>
      </c>
      <c r="AV40" s="70" t="str">
        <f t="shared" si="27"/>
        <v/>
      </c>
      <c r="AW40" s="70" t="str">
        <f t="shared" si="28"/>
        <v/>
      </c>
      <c r="AX40" s="70" t="str">
        <f t="shared" si="29"/>
        <v/>
      </c>
      <c r="AY40" s="70" t="str">
        <f t="shared" si="30"/>
        <v/>
      </c>
      <c r="AZ40" s="70" t="str">
        <f t="shared" si="31"/>
        <v/>
      </c>
      <c r="BA40" s="70" t="str">
        <f t="shared" si="32"/>
        <v/>
      </c>
      <c r="BB40" s="70" t="str">
        <f t="shared" si="33"/>
        <v/>
      </c>
      <c r="BC40" s="70" t="str">
        <f t="shared" si="34"/>
        <v/>
      </c>
      <c r="BD40" s="70" t="str">
        <f t="shared" si="35"/>
        <v/>
      </c>
      <c r="BE40" s="70" t="str">
        <f t="shared" si="36"/>
        <v/>
      </c>
      <c r="BF40" s="70" t="str">
        <f t="shared" si="37"/>
        <v/>
      </c>
      <c r="BG40" s="70" t="str">
        <f t="shared" si="38"/>
        <v/>
      </c>
      <c r="BH40" s="70" t="str">
        <f t="shared" si="39"/>
        <v/>
      </c>
      <c r="BI40" s="70" t="str">
        <f t="shared" si="40"/>
        <v/>
      </c>
      <c r="BJ40" s="70" t="str">
        <f t="shared" si="41"/>
        <v/>
      </c>
      <c r="BK40" s="70" t="str">
        <f t="shared" si="42"/>
        <v/>
      </c>
      <c r="BL40" s="70" t="str">
        <f t="shared" si="43"/>
        <v/>
      </c>
      <c r="BM40" s="70" t="str">
        <f t="shared" si="44"/>
        <v/>
      </c>
      <c r="BN40" s="70" t="str">
        <f t="shared" si="45"/>
        <v/>
      </c>
      <c r="BP40" s="70">
        <f t="shared" si="46"/>
        <v>0</v>
      </c>
      <c r="BQ40" s="70">
        <f t="shared" si="47"/>
        <v>0</v>
      </c>
      <c r="BR40" s="70">
        <f t="shared" si="48"/>
        <v>1</v>
      </c>
      <c r="BS40" s="70"/>
    </row>
    <row r="41" spans="1:71" x14ac:dyDescent="0.25">
      <c r="A41" s="1">
        <v>38</v>
      </c>
      <c r="B41" s="106" t="s">
        <v>127</v>
      </c>
      <c r="C41" s="5">
        <v>52</v>
      </c>
      <c r="D41" s="83"/>
      <c r="E41" s="84">
        <f>'4-шакл давоми'!D21</f>
        <v>0</v>
      </c>
      <c r="F41" s="84"/>
      <c r="G41" s="84"/>
      <c r="H41" s="84"/>
      <c r="I41" s="84"/>
      <c r="J41" s="84"/>
      <c r="K41" s="85"/>
      <c r="L41" s="86"/>
      <c r="M41" s="87"/>
      <c r="N41" s="87"/>
      <c r="O41" s="87">
        <f>'4-шакл давоми'!K15</f>
        <v>5</v>
      </c>
      <c r="P41" s="87"/>
      <c r="Q41" s="87"/>
      <c r="R41" s="87"/>
      <c r="S41" s="88"/>
      <c r="T41" s="104">
        <f t="shared" si="0"/>
        <v>5</v>
      </c>
      <c r="U41" s="89">
        <f t="shared" si="1"/>
        <v>100</v>
      </c>
      <c r="V41" s="90">
        <f t="shared" si="49"/>
        <v>5</v>
      </c>
      <c r="X41" s="70">
        <f t="shared" si="3"/>
        <v>100</v>
      </c>
      <c r="Y41" s="70">
        <f t="shared" si="4"/>
        <v>100</v>
      </c>
      <c r="Z41" s="70">
        <f t="shared" si="5"/>
        <v>100</v>
      </c>
      <c r="AA41" s="70">
        <f t="shared" si="6"/>
        <v>100</v>
      </c>
      <c r="AB41" s="70">
        <f t="shared" si="7"/>
        <v>100</v>
      </c>
      <c r="AC41" s="70">
        <f t="shared" si="8"/>
        <v>100</v>
      </c>
      <c r="AD41" s="70">
        <f t="shared" si="9"/>
        <v>100</v>
      </c>
      <c r="AE41" s="70">
        <f t="shared" si="10"/>
        <v>100</v>
      </c>
      <c r="AF41" s="70">
        <f t="shared" si="11"/>
        <v>100</v>
      </c>
      <c r="AG41" s="70">
        <f t="shared" si="12"/>
        <v>100</v>
      </c>
      <c r="AH41" s="70">
        <f t="shared" si="13"/>
        <v>100</v>
      </c>
      <c r="AI41" s="70">
        <f t="shared" si="14"/>
        <v>100</v>
      </c>
      <c r="AJ41" s="70">
        <f t="shared" si="15"/>
        <v>100</v>
      </c>
      <c r="AK41" s="70">
        <f t="shared" si="16"/>
        <v>100</v>
      </c>
      <c r="AL41" s="70">
        <f t="shared" si="17"/>
        <v>100</v>
      </c>
      <c r="AM41" s="70">
        <f t="shared" si="18"/>
        <v>100</v>
      </c>
      <c r="AN41" s="70">
        <f t="shared" si="19"/>
        <v>100</v>
      </c>
      <c r="AO41" s="70">
        <f t="shared" si="20"/>
        <v>100</v>
      </c>
      <c r="AP41" s="70">
        <f t="shared" si="21"/>
        <v>100</v>
      </c>
      <c r="AQ41" s="70">
        <f t="shared" si="22"/>
        <v>100</v>
      </c>
      <c r="AR41" s="70">
        <f t="shared" si="23"/>
        <v>100</v>
      </c>
      <c r="AS41" s="70">
        <f t="shared" si="24"/>
        <v>100</v>
      </c>
      <c r="AT41" s="70">
        <f t="shared" si="25"/>
        <v>100</v>
      </c>
      <c r="AU41" s="70">
        <f t="shared" si="26"/>
        <v>100</v>
      </c>
      <c r="AV41" s="70">
        <f t="shared" si="27"/>
        <v>100</v>
      </c>
      <c r="AW41" s="70">
        <f t="shared" si="28"/>
        <v>100</v>
      </c>
      <c r="AX41" s="70">
        <f t="shared" si="29"/>
        <v>100</v>
      </c>
      <c r="AY41" s="70">
        <f t="shared" si="30"/>
        <v>100</v>
      </c>
      <c r="AZ41" s="70">
        <f t="shared" si="31"/>
        <v>100</v>
      </c>
      <c r="BA41" s="70">
        <f t="shared" si="32"/>
        <v>100</v>
      </c>
      <c r="BB41" s="70">
        <f t="shared" si="33"/>
        <v>100</v>
      </c>
      <c r="BC41" s="70">
        <f t="shared" si="34"/>
        <v>100</v>
      </c>
      <c r="BD41" s="70">
        <f t="shared" si="35"/>
        <v>100</v>
      </c>
      <c r="BE41" s="70">
        <f t="shared" si="36"/>
        <v>100</v>
      </c>
      <c r="BF41" s="70">
        <f t="shared" si="37"/>
        <v>100</v>
      </c>
      <c r="BG41" s="70">
        <f t="shared" si="38"/>
        <v>100</v>
      </c>
      <c r="BH41" s="70">
        <f t="shared" si="39"/>
        <v>100</v>
      </c>
      <c r="BI41" s="70">
        <f t="shared" si="40"/>
        <v>100</v>
      </c>
      <c r="BJ41" s="70">
        <f t="shared" si="41"/>
        <v>100</v>
      </c>
      <c r="BK41" s="70">
        <f t="shared" si="42"/>
        <v>100</v>
      </c>
      <c r="BL41" s="70">
        <f t="shared" si="43"/>
        <v>100</v>
      </c>
      <c r="BM41" s="70">
        <f t="shared" si="44"/>
        <v>100</v>
      </c>
      <c r="BN41" s="70">
        <f t="shared" si="45"/>
        <v>100</v>
      </c>
      <c r="BP41" s="70">
        <f t="shared" si="46"/>
        <v>1</v>
      </c>
      <c r="BQ41" s="70">
        <f t="shared" si="47"/>
        <v>0</v>
      </c>
      <c r="BR41" s="70">
        <f t="shared" si="48"/>
        <v>0</v>
      </c>
      <c r="BS41" s="70"/>
    </row>
    <row r="42" spans="1:71" x14ac:dyDescent="0.25">
      <c r="A42" s="1">
        <v>39</v>
      </c>
      <c r="B42" s="106" t="s">
        <v>124</v>
      </c>
      <c r="C42" s="5">
        <v>52</v>
      </c>
      <c r="D42" s="83"/>
      <c r="E42" s="84">
        <f>'4-шакл давоми'!D22</f>
        <v>0</v>
      </c>
      <c r="F42" s="84"/>
      <c r="G42" s="84"/>
      <c r="H42" s="84"/>
      <c r="I42" s="84"/>
      <c r="J42" s="84"/>
      <c r="K42" s="85"/>
      <c r="L42" s="86"/>
      <c r="M42" s="87"/>
      <c r="N42" s="87"/>
      <c r="O42" s="87">
        <f>'4-шакл давоми'!K16</f>
        <v>5</v>
      </c>
      <c r="P42" s="87"/>
      <c r="Q42" s="87"/>
      <c r="R42" s="87"/>
      <c r="S42" s="88"/>
      <c r="T42" s="104">
        <f t="shared" ref="T42" si="50">SUM(L42:S42)</f>
        <v>5</v>
      </c>
      <c r="U42" s="89">
        <f t="shared" si="1"/>
        <v>100</v>
      </c>
      <c r="V42" s="90">
        <f t="shared" ref="V42" si="51">T42/SUBTOTAL(3,L42:S42)</f>
        <v>5</v>
      </c>
      <c r="X42" s="70">
        <f t="shared" ref="X42" si="52">+Y42</f>
        <v>100</v>
      </c>
      <c r="Y42" s="70">
        <f t="shared" ref="Y42" si="53">IF(V42&lt;3,"60 dan kam",Z42)</f>
        <v>100</v>
      </c>
      <c r="Z42" s="70">
        <f t="shared" ref="Z42" si="54">IF(V42=3,$Z$3,AA42)</f>
        <v>100</v>
      </c>
      <c r="AA42" s="70">
        <f t="shared" ref="AA42" si="55">IF(AND(3.01&lt;=V42,V42&lt;=3.05),$AA$3,AB42)</f>
        <v>100</v>
      </c>
      <c r="AB42" s="70">
        <f t="shared" ref="AB42" si="56">IF(AND(3.06&lt;=V42,V42&lt;=3.1),$AB$3,AC42)</f>
        <v>100</v>
      </c>
      <c r="AC42" s="70">
        <f t="shared" ref="AC42" si="57">IF(AND(3.11&lt;=V42,V42&lt;=3.15),$AC$3,AD42)</f>
        <v>100</v>
      </c>
      <c r="AD42" s="70">
        <f t="shared" ref="AD42" si="58">IF(AND(3.16&lt;=V42,V42&lt;=3.2),$AD$3,AE42)</f>
        <v>100</v>
      </c>
      <c r="AE42" s="70">
        <f t="shared" ref="AE42" si="59">IF(AND(3.21&lt;=V42,V42&lt;=3.25),$AE$3,AF42)</f>
        <v>100</v>
      </c>
      <c r="AF42" s="70">
        <f t="shared" ref="AF42" si="60">IF(AND(3.26&lt;=V42,V42&lt;=3.25),$AF$3,AG42)</f>
        <v>100</v>
      </c>
      <c r="AG42" s="70">
        <f t="shared" ref="AG42" si="61">IF(AND(3.31&lt;=V42,V42&lt;=3.35),$AG$3,AH42)</f>
        <v>100</v>
      </c>
      <c r="AH42" s="70">
        <f t="shared" ref="AH42" si="62">IF(AND(3.36&lt;=V42,V42&lt;=3.4),$AH$3,AI42)</f>
        <v>100</v>
      </c>
      <c r="AI42" s="70">
        <f t="shared" ref="AI42" si="63">IF(AND(3.41&lt;=V42,V42&lt;=3.45),$AI$3,AJ42)</f>
        <v>100</v>
      </c>
      <c r="AJ42" s="70">
        <f t="shared" ref="AJ42" si="64">IF(AND(3.46&lt;=V42,V42&lt;=3.5),$AJ$3,AK42)</f>
        <v>100</v>
      </c>
      <c r="AK42" s="70">
        <f t="shared" ref="AK42" si="65">IF(AND(3.51&lt;=V42,V42&lt;=3.55),$AK$3,AL42)</f>
        <v>100</v>
      </c>
      <c r="AL42" s="70">
        <f t="shared" ref="AL42" si="66">IF(AND(3.56&lt;=V42,V42&lt;=3.6),$AL$3,AM42)</f>
        <v>100</v>
      </c>
      <c r="AM42" s="70">
        <f t="shared" ref="AM42" si="67">IF(AND(3.61&lt;=V42,V42&lt;=3.65),$AM$3,AN42)</f>
        <v>100</v>
      </c>
      <c r="AN42" s="70">
        <f t="shared" ref="AN42" si="68">IF(AND(3.66&lt;=V42,V42&lt;=3.7),$AN$3,AO42)</f>
        <v>100</v>
      </c>
      <c r="AO42" s="70">
        <f t="shared" ref="AO42" si="69">IF(AND(3.71&lt;=V42,V42&lt;=3.75),$AO$3,AP42)</f>
        <v>100</v>
      </c>
      <c r="AP42" s="70">
        <f t="shared" ref="AP42" si="70">IF(AND(3.76&lt;=V42,V42&lt;=3.8),$AP$3,AQ42)</f>
        <v>100</v>
      </c>
      <c r="AQ42" s="70">
        <f t="shared" ref="AQ42" si="71">IF(AND(3.81&lt;=V42,V42&lt;=3.85),$AQ$3,AR42)</f>
        <v>100</v>
      </c>
      <c r="AR42" s="70">
        <f t="shared" ref="AR42" si="72">IF(AND(3.86&lt;=V42,V42&lt;=3.9),$AR$3,AS42)</f>
        <v>100</v>
      </c>
      <c r="AS42" s="70">
        <f t="shared" ref="AS42" si="73">IF(AND(3.91&lt;=V42,V42&lt;=3.95),$AS$3,AT42)</f>
        <v>100</v>
      </c>
      <c r="AT42" s="70">
        <f t="shared" ref="AT42" si="74">IF(AND(3.96&lt;=V42,V42&lt;=4),$AT$3,AU42)</f>
        <v>100</v>
      </c>
      <c r="AU42" s="70">
        <f t="shared" ref="AU42" si="75">IF(AND(4.01&lt;=V42,V42&lt;=4.05),$AU$3,AV42)</f>
        <v>100</v>
      </c>
      <c r="AV42" s="70">
        <f t="shared" ref="AV42" si="76">IF(AND(4.06&lt;=V42,V42&lt;=4.1),$AV$3,AW42)</f>
        <v>100</v>
      </c>
      <c r="AW42" s="70">
        <f t="shared" ref="AW42" si="77">IF(AND(4.11&lt;=V42,V42&lt;=4.15),$AW$3,AX42)</f>
        <v>100</v>
      </c>
      <c r="AX42" s="70">
        <f t="shared" ref="AX42" si="78">IF(AND(4.16&lt;=V42,V42&lt;=4.2),$AX$3,AY42)</f>
        <v>100</v>
      </c>
      <c r="AY42" s="70">
        <f t="shared" ref="AY42" si="79">IF(AND(4.21&lt;=V42,V42&lt;=4.25),$AY$3,AZ42)</f>
        <v>100</v>
      </c>
      <c r="AZ42" s="70">
        <f t="shared" ref="AZ42" si="80">IF(AND(4.26&lt;=V42,V42&lt;=4.3),$AZ$3,BA42)</f>
        <v>100</v>
      </c>
      <c r="BA42" s="70">
        <f t="shared" ref="BA42" si="81">IF(AND(4.31&lt;=V42,V42&lt;=4.35),$BA$3,BB42)</f>
        <v>100</v>
      </c>
      <c r="BB42" s="70">
        <f t="shared" ref="BB42" si="82">IF(AND(4.36&lt;=V42,V42&lt;=4.4),$BB$3,BC42)</f>
        <v>100</v>
      </c>
      <c r="BC42" s="70">
        <f t="shared" ref="BC42" si="83">IF(AND(4.41&lt;=V42,V42&lt;=4.45),$BC$3,BD42)</f>
        <v>100</v>
      </c>
      <c r="BD42" s="70">
        <f t="shared" ref="BD42" si="84">IF(AND(4.46&lt;=V42,V42&lt;=4.5),$BD$3,BE42)</f>
        <v>100</v>
      </c>
      <c r="BE42" s="70">
        <f t="shared" ref="BE42" si="85">IF(AND(4.51&lt;=V42,V42&lt;=4.55),$BE$3,BF42)</f>
        <v>100</v>
      </c>
      <c r="BF42" s="70">
        <f t="shared" ref="BF42" si="86">IF(AND(4.56&lt;=V42,V42&lt;=4.6),$BF$3,BG42)</f>
        <v>100</v>
      </c>
      <c r="BG42" s="70">
        <f t="shared" ref="BG42" si="87">IF(AND(4.61&lt;=V42,V42&lt;=4.65),$BG$3,BH42)</f>
        <v>100</v>
      </c>
      <c r="BH42" s="70">
        <f t="shared" ref="BH42" si="88">IF(AND(4.66&lt;=V42,V42&lt;=4.7),$BH$3,BI42)</f>
        <v>100</v>
      </c>
      <c r="BI42" s="70">
        <f t="shared" ref="BI42" si="89">IF(AND(4.71&lt;=V42,V42&lt;=4.75),$BI$3,BJ42)</f>
        <v>100</v>
      </c>
      <c r="BJ42" s="70">
        <f t="shared" ref="BJ42" si="90">IF(AND(4.76&lt;=V42,V42&lt;=4.8),$BJ$3,BK42)</f>
        <v>100</v>
      </c>
      <c r="BK42" s="70">
        <f t="shared" ref="BK42" si="91">IF(AND(4.81&lt;=V42,V42&lt;=4.85),$BK$3,BL42)</f>
        <v>100</v>
      </c>
      <c r="BL42" s="70">
        <f t="shared" ref="BL42" si="92">IF(AND(4.86&lt;=V42,V42&lt;=4.9),$BL$3,BM42)</f>
        <v>100</v>
      </c>
      <c r="BM42" s="70">
        <f t="shared" ref="BM42" si="93">IF(AND(4.91&lt;=V42,V42&lt;=4.95),$BM$3,BN42)</f>
        <v>100</v>
      </c>
      <c r="BN42" s="70">
        <f t="shared" ref="BN42" si="94">IF(AND(4.96&lt;=V42,V42&lt;=5),$BN$3,"")</f>
        <v>100</v>
      </c>
      <c r="BP42" s="70">
        <f t="shared" si="46"/>
        <v>1</v>
      </c>
      <c r="BQ42" s="70">
        <f t="shared" si="47"/>
        <v>0</v>
      </c>
      <c r="BR42" s="70">
        <f t="shared" si="48"/>
        <v>0</v>
      </c>
      <c r="BS42" s="70"/>
    </row>
    <row r="43" spans="1:71" x14ac:dyDescent="0.25">
      <c r="A43" s="1">
        <v>40</v>
      </c>
      <c r="B43" s="106" t="s">
        <v>125</v>
      </c>
      <c r="C43" s="5">
        <v>356</v>
      </c>
      <c r="D43" s="83">
        <f>'4-шакл давоми'!D9</f>
        <v>0</v>
      </c>
      <c r="E43" s="84"/>
      <c r="F43" s="84"/>
      <c r="G43" s="84"/>
      <c r="H43" s="84"/>
      <c r="I43" s="84"/>
      <c r="J43" s="84"/>
      <c r="K43" s="85"/>
      <c r="L43" s="86">
        <f>'4-шакл давоми'!E5</f>
        <v>4</v>
      </c>
      <c r="M43" s="87">
        <f>'4-шакл давоми'!E16</f>
        <v>4</v>
      </c>
      <c r="N43" s="87">
        <f>'4-шакл давоми'!K5</f>
        <v>4</v>
      </c>
      <c r="O43" s="87">
        <f>'4-шакл давоми'!K18</f>
        <v>4</v>
      </c>
      <c r="P43" s="87">
        <f>'4-шакл давоми'!E25</f>
        <v>4</v>
      </c>
      <c r="Q43" s="87">
        <f>'4-шакл давоми'!E36</f>
        <v>4</v>
      </c>
      <c r="R43" s="87"/>
      <c r="S43" s="88"/>
      <c r="T43" s="104">
        <f t="shared" si="0"/>
        <v>24</v>
      </c>
      <c r="U43" s="89">
        <f>+X43</f>
        <v>80</v>
      </c>
      <c r="V43" s="90">
        <f t="shared" si="49"/>
        <v>4</v>
      </c>
      <c r="X43" s="70">
        <f t="shared" si="3"/>
        <v>80</v>
      </c>
      <c r="Y43" s="70">
        <f t="shared" si="4"/>
        <v>80</v>
      </c>
      <c r="Z43" s="70">
        <f t="shared" si="5"/>
        <v>80</v>
      </c>
      <c r="AA43" s="70">
        <f t="shared" si="6"/>
        <v>80</v>
      </c>
      <c r="AB43" s="70">
        <f t="shared" si="7"/>
        <v>80</v>
      </c>
      <c r="AC43" s="70">
        <f t="shared" si="8"/>
        <v>80</v>
      </c>
      <c r="AD43" s="70">
        <f t="shared" si="9"/>
        <v>80</v>
      </c>
      <c r="AE43" s="70">
        <f t="shared" si="10"/>
        <v>80</v>
      </c>
      <c r="AF43" s="70">
        <f t="shared" si="11"/>
        <v>80</v>
      </c>
      <c r="AG43" s="70">
        <f t="shared" si="12"/>
        <v>80</v>
      </c>
      <c r="AH43" s="70">
        <f t="shared" si="13"/>
        <v>80</v>
      </c>
      <c r="AI43" s="70">
        <f t="shared" si="14"/>
        <v>80</v>
      </c>
      <c r="AJ43" s="70">
        <f t="shared" si="15"/>
        <v>80</v>
      </c>
      <c r="AK43" s="70">
        <f t="shared" si="16"/>
        <v>80</v>
      </c>
      <c r="AL43" s="70">
        <f t="shared" si="17"/>
        <v>80</v>
      </c>
      <c r="AM43" s="70">
        <f t="shared" si="18"/>
        <v>80</v>
      </c>
      <c r="AN43" s="70">
        <f t="shared" si="19"/>
        <v>80</v>
      </c>
      <c r="AO43" s="70">
        <f t="shared" si="20"/>
        <v>80</v>
      </c>
      <c r="AP43" s="70">
        <f t="shared" si="21"/>
        <v>80</v>
      </c>
      <c r="AQ43" s="70">
        <f t="shared" si="22"/>
        <v>80</v>
      </c>
      <c r="AR43" s="70">
        <f t="shared" si="23"/>
        <v>80</v>
      </c>
      <c r="AS43" s="70">
        <f t="shared" si="24"/>
        <v>80</v>
      </c>
      <c r="AT43" s="70">
        <f t="shared" si="25"/>
        <v>80</v>
      </c>
      <c r="AU43" s="70" t="str">
        <f t="shared" si="26"/>
        <v/>
      </c>
      <c r="AV43" s="70" t="str">
        <f t="shared" si="27"/>
        <v/>
      </c>
      <c r="AW43" s="70" t="str">
        <f t="shared" si="28"/>
        <v/>
      </c>
      <c r="AX43" s="70" t="str">
        <f t="shared" si="29"/>
        <v/>
      </c>
      <c r="AY43" s="70" t="str">
        <f t="shared" si="30"/>
        <v/>
      </c>
      <c r="AZ43" s="70" t="str">
        <f t="shared" si="31"/>
        <v/>
      </c>
      <c r="BA43" s="70" t="str">
        <f t="shared" si="32"/>
        <v/>
      </c>
      <c r="BB43" s="70" t="str">
        <f t="shared" si="33"/>
        <v/>
      </c>
      <c r="BC43" s="70" t="str">
        <f t="shared" si="34"/>
        <v/>
      </c>
      <c r="BD43" s="70" t="str">
        <f t="shared" si="35"/>
        <v/>
      </c>
      <c r="BE43" s="70" t="str">
        <f t="shared" si="36"/>
        <v/>
      </c>
      <c r="BF43" s="70" t="str">
        <f t="shared" si="37"/>
        <v/>
      </c>
      <c r="BG43" s="70" t="str">
        <f t="shared" si="38"/>
        <v/>
      </c>
      <c r="BH43" s="70" t="str">
        <f t="shared" si="39"/>
        <v/>
      </c>
      <c r="BI43" s="70" t="str">
        <f t="shared" si="40"/>
        <v/>
      </c>
      <c r="BJ43" s="70" t="str">
        <f t="shared" si="41"/>
        <v/>
      </c>
      <c r="BK43" s="70" t="str">
        <f t="shared" si="42"/>
        <v/>
      </c>
      <c r="BL43" s="70" t="str">
        <f t="shared" si="43"/>
        <v/>
      </c>
      <c r="BM43" s="70" t="str">
        <f t="shared" si="44"/>
        <v/>
      </c>
      <c r="BN43" s="70" t="str">
        <f t="shared" si="45"/>
        <v/>
      </c>
      <c r="BP43" s="70">
        <f t="shared" si="46"/>
        <v>0</v>
      </c>
      <c r="BQ43" s="70">
        <f t="shared" si="47"/>
        <v>1</v>
      </c>
      <c r="BR43" s="70">
        <f t="shared" si="48"/>
        <v>0</v>
      </c>
      <c r="BS43" s="70"/>
    </row>
    <row r="44" spans="1:71" ht="16.5" thickBot="1" x14ac:dyDescent="0.3">
      <c r="A44" s="2"/>
      <c r="B44" s="67" t="s">
        <v>62</v>
      </c>
      <c r="C44" s="3">
        <f>SUM(C4:C43)</f>
        <v>6480</v>
      </c>
      <c r="D44" s="97"/>
      <c r="E44" s="98"/>
      <c r="F44" s="98"/>
      <c r="G44" s="98"/>
      <c r="H44" s="98"/>
      <c r="I44" s="98"/>
      <c r="J44" s="98"/>
      <c r="K44" s="99"/>
      <c r="L44" s="100"/>
      <c r="M44" s="101"/>
      <c r="N44" s="101"/>
      <c r="O44" s="101"/>
      <c r="P44" s="101"/>
      <c r="Q44" s="101"/>
      <c r="R44" s="101"/>
      <c r="S44" s="102"/>
      <c r="T44" s="103"/>
      <c r="U44" s="116">
        <f>+AVERAGE(U9:U43)</f>
        <v>83.542857142857144</v>
      </c>
      <c r="V44" s="116">
        <f>+AVERAGE(V4:V43)</f>
        <v>4.1791666666666671</v>
      </c>
    </row>
    <row r="45" spans="1:71" x14ac:dyDescent="0.25">
      <c r="A45" s="146"/>
      <c r="B45" s="146"/>
      <c r="C45" s="146"/>
      <c r="D45" s="146"/>
      <c r="E45" s="146"/>
      <c r="F45" s="146"/>
      <c r="G45" s="146"/>
      <c r="H45" s="146"/>
      <c r="I45" s="146"/>
      <c r="J45" s="146"/>
      <c r="K45" s="146"/>
      <c r="L45" s="146"/>
      <c r="M45" s="146"/>
      <c r="N45" s="146"/>
      <c r="O45" s="146"/>
      <c r="P45" s="146"/>
      <c r="Q45" s="146"/>
      <c r="R45" s="146"/>
      <c r="S45" s="146"/>
      <c r="T45" s="146"/>
      <c r="U45" s="146"/>
      <c r="V45" s="79"/>
      <c r="BP45" s="70" t="s">
        <v>94</v>
      </c>
      <c r="BQ45" s="70" t="s">
        <v>93</v>
      </c>
      <c r="BR45" s="70" t="s">
        <v>92</v>
      </c>
      <c r="BS45" s="70" t="s">
        <v>91</v>
      </c>
    </row>
    <row r="46" spans="1:71" x14ac:dyDescent="0.25">
      <c r="A46" s="150" t="s">
        <v>42</v>
      </c>
      <c r="B46" s="151"/>
      <c r="C46" s="151"/>
      <c r="D46" s="151"/>
      <c r="E46" s="151"/>
      <c r="F46" s="151"/>
      <c r="G46" s="151"/>
      <c r="H46" s="151"/>
      <c r="I46" s="151"/>
      <c r="J46" s="151"/>
      <c r="K46" s="151"/>
      <c r="L46" s="151"/>
      <c r="M46" s="151"/>
      <c r="N46" s="151"/>
      <c r="O46" s="151"/>
      <c r="P46" s="151"/>
      <c r="Q46" s="151"/>
      <c r="R46" s="151"/>
      <c r="S46" s="151"/>
      <c r="T46" s="151"/>
      <c r="U46" s="151"/>
      <c r="V46" s="79"/>
    </row>
    <row r="47" spans="1:71" x14ac:dyDescent="0.25">
      <c r="A47" s="1">
        <v>1</v>
      </c>
      <c r="B47" s="106" t="s">
        <v>142</v>
      </c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>
        <v>3</v>
      </c>
      <c r="U47" s="89">
        <f>+X47</f>
        <v>80</v>
      </c>
      <c r="V47" s="80">
        <v>4</v>
      </c>
      <c r="X47" s="70">
        <f t="shared" ref="X47:X60" si="95">+Y47</f>
        <v>80</v>
      </c>
      <c r="Y47" s="70">
        <f t="shared" ref="Y47:Y60" si="96">IF(V47&lt;3,"60 dan kam",Z47)</f>
        <v>80</v>
      </c>
      <c r="Z47" s="70">
        <f t="shared" ref="Z47:Z60" si="97">IF(V47=3,$Z$3,AA47)</f>
        <v>80</v>
      </c>
      <c r="AA47" s="70">
        <f t="shared" ref="AA47:AA60" si="98">IF(AND(3.01&lt;=V47,V47&lt;=3.05),$AA$3,AB47)</f>
        <v>80</v>
      </c>
      <c r="AB47" s="70">
        <f t="shared" ref="AB47:AB60" si="99">IF(AND(3.06&lt;=V47,V47&lt;=3.1),$AB$3,AC47)</f>
        <v>80</v>
      </c>
      <c r="AC47" s="70">
        <f t="shared" ref="AC47:AC60" si="100">IF(AND(3.11&lt;=V47,V47&lt;=3.15),$AC$3,AD47)</f>
        <v>80</v>
      </c>
      <c r="AD47" s="70">
        <f t="shared" ref="AD47:AD60" si="101">IF(AND(3.16&lt;=V47,V47&lt;=3.2),$AD$3,AE47)</f>
        <v>80</v>
      </c>
      <c r="AE47" s="70">
        <f t="shared" ref="AE47:AE60" si="102">IF(AND(3.21&lt;=V47,V47&lt;=3.25),$AE$3,AF47)</f>
        <v>80</v>
      </c>
      <c r="AF47" s="70">
        <f t="shared" ref="AF47:AF60" si="103">IF(AND(3.26&lt;=V47,V47&lt;=3.25),$AF$3,AG47)</f>
        <v>80</v>
      </c>
      <c r="AG47" s="70">
        <f t="shared" ref="AG47:AG60" si="104">IF(AND(3.31&lt;=V47,V47&lt;=3.35),$AG$3,AH47)</f>
        <v>80</v>
      </c>
      <c r="AH47" s="70">
        <f t="shared" ref="AH47:AH60" si="105">IF(AND(3.36&lt;=V47,V47&lt;=3.4),$AH$3,AI47)</f>
        <v>80</v>
      </c>
      <c r="AI47" s="70">
        <f t="shared" ref="AI47:AI60" si="106">IF(AND(3.41&lt;=V47,V47&lt;=3.45),$AI$3,AJ47)</f>
        <v>80</v>
      </c>
      <c r="AJ47" s="70">
        <f t="shared" ref="AJ47:AJ60" si="107">IF(AND(3.46&lt;=V47,V47&lt;=3.5),$AJ$3,AK47)</f>
        <v>80</v>
      </c>
      <c r="AK47" s="70">
        <f t="shared" ref="AK47:AK60" si="108">IF(AND(3.51&lt;=V47,V47&lt;=3.55),$AK$3,AL47)</f>
        <v>80</v>
      </c>
      <c r="AL47" s="70">
        <f t="shared" ref="AL47:AL60" si="109">IF(AND(3.56&lt;=V47,V47&lt;=3.6),$AL$3,AM47)</f>
        <v>80</v>
      </c>
      <c r="AM47" s="70">
        <f t="shared" ref="AM47:AM60" si="110">IF(AND(3.61&lt;=V47,V47&lt;=3.65),$AM$3,AN47)</f>
        <v>80</v>
      </c>
      <c r="AN47" s="70">
        <f t="shared" ref="AN47:AN60" si="111">IF(AND(3.66&lt;=V47,V47&lt;=3.7),$AN$3,AO47)</f>
        <v>80</v>
      </c>
      <c r="AO47" s="70">
        <f t="shared" ref="AO47:AO60" si="112">IF(AND(3.71&lt;=V47,V47&lt;=3.75),$AO$3,AP47)</f>
        <v>80</v>
      </c>
      <c r="AP47" s="70">
        <f t="shared" ref="AP47:AP60" si="113">IF(AND(3.76&lt;=V47,V47&lt;=3.8),$AP$3,AQ47)</f>
        <v>80</v>
      </c>
      <c r="AQ47" s="70">
        <f t="shared" ref="AQ47:AQ60" si="114">IF(AND(3.81&lt;=V47,V47&lt;=3.85),$AQ$3,AR47)</f>
        <v>80</v>
      </c>
      <c r="AR47" s="70">
        <f t="shared" ref="AR47:AR60" si="115">IF(AND(3.86&lt;=V47,V47&lt;=3.9),$AR$3,AS47)</f>
        <v>80</v>
      </c>
      <c r="AS47" s="70">
        <f t="shared" ref="AS47:AS60" si="116">IF(AND(3.91&lt;=V47,V47&lt;=3.95),$AS$3,AT47)</f>
        <v>80</v>
      </c>
      <c r="AT47" s="70">
        <f t="shared" ref="AT47:AT60" si="117">IF(AND(3.96&lt;=V47,V47&lt;=4),$AT$3,AU47)</f>
        <v>80</v>
      </c>
      <c r="AU47" s="70" t="str">
        <f t="shared" ref="AU47:AU60" si="118">IF(AND(4.01&lt;=V47,V47&lt;=4.05),$AU$3,AV47)</f>
        <v/>
      </c>
      <c r="AV47" s="70" t="str">
        <f t="shared" ref="AV47:AV60" si="119">IF(AND(4.06&lt;=V47,V47&lt;=4.1),$AV$3,AW47)</f>
        <v/>
      </c>
      <c r="AW47" s="70" t="str">
        <f t="shared" ref="AW47:AW60" si="120">IF(AND(4.11&lt;=V47,V47&lt;=4.15),$AW$3,AX47)</f>
        <v/>
      </c>
      <c r="AX47" s="70" t="str">
        <f t="shared" ref="AX47:AX60" si="121">IF(AND(4.16&lt;=V47,V47&lt;=4.2),$AX$3,AY47)</f>
        <v/>
      </c>
      <c r="AY47" s="70" t="str">
        <f t="shared" ref="AY47:AY60" si="122">IF(AND(4.21&lt;=V47,V47&lt;=4.25),$AY$3,AZ47)</f>
        <v/>
      </c>
      <c r="AZ47" s="70" t="str">
        <f t="shared" ref="AZ47:AZ60" si="123">IF(AND(4.26&lt;=V47,V47&lt;=4.3),$AZ$3,BA47)</f>
        <v/>
      </c>
      <c r="BA47" s="70" t="str">
        <f t="shared" ref="BA47:BA60" si="124">IF(AND(4.31&lt;=V47,V47&lt;=4.35),$BA$3,BB47)</f>
        <v/>
      </c>
      <c r="BB47" s="70" t="str">
        <f t="shared" ref="BB47:BB60" si="125">IF(AND(4.36&lt;=V47,V47&lt;=4.4),$BB$3,BC47)</f>
        <v/>
      </c>
      <c r="BC47" s="70" t="str">
        <f t="shared" ref="BC47:BC60" si="126">IF(AND(4.41&lt;=V47,V47&lt;=4.45),$BC$3,BD47)</f>
        <v/>
      </c>
      <c r="BD47" s="70" t="str">
        <f t="shared" ref="BD47:BD60" si="127">IF(AND(4.46&lt;=V47,V47&lt;=4.5),$BD$3,BE47)</f>
        <v/>
      </c>
      <c r="BE47" s="70" t="str">
        <f t="shared" ref="BE47:BE60" si="128">IF(AND(4.51&lt;=V47,V47&lt;=4.55),$BE$3,BF47)</f>
        <v/>
      </c>
      <c r="BF47" s="70" t="str">
        <f t="shared" ref="BF47:BF60" si="129">IF(AND(4.56&lt;=V47,V47&lt;=4.6),$BF$3,BG47)</f>
        <v/>
      </c>
      <c r="BG47" s="70" t="str">
        <f t="shared" ref="BG47:BG60" si="130">IF(AND(4.61&lt;=V47,V47&lt;=4.65),$BG$3,BH47)</f>
        <v/>
      </c>
      <c r="BH47" s="70" t="str">
        <f t="shared" ref="BH47:BH60" si="131">IF(AND(4.66&lt;=V47,V47&lt;=4.7),$BH$3,BI47)</f>
        <v/>
      </c>
      <c r="BI47" s="70" t="str">
        <f t="shared" ref="BI47:BI60" si="132">IF(AND(4.71&lt;=V47,V47&lt;=4.75),$BI$3,BJ47)</f>
        <v/>
      </c>
      <c r="BJ47" s="70" t="str">
        <f t="shared" ref="BJ47:BJ60" si="133">IF(AND(4.76&lt;=V47,V47&lt;=4.8),$BJ$3,BK47)</f>
        <v/>
      </c>
      <c r="BK47" s="70" t="str">
        <f t="shared" ref="BK47:BK60" si="134">IF(AND(4.81&lt;=V47,V47&lt;=4.85),$BK$3,BL47)</f>
        <v/>
      </c>
      <c r="BL47" s="70" t="str">
        <f t="shared" ref="BL47:BL60" si="135">IF(AND(4.86&lt;=V47,V47&lt;=4.9),$BL$3,BM47)</f>
        <v/>
      </c>
      <c r="BM47" s="70" t="str">
        <f t="shared" ref="BM47:BM60" si="136">IF(AND(4.91&lt;=V47,V47&lt;=4.95),$BM$3,BN47)</f>
        <v/>
      </c>
      <c r="BN47" s="70" t="str">
        <f t="shared" ref="BN47:BN60" si="137">IF(AND(4.96&lt;=V47,V47&lt;=5),$BN$3,"")</f>
        <v/>
      </c>
    </row>
    <row r="48" spans="1:71" x14ac:dyDescent="0.25">
      <c r="A48" s="1">
        <v>2</v>
      </c>
      <c r="B48" s="106" t="s">
        <v>143</v>
      </c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>
        <v>4</v>
      </c>
      <c r="U48" s="89">
        <f t="shared" ref="U48:U52" si="138">+X48</f>
        <v>80</v>
      </c>
      <c r="V48" s="80">
        <v>4</v>
      </c>
      <c r="X48" s="70">
        <f t="shared" si="95"/>
        <v>80</v>
      </c>
      <c r="Y48" s="70">
        <f t="shared" si="96"/>
        <v>80</v>
      </c>
      <c r="Z48" s="70">
        <f t="shared" si="97"/>
        <v>80</v>
      </c>
      <c r="AA48" s="70">
        <f t="shared" si="98"/>
        <v>80</v>
      </c>
      <c r="AB48" s="70">
        <f t="shared" si="99"/>
        <v>80</v>
      </c>
      <c r="AC48" s="70">
        <f t="shared" si="100"/>
        <v>80</v>
      </c>
      <c r="AD48" s="70">
        <f t="shared" si="101"/>
        <v>80</v>
      </c>
      <c r="AE48" s="70">
        <f t="shared" si="102"/>
        <v>80</v>
      </c>
      <c r="AF48" s="70">
        <f t="shared" si="103"/>
        <v>80</v>
      </c>
      <c r="AG48" s="70">
        <f t="shared" si="104"/>
        <v>80</v>
      </c>
      <c r="AH48" s="70">
        <f t="shared" si="105"/>
        <v>80</v>
      </c>
      <c r="AI48" s="70">
        <f t="shared" si="106"/>
        <v>80</v>
      </c>
      <c r="AJ48" s="70">
        <f t="shared" si="107"/>
        <v>80</v>
      </c>
      <c r="AK48" s="70">
        <f t="shared" si="108"/>
        <v>80</v>
      </c>
      <c r="AL48" s="70">
        <f t="shared" si="109"/>
        <v>80</v>
      </c>
      <c r="AM48" s="70">
        <f t="shared" si="110"/>
        <v>80</v>
      </c>
      <c r="AN48" s="70">
        <f t="shared" si="111"/>
        <v>80</v>
      </c>
      <c r="AO48" s="70">
        <f t="shared" si="112"/>
        <v>80</v>
      </c>
      <c r="AP48" s="70">
        <f t="shared" si="113"/>
        <v>80</v>
      </c>
      <c r="AQ48" s="70">
        <f t="shared" si="114"/>
        <v>80</v>
      </c>
      <c r="AR48" s="70">
        <f t="shared" si="115"/>
        <v>80</v>
      </c>
      <c r="AS48" s="70">
        <f t="shared" si="116"/>
        <v>80</v>
      </c>
      <c r="AT48" s="70">
        <f t="shared" si="117"/>
        <v>80</v>
      </c>
      <c r="AU48" s="70" t="str">
        <f t="shared" si="118"/>
        <v/>
      </c>
      <c r="AV48" s="70" t="str">
        <f t="shared" si="119"/>
        <v/>
      </c>
      <c r="AW48" s="70" t="str">
        <f t="shared" si="120"/>
        <v/>
      </c>
      <c r="AX48" s="70" t="str">
        <f t="shared" si="121"/>
        <v/>
      </c>
      <c r="AY48" s="70" t="str">
        <f t="shared" si="122"/>
        <v/>
      </c>
      <c r="AZ48" s="70" t="str">
        <f t="shared" si="123"/>
        <v/>
      </c>
      <c r="BA48" s="70" t="str">
        <f t="shared" si="124"/>
        <v/>
      </c>
      <c r="BB48" s="70" t="str">
        <f t="shared" si="125"/>
        <v/>
      </c>
      <c r="BC48" s="70" t="str">
        <f t="shared" si="126"/>
        <v/>
      </c>
      <c r="BD48" s="70" t="str">
        <f t="shared" si="127"/>
        <v/>
      </c>
      <c r="BE48" s="70" t="str">
        <f t="shared" si="128"/>
        <v/>
      </c>
      <c r="BF48" s="70" t="str">
        <f t="shared" si="129"/>
        <v/>
      </c>
      <c r="BG48" s="70" t="str">
        <f t="shared" si="130"/>
        <v/>
      </c>
      <c r="BH48" s="70" t="str">
        <f t="shared" si="131"/>
        <v/>
      </c>
      <c r="BI48" s="70" t="str">
        <f t="shared" si="132"/>
        <v/>
      </c>
      <c r="BJ48" s="70" t="str">
        <f t="shared" si="133"/>
        <v/>
      </c>
      <c r="BK48" s="70" t="str">
        <f t="shared" si="134"/>
        <v/>
      </c>
      <c r="BL48" s="70" t="str">
        <f t="shared" si="135"/>
        <v/>
      </c>
      <c r="BM48" s="70" t="str">
        <f t="shared" si="136"/>
        <v/>
      </c>
      <c r="BN48" s="70" t="str">
        <f t="shared" si="137"/>
        <v/>
      </c>
    </row>
    <row r="49" spans="1:66" x14ac:dyDescent="0.25">
      <c r="A49" s="1">
        <v>3</v>
      </c>
      <c r="B49" s="106" t="s">
        <v>144</v>
      </c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>
        <v>4</v>
      </c>
      <c r="U49" s="89">
        <f t="shared" si="138"/>
        <v>60</v>
      </c>
      <c r="V49" s="80">
        <v>3</v>
      </c>
      <c r="X49" s="70">
        <f t="shared" si="95"/>
        <v>60</v>
      </c>
      <c r="Y49" s="70">
        <f t="shared" si="96"/>
        <v>60</v>
      </c>
      <c r="Z49" s="70">
        <f t="shared" si="97"/>
        <v>60</v>
      </c>
      <c r="AA49" s="70" t="str">
        <f t="shared" si="98"/>
        <v/>
      </c>
      <c r="AB49" s="70" t="str">
        <f t="shared" si="99"/>
        <v/>
      </c>
      <c r="AC49" s="70" t="str">
        <f t="shared" si="100"/>
        <v/>
      </c>
      <c r="AD49" s="70" t="str">
        <f t="shared" si="101"/>
        <v/>
      </c>
      <c r="AE49" s="70" t="str">
        <f t="shared" si="102"/>
        <v/>
      </c>
      <c r="AF49" s="70" t="str">
        <f t="shared" si="103"/>
        <v/>
      </c>
      <c r="AG49" s="70" t="str">
        <f t="shared" si="104"/>
        <v/>
      </c>
      <c r="AH49" s="70" t="str">
        <f t="shared" si="105"/>
        <v/>
      </c>
      <c r="AI49" s="70" t="str">
        <f t="shared" si="106"/>
        <v/>
      </c>
      <c r="AJ49" s="70" t="str">
        <f t="shared" si="107"/>
        <v/>
      </c>
      <c r="AK49" s="70" t="str">
        <f t="shared" si="108"/>
        <v/>
      </c>
      <c r="AL49" s="70" t="str">
        <f t="shared" si="109"/>
        <v/>
      </c>
      <c r="AM49" s="70" t="str">
        <f t="shared" si="110"/>
        <v/>
      </c>
      <c r="AN49" s="70" t="str">
        <f t="shared" si="111"/>
        <v/>
      </c>
      <c r="AO49" s="70" t="str">
        <f t="shared" si="112"/>
        <v/>
      </c>
      <c r="AP49" s="70" t="str">
        <f t="shared" si="113"/>
        <v/>
      </c>
      <c r="AQ49" s="70" t="str">
        <f t="shared" si="114"/>
        <v/>
      </c>
      <c r="AR49" s="70" t="str">
        <f t="shared" si="115"/>
        <v/>
      </c>
      <c r="AS49" s="70" t="str">
        <f t="shared" si="116"/>
        <v/>
      </c>
      <c r="AT49" s="70" t="str">
        <f t="shared" si="117"/>
        <v/>
      </c>
      <c r="AU49" s="70" t="str">
        <f t="shared" si="118"/>
        <v/>
      </c>
      <c r="AV49" s="70" t="str">
        <f t="shared" si="119"/>
        <v/>
      </c>
      <c r="AW49" s="70" t="str">
        <f t="shared" si="120"/>
        <v/>
      </c>
      <c r="AX49" s="70" t="str">
        <f t="shared" si="121"/>
        <v/>
      </c>
      <c r="AY49" s="70" t="str">
        <f t="shared" si="122"/>
        <v/>
      </c>
      <c r="AZ49" s="70" t="str">
        <f t="shared" si="123"/>
        <v/>
      </c>
      <c r="BA49" s="70" t="str">
        <f t="shared" si="124"/>
        <v/>
      </c>
      <c r="BB49" s="70" t="str">
        <f t="shared" si="125"/>
        <v/>
      </c>
      <c r="BC49" s="70" t="str">
        <f t="shared" si="126"/>
        <v/>
      </c>
      <c r="BD49" s="70" t="str">
        <f t="shared" si="127"/>
        <v/>
      </c>
      <c r="BE49" s="70" t="str">
        <f t="shared" si="128"/>
        <v/>
      </c>
      <c r="BF49" s="70" t="str">
        <f t="shared" si="129"/>
        <v/>
      </c>
      <c r="BG49" s="70" t="str">
        <f t="shared" si="130"/>
        <v/>
      </c>
      <c r="BH49" s="70" t="str">
        <f t="shared" si="131"/>
        <v/>
      </c>
      <c r="BI49" s="70" t="str">
        <f t="shared" si="132"/>
        <v/>
      </c>
      <c r="BJ49" s="70" t="str">
        <f t="shared" si="133"/>
        <v/>
      </c>
      <c r="BK49" s="70" t="str">
        <f t="shared" si="134"/>
        <v/>
      </c>
      <c r="BL49" s="70" t="str">
        <f t="shared" si="135"/>
        <v/>
      </c>
      <c r="BM49" s="70" t="str">
        <f t="shared" si="136"/>
        <v/>
      </c>
      <c r="BN49" s="70" t="str">
        <f t="shared" si="137"/>
        <v/>
      </c>
    </row>
    <row r="50" spans="1:66" x14ac:dyDescent="0.25">
      <c r="A50" s="1">
        <v>4</v>
      </c>
      <c r="B50" s="106" t="s">
        <v>145</v>
      </c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>
        <v>5</v>
      </c>
      <c r="U50" s="89">
        <f t="shared" si="138"/>
        <v>80</v>
      </c>
      <c r="V50" s="80">
        <v>4</v>
      </c>
      <c r="X50" s="70">
        <f t="shared" ref="X50:X52" si="139">+Y50</f>
        <v>80</v>
      </c>
      <c r="Y50" s="70">
        <f t="shared" ref="Y50:Y52" si="140">IF(V50&lt;3,"60 dan kam",Z50)</f>
        <v>80</v>
      </c>
      <c r="Z50" s="70">
        <f t="shared" ref="Z50:Z52" si="141">IF(V50=3,$Z$3,AA50)</f>
        <v>80</v>
      </c>
      <c r="AA50" s="70">
        <f t="shared" ref="AA50:AA52" si="142">IF(AND(3.01&lt;=V50,V50&lt;=3.05),$AA$3,AB50)</f>
        <v>80</v>
      </c>
      <c r="AB50" s="70">
        <f t="shared" ref="AB50:AB52" si="143">IF(AND(3.06&lt;=V50,V50&lt;=3.1),$AB$3,AC50)</f>
        <v>80</v>
      </c>
      <c r="AC50" s="70">
        <f t="shared" ref="AC50:AC52" si="144">IF(AND(3.11&lt;=V50,V50&lt;=3.15),$AC$3,AD50)</f>
        <v>80</v>
      </c>
      <c r="AD50" s="70">
        <f t="shared" ref="AD50:AD52" si="145">IF(AND(3.16&lt;=V50,V50&lt;=3.2),$AD$3,AE50)</f>
        <v>80</v>
      </c>
      <c r="AE50" s="70">
        <f t="shared" ref="AE50:AE52" si="146">IF(AND(3.21&lt;=V50,V50&lt;=3.25),$AE$3,AF50)</f>
        <v>80</v>
      </c>
      <c r="AF50" s="70">
        <f t="shared" ref="AF50:AF52" si="147">IF(AND(3.26&lt;=V50,V50&lt;=3.25),$AF$3,AG50)</f>
        <v>80</v>
      </c>
      <c r="AG50" s="70">
        <f t="shared" ref="AG50:AG52" si="148">IF(AND(3.31&lt;=V50,V50&lt;=3.35),$AG$3,AH50)</f>
        <v>80</v>
      </c>
      <c r="AH50" s="70">
        <f t="shared" ref="AH50:AH52" si="149">IF(AND(3.36&lt;=V50,V50&lt;=3.4),$AH$3,AI50)</f>
        <v>80</v>
      </c>
      <c r="AI50" s="70">
        <f t="shared" ref="AI50:AI52" si="150">IF(AND(3.41&lt;=V50,V50&lt;=3.45),$AI$3,AJ50)</f>
        <v>80</v>
      </c>
      <c r="AJ50" s="70">
        <f t="shared" ref="AJ50:AJ52" si="151">IF(AND(3.46&lt;=V50,V50&lt;=3.5),$AJ$3,AK50)</f>
        <v>80</v>
      </c>
      <c r="AK50" s="70">
        <f t="shared" ref="AK50:AK52" si="152">IF(AND(3.51&lt;=V50,V50&lt;=3.55),$AK$3,AL50)</f>
        <v>80</v>
      </c>
      <c r="AL50" s="70">
        <f t="shared" ref="AL50:AL52" si="153">IF(AND(3.56&lt;=V50,V50&lt;=3.6),$AL$3,AM50)</f>
        <v>80</v>
      </c>
      <c r="AM50" s="70">
        <f t="shared" ref="AM50:AM52" si="154">IF(AND(3.61&lt;=V50,V50&lt;=3.65),$AM$3,AN50)</f>
        <v>80</v>
      </c>
      <c r="AN50" s="70">
        <f t="shared" ref="AN50:AN52" si="155">IF(AND(3.66&lt;=V50,V50&lt;=3.7),$AN$3,AO50)</f>
        <v>80</v>
      </c>
      <c r="AO50" s="70">
        <f t="shared" ref="AO50:AO52" si="156">IF(AND(3.71&lt;=V50,V50&lt;=3.75),$AO$3,AP50)</f>
        <v>80</v>
      </c>
      <c r="AP50" s="70">
        <f t="shared" ref="AP50:AP52" si="157">IF(AND(3.76&lt;=V50,V50&lt;=3.8),$AP$3,AQ50)</f>
        <v>80</v>
      </c>
      <c r="AQ50" s="70">
        <f t="shared" ref="AQ50:AQ52" si="158">IF(AND(3.81&lt;=V50,V50&lt;=3.85),$AQ$3,AR50)</f>
        <v>80</v>
      </c>
      <c r="AR50" s="70">
        <f t="shared" ref="AR50:AR52" si="159">IF(AND(3.86&lt;=V50,V50&lt;=3.9),$AR$3,AS50)</f>
        <v>80</v>
      </c>
      <c r="AS50" s="70">
        <f t="shared" ref="AS50:AS52" si="160">IF(AND(3.91&lt;=V50,V50&lt;=3.95),$AS$3,AT50)</f>
        <v>80</v>
      </c>
      <c r="AT50" s="70">
        <f t="shared" ref="AT50:AT52" si="161">IF(AND(3.96&lt;=V50,V50&lt;=4),$AT$3,AU50)</f>
        <v>80</v>
      </c>
      <c r="AU50" s="70" t="str">
        <f t="shared" ref="AU50:AU52" si="162">IF(AND(4.01&lt;=V50,V50&lt;=4.05),$AU$3,AV50)</f>
        <v/>
      </c>
      <c r="AV50" s="70" t="str">
        <f t="shared" ref="AV50:AV52" si="163">IF(AND(4.06&lt;=V50,V50&lt;=4.1),$AV$3,AW50)</f>
        <v/>
      </c>
      <c r="AW50" s="70" t="str">
        <f t="shared" ref="AW50:AW52" si="164">IF(AND(4.11&lt;=V50,V50&lt;=4.15),$AW$3,AX50)</f>
        <v/>
      </c>
      <c r="AX50" s="70" t="str">
        <f t="shared" ref="AX50:AX52" si="165">IF(AND(4.16&lt;=V50,V50&lt;=4.2),$AX$3,AY50)</f>
        <v/>
      </c>
      <c r="AY50" s="70" t="str">
        <f t="shared" ref="AY50:AY52" si="166">IF(AND(4.21&lt;=V50,V50&lt;=4.25),$AY$3,AZ50)</f>
        <v/>
      </c>
      <c r="AZ50" s="70" t="str">
        <f t="shared" ref="AZ50:AZ52" si="167">IF(AND(4.26&lt;=V50,V50&lt;=4.3),$AZ$3,BA50)</f>
        <v/>
      </c>
      <c r="BA50" s="70" t="str">
        <f t="shared" ref="BA50:BA52" si="168">IF(AND(4.31&lt;=V50,V50&lt;=4.35),$BA$3,BB50)</f>
        <v/>
      </c>
      <c r="BB50" s="70" t="str">
        <f t="shared" ref="BB50:BB52" si="169">IF(AND(4.36&lt;=V50,V50&lt;=4.4),$BB$3,BC50)</f>
        <v/>
      </c>
      <c r="BC50" s="70" t="str">
        <f t="shared" ref="BC50:BC52" si="170">IF(AND(4.41&lt;=V50,V50&lt;=4.45),$BC$3,BD50)</f>
        <v/>
      </c>
      <c r="BD50" s="70" t="str">
        <f t="shared" ref="BD50:BD52" si="171">IF(AND(4.46&lt;=V50,V50&lt;=4.5),$BD$3,BE50)</f>
        <v/>
      </c>
      <c r="BE50" s="70" t="str">
        <f t="shared" ref="BE50:BE52" si="172">IF(AND(4.51&lt;=V50,V50&lt;=4.55),$BE$3,BF50)</f>
        <v/>
      </c>
      <c r="BF50" s="70" t="str">
        <f t="shared" ref="BF50:BF52" si="173">IF(AND(4.56&lt;=V50,V50&lt;=4.6),$BF$3,BG50)</f>
        <v/>
      </c>
      <c r="BG50" s="70" t="str">
        <f t="shared" ref="BG50:BG52" si="174">IF(AND(4.61&lt;=V50,V50&lt;=4.65),$BG$3,BH50)</f>
        <v/>
      </c>
      <c r="BH50" s="70" t="str">
        <f t="shared" ref="BH50:BH52" si="175">IF(AND(4.66&lt;=V50,V50&lt;=4.7),$BH$3,BI50)</f>
        <v/>
      </c>
      <c r="BI50" s="70" t="str">
        <f t="shared" ref="BI50:BI52" si="176">IF(AND(4.71&lt;=V50,V50&lt;=4.75),$BI$3,BJ50)</f>
        <v/>
      </c>
      <c r="BJ50" s="70" t="str">
        <f t="shared" ref="BJ50:BJ52" si="177">IF(AND(4.76&lt;=V50,V50&lt;=4.8),$BJ$3,BK50)</f>
        <v/>
      </c>
      <c r="BK50" s="70" t="str">
        <f t="shared" ref="BK50:BK52" si="178">IF(AND(4.81&lt;=V50,V50&lt;=4.85),$BK$3,BL50)</f>
        <v/>
      </c>
      <c r="BL50" s="70" t="str">
        <f t="shared" ref="BL50:BL52" si="179">IF(AND(4.86&lt;=V50,V50&lt;=4.9),$BL$3,BM50)</f>
        <v/>
      </c>
      <c r="BM50" s="70" t="str">
        <f t="shared" ref="BM50:BM52" si="180">IF(AND(4.91&lt;=V50,V50&lt;=4.95),$BM$3,BN50)</f>
        <v/>
      </c>
      <c r="BN50" s="70" t="str">
        <f t="shared" ref="BN50:BN52" si="181">IF(AND(4.96&lt;=V50,V50&lt;=5),$BN$3,"")</f>
        <v/>
      </c>
    </row>
    <row r="51" spans="1:66" x14ac:dyDescent="0.25">
      <c r="A51" s="1">
        <v>5</v>
      </c>
      <c r="B51" s="114" t="s">
        <v>146</v>
      </c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>
        <v>5</v>
      </c>
      <c r="U51" s="89">
        <f t="shared" si="138"/>
        <v>80</v>
      </c>
      <c r="V51" s="80">
        <v>4</v>
      </c>
      <c r="X51" s="70">
        <f t="shared" si="139"/>
        <v>80</v>
      </c>
      <c r="Y51" s="70">
        <f t="shared" si="140"/>
        <v>80</v>
      </c>
      <c r="Z51" s="70">
        <f t="shared" si="141"/>
        <v>80</v>
      </c>
      <c r="AA51" s="70">
        <f t="shared" si="142"/>
        <v>80</v>
      </c>
      <c r="AB51" s="70">
        <f t="shared" si="143"/>
        <v>80</v>
      </c>
      <c r="AC51" s="70">
        <f t="shared" si="144"/>
        <v>80</v>
      </c>
      <c r="AD51" s="70">
        <f t="shared" si="145"/>
        <v>80</v>
      </c>
      <c r="AE51" s="70">
        <f t="shared" si="146"/>
        <v>80</v>
      </c>
      <c r="AF51" s="70">
        <f t="shared" si="147"/>
        <v>80</v>
      </c>
      <c r="AG51" s="70">
        <f t="shared" si="148"/>
        <v>80</v>
      </c>
      <c r="AH51" s="70">
        <f t="shared" si="149"/>
        <v>80</v>
      </c>
      <c r="AI51" s="70">
        <f t="shared" si="150"/>
        <v>80</v>
      </c>
      <c r="AJ51" s="70">
        <f t="shared" si="151"/>
        <v>80</v>
      </c>
      <c r="AK51" s="70">
        <f t="shared" si="152"/>
        <v>80</v>
      </c>
      <c r="AL51" s="70">
        <f t="shared" si="153"/>
        <v>80</v>
      </c>
      <c r="AM51" s="70">
        <f t="shared" si="154"/>
        <v>80</v>
      </c>
      <c r="AN51" s="70">
        <f t="shared" si="155"/>
        <v>80</v>
      </c>
      <c r="AO51" s="70">
        <f t="shared" si="156"/>
        <v>80</v>
      </c>
      <c r="AP51" s="70">
        <f t="shared" si="157"/>
        <v>80</v>
      </c>
      <c r="AQ51" s="70">
        <f t="shared" si="158"/>
        <v>80</v>
      </c>
      <c r="AR51" s="70">
        <f t="shared" si="159"/>
        <v>80</v>
      </c>
      <c r="AS51" s="70">
        <f t="shared" si="160"/>
        <v>80</v>
      </c>
      <c r="AT51" s="70">
        <f t="shared" si="161"/>
        <v>80</v>
      </c>
      <c r="AU51" s="70" t="str">
        <f t="shared" si="162"/>
        <v/>
      </c>
      <c r="AV51" s="70" t="str">
        <f t="shared" si="163"/>
        <v/>
      </c>
      <c r="AW51" s="70" t="str">
        <f t="shared" si="164"/>
        <v/>
      </c>
      <c r="AX51" s="70" t="str">
        <f t="shared" si="165"/>
        <v/>
      </c>
      <c r="AY51" s="70" t="str">
        <f t="shared" si="166"/>
        <v/>
      </c>
      <c r="AZ51" s="70" t="str">
        <f t="shared" si="167"/>
        <v/>
      </c>
      <c r="BA51" s="70" t="str">
        <f t="shared" si="168"/>
        <v/>
      </c>
      <c r="BB51" s="70" t="str">
        <f t="shared" si="169"/>
        <v/>
      </c>
      <c r="BC51" s="70" t="str">
        <f t="shared" si="170"/>
        <v/>
      </c>
      <c r="BD51" s="70" t="str">
        <f t="shared" si="171"/>
        <v/>
      </c>
      <c r="BE51" s="70" t="str">
        <f t="shared" si="172"/>
        <v/>
      </c>
      <c r="BF51" s="70" t="str">
        <f t="shared" si="173"/>
        <v/>
      </c>
      <c r="BG51" s="70" t="str">
        <f t="shared" si="174"/>
        <v/>
      </c>
      <c r="BH51" s="70" t="str">
        <f t="shared" si="175"/>
        <v/>
      </c>
      <c r="BI51" s="70" t="str">
        <f t="shared" si="176"/>
        <v/>
      </c>
      <c r="BJ51" s="70" t="str">
        <f t="shared" si="177"/>
        <v/>
      </c>
      <c r="BK51" s="70" t="str">
        <f t="shared" si="178"/>
        <v/>
      </c>
      <c r="BL51" s="70" t="str">
        <f t="shared" si="179"/>
        <v/>
      </c>
      <c r="BM51" s="70" t="str">
        <f t="shared" si="180"/>
        <v/>
      </c>
      <c r="BN51" s="70" t="str">
        <f t="shared" si="181"/>
        <v/>
      </c>
    </row>
    <row r="52" spans="1:66" x14ac:dyDescent="0.25">
      <c r="A52" s="1">
        <v>6</v>
      </c>
      <c r="B52" s="106" t="s">
        <v>147</v>
      </c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>
        <v>5</v>
      </c>
      <c r="U52" s="89">
        <f t="shared" si="138"/>
        <v>60</v>
      </c>
      <c r="V52" s="80">
        <v>3</v>
      </c>
      <c r="X52" s="70">
        <f t="shared" si="139"/>
        <v>60</v>
      </c>
      <c r="Y52" s="70">
        <f t="shared" si="140"/>
        <v>60</v>
      </c>
      <c r="Z52" s="70">
        <f t="shared" si="141"/>
        <v>60</v>
      </c>
      <c r="AA52" s="70" t="str">
        <f t="shared" si="142"/>
        <v/>
      </c>
      <c r="AB52" s="70" t="str">
        <f t="shared" si="143"/>
        <v/>
      </c>
      <c r="AC52" s="70" t="str">
        <f t="shared" si="144"/>
        <v/>
      </c>
      <c r="AD52" s="70" t="str">
        <f t="shared" si="145"/>
        <v/>
      </c>
      <c r="AE52" s="70" t="str">
        <f t="shared" si="146"/>
        <v/>
      </c>
      <c r="AF52" s="70" t="str">
        <f t="shared" si="147"/>
        <v/>
      </c>
      <c r="AG52" s="70" t="str">
        <f t="shared" si="148"/>
        <v/>
      </c>
      <c r="AH52" s="70" t="str">
        <f t="shared" si="149"/>
        <v/>
      </c>
      <c r="AI52" s="70" t="str">
        <f t="shared" si="150"/>
        <v/>
      </c>
      <c r="AJ52" s="70" t="str">
        <f t="shared" si="151"/>
        <v/>
      </c>
      <c r="AK52" s="70" t="str">
        <f t="shared" si="152"/>
        <v/>
      </c>
      <c r="AL52" s="70" t="str">
        <f t="shared" si="153"/>
        <v/>
      </c>
      <c r="AM52" s="70" t="str">
        <f t="shared" si="154"/>
        <v/>
      </c>
      <c r="AN52" s="70" t="str">
        <f t="shared" si="155"/>
        <v/>
      </c>
      <c r="AO52" s="70" t="str">
        <f t="shared" si="156"/>
        <v/>
      </c>
      <c r="AP52" s="70" t="str">
        <f t="shared" si="157"/>
        <v/>
      </c>
      <c r="AQ52" s="70" t="str">
        <f t="shared" si="158"/>
        <v/>
      </c>
      <c r="AR52" s="70" t="str">
        <f t="shared" si="159"/>
        <v/>
      </c>
      <c r="AS52" s="70" t="str">
        <f t="shared" si="160"/>
        <v/>
      </c>
      <c r="AT52" s="70" t="str">
        <f t="shared" si="161"/>
        <v/>
      </c>
      <c r="AU52" s="70" t="str">
        <f t="shared" si="162"/>
        <v/>
      </c>
      <c r="AV52" s="70" t="str">
        <f t="shared" si="163"/>
        <v/>
      </c>
      <c r="AW52" s="70" t="str">
        <f t="shared" si="164"/>
        <v/>
      </c>
      <c r="AX52" s="70" t="str">
        <f t="shared" si="165"/>
        <v/>
      </c>
      <c r="AY52" s="70" t="str">
        <f t="shared" si="166"/>
        <v/>
      </c>
      <c r="AZ52" s="70" t="str">
        <f t="shared" si="167"/>
        <v/>
      </c>
      <c r="BA52" s="70" t="str">
        <f t="shared" si="168"/>
        <v/>
      </c>
      <c r="BB52" s="70" t="str">
        <f t="shared" si="169"/>
        <v/>
      </c>
      <c r="BC52" s="70" t="str">
        <f t="shared" si="170"/>
        <v/>
      </c>
      <c r="BD52" s="70" t="str">
        <f t="shared" si="171"/>
        <v/>
      </c>
      <c r="BE52" s="70" t="str">
        <f t="shared" si="172"/>
        <v/>
      </c>
      <c r="BF52" s="70" t="str">
        <f t="shared" si="173"/>
        <v/>
      </c>
      <c r="BG52" s="70" t="str">
        <f t="shared" si="174"/>
        <v/>
      </c>
      <c r="BH52" s="70" t="str">
        <f t="shared" si="175"/>
        <v/>
      </c>
      <c r="BI52" s="70" t="str">
        <f t="shared" si="176"/>
        <v/>
      </c>
      <c r="BJ52" s="70" t="str">
        <f t="shared" si="177"/>
        <v/>
      </c>
      <c r="BK52" s="70" t="str">
        <f t="shared" si="178"/>
        <v/>
      </c>
      <c r="BL52" s="70" t="str">
        <f t="shared" si="179"/>
        <v/>
      </c>
      <c r="BM52" s="70" t="str">
        <f t="shared" si="180"/>
        <v/>
      </c>
      <c r="BN52" s="70" t="str">
        <f t="shared" si="181"/>
        <v/>
      </c>
    </row>
    <row r="53" spans="1:66" x14ac:dyDescent="0.25">
      <c r="A53" s="146"/>
      <c r="B53" s="146"/>
      <c r="C53" s="146"/>
      <c r="D53" s="146"/>
      <c r="E53" s="146"/>
      <c r="F53" s="146"/>
      <c r="G53" s="146"/>
      <c r="H53" s="146"/>
      <c r="I53" s="146"/>
      <c r="J53" s="146"/>
      <c r="K53" s="146"/>
      <c r="L53" s="146"/>
      <c r="M53" s="146"/>
      <c r="N53" s="146"/>
      <c r="O53" s="146"/>
      <c r="P53" s="146"/>
      <c r="Q53" s="146"/>
      <c r="R53" s="146"/>
      <c r="S53" s="146"/>
      <c r="T53" s="146"/>
      <c r="U53" s="146"/>
      <c r="V53" s="79"/>
      <c r="X53" s="70"/>
      <c r="Y53" s="70"/>
      <c r="Z53" s="70"/>
      <c r="AA53" s="70"/>
      <c r="AB53" s="70"/>
      <c r="AC53" s="70"/>
      <c r="AD53" s="70"/>
      <c r="AE53" s="70"/>
      <c r="AF53" s="70"/>
      <c r="AG53" s="70"/>
      <c r="AH53" s="70"/>
      <c r="AI53" s="70"/>
      <c r="AJ53" s="70"/>
      <c r="AK53" s="70"/>
      <c r="AL53" s="70"/>
      <c r="AM53" s="70"/>
      <c r="AN53" s="70"/>
      <c r="AO53" s="70"/>
      <c r="AP53" s="70"/>
      <c r="AQ53" s="70"/>
      <c r="AR53" s="70"/>
      <c r="AS53" s="70"/>
      <c r="AT53" s="70"/>
      <c r="AU53" s="70"/>
      <c r="AV53" s="70"/>
      <c r="AW53" s="70"/>
      <c r="AX53" s="70"/>
      <c r="AY53" s="70"/>
      <c r="AZ53" s="70"/>
      <c r="BA53" s="70"/>
      <c r="BB53" s="70"/>
      <c r="BC53" s="70"/>
      <c r="BD53" s="70"/>
      <c r="BE53" s="70"/>
      <c r="BF53" s="70"/>
      <c r="BG53" s="70"/>
      <c r="BH53" s="70"/>
      <c r="BI53" s="70"/>
      <c r="BJ53" s="70"/>
      <c r="BK53" s="70"/>
      <c r="BL53" s="70"/>
      <c r="BM53" s="70"/>
      <c r="BN53" s="70"/>
    </row>
    <row r="54" spans="1:66" x14ac:dyDescent="0.25">
      <c r="A54" s="131" t="s">
        <v>43</v>
      </c>
      <c r="B54" s="132"/>
      <c r="C54" s="132"/>
      <c r="D54" s="132"/>
      <c r="E54" s="132"/>
      <c r="F54" s="132"/>
      <c r="G54" s="132"/>
      <c r="H54" s="132"/>
      <c r="I54" s="132"/>
      <c r="J54" s="132"/>
      <c r="K54" s="132"/>
      <c r="L54" s="132"/>
      <c r="M54" s="132"/>
      <c r="N54" s="132"/>
      <c r="O54" s="132"/>
      <c r="P54" s="132"/>
      <c r="Q54" s="132"/>
      <c r="R54" s="132"/>
      <c r="S54" s="132"/>
      <c r="T54" s="132"/>
      <c r="U54" s="132"/>
      <c r="V54" s="79"/>
      <c r="X54" s="70"/>
      <c r="Y54" s="70"/>
      <c r="Z54" s="70"/>
      <c r="AA54" s="70"/>
      <c r="AB54" s="70"/>
      <c r="AC54" s="70"/>
      <c r="AD54" s="70"/>
      <c r="AE54" s="70"/>
      <c r="AF54" s="70"/>
      <c r="AG54" s="70"/>
      <c r="AH54" s="70"/>
      <c r="AI54" s="70"/>
      <c r="AJ54" s="70"/>
      <c r="AK54" s="70"/>
      <c r="AL54" s="70"/>
      <c r="AM54" s="70"/>
      <c r="AN54" s="70"/>
      <c r="AO54" s="70"/>
      <c r="AP54" s="70"/>
      <c r="AQ54" s="70"/>
      <c r="AR54" s="70"/>
      <c r="AS54" s="70"/>
      <c r="AT54" s="70"/>
      <c r="AU54" s="70"/>
      <c r="AV54" s="70"/>
      <c r="AW54" s="70"/>
      <c r="AX54" s="70"/>
      <c r="AY54" s="70"/>
      <c r="AZ54" s="70"/>
      <c r="BA54" s="70"/>
      <c r="BB54" s="70"/>
      <c r="BC54" s="70"/>
      <c r="BD54" s="70"/>
      <c r="BE54" s="70"/>
      <c r="BF54" s="70"/>
      <c r="BG54" s="70"/>
      <c r="BH54" s="70"/>
      <c r="BI54" s="70"/>
      <c r="BJ54" s="70"/>
      <c r="BK54" s="70"/>
      <c r="BL54" s="70"/>
      <c r="BM54" s="70"/>
      <c r="BN54" s="70"/>
    </row>
    <row r="55" spans="1:66" x14ac:dyDescent="0.25">
      <c r="A55" s="1">
        <v>1</v>
      </c>
      <c r="B55" s="4" t="s">
        <v>148</v>
      </c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>
        <v>4</v>
      </c>
      <c r="U55" s="89">
        <f>+X55</f>
        <v>100</v>
      </c>
      <c r="V55" s="80">
        <v>5</v>
      </c>
      <c r="X55" s="70">
        <f t="shared" si="95"/>
        <v>100</v>
      </c>
      <c r="Y55" s="70">
        <f t="shared" si="96"/>
        <v>100</v>
      </c>
      <c r="Z55" s="70">
        <f t="shared" si="97"/>
        <v>100</v>
      </c>
      <c r="AA55" s="70">
        <f t="shared" si="98"/>
        <v>100</v>
      </c>
      <c r="AB55" s="70">
        <f t="shared" si="99"/>
        <v>100</v>
      </c>
      <c r="AC55" s="70">
        <f t="shared" si="100"/>
        <v>100</v>
      </c>
      <c r="AD55" s="70">
        <f t="shared" si="101"/>
        <v>100</v>
      </c>
      <c r="AE55" s="70">
        <f t="shared" si="102"/>
        <v>100</v>
      </c>
      <c r="AF55" s="70">
        <f t="shared" si="103"/>
        <v>100</v>
      </c>
      <c r="AG55" s="70">
        <f t="shared" si="104"/>
        <v>100</v>
      </c>
      <c r="AH55" s="70">
        <f t="shared" si="105"/>
        <v>100</v>
      </c>
      <c r="AI55" s="70">
        <f t="shared" si="106"/>
        <v>100</v>
      </c>
      <c r="AJ55" s="70">
        <f t="shared" si="107"/>
        <v>100</v>
      </c>
      <c r="AK55" s="70">
        <f t="shared" si="108"/>
        <v>100</v>
      </c>
      <c r="AL55" s="70">
        <f t="shared" si="109"/>
        <v>100</v>
      </c>
      <c r="AM55" s="70">
        <f t="shared" si="110"/>
        <v>100</v>
      </c>
      <c r="AN55" s="70">
        <f t="shared" si="111"/>
        <v>100</v>
      </c>
      <c r="AO55" s="70">
        <f t="shared" si="112"/>
        <v>100</v>
      </c>
      <c r="AP55" s="70">
        <f t="shared" si="113"/>
        <v>100</v>
      </c>
      <c r="AQ55" s="70">
        <f t="shared" si="114"/>
        <v>100</v>
      </c>
      <c r="AR55" s="70">
        <f t="shared" si="115"/>
        <v>100</v>
      </c>
      <c r="AS55" s="70">
        <f t="shared" si="116"/>
        <v>100</v>
      </c>
      <c r="AT55" s="70">
        <f t="shared" si="117"/>
        <v>100</v>
      </c>
      <c r="AU55" s="70">
        <f t="shared" si="118"/>
        <v>100</v>
      </c>
      <c r="AV55" s="70">
        <f t="shared" si="119"/>
        <v>100</v>
      </c>
      <c r="AW55" s="70">
        <f t="shared" si="120"/>
        <v>100</v>
      </c>
      <c r="AX55" s="70">
        <f t="shared" si="121"/>
        <v>100</v>
      </c>
      <c r="AY55" s="70">
        <f t="shared" si="122"/>
        <v>100</v>
      </c>
      <c r="AZ55" s="70">
        <f t="shared" si="123"/>
        <v>100</v>
      </c>
      <c r="BA55" s="70">
        <f t="shared" si="124"/>
        <v>100</v>
      </c>
      <c r="BB55" s="70">
        <f t="shared" si="125"/>
        <v>100</v>
      </c>
      <c r="BC55" s="70">
        <f t="shared" si="126"/>
        <v>100</v>
      </c>
      <c r="BD55" s="70">
        <f t="shared" si="127"/>
        <v>100</v>
      </c>
      <c r="BE55" s="70">
        <f t="shared" si="128"/>
        <v>100</v>
      </c>
      <c r="BF55" s="70">
        <f t="shared" si="129"/>
        <v>100</v>
      </c>
      <c r="BG55" s="70">
        <f t="shared" si="130"/>
        <v>100</v>
      </c>
      <c r="BH55" s="70">
        <f t="shared" si="131"/>
        <v>100</v>
      </c>
      <c r="BI55" s="70">
        <f t="shared" si="132"/>
        <v>100</v>
      </c>
      <c r="BJ55" s="70">
        <f t="shared" si="133"/>
        <v>100</v>
      </c>
      <c r="BK55" s="70">
        <f t="shared" si="134"/>
        <v>100</v>
      </c>
      <c r="BL55" s="70">
        <f t="shared" si="135"/>
        <v>100</v>
      </c>
      <c r="BM55" s="70">
        <f t="shared" si="136"/>
        <v>100</v>
      </c>
      <c r="BN55" s="70">
        <f t="shared" si="137"/>
        <v>100</v>
      </c>
    </row>
    <row r="56" spans="1:66" x14ac:dyDescent="0.25">
      <c r="A56" s="1">
        <v>2</v>
      </c>
      <c r="B56" s="4" t="s">
        <v>149</v>
      </c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>
        <v>4</v>
      </c>
      <c r="U56" s="89">
        <f t="shared" ref="U56:U58" si="182">+X56</f>
        <v>80</v>
      </c>
      <c r="V56" s="80">
        <v>4</v>
      </c>
      <c r="X56" s="70">
        <f t="shared" si="95"/>
        <v>80</v>
      </c>
      <c r="Y56" s="70">
        <f t="shared" si="96"/>
        <v>80</v>
      </c>
      <c r="Z56" s="70">
        <f t="shared" si="97"/>
        <v>80</v>
      </c>
      <c r="AA56" s="70">
        <f t="shared" si="98"/>
        <v>80</v>
      </c>
      <c r="AB56" s="70">
        <f t="shared" si="99"/>
        <v>80</v>
      </c>
      <c r="AC56" s="70">
        <f t="shared" si="100"/>
        <v>80</v>
      </c>
      <c r="AD56" s="70">
        <f t="shared" si="101"/>
        <v>80</v>
      </c>
      <c r="AE56" s="70">
        <f t="shared" si="102"/>
        <v>80</v>
      </c>
      <c r="AF56" s="70">
        <f t="shared" si="103"/>
        <v>80</v>
      </c>
      <c r="AG56" s="70">
        <f t="shared" si="104"/>
        <v>80</v>
      </c>
      <c r="AH56" s="70">
        <f t="shared" si="105"/>
        <v>80</v>
      </c>
      <c r="AI56" s="70">
        <f t="shared" si="106"/>
        <v>80</v>
      </c>
      <c r="AJ56" s="70">
        <f t="shared" si="107"/>
        <v>80</v>
      </c>
      <c r="AK56" s="70">
        <f t="shared" si="108"/>
        <v>80</v>
      </c>
      <c r="AL56" s="70">
        <f t="shared" si="109"/>
        <v>80</v>
      </c>
      <c r="AM56" s="70">
        <f t="shared" si="110"/>
        <v>80</v>
      </c>
      <c r="AN56" s="70">
        <f t="shared" si="111"/>
        <v>80</v>
      </c>
      <c r="AO56" s="70">
        <f t="shared" si="112"/>
        <v>80</v>
      </c>
      <c r="AP56" s="70">
        <f t="shared" si="113"/>
        <v>80</v>
      </c>
      <c r="AQ56" s="70">
        <f t="shared" si="114"/>
        <v>80</v>
      </c>
      <c r="AR56" s="70">
        <f t="shared" si="115"/>
        <v>80</v>
      </c>
      <c r="AS56" s="70">
        <f t="shared" si="116"/>
        <v>80</v>
      </c>
      <c r="AT56" s="70">
        <f t="shared" si="117"/>
        <v>80</v>
      </c>
      <c r="AU56" s="70" t="str">
        <f t="shared" si="118"/>
        <v/>
      </c>
      <c r="AV56" s="70" t="str">
        <f t="shared" si="119"/>
        <v/>
      </c>
      <c r="AW56" s="70" t="str">
        <f t="shared" si="120"/>
        <v/>
      </c>
      <c r="AX56" s="70" t="str">
        <f t="shared" si="121"/>
        <v/>
      </c>
      <c r="AY56" s="70" t="str">
        <f t="shared" si="122"/>
        <v/>
      </c>
      <c r="AZ56" s="70" t="str">
        <f t="shared" si="123"/>
        <v/>
      </c>
      <c r="BA56" s="70" t="str">
        <f t="shared" si="124"/>
        <v/>
      </c>
      <c r="BB56" s="70" t="str">
        <f t="shared" si="125"/>
        <v/>
      </c>
      <c r="BC56" s="70" t="str">
        <f t="shared" si="126"/>
        <v/>
      </c>
      <c r="BD56" s="70" t="str">
        <f t="shared" si="127"/>
        <v/>
      </c>
      <c r="BE56" s="70" t="str">
        <f t="shared" si="128"/>
        <v/>
      </c>
      <c r="BF56" s="70" t="str">
        <f t="shared" si="129"/>
        <v/>
      </c>
      <c r="BG56" s="70" t="str">
        <f t="shared" si="130"/>
        <v/>
      </c>
      <c r="BH56" s="70" t="str">
        <f t="shared" si="131"/>
        <v/>
      </c>
      <c r="BI56" s="70" t="str">
        <f t="shared" si="132"/>
        <v/>
      </c>
      <c r="BJ56" s="70" t="str">
        <f t="shared" si="133"/>
        <v/>
      </c>
      <c r="BK56" s="70" t="str">
        <f t="shared" si="134"/>
        <v/>
      </c>
      <c r="BL56" s="70" t="str">
        <f t="shared" si="135"/>
        <v/>
      </c>
      <c r="BM56" s="70" t="str">
        <f t="shared" si="136"/>
        <v/>
      </c>
      <c r="BN56" s="70" t="str">
        <f t="shared" si="137"/>
        <v/>
      </c>
    </row>
    <row r="57" spans="1:66" x14ac:dyDescent="0.25">
      <c r="A57" s="1">
        <v>3</v>
      </c>
      <c r="B57" s="4" t="s">
        <v>150</v>
      </c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>
        <v>3</v>
      </c>
      <c r="U57" s="89">
        <f t="shared" si="182"/>
        <v>80</v>
      </c>
      <c r="V57" s="80">
        <v>4</v>
      </c>
      <c r="X57" s="70">
        <f t="shared" ref="X57:X58" si="183">+Y57</f>
        <v>80</v>
      </c>
      <c r="Y57" s="70">
        <f t="shared" ref="Y57:Y58" si="184">IF(V57&lt;3,"60 dan kam",Z57)</f>
        <v>80</v>
      </c>
      <c r="Z57" s="70">
        <f t="shared" ref="Z57:Z58" si="185">IF(V57=3,$Z$3,AA57)</f>
        <v>80</v>
      </c>
      <c r="AA57" s="70">
        <f t="shared" ref="AA57:AA58" si="186">IF(AND(3.01&lt;=V57,V57&lt;=3.05),$AA$3,AB57)</f>
        <v>80</v>
      </c>
      <c r="AB57" s="70">
        <f t="shared" ref="AB57:AB58" si="187">IF(AND(3.06&lt;=V57,V57&lt;=3.1),$AB$3,AC57)</f>
        <v>80</v>
      </c>
      <c r="AC57" s="70">
        <f t="shared" ref="AC57:AC58" si="188">IF(AND(3.11&lt;=V57,V57&lt;=3.15),$AC$3,AD57)</f>
        <v>80</v>
      </c>
      <c r="AD57" s="70">
        <f t="shared" ref="AD57:AD58" si="189">IF(AND(3.16&lt;=V57,V57&lt;=3.2),$AD$3,AE57)</f>
        <v>80</v>
      </c>
      <c r="AE57" s="70">
        <f t="shared" ref="AE57:AE58" si="190">IF(AND(3.21&lt;=V57,V57&lt;=3.25),$AE$3,AF57)</f>
        <v>80</v>
      </c>
      <c r="AF57" s="70">
        <f t="shared" ref="AF57:AF58" si="191">IF(AND(3.26&lt;=V57,V57&lt;=3.25),$AF$3,AG57)</f>
        <v>80</v>
      </c>
      <c r="AG57" s="70">
        <f t="shared" ref="AG57:AG58" si="192">IF(AND(3.31&lt;=V57,V57&lt;=3.35),$AG$3,AH57)</f>
        <v>80</v>
      </c>
      <c r="AH57" s="70">
        <f t="shared" ref="AH57:AH58" si="193">IF(AND(3.36&lt;=V57,V57&lt;=3.4),$AH$3,AI57)</f>
        <v>80</v>
      </c>
      <c r="AI57" s="70">
        <f t="shared" ref="AI57:AI58" si="194">IF(AND(3.41&lt;=V57,V57&lt;=3.45),$AI$3,AJ57)</f>
        <v>80</v>
      </c>
      <c r="AJ57" s="70">
        <f t="shared" ref="AJ57:AJ58" si="195">IF(AND(3.46&lt;=V57,V57&lt;=3.5),$AJ$3,AK57)</f>
        <v>80</v>
      </c>
      <c r="AK57" s="70">
        <f t="shared" ref="AK57:AK58" si="196">IF(AND(3.51&lt;=V57,V57&lt;=3.55),$AK$3,AL57)</f>
        <v>80</v>
      </c>
      <c r="AL57" s="70">
        <f t="shared" ref="AL57:AL58" si="197">IF(AND(3.56&lt;=V57,V57&lt;=3.6),$AL$3,AM57)</f>
        <v>80</v>
      </c>
      <c r="AM57" s="70">
        <f t="shared" ref="AM57:AM58" si="198">IF(AND(3.61&lt;=V57,V57&lt;=3.65),$AM$3,AN57)</f>
        <v>80</v>
      </c>
      <c r="AN57" s="70">
        <f t="shared" ref="AN57:AN58" si="199">IF(AND(3.66&lt;=V57,V57&lt;=3.7),$AN$3,AO57)</f>
        <v>80</v>
      </c>
      <c r="AO57" s="70">
        <f t="shared" ref="AO57:AO58" si="200">IF(AND(3.71&lt;=V57,V57&lt;=3.75),$AO$3,AP57)</f>
        <v>80</v>
      </c>
      <c r="AP57" s="70">
        <f t="shared" ref="AP57:AP58" si="201">IF(AND(3.76&lt;=V57,V57&lt;=3.8),$AP$3,AQ57)</f>
        <v>80</v>
      </c>
      <c r="AQ57" s="70">
        <f t="shared" ref="AQ57:AQ58" si="202">IF(AND(3.81&lt;=V57,V57&lt;=3.85),$AQ$3,AR57)</f>
        <v>80</v>
      </c>
      <c r="AR57" s="70">
        <f t="shared" ref="AR57:AR58" si="203">IF(AND(3.86&lt;=V57,V57&lt;=3.9),$AR$3,AS57)</f>
        <v>80</v>
      </c>
      <c r="AS57" s="70">
        <f t="shared" ref="AS57:AS58" si="204">IF(AND(3.91&lt;=V57,V57&lt;=3.95),$AS$3,AT57)</f>
        <v>80</v>
      </c>
      <c r="AT57" s="70">
        <f t="shared" ref="AT57:AT58" si="205">IF(AND(3.96&lt;=V57,V57&lt;=4),$AT$3,AU57)</f>
        <v>80</v>
      </c>
      <c r="AU57" s="70" t="str">
        <f t="shared" ref="AU57:AU58" si="206">IF(AND(4.01&lt;=V57,V57&lt;=4.05),$AU$3,AV57)</f>
        <v/>
      </c>
      <c r="AV57" s="70" t="str">
        <f t="shared" ref="AV57:AV58" si="207">IF(AND(4.06&lt;=V57,V57&lt;=4.1),$AV$3,AW57)</f>
        <v/>
      </c>
      <c r="AW57" s="70" t="str">
        <f t="shared" ref="AW57:AW58" si="208">IF(AND(4.11&lt;=V57,V57&lt;=4.15),$AW$3,AX57)</f>
        <v/>
      </c>
      <c r="AX57" s="70" t="str">
        <f t="shared" ref="AX57:AX58" si="209">IF(AND(4.16&lt;=V57,V57&lt;=4.2),$AX$3,AY57)</f>
        <v/>
      </c>
      <c r="AY57" s="70" t="str">
        <f t="shared" ref="AY57:AY58" si="210">IF(AND(4.21&lt;=V57,V57&lt;=4.25),$AY$3,AZ57)</f>
        <v/>
      </c>
      <c r="AZ57" s="70" t="str">
        <f t="shared" ref="AZ57:AZ58" si="211">IF(AND(4.26&lt;=V57,V57&lt;=4.3),$AZ$3,BA57)</f>
        <v/>
      </c>
      <c r="BA57" s="70" t="str">
        <f t="shared" ref="BA57:BA58" si="212">IF(AND(4.31&lt;=V57,V57&lt;=4.35),$BA$3,BB57)</f>
        <v/>
      </c>
      <c r="BB57" s="70" t="str">
        <f t="shared" ref="BB57:BB58" si="213">IF(AND(4.36&lt;=V57,V57&lt;=4.4),$BB$3,BC57)</f>
        <v/>
      </c>
      <c r="BC57" s="70" t="str">
        <f t="shared" ref="BC57:BC58" si="214">IF(AND(4.41&lt;=V57,V57&lt;=4.45),$BC$3,BD57)</f>
        <v/>
      </c>
      <c r="BD57" s="70" t="str">
        <f t="shared" ref="BD57:BD58" si="215">IF(AND(4.46&lt;=V57,V57&lt;=4.5),$BD$3,BE57)</f>
        <v/>
      </c>
      <c r="BE57" s="70" t="str">
        <f t="shared" ref="BE57:BE58" si="216">IF(AND(4.51&lt;=V57,V57&lt;=4.55),$BE$3,BF57)</f>
        <v/>
      </c>
      <c r="BF57" s="70" t="str">
        <f t="shared" ref="BF57:BF58" si="217">IF(AND(4.56&lt;=V57,V57&lt;=4.6),$BF$3,BG57)</f>
        <v/>
      </c>
      <c r="BG57" s="70" t="str">
        <f t="shared" ref="BG57:BG58" si="218">IF(AND(4.61&lt;=V57,V57&lt;=4.65),$BG$3,BH57)</f>
        <v/>
      </c>
      <c r="BH57" s="70" t="str">
        <f t="shared" ref="BH57:BH58" si="219">IF(AND(4.66&lt;=V57,V57&lt;=4.7),$BH$3,BI57)</f>
        <v/>
      </c>
      <c r="BI57" s="70" t="str">
        <f t="shared" ref="BI57:BI58" si="220">IF(AND(4.71&lt;=V57,V57&lt;=4.75),$BI$3,BJ57)</f>
        <v/>
      </c>
      <c r="BJ57" s="70" t="str">
        <f t="shared" ref="BJ57:BJ58" si="221">IF(AND(4.76&lt;=V57,V57&lt;=4.8),$BJ$3,BK57)</f>
        <v/>
      </c>
      <c r="BK57" s="70" t="str">
        <f t="shared" ref="BK57:BK58" si="222">IF(AND(4.81&lt;=V57,V57&lt;=4.85),$BK$3,BL57)</f>
        <v/>
      </c>
      <c r="BL57" s="70" t="str">
        <f t="shared" ref="BL57:BL58" si="223">IF(AND(4.86&lt;=V57,V57&lt;=4.9),$BL$3,BM57)</f>
        <v/>
      </c>
      <c r="BM57" s="70" t="str">
        <f t="shared" ref="BM57:BM58" si="224">IF(AND(4.91&lt;=V57,V57&lt;=4.95),$BM$3,BN57)</f>
        <v/>
      </c>
      <c r="BN57" s="70" t="str">
        <f t="shared" ref="BN57:BN58" si="225">IF(AND(4.96&lt;=V57,V57&lt;=5),$BN$3,"")</f>
        <v/>
      </c>
    </row>
    <row r="58" spans="1:66" x14ac:dyDescent="0.25">
      <c r="A58" s="1">
        <v>4</v>
      </c>
      <c r="B58" s="4" t="s">
        <v>151</v>
      </c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>
        <v>3</v>
      </c>
      <c r="U58" s="115" t="str">
        <f t="shared" si="182"/>
        <v>60 dan kam</v>
      </c>
      <c r="V58" s="80"/>
      <c r="X58" s="70" t="str">
        <f t="shared" si="183"/>
        <v>60 dan kam</v>
      </c>
      <c r="Y58" s="70" t="str">
        <f t="shared" si="184"/>
        <v>60 dan kam</v>
      </c>
      <c r="Z58" s="70" t="str">
        <f t="shared" si="185"/>
        <v/>
      </c>
      <c r="AA58" s="70" t="str">
        <f t="shared" si="186"/>
        <v/>
      </c>
      <c r="AB58" s="70" t="str">
        <f t="shared" si="187"/>
        <v/>
      </c>
      <c r="AC58" s="70" t="str">
        <f t="shared" si="188"/>
        <v/>
      </c>
      <c r="AD58" s="70" t="str">
        <f t="shared" si="189"/>
        <v/>
      </c>
      <c r="AE58" s="70" t="str">
        <f t="shared" si="190"/>
        <v/>
      </c>
      <c r="AF58" s="70" t="str">
        <f t="shared" si="191"/>
        <v/>
      </c>
      <c r="AG58" s="70" t="str">
        <f t="shared" si="192"/>
        <v/>
      </c>
      <c r="AH58" s="70" t="str">
        <f t="shared" si="193"/>
        <v/>
      </c>
      <c r="AI58" s="70" t="str">
        <f t="shared" si="194"/>
        <v/>
      </c>
      <c r="AJ58" s="70" t="str">
        <f t="shared" si="195"/>
        <v/>
      </c>
      <c r="AK58" s="70" t="str">
        <f t="shared" si="196"/>
        <v/>
      </c>
      <c r="AL58" s="70" t="str">
        <f t="shared" si="197"/>
        <v/>
      </c>
      <c r="AM58" s="70" t="str">
        <f t="shared" si="198"/>
        <v/>
      </c>
      <c r="AN58" s="70" t="str">
        <f t="shared" si="199"/>
        <v/>
      </c>
      <c r="AO58" s="70" t="str">
        <f t="shared" si="200"/>
        <v/>
      </c>
      <c r="AP58" s="70" t="str">
        <f t="shared" si="201"/>
        <v/>
      </c>
      <c r="AQ58" s="70" t="str">
        <f t="shared" si="202"/>
        <v/>
      </c>
      <c r="AR58" s="70" t="str">
        <f t="shared" si="203"/>
        <v/>
      </c>
      <c r="AS58" s="70" t="str">
        <f t="shared" si="204"/>
        <v/>
      </c>
      <c r="AT58" s="70" t="str">
        <f t="shared" si="205"/>
        <v/>
      </c>
      <c r="AU58" s="70" t="str">
        <f t="shared" si="206"/>
        <v/>
      </c>
      <c r="AV58" s="70" t="str">
        <f t="shared" si="207"/>
        <v/>
      </c>
      <c r="AW58" s="70" t="str">
        <f t="shared" si="208"/>
        <v/>
      </c>
      <c r="AX58" s="70" t="str">
        <f t="shared" si="209"/>
        <v/>
      </c>
      <c r="AY58" s="70" t="str">
        <f t="shared" si="210"/>
        <v/>
      </c>
      <c r="AZ58" s="70" t="str">
        <f t="shared" si="211"/>
        <v/>
      </c>
      <c r="BA58" s="70" t="str">
        <f t="shared" si="212"/>
        <v/>
      </c>
      <c r="BB58" s="70" t="str">
        <f t="shared" si="213"/>
        <v/>
      </c>
      <c r="BC58" s="70" t="str">
        <f t="shared" si="214"/>
        <v/>
      </c>
      <c r="BD58" s="70" t="str">
        <f t="shared" si="215"/>
        <v/>
      </c>
      <c r="BE58" s="70" t="str">
        <f t="shared" si="216"/>
        <v/>
      </c>
      <c r="BF58" s="70" t="str">
        <f t="shared" si="217"/>
        <v/>
      </c>
      <c r="BG58" s="70" t="str">
        <f t="shared" si="218"/>
        <v/>
      </c>
      <c r="BH58" s="70" t="str">
        <f t="shared" si="219"/>
        <v/>
      </c>
      <c r="BI58" s="70" t="str">
        <f t="shared" si="220"/>
        <v/>
      </c>
      <c r="BJ58" s="70" t="str">
        <f t="shared" si="221"/>
        <v/>
      </c>
      <c r="BK58" s="70" t="str">
        <f t="shared" si="222"/>
        <v/>
      </c>
      <c r="BL58" s="70" t="str">
        <f t="shared" si="223"/>
        <v/>
      </c>
      <c r="BM58" s="70" t="str">
        <f t="shared" si="224"/>
        <v/>
      </c>
      <c r="BN58" s="70" t="str">
        <f t="shared" si="225"/>
        <v/>
      </c>
    </row>
    <row r="59" spans="1:66" ht="15.75" customHeight="1" x14ac:dyDescent="0.25">
      <c r="A59" s="133" t="s">
        <v>44</v>
      </c>
      <c r="B59" s="134"/>
      <c r="C59" s="134"/>
      <c r="D59" s="134"/>
      <c r="E59" s="134"/>
      <c r="F59" s="134"/>
      <c r="G59" s="134"/>
      <c r="H59" s="134"/>
      <c r="I59" s="134"/>
      <c r="J59" s="134"/>
      <c r="K59" s="134"/>
      <c r="L59" s="134"/>
      <c r="M59" s="134"/>
      <c r="N59" s="134"/>
      <c r="O59" s="134"/>
      <c r="P59" s="134"/>
      <c r="Q59" s="134"/>
      <c r="R59" s="134"/>
      <c r="S59" s="134"/>
      <c r="T59" s="134"/>
      <c r="U59" s="134"/>
      <c r="V59" s="79"/>
      <c r="X59" s="70"/>
      <c r="Y59" s="70"/>
      <c r="Z59" s="70"/>
      <c r="AA59" s="70"/>
      <c r="AB59" s="70"/>
      <c r="AC59" s="70"/>
      <c r="AD59" s="70"/>
      <c r="AE59" s="70"/>
      <c r="AF59" s="70"/>
      <c r="AG59" s="70"/>
      <c r="AH59" s="70"/>
      <c r="AI59" s="70"/>
      <c r="AJ59" s="70"/>
      <c r="AK59" s="70"/>
      <c r="AL59" s="70"/>
      <c r="AM59" s="70"/>
      <c r="AN59" s="70"/>
      <c r="AO59" s="70"/>
      <c r="AP59" s="70"/>
      <c r="AQ59" s="70"/>
      <c r="AR59" s="70"/>
      <c r="AS59" s="70"/>
      <c r="AT59" s="70"/>
      <c r="AU59" s="70"/>
      <c r="AV59" s="70"/>
      <c r="AW59" s="70"/>
      <c r="AX59" s="70"/>
      <c r="AY59" s="70"/>
      <c r="AZ59" s="70"/>
      <c r="BA59" s="70"/>
      <c r="BB59" s="70"/>
      <c r="BC59" s="70"/>
      <c r="BD59" s="70"/>
      <c r="BE59" s="70"/>
      <c r="BF59" s="70"/>
      <c r="BG59" s="70"/>
      <c r="BH59" s="70"/>
      <c r="BI59" s="70"/>
      <c r="BJ59" s="70"/>
      <c r="BK59" s="70"/>
      <c r="BL59" s="70"/>
      <c r="BM59" s="70"/>
      <c r="BN59" s="70"/>
    </row>
    <row r="60" spans="1:66" x14ac:dyDescent="0.25">
      <c r="A60" s="1">
        <v>1</v>
      </c>
      <c r="B60" s="4" t="s">
        <v>126</v>
      </c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89" t="str">
        <f t="shared" ref="U60" si="226">+X60</f>
        <v/>
      </c>
      <c r="V60" s="80" t="str">
        <f t="shared" ref="V60" si="227">+IF(T60&lt;0.1,"",T60)</f>
        <v/>
      </c>
      <c r="X60" s="70" t="str">
        <f t="shared" si="95"/>
        <v/>
      </c>
      <c r="Y60" s="70" t="str">
        <f t="shared" si="96"/>
        <v/>
      </c>
      <c r="Z60" s="70" t="str">
        <f t="shared" si="97"/>
        <v/>
      </c>
      <c r="AA60" s="70" t="str">
        <f t="shared" si="98"/>
        <v/>
      </c>
      <c r="AB60" s="70" t="str">
        <f t="shared" si="99"/>
        <v/>
      </c>
      <c r="AC60" s="70" t="str">
        <f t="shared" si="100"/>
        <v/>
      </c>
      <c r="AD60" s="70" t="str">
        <f t="shared" si="101"/>
        <v/>
      </c>
      <c r="AE60" s="70" t="str">
        <f t="shared" si="102"/>
        <v/>
      </c>
      <c r="AF60" s="70" t="str">
        <f t="shared" si="103"/>
        <v/>
      </c>
      <c r="AG60" s="70" t="str">
        <f t="shared" si="104"/>
        <v/>
      </c>
      <c r="AH60" s="70" t="str">
        <f t="shared" si="105"/>
        <v/>
      </c>
      <c r="AI60" s="70" t="str">
        <f t="shared" si="106"/>
        <v/>
      </c>
      <c r="AJ60" s="70" t="str">
        <f t="shared" si="107"/>
        <v/>
      </c>
      <c r="AK60" s="70" t="str">
        <f t="shared" si="108"/>
        <v/>
      </c>
      <c r="AL60" s="70" t="str">
        <f t="shared" si="109"/>
        <v/>
      </c>
      <c r="AM60" s="70" t="str">
        <f t="shared" si="110"/>
        <v/>
      </c>
      <c r="AN60" s="70" t="str">
        <f t="shared" si="111"/>
        <v/>
      </c>
      <c r="AO60" s="70" t="str">
        <f t="shared" si="112"/>
        <v/>
      </c>
      <c r="AP60" s="70" t="str">
        <f t="shared" si="113"/>
        <v/>
      </c>
      <c r="AQ60" s="70" t="str">
        <f t="shared" si="114"/>
        <v/>
      </c>
      <c r="AR60" s="70" t="str">
        <f t="shared" si="115"/>
        <v/>
      </c>
      <c r="AS60" s="70" t="str">
        <f t="shared" si="116"/>
        <v/>
      </c>
      <c r="AT60" s="70" t="str">
        <f t="shared" si="117"/>
        <v/>
      </c>
      <c r="AU60" s="70" t="str">
        <f t="shared" si="118"/>
        <v/>
      </c>
      <c r="AV60" s="70" t="str">
        <f t="shared" si="119"/>
        <v/>
      </c>
      <c r="AW60" s="70" t="str">
        <f t="shared" si="120"/>
        <v/>
      </c>
      <c r="AX60" s="70" t="str">
        <f t="shared" si="121"/>
        <v/>
      </c>
      <c r="AY60" s="70" t="str">
        <f t="shared" si="122"/>
        <v/>
      </c>
      <c r="AZ60" s="70" t="str">
        <f t="shared" si="123"/>
        <v/>
      </c>
      <c r="BA60" s="70" t="str">
        <f t="shared" si="124"/>
        <v/>
      </c>
      <c r="BB60" s="70" t="str">
        <f t="shared" si="125"/>
        <v/>
      </c>
      <c r="BC60" s="70" t="str">
        <f t="shared" si="126"/>
        <v/>
      </c>
      <c r="BD60" s="70" t="str">
        <f t="shared" si="127"/>
        <v/>
      </c>
      <c r="BE60" s="70" t="str">
        <f t="shared" si="128"/>
        <v/>
      </c>
      <c r="BF60" s="70" t="str">
        <f t="shared" si="129"/>
        <v/>
      </c>
      <c r="BG60" s="70" t="str">
        <f t="shared" si="130"/>
        <v/>
      </c>
      <c r="BH60" s="70" t="str">
        <f t="shared" si="131"/>
        <v/>
      </c>
      <c r="BI60" s="70" t="str">
        <f t="shared" si="132"/>
        <v/>
      </c>
      <c r="BJ60" s="70" t="str">
        <f t="shared" si="133"/>
        <v/>
      </c>
      <c r="BK60" s="70" t="str">
        <f t="shared" si="134"/>
        <v/>
      </c>
      <c r="BL60" s="70" t="str">
        <f t="shared" si="135"/>
        <v/>
      </c>
      <c r="BM60" s="70" t="str">
        <f t="shared" si="136"/>
        <v/>
      </c>
      <c r="BN60" s="70" t="str">
        <f t="shared" si="137"/>
        <v/>
      </c>
    </row>
    <row r="61" spans="1:66" ht="16.5" thickBot="1" x14ac:dyDescent="0.3">
      <c r="A61" s="1"/>
      <c r="B61" s="64" t="s">
        <v>67</v>
      </c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89">
        <f>+U44</f>
        <v>83.542857142857144</v>
      </c>
      <c r="V61" s="116">
        <f>+AVERAGE(V44:V60)</f>
        <v>3.9179166666666667</v>
      </c>
      <c r="X61" s="70"/>
      <c r="Y61" s="70"/>
      <c r="Z61" s="70"/>
      <c r="AA61" s="70"/>
      <c r="AB61" s="70"/>
      <c r="AC61" s="70"/>
      <c r="AD61" s="70"/>
      <c r="AE61" s="70"/>
      <c r="AF61" s="70"/>
      <c r="AG61" s="70"/>
      <c r="AH61" s="70"/>
      <c r="AI61" s="70"/>
      <c r="AJ61" s="70"/>
      <c r="AK61" s="70"/>
      <c r="AL61" s="70"/>
      <c r="AM61" s="70"/>
      <c r="AN61" s="70"/>
      <c r="AO61" s="70"/>
      <c r="AP61" s="70"/>
      <c r="AQ61" s="70"/>
      <c r="AR61" s="70"/>
      <c r="AS61" s="70"/>
      <c r="AT61" s="70"/>
      <c r="AU61" s="70"/>
      <c r="AV61" s="70"/>
      <c r="AW61" s="70"/>
      <c r="AX61" s="70"/>
      <c r="AY61" s="70"/>
      <c r="AZ61" s="70"/>
      <c r="BA61" s="70"/>
      <c r="BB61" s="70"/>
      <c r="BC61" s="70"/>
      <c r="BD61" s="70"/>
      <c r="BE61" s="70"/>
      <c r="BF61" s="70"/>
      <c r="BG61" s="70"/>
      <c r="BH61" s="70"/>
      <c r="BI61" s="70"/>
      <c r="BJ61" s="70"/>
      <c r="BK61" s="70"/>
      <c r="BL61" s="70"/>
      <c r="BM61" s="70"/>
      <c r="BN61" s="70"/>
    </row>
    <row r="62" spans="1:66" x14ac:dyDescent="0.25">
      <c r="A62" s="65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81"/>
    </row>
    <row r="63" spans="1:66" x14ac:dyDescent="0.25">
      <c r="A63" s="65"/>
      <c r="B63" s="66"/>
      <c r="C63" s="9" t="s">
        <v>68</v>
      </c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81"/>
    </row>
    <row r="64" spans="1:66" x14ac:dyDescent="0.25">
      <c r="A64" s="65"/>
      <c r="B64" s="66" t="s">
        <v>69</v>
      </c>
      <c r="C64" s="9" t="s">
        <v>70</v>
      </c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81"/>
    </row>
    <row r="65" spans="1:22" x14ac:dyDescent="0.25">
      <c r="A65" s="65"/>
      <c r="B65" s="66"/>
      <c r="C65" s="9" t="s">
        <v>71</v>
      </c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81"/>
    </row>
    <row r="66" spans="1:22" x14ac:dyDescent="0.25">
      <c r="A66" s="65"/>
      <c r="B66" s="66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81"/>
    </row>
    <row r="67" spans="1:22" x14ac:dyDescent="0.25">
      <c r="A67" s="65"/>
      <c r="B67" s="9" t="s">
        <v>132</v>
      </c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81"/>
    </row>
  </sheetData>
  <mergeCells count="15">
    <mergeCell ref="A1:U1"/>
    <mergeCell ref="U2:U3"/>
    <mergeCell ref="X2:BN2"/>
    <mergeCell ref="A54:U54"/>
    <mergeCell ref="A59:U59"/>
    <mergeCell ref="V2:V3"/>
    <mergeCell ref="C2:C3"/>
    <mergeCell ref="B2:B3"/>
    <mergeCell ref="A2:A3"/>
    <mergeCell ref="L2:S2"/>
    <mergeCell ref="T2:T3"/>
    <mergeCell ref="A45:U45"/>
    <mergeCell ref="D2:K2"/>
    <mergeCell ref="A46:U46"/>
    <mergeCell ref="A53:U53"/>
  </mergeCells>
  <conditionalFormatting sqref="V4:V43">
    <cfRule type="cellIs" dxfId="3" priority="6" stopIfTrue="1" operator="between">
      <formula>85.5</formula>
      <formula>100</formula>
    </cfRule>
    <cfRule type="cellIs" dxfId="2" priority="7" stopIfTrue="1" operator="between">
      <formula>70.5</formula>
      <formula>85.4</formula>
    </cfRule>
    <cfRule type="cellIs" dxfId="1" priority="8" stopIfTrue="1" operator="between">
      <formula>55</formula>
      <formula>70.4</formula>
    </cfRule>
  </conditionalFormatting>
  <conditionalFormatting sqref="L47:T52 L55:T58 L4:S44 L60:T61">
    <cfRule type="cellIs" dxfId="0" priority="1" operator="between">
      <formula>0.1</formula>
      <formula>2</formula>
    </cfRule>
  </conditionalFormatting>
  <pageMargins left="1.1811023622047245" right="0.39370078740157483" top="0.39370078740157483" bottom="0.39370078740157483" header="0" footer="0"/>
  <pageSetup paperSize="9" scale="7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33"/>
  <sheetViews>
    <sheetView view="pageBreakPreview" zoomScale="85" zoomScaleNormal="100" zoomScaleSheetLayoutView="85" workbookViewId="0">
      <selection activeCell="K8" sqref="K8"/>
    </sheetView>
  </sheetViews>
  <sheetFormatPr defaultRowHeight="12.75" x14ac:dyDescent="0.2"/>
  <cols>
    <col min="1" max="1" width="2.7109375" style="27" bestFit="1" customWidth="1"/>
    <col min="2" max="5" width="6.5703125" style="27" customWidth="1"/>
    <col min="6" max="6" width="18.28515625" style="27" customWidth="1"/>
    <col min="7" max="7" width="2" style="31" customWidth="1"/>
    <col min="8" max="8" width="4.5703125" style="27" customWidth="1"/>
    <col min="9" max="9" width="5.140625" style="27" customWidth="1"/>
    <col min="10" max="10" width="7.28515625" style="27" customWidth="1"/>
    <col min="11" max="11" width="7.5703125" style="27" customWidth="1"/>
    <col min="12" max="12" width="3.42578125" style="27" customWidth="1"/>
    <col min="13" max="13" width="6.5703125" style="27" customWidth="1"/>
    <col min="14" max="14" width="11.140625" style="27" customWidth="1"/>
    <col min="15" max="15" width="9.140625" style="27"/>
    <col min="16" max="16" width="23.85546875" style="27" customWidth="1"/>
    <col min="17" max="17" width="37.42578125" style="27" customWidth="1"/>
    <col min="18" max="18" width="35.42578125" style="27" customWidth="1"/>
    <col min="19" max="16384" width="9.140625" style="27"/>
  </cols>
  <sheetData>
    <row r="1" spans="1:14" ht="18.75" x14ac:dyDescent="0.2">
      <c r="A1" s="152" t="s">
        <v>15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</row>
    <row r="2" spans="1:14" ht="18.75" x14ac:dyDescent="0.2">
      <c r="A2" s="153" t="s">
        <v>16</v>
      </c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</row>
    <row r="3" spans="1:14" ht="18.75" x14ac:dyDescent="0.3">
      <c r="A3" s="29"/>
      <c r="B3" s="28"/>
      <c r="C3" s="28"/>
      <c r="D3" s="28"/>
      <c r="E3" s="28"/>
      <c r="F3" s="28"/>
      <c r="G3" s="30"/>
      <c r="H3" s="28"/>
    </row>
    <row r="4" spans="1:14" ht="18.75" x14ac:dyDescent="0.2">
      <c r="A4" s="153" t="s">
        <v>48</v>
      </c>
      <c r="B4" s="153"/>
      <c r="C4" s="153"/>
      <c r="D4" s="153"/>
      <c r="E4" s="153"/>
      <c r="F4" s="153"/>
      <c r="G4" s="153"/>
      <c r="H4" s="153"/>
      <c r="I4" s="153"/>
      <c r="J4" s="153"/>
      <c r="K4" s="153"/>
      <c r="L4" s="153"/>
      <c r="M4" s="153"/>
      <c r="N4" s="153"/>
    </row>
    <row r="5" spans="1:14" ht="72" customHeight="1" x14ac:dyDescent="0.2">
      <c r="A5" s="26"/>
    </row>
    <row r="6" spans="1:14" ht="15.75" x14ac:dyDescent="0.2">
      <c r="A6" s="162" t="s">
        <v>74</v>
      </c>
      <c r="B6" s="162"/>
      <c r="C6" s="162"/>
      <c r="D6" s="162"/>
      <c r="E6" s="162"/>
      <c r="F6" s="162"/>
      <c r="G6" s="162"/>
      <c r="H6" s="162"/>
      <c r="I6" s="162"/>
      <c r="J6" s="162"/>
      <c r="K6" s="162"/>
      <c r="L6" s="162"/>
      <c r="M6" s="162"/>
      <c r="N6" s="162"/>
    </row>
    <row r="7" spans="1:14" x14ac:dyDescent="0.2">
      <c r="A7" s="26"/>
    </row>
    <row r="8" spans="1:14" ht="30" customHeight="1" x14ac:dyDescent="0.25">
      <c r="A8" s="42" t="s">
        <v>22</v>
      </c>
      <c r="B8" s="163" t="str">
        <f>CONCATENATE('Диплом илова юзи'!D10," ",'Диплом илова юзи'!C13," ",'Диплом илова юзи'!E16)</f>
        <v>Abduvaliyeva Durdona Yusuf qizi</v>
      </c>
      <c r="C8" s="163"/>
      <c r="D8" s="163"/>
      <c r="E8" s="163"/>
      <c r="F8" s="163"/>
      <c r="G8" s="38"/>
      <c r="H8" s="164" t="s">
        <v>34</v>
      </c>
      <c r="I8" s="164"/>
      <c r="J8" s="164"/>
      <c r="K8" s="45">
        <f>J9+J10+J11</f>
        <v>40</v>
      </c>
      <c r="L8" s="44" t="s">
        <v>35</v>
      </c>
      <c r="M8" s="43"/>
      <c r="N8" s="43"/>
    </row>
    <row r="9" spans="1:14" ht="30" customHeight="1" x14ac:dyDescent="0.25">
      <c r="A9" s="166" t="s">
        <v>17</v>
      </c>
      <c r="B9" s="166"/>
      <c r="C9" s="166"/>
      <c r="D9" s="166"/>
      <c r="E9" s="166"/>
      <c r="F9" s="166"/>
      <c r="G9" s="38"/>
      <c r="H9" s="161" t="s">
        <v>98</v>
      </c>
      <c r="I9" s="161"/>
      <c r="J9" s="71">
        <f>+'Диплом илова'!BP3</f>
        <v>8</v>
      </c>
      <c r="K9" s="20"/>
      <c r="L9" s="39"/>
      <c r="M9" s="39"/>
      <c r="N9" s="39"/>
    </row>
    <row r="10" spans="1:14" ht="30" customHeight="1" x14ac:dyDescent="0.25">
      <c r="A10" s="165" t="s">
        <v>73</v>
      </c>
      <c r="B10" s="165"/>
      <c r="C10" s="165"/>
      <c r="D10" s="165"/>
      <c r="E10" s="165"/>
      <c r="F10" s="165"/>
      <c r="G10" s="38"/>
      <c r="H10" s="161" t="s">
        <v>97</v>
      </c>
      <c r="I10" s="161"/>
      <c r="J10" s="71">
        <f>+'Диплом илова'!BQ3</f>
        <v>27</v>
      </c>
      <c r="K10" s="20"/>
      <c r="L10" s="39"/>
      <c r="M10" s="39"/>
      <c r="N10" s="39"/>
    </row>
    <row r="11" spans="1:14" ht="30" customHeight="1" x14ac:dyDescent="0.25">
      <c r="A11" s="159" t="s">
        <v>75</v>
      </c>
      <c r="B11" s="159"/>
      <c r="C11" s="159"/>
      <c r="D11" s="159"/>
      <c r="E11" s="159"/>
      <c r="F11" s="159"/>
      <c r="G11" s="38"/>
      <c r="H11" s="161" t="s">
        <v>96</v>
      </c>
      <c r="I11" s="161"/>
      <c r="J11" s="71">
        <f>+'Диплом илова'!BR3</f>
        <v>5</v>
      </c>
      <c r="K11" s="20"/>
      <c r="L11" s="39"/>
      <c r="M11" s="39"/>
      <c r="N11" s="39"/>
    </row>
    <row r="12" spans="1:14" ht="25.5" customHeight="1" x14ac:dyDescent="0.25">
      <c r="A12" s="160" t="s">
        <v>25</v>
      </c>
      <c r="B12" s="160"/>
      <c r="C12" s="160"/>
      <c r="D12" s="160"/>
      <c r="E12" s="160"/>
      <c r="F12" s="160"/>
      <c r="G12" s="38"/>
      <c r="H12" s="158" t="s">
        <v>27</v>
      </c>
      <c r="I12" s="170"/>
      <c r="J12" s="170"/>
      <c r="K12" s="170"/>
      <c r="L12" s="170"/>
      <c r="M12" s="170"/>
      <c r="N12" s="170"/>
    </row>
    <row r="13" spans="1:14" s="32" customFormat="1" ht="30" customHeight="1" x14ac:dyDescent="0.25">
      <c r="A13" s="160" t="s">
        <v>28</v>
      </c>
      <c r="B13" s="160"/>
      <c r="C13" s="160"/>
      <c r="D13" s="160"/>
      <c r="E13" s="160"/>
      <c r="F13" s="160"/>
      <c r="G13" s="40"/>
      <c r="H13" s="170"/>
      <c r="I13" s="170"/>
      <c r="J13" s="170"/>
      <c r="K13" s="170"/>
      <c r="L13" s="170"/>
      <c r="M13" s="170"/>
      <c r="N13" s="170"/>
    </row>
    <row r="14" spans="1:14" s="32" customFormat="1" ht="30" customHeight="1" x14ac:dyDescent="0.25">
      <c r="A14" s="155" t="s">
        <v>29</v>
      </c>
      <c r="B14" s="155"/>
      <c r="C14" s="155"/>
      <c r="D14" s="155"/>
      <c r="E14" s="155"/>
      <c r="F14" s="155"/>
      <c r="G14" s="40"/>
      <c r="H14" s="161" t="s">
        <v>18</v>
      </c>
      <c r="I14" s="161"/>
      <c r="J14" s="161"/>
      <c r="K14" s="161"/>
      <c r="L14" s="161"/>
      <c r="M14" s="161"/>
      <c r="N14" s="161"/>
    </row>
    <row r="15" spans="1:14" ht="10.5" customHeight="1" x14ac:dyDescent="0.25">
      <c r="A15" s="155"/>
      <c r="B15" s="155"/>
      <c r="C15" s="155"/>
      <c r="D15" s="155"/>
      <c r="E15" s="155"/>
      <c r="F15" s="155"/>
      <c r="G15" s="38"/>
      <c r="H15" s="12"/>
      <c r="I15" s="39"/>
      <c r="J15" s="39"/>
      <c r="K15" s="39"/>
      <c r="L15" s="39"/>
      <c r="M15" s="39"/>
      <c r="N15" s="39"/>
    </row>
    <row r="16" spans="1:14" ht="29.25" customHeight="1" x14ac:dyDescent="0.25">
      <c r="A16" s="155"/>
      <c r="B16" s="155"/>
      <c r="C16" s="155"/>
      <c r="D16" s="155"/>
      <c r="E16" s="155"/>
      <c r="F16" s="155"/>
      <c r="G16" s="38"/>
      <c r="H16" s="33" t="s">
        <v>3</v>
      </c>
      <c r="I16" s="177" t="s">
        <v>19</v>
      </c>
      <c r="J16" s="177"/>
      <c r="K16" s="173" t="s">
        <v>20</v>
      </c>
      <c r="L16" s="174"/>
      <c r="M16" s="171" t="s">
        <v>21</v>
      </c>
      <c r="N16" s="172"/>
    </row>
    <row r="17" spans="1:18" ht="30.75" customHeight="1" x14ac:dyDescent="0.25">
      <c r="A17" s="155"/>
      <c r="B17" s="155"/>
      <c r="C17" s="155"/>
      <c r="D17" s="155"/>
      <c r="E17" s="155"/>
      <c r="F17" s="155"/>
      <c r="G17" s="38"/>
      <c r="H17" s="34" t="s">
        <v>22</v>
      </c>
      <c r="I17" s="154" t="s">
        <v>126</v>
      </c>
      <c r="J17" s="154"/>
      <c r="K17" s="175"/>
      <c r="L17" s="176"/>
      <c r="M17" s="168">
        <f>+'Диплом илова'!T60</f>
        <v>0</v>
      </c>
      <c r="N17" s="169"/>
    </row>
    <row r="18" spans="1:18" ht="34.5" customHeight="1" x14ac:dyDescent="0.25">
      <c r="A18" s="155"/>
      <c r="B18" s="155"/>
      <c r="C18" s="155"/>
      <c r="D18" s="155"/>
      <c r="E18" s="155"/>
      <c r="F18" s="155"/>
      <c r="G18" s="38"/>
      <c r="H18" s="34"/>
      <c r="I18" s="154"/>
      <c r="J18" s="154"/>
      <c r="K18" s="167"/>
      <c r="L18" s="167"/>
      <c r="M18" s="168"/>
      <c r="N18" s="169"/>
    </row>
    <row r="19" spans="1:18" ht="15.75" customHeight="1" x14ac:dyDescent="0.25">
      <c r="A19" s="155"/>
      <c r="B19" s="155"/>
      <c r="C19" s="155"/>
      <c r="D19" s="155"/>
      <c r="E19" s="155"/>
      <c r="F19" s="155"/>
      <c r="G19" s="38"/>
      <c r="H19" s="12"/>
      <c r="I19" s="39"/>
      <c r="J19" s="39"/>
      <c r="K19" s="39"/>
      <c r="L19" s="39"/>
      <c r="M19" s="39"/>
      <c r="N19" s="39"/>
    </row>
    <row r="20" spans="1:18" ht="30" customHeight="1" x14ac:dyDescent="0.25">
      <c r="A20" s="155"/>
      <c r="B20" s="155"/>
      <c r="C20" s="155"/>
      <c r="D20" s="155"/>
      <c r="E20" s="155"/>
      <c r="F20" s="155"/>
      <c r="G20" s="38"/>
      <c r="H20" s="157"/>
      <c r="I20" s="157"/>
      <c r="J20" s="157"/>
      <c r="K20" s="157"/>
      <c r="L20" s="157"/>
      <c r="M20" s="157"/>
      <c r="N20" s="157"/>
      <c r="P20" s="27" t="s">
        <v>26</v>
      </c>
      <c r="Q20" s="27" t="s">
        <v>49</v>
      </c>
      <c r="R20" s="27" t="s">
        <v>40</v>
      </c>
    </row>
    <row r="21" spans="1:18" ht="33" customHeight="1" x14ac:dyDescent="0.25">
      <c r="A21" s="155"/>
      <c r="B21" s="155"/>
      <c r="C21" s="155"/>
      <c r="D21" s="155"/>
      <c r="E21" s="155"/>
      <c r="F21" s="155"/>
      <c r="G21" s="38"/>
      <c r="H21" s="157"/>
      <c r="I21" s="157"/>
      <c r="J21" s="157"/>
      <c r="K21" s="157"/>
      <c r="L21" s="157"/>
      <c r="M21" s="157"/>
      <c r="N21" s="157"/>
    </row>
    <row r="22" spans="1:18" ht="36" customHeight="1" x14ac:dyDescent="0.25">
      <c r="A22" s="155"/>
      <c r="B22" s="155"/>
      <c r="C22" s="155"/>
      <c r="D22" s="155"/>
      <c r="E22" s="155"/>
      <c r="F22" s="155"/>
      <c r="G22" s="38"/>
      <c r="H22" s="158" t="s">
        <v>33</v>
      </c>
      <c r="I22" s="158"/>
      <c r="J22" s="158"/>
      <c r="K22" s="158"/>
      <c r="L22" s="158"/>
      <c r="M22" s="158"/>
      <c r="N22" s="158"/>
    </row>
    <row r="23" spans="1:18" ht="30" customHeight="1" x14ac:dyDescent="0.25">
      <c r="A23" s="155"/>
      <c r="B23" s="155"/>
      <c r="C23" s="155"/>
      <c r="D23" s="155"/>
      <c r="E23" s="155"/>
      <c r="F23" s="155"/>
      <c r="G23" s="38"/>
      <c r="H23" s="158"/>
      <c r="I23" s="158"/>
      <c r="J23" s="158"/>
      <c r="K23" s="158"/>
      <c r="L23" s="158"/>
      <c r="M23" s="158"/>
      <c r="N23" s="158"/>
    </row>
    <row r="24" spans="1:18" ht="30" customHeight="1" x14ac:dyDescent="0.25">
      <c r="A24" s="155"/>
      <c r="B24" s="155"/>
      <c r="C24" s="155"/>
      <c r="D24" s="155"/>
      <c r="E24" s="155"/>
      <c r="F24" s="155"/>
      <c r="G24" s="38"/>
      <c r="H24" s="158"/>
      <c r="I24" s="158"/>
      <c r="J24" s="158"/>
      <c r="K24" s="158"/>
      <c r="L24" s="158"/>
      <c r="M24" s="158"/>
      <c r="N24" s="158"/>
    </row>
    <row r="25" spans="1:18" ht="48" customHeight="1" x14ac:dyDescent="0.25">
      <c r="A25" s="155"/>
      <c r="B25" s="155"/>
      <c r="C25" s="155"/>
      <c r="D25" s="155"/>
      <c r="E25" s="155"/>
      <c r="F25" s="155"/>
      <c r="G25" s="38"/>
    </row>
    <row r="26" spans="1:18" ht="15" x14ac:dyDescent="0.25">
      <c r="A26" s="155"/>
      <c r="B26" s="155"/>
      <c r="C26" s="155"/>
      <c r="D26" s="155"/>
      <c r="E26" s="155"/>
      <c r="F26" s="155"/>
      <c r="H26" s="156"/>
      <c r="I26" s="156"/>
      <c r="J26" s="156"/>
      <c r="K26" s="156"/>
      <c r="L26" s="156"/>
      <c r="M26" s="156"/>
      <c r="N26" s="156"/>
    </row>
    <row r="27" spans="1:18" ht="12.75" customHeight="1" x14ac:dyDescent="0.2">
      <c r="A27" s="155"/>
      <c r="B27" s="155"/>
      <c r="C27" s="155"/>
      <c r="D27" s="155"/>
      <c r="E27" s="155"/>
      <c r="F27" s="155"/>
    </row>
    <row r="31" spans="1:18" x14ac:dyDescent="0.2">
      <c r="G31" s="27"/>
    </row>
    <row r="33" spans="4:12" ht="15.75" x14ac:dyDescent="0.25">
      <c r="D33" s="35" t="s">
        <v>23</v>
      </c>
      <c r="E33" s="36"/>
      <c r="F33" s="36"/>
      <c r="G33" s="37"/>
      <c r="H33" s="36"/>
      <c r="I33" s="36"/>
      <c r="J33" s="36"/>
      <c r="K33" s="36" t="s">
        <v>24</v>
      </c>
      <c r="L33" s="36"/>
    </row>
  </sheetData>
  <mergeCells count="29">
    <mergeCell ref="H8:J8"/>
    <mergeCell ref="A10:F10"/>
    <mergeCell ref="A9:F9"/>
    <mergeCell ref="K18:L18"/>
    <mergeCell ref="M17:N17"/>
    <mergeCell ref="M18:N18"/>
    <mergeCell ref="H14:N14"/>
    <mergeCell ref="H12:N13"/>
    <mergeCell ref="M16:N16"/>
    <mergeCell ref="K16:L16"/>
    <mergeCell ref="K17:L17"/>
    <mergeCell ref="I18:J18"/>
    <mergeCell ref="I16:J16"/>
    <mergeCell ref="A1:N1"/>
    <mergeCell ref="A2:N2"/>
    <mergeCell ref="A4:N4"/>
    <mergeCell ref="I17:J17"/>
    <mergeCell ref="A14:F27"/>
    <mergeCell ref="H26:N26"/>
    <mergeCell ref="H20:N21"/>
    <mergeCell ref="H22:N24"/>
    <mergeCell ref="A11:F11"/>
    <mergeCell ref="A13:F13"/>
    <mergeCell ref="H9:I9"/>
    <mergeCell ref="H10:I10"/>
    <mergeCell ref="H11:I11"/>
    <mergeCell ref="A12:F12"/>
    <mergeCell ref="A6:N6"/>
    <mergeCell ref="B8:F8"/>
  </mergeCells>
  <pageMargins left="0.78740157480314965" right="0.31496062992125984" top="0.39370078740157483" bottom="0.39370078740157483" header="0.31496062992125984" footer="0.31496062992125984"/>
  <pageSetup paperSize="9" scale="9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M42"/>
  <sheetViews>
    <sheetView view="pageBreakPreview" topLeftCell="A25" zoomScaleNormal="100" zoomScaleSheetLayoutView="100" workbookViewId="0">
      <selection activeCell="K41" sqref="K41"/>
    </sheetView>
  </sheetViews>
  <sheetFormatPr defaultRowHeight="15" x14ac:dyDescent="0.25"/>
  <cols>
    <col min="1" max="1" width="4.28515625" style="19" customWidth="1"/>
    <col min="2" max="2" width="3.85546875" style="19" customWidth="1"/>
    <col min="3" max="3" width="32.140625" style="47" customWidth="1"/>
    <col min="4" max="4" width="14.5703125" style="47" customWidth="1"/>
    <col min="5" max="5" width="10.42578125" style="20" customWidth="1"/>
    <col min="6" max="6" width="6" style="12" customWidth="1"/>
    <col min="7" max="7" width="3.7109375" style="19" customWidth="1"/>
    <col min="8" max="8" width="4.140625" style="19" customWidth="1"/>
    <col min="9" max="9" width="32.28515625" style="47" customWidth="1"/>
    <col min="10" max="10" width="14.7109375" style="47" customWidth="1"/>
    <col min="11" max="11" width="10" style="20" customWidth="1"/>
    <col min="12" max="12" width="6.140625" style="12" customWidth="1"/>
    <col min="13" max="13" width="9.140625" style="12" customWidth="1"/>
    <col min="14" max="16384" width="9.140625" style="12"/>
  </cols>
  <sheetData>
    <row r="2" spans="1:12" ht="27.75" customHeight="1" thickBot="1" x14ac:dyDescent="0.3">
      <c r="A2" s="189" t="s">
        <v>79</v>
      </c>
      <c r="B2" s="189"/>
      <c r="C2" s="189"/>
      <c r="D2" s="189"/>
      <c r="E2" s="189"/>
      <c r="F2" s="189"/>
      <c r="G2" s="189"/>
      <c r="H2" s="189"/>
      <c r="I2" s="189"/>
      <c r="J2" s="189"/>
      <c r="K2" s="189"/>
      <c r="L2" s="189"/>
    </row>
    <row r="3" spans="1:12" ht="57" customHeight="1" x14ac:dyDescent="0.25">
      <c r="A3" s="181" t="s">
        <v>138</v>
      </c>
      <c r="B3" s="184" t="s">
        <v>80</v>
      </c>
      <c r="C3" s="21" t="s">
        <v>37</v>
      </c>
      <c r="D3" s="21" t="s">
        <v>41</v>
      </c>
      <c r="E3" s="10" t="s">
        <v>38</v>
      </c>
      <c r="F3" s="11" t="s">
        <v>39</v>
      </c>
      <c r="G3" s="191" t="s">
        <v>139</v>
      </c>
      <c r="H3" s="195" t="s">
        <v>84</v>
      </c>
      <c r="I3" s="21" t="s">
        <v>37</v>
      </c>
      <c r="J3" s="21" t="s">
        <v>41</v>
      </c>
      <c r="K3" s="10" t="s">
        <v>38</v>
      </c>
      <c r="L3" s="11" t="s">
        <v>39</v>
      </c>
    </row>
    <row r="4" spans="1:12" x14ac:dyDescent="0.25">
      <c r="A4" s="182"/>
      <c r="B4" s="185"/>
      <c r="C4" s="22" t="s">
        <v>58</v>
      </c>
      <c r="D4" s="53"/>
      <c r="E4" s="13">
        <v>3</v>
      </c>
      <c r="F4" s="14"/>
      <c r="G4" s="192"/>
      <c r="H4" s="196"/>
      <c r="I4" s="49" t="s">
        <v>72</v>
      </c>
      <c r="J4" s="53"/>
      <c r="K4" s="13">
        <v>4</v>
      </c>
      <c r="L4" s="14"/>
    </row>
    <row r="5" spans="1:12" x14ac:dyDescent="0.25">
      <c r="A5" s="182"/>
      <c r="B5" s="185"/>
      <c r="C5" s="49" t="s">
        <v>125</v>
      </c>
      <c r="D5" s="53"/>
      <c r="E5" s="13">
        <v>4</v>
      </c>
      <c r="F5" s="14"/>
      <c r="G5" s="192"/>
      <c r="H5" s="196"/>
      <c r="I5" s="49" t="s">
        <v>125</v>
      </c>
      <c r="J5" s="53"/>
      <c r="K5" s="13">
        <v>4</v>
      </c>
      <c r="L5" s="14"/>
    </row>
    <row r="6" spans="1:12" x14ac:dyDescent="0.25">
      <c r="A6" s="182"/>
      <c r="B6" s="185"/>
      <c r="C6" s="49" t="s">
        <v>105</v>
      </c>
      <c r="D6" s="53"/>
      <c r="E6" s="13">
        <v>4</v>
      </c>
      <c r="F6" s="14"/>
      <c r="G6" s="192"/>
      <c r="H6" s="196"/>
      <c r="I6" s="106" t="s">
        <v>115</v>
      </c>
      <c r="J6" s="53"/>
      <c r="K6" s="13">
        <v>4</v>
      </c>
      <c r="L6" s="14"/>
    </row>
    <row r="7" spans="1:12" x14ac:dyDescent="0.25">
      <c r="A7" s="182"/>
      <c r="B7" s="185"/>
      <c r="C7" s="22" t="s">
        <v>76</v>
      </c>
      <c r="D7" s="53"/>
      <c r="E7" s="13">
        <v>4</v>
      </c>
      <c r="F7" s="14"/>
      <c r="G7" s="192"/>
      <c r="H7" s="196"/>
      <c r="I7" s="49" t="s">
        <v>53</v>
      </c>
      <c r="J7" s="53"/>
      <c r="K7" s="13">
        <v>4</v>
      </c>
      <c r="L7" s="14"/>
    </row>
    <row r="8" spans="1:12" x14ac:dyDescent="0.25">
      <c r="A8" s="182"/>
      <c r="B8" s="185"/>
      <c r="C8" s="49" t="s">
        <v>119</v>
      </c>
      <c r="D8" s="53"/>
      <c r="E8" s="13">
        <v>4</v>
      </c>
      <c r="F8" s="14"/>
      <c r="G8" s="192"/>
      <c r="H8" s="196"/>
      <c r="I8" s="106" t="s">
        <v>114</v>
      </c>
      <c r="J8" s="53"/>
      <c r="K8" s="13">
        <v>4</v>
      </c>
      <c r="L8" s="14"/>
    </row>
    <row r="9" spans="1:12" x14ac:dyDescent="0.25">
      <c r="A9" s="182"/>
      <c r="B9" s="185"/>
      <c r="C9" s="46" t="s">
        <v>128</v>
      </c>
      <c r="D9" s="54"/>
      <c r="E9" s="13">
        <v>4</v>
      </c>
      <c r="F9" s="14"/>
      <c r="G9" s="192"/>
      <c r="H9" s="196"/>
      <c r="I9" s="49" t="s">
        <v>51</v>
      </c>
      <c r="J9" s="53"/>
      <c r="K9" s="13">
        <v>4</v>
      </c>
      <c r="L9" s="14"/>
    </row>
    <row r="10" spans="1:12" ht="30" x14ac:dyDescent="0.25">
      <c r="A10" s="182"/>
      <c r="B10" s="185"/>
      <c r="C10" s="50" t="s">
        <v>111</v>
      </c>
      <c r="D10" s="54"/>
      <c r="E10" s="13">
        <v>3</v>
      </c>
      <c r="F10" s="14"/>
      <c r="G10" s="192"/>
      <c r="H10" s="196"/>
      <c r="I10" s="52" t="s">
        <v>59</v>
      </c>
      <c r="J10" s="53"/>
      <c r="K10" s="13">
        <v>4</v>
      </c>
      <c r="L10" s="14"/>
    </row>
    <row r="11" spans="1:12" x14ac:dyDescent="0.25">
      <c r="A11" s="182"/>
      <c r="B11" s="185"/>
      <c r="C11" s="50" t="s">
        <v>50</v>
      </c>
      <c r="D11" s="54"/>
      <c r="E11" s="13">
        <v>3</v>
      </c>
      <c r="F11" s="14"/>
      <c r="G11" s="192"/>
      <c r="H11" s="196"/>
      <c r="I11" s="108" t="s">
        <v>104</v>
      </c>
      <c r="J11" s="53"/>
      <c r="K11" s="13">
        <v>4</v>
      </c>
      <c r="L11" s="14"/>
    </row>
    <row r="12" spans="1:12" ht="15.75" thickBot="1" x14ac:dyDescent="0.3">
      <c r="A12" s="182"/>
      <c r="B12" s="190"/>
      <c r="C12" s="51" t="s">
        <v>110</v>
      </c>
      <c r="D12" s="55"/>
      <c r="E12" s="13">
        <v>4</v>
      </c>
      <c r="F12" s="16"/>
      <c r="G12" s="192"/>
      <c r="H12" s="197"/>
      <c r="I12" s="108"/>
      <c r="J12" s="58"/>
      <c r="K12" s="13"/>
      <c r="L12" s="16"/>
    </row>
    <row r="13" spans="1:12" ht="30.75" thickTop="1" x14ac:dyDescent="0.25">
      <c r="A13" s="182"/>
      <c r="B13" s="202" t="s">
        <v>81</v>
      </c>
      <c r="C13" s="50" t="s">
        <v>111</v>
      </c>
      <c r="D13" s="56"/>
      <c r="E13" s="17">
        <v>4</v>
      </c>
      <c r="F13" s="18"/>
      <c r="G13" s="192"/>
      <c r="H13" s="199" t="s">
        <v>85</v>
      </c>
      <c r="I13" s="109" t="s">
        <v>51</v>
      </c>
      <c r="J13" s="56"/>
      <c r="K13" s="17">
        <v>4</v>
      </c>
      <c r="L13" s="18"/>
    </row>
    <row r="14" spans="1:12" x14ac:dyDescent="0.25">
      <c r="A14" s="182"/>
      <c r="B14" s="202"/>
      <c r="C14" s="46" t="s">
        <v>128</v>
      </c>
      <c r="D14" s="53"/>
      <c r="E14" s="13">
        <v>3</v>
      </c>
      <c r="F14" s="14"/>
      <c r="G14" s="192"/>
      <c r="H14" s="200"/>
      <c r="I14" s="49" t="s">
        <v>106</v>
      </c>
      <c r="J14" s="53"/>
      <c r="K14" s="17">
        <v>4</v>
      </c>
      <c r="L14" s="14"/>
    </row>
    <row r="15" spans="1:12" x14ac:dyDescent="0.25">
      <c r="A15" s="182"/>
      <c r="B15" s="202"/>
      <c r="C15" s="106" t="s">
        <v>102</v>
      </c>
      <c r="D15" s="53"/>
      <c r="E15" s="13">
        <v>4</v>
      </c>
      <c r="F15" s="14"/>
      <c r="G15" s="192"/>
      <c r="H15" s="200"/>
      <c r="I15" s="106" t="s">
        <v>127</v>
      </c>
      <c r="J15" s="53"/>
      <c r="K15" s="17">
        <v>5</v>
      </c>
      <c r="L15" s="14"/>
    </row>
    <row r="16" spans="1:12" x14ac:dyDescent="0.25">
      <c r="A16" s="182"/>
      <c r="B16" s="202"/>
      <c r="C16" s="49" t="s">
        <v>125</v>
      </c>
      <c r="D16" s="53"/>
      <c r="E16" s="13">
        <v>4</v>
      </c>
      <c r="F16" s="14"/>
      <c r="G16" s="192"/>
      <c r="H16" s="200"/>
      <c r="I16" s="106" t="s">
        <v>124</v>
      </c>
      <c r="J16" s="53"/>
      <c r="K16" s="17">
        <v>5</v>
      </c>
      <c r="L16" s="14"/>
    </row>
    <row r="17" spans="1:13" ht="30" x14ac:dyDescent="0.25">
      <c r="A17" s="182"/>
      <c r="B17" s="202"/>
      <c r="C17" s="107" t="s">
        <v>120</v>
      </c>
      <c r="D17" s="53"/>
      <c r="E17" s="13">
        <v>4</v>
      </c>
      <c r="F17" s="14"/>
      <c r="G17" s="192"/>
      <c r="H17" s="200"/>
      <c r="I17" s="49" t="s">
        <v>59</v>
      </c>
      <c r="J17" s="53"/>
      <c r="K17" s="17">
        <v>5</v>
      </c>
      <c r="L17" s="14"/>
    </row>
    <row r="18" spans="1:13" x14ac:dyDescent="0.25">
      <c r="A18" s="182"/>
      <c r="B18" s="202"/>
      <c r="C18" s="22" t="s">
        <v>76</v>
      </c>
      <c r="D18" s="53"/>
      <c r="E18" s="13">
        <v>4</v>
      </c>
      <c r="F18" s="14"/>
      <c r="G18" s="192"/>
      <c r="H18" s="200"/>
      <c r="I18" s="49" t="s">
        <v>125</v>
      </c>
      <c r="J18" s="53"/>
      <c r="K18" s="17">
        <v>4</v>
      </c>
      <c r="L18" s="14"/>
    </row>
    <row r="19" spans="1:13" x14ac:dyDescent="0.25">
      <c r="A19" s="182"/>
      <c r="B19" s="202"/>
      <c r="C19" s="50" t="s">
        <v>50</v>
      </c>
      <c r="D19" s="53"/>
      <c r="E19" s="13">
        <v>3</v>
      </c>
      <c r="F19" s="14"/>
      <c r="G19" s="192"/>
      <c r="H19" s="200"/>
      <c r="I19" s="49" t="s">
        <v>53</v>
      </c>
      <c r="J19" s="53"/>
      <c r="K19" s="17">
        <v>4</v>
      </c>
      <c r="L19" s="14"/>
    </row>
    <row r="20" spans="1:13" x14ac:dyDescent="0.25">
      <c r="A20" s="182"/>
      <c r="B20" s="202"/>
      <c r="C20" s="106" t="s">
        <v>113</v>
      </c>
      <c r="D20" s="53"/>
      <c r="E20" s="13">
        <v>4</v>
      </c>
      <c r="F20" s="14"/>
      <c r="G20" s="192"/>
      <c r="H20" s="200"/>
      <c r="I20" s="22" t="s">
        <v>121</v>
      </c>
      <c r="J20" s="53"/>
      <c r="K20" s="17">
        <v>4</v>
      </c>
      <c r="L20" s="14"/>
    </row>
    <row r="21" spans="1:13" x14ac:dyDescent="0.25">
      <c r="A21" s="182"/>
      <c r="B21" s="202"/>
      <c r="C21" s="110" t="s">
        <v>110</v>
      </c>
      <c r="D21" s="57"/>
      <c r="E21" s="13">
        <v>4</v>
      </c>
      <c r="F21" s="14"/>
      <c r="G21" s="192"/>
      <c r="H21" s="200"/>
      <c r="I21" s="106" t="s">
        <v>109</v>
      </c>
      <c r="J21" s="53"/>
      <c r="K21" s="17">
        <v>5</v>
      </c>
      <c r="L21" s="14"/>
    </row>
    <row r="22" spans="1:13" ht="15.75" thickBot="1" x14ac:dyDescent="0.3">
      <c r="A22" s="182"/>
      <c r="B22" s="203"/>
      <c r="C22" s="118" t="s">
        <v>115</v>
      </c>
      <c r="D22" s="24"/>
      <c r="E22" s="13">
        <v>4</v>
      </c>
      <c r="F22" s="113"/>
      <c r="G22" s="193"/>
      <c r="H22" s="200"/>
      <c r="I22" s="52"/>
      <c r="J22" s="57"/>
      <c r="K22" s="24"/>
      <c r="L22" s="25"/>
    </row>
    <row r="23" spans="1:13" s="59" customFormat="1" ht="30" customHeight="1" thickBot="1" x14ac:dyDescent="0.3">
      <c r="A23" s="183"/>
      <c r="B23" s="204"/>
      <c r="C23" s="178"/>
      <c r="D23" s="179"/>
      <c r="E23" s="179"/>
      <c r="F23" s="198"/>
      <c r="G23" s="194"/>
      <c r="H23" s="201"/>
      <c r="I23" s="178"/>
      <c r="J23" s="179"/>
      <c r="K23" s="179"/>
      <c r="L23" s="180"/>
      <c r="M23" s="68"/>
    </row>
    <row r="24" spans="1:13" ht="57" customHeight="1" x14ac:dyDescent="0.25">
      <c r="A24" s="181" t="s">
        <v>140</v>
      </c>
      <c r="B24" s="184" t="s">
        <v>82</v>
      </c>
      <c r="C24" s="117" t="s">
        <v>37</v>
      </c>
      <c r="D24" s="111" t="s">
        <v>41</v>
      </c>
      <c r="E24" s="111" t="s">
        <v>38</v>
      </c>
      <c r="F24" s="112" t="s">
        <v>39</v>
      </c>
      <c r="G24" s="181" t="s">
        <v>141</v>
      </c>
      <c r="H24" s="184" t="s">
        <v>86</v>
      </c>
      <c r="I24" s="21" t="s">
        <v>37</v>
      </c>
      <c r="J24" s="21" t="s">
        <v>41</v>
      </c>
      <c r="K24" s="10" t="s">
        <v>38</v>
      </c>
      <c r="L24" s="11" t="s">
        <v>39</v>
      </c>
    </row>
    <row r="25" spans="1:13" x14ac:dyDescent="0.25">
      <c r="A25" s="182"/>
      <c r="B25" s="185"/>
      <c r="C25" s="49" t="s">
        <v>125</v>
      </c>
      <c r="D25" s="53"/>
      <c r="E25" s="13">
        <v>4</v>
      </c>
      <c r="F25" s="14"/>
      <c r="G25" s="182"/>
      <c r="H25" s="185"/>
      <c r="I25" s="46" t="s">
        <v>59</v>
      </c>
      <c r="J25" s="53"/>
      <c r="K25" s="13">
        <v>4</v>
      </c>
      <c r="L25" s="14"/>
    </row>
    <row r="26" spans="1:13" x14ac:dyDescent="0.25">
      <c r="A26" s="182"/>
      <c r="B26" s="185"/>
      <c r="C26" s="105" t="s">
        <v>117</v>
      </c>
      <c r="D26" s="53"/>
      <c r="E26" s="13">
        <v>4</v>
      </c>
      <c r="F26" s="14"/>
      <c r="G26" s="182"/>
      <c r="H26" s="185"/>
      <c r="I26" s="46" t="s">
        <v>130</v>
      </c>
      <c r="J26" s="53"/>
      <c r="K26" s="13">
        <v>4</v>
      </c>
      <c r="L26" s="14"/>
    </row>
    <row r="27" spans="1:13" x14ac:dyDescent="0.25">
      <c r="A27" s="182"/>
      <c r="B27" s="185"/>
      <c r="C27" s="22" t="s">
        <v>77</v>
      </c>
      <c r="D27" s="53"/>
      <c r="E27" s="13">
        <v>5</v>
      </c>
      <c r="F27" s="14"/>
      <c r="G27" s="182"/>
      <c r="H27" s="185"/>
      <c r="I27" s="106" t="s">
        <v>99</v>
      </c>
      <c r="J27" s="53"/>
      <c r="K27" s="13">
        <v>4</v>
      </c>
      <c r="L27" s="14"/>
    </row>
    <row r="28" spans="1:13" x14ac:dyDescent="0.25">
      <c r="A28" s="182"/>
      <c r="B28" s="185"/>
      <c r="C28" s="106" t="s">
        <v>122</v>
      </c>
      <c r="D28" s="53"/>
      <c r="E28" s="13">
        <v>4</v>
      </c>
      <c r="F28" s="14"/>
      <c r="G28" s="182"/>
      <c r="H28" s="185"/>
      <c r="I28" s="22" t="s">
        <v>131</v>
      </c>
      <c r="J28" s="53"/>
      <c r="K28" s="13">
        <v>5</v>
      </c>
      <c r="L28" s="14"/>
    </row>
    <row r="29" spans="1:13" x14ac:dyDescent="0.25">
      <c r="A29" s="182"/>
      <c r="B29" s="185"/>
      <c r="C29" s="22" t="s">
        <v>59</v>
      </c>
      <c r="D29" s="53"/>
      <c r="E29" s="13">
        <v>4</v>
      </c>
      <c r="F29" s="14"/>
      <c r="G29" s="182"/>
      <c r="H29" s="185"/>
      <c r="I29" s="22" t="s">
        <v>52</v>
      </c>
      <c r="J29" s="53"/>
      <c r="K29" s="13">
        <v>4</v>
      </c>
      <c r="L29" s="14"/>
    </row>
    <row r="30" spans="1:13" x14ac:dyDescent="0.25">
      <c r="A30" s="182"/>
      <c r="B30" s="185"/>
      <c r="C30" s="106" t="s">
        <v>109</v>
      </c>
      <c r="D30" s="53"/>
      <c r="E30" s="13">
        <v>4</v>
      </c>
      <c r="F30" s="14"/>
      <c r="G30" s="182"/>
      <c r="H30" s="185"/>
      <c r="I30" s="106" t="s">
        <v>116</v>
      </c>
      <c r="J30" s="53"/>
      <c r="K30" s="13">
        <v>5</v>
      </c>
      <c r="L30" s="14"/>
    </row>
    <row r="31" spans="1:13" x14ac:dyDescent="0.25">
      <c r="A31" s="182"/>
      <c r="B31" s="185"/>
      <c r="C31" s="22" t="s">
        <v>121</v>
      </c>
      <c r="D31" s="53"/>
      <c r="E31" s="13">
        <v>5</v>
      </c>
      <c r="F31" s="14"/>
      <c r="G31" s="182"/>
      <c r="H31" s="185"/>
      <c r="I31" s="106" t="s">
        <v>60</v>
      </c>
      <c r="J31" s="53"/>
      <c r="K31" s="13">
        <v>4</v>
      </c>
      <c r="L31" s="14"/>
    </row>
    <row r="32" spans="1:13" ht="15.75" thickBot="1" x14ac:dyDescent="0.3">
      <c r="A32" s="182"/>
      <c r="B32" s="186"/>
      <c r="C32" s="23" t="s">
        <v>61</v>
      </c>
      <c r="D32" s="15"/>
      <c r="E32" s="24">
        <v>5</v>
      </c>
      <c r="F32" s="25"/>
      <c r="G32" s="182"/>
      <c r="H32" s="186"/>
      <c r="I32" s="108" t="s">
        <v>56</v>
      </c>
      <c r="J32" s="57"/>
      <c r="K32" s="24">
        <v>4</v>
      </c>
      <c r="L32" s="25"/>
    </row>
    <row r="33" spans="1:13" ht="15.75" thickTop="1" x14ac:dyDescent="0.25">
      <c r="A33" s="182"/>
      <c r="B33" s="187" t="s">
        <v>83</v>
      </c>
      <c r="C33" s="119" t="s">
        <v>129</v>
      </c>
      <c r="D33" s="56"/>
      <c r="E33" s="120">
        <v>4</v>
      </c>
      <c r="F33" s="121"/>
      <c r="G33" s="182"/>
      <c r="H33" s="187" t="s">
        <v>87</v>
      </c>
      <c r="I33" s="122" t="s">
        <v>56</v>
      </c>
      <c r="J33" s="120"/>
      <c r="K33" s="120">
        <v>5</v>
      </c>
      <c r="L33" s="121"/>
    </row>
    <row r="34" spans="1:13" x14ac:dyDescent="0.25">
      <c r="A34" s="182"/>
      <c r="B34" s="185"/>
      <c r="C34" s="106" t="s">
        <v>103</v>
      </c>
      <c r="D34" s="53"/>
      <c r="E34" s="13">
        <v>5</v>
      </c>
      <c r="F34" s="14"/>
      <c r="G34" s="182"/>
      <c r="H34" s="185"/>
      <c r="I34" s="106" t="s">
        <v>99</v>
      </c>
      <c r="J34" s="53"/>
      <c r="K34" s="13">
        <v>4</v>
      </c>
      <c r="L34" s="14"/>
    </row>
    <row r="35" spans="1:13" x14ac:dyDescent="0.25">
      <c r="A35" s="182"/>
      <c r="B35" s="185"/>
      <c r="C35" s="22" t="s">
        <v>57</v>
      </c>
      <c r="D35" s="53"/>
      <c r="E35" s="13">
        <v>5</v>
      </c>
      <c r="F35" s="14"/>
      <c r="G35" s="182"/>
      <c r="H35" s="185"/>
      <c r="I35" s="106" t="s">
        <v>60</v>
      </c>
      <c r="J35" s="53"/>
      <c r="K35" s="13">
        <v>3</v>
      </c>
      <c r="L35" s="14"/>
    </row>
    <row r="36" spans="1:13" x14ac:dyDescent="0.25">
      <c r="A36" s="182"/>
      <c r="B36" s="185"/>
      <c r="C36" s="49" t="s">
        <v>125</v>
      </c>
      <c r="D36" s="53"/>
      <c r="E36" s="13">
        <v>4</v>
      </c>
      <c r="F36" s="14"/>
      <c r="G36" s="182"/>
      <c r="H36" s="185"/>
      <c r="I36" s="46" t="s">
        <v>59</v>
      </c>
      <c r="J36" s="53"/>
      <c r="K36" s="13">
        <v>4</v>
      </c>
      <c r="L36" s="14"/>
    </row>
    <row r="37" spans="1:13" x14ac:dyDescent="0.25">
      <c r="A37" s="182"/>
      <c r="B37" s="185"/>
      <c r="C37" s="106" t="s">
        <v>108</v>
      </c>
      <c r="D37" s="53"/>
      <c r="E37" s="13">
        <v>5</v>
      </c>
      <c r="F37" s="14"/>
      <c r="G37" s="182"/>
      <c r="H37" s="185"/>
      <c r="I37" s="22" t="s">
        <v>131</v>
      </c>
      <c r="J37" s="53"/>
      <c r="K37" s="13">
        <v>5</v>
      </c>
      <c r="L37" s="14"/>
    </row>
    <row r="38" spans="1:13" ht="30" x14ac:dyDescent="0.25">
      <c r="A38" s="182"/>
      <c r="B38" s="185"/>
      <c r="C38" s="22" t="s">
        <v>77</v>
      </c>
      <c r="D38" s="53"/>
      <c r="E38" s="13">
        <v>4</v>
      </c>
      <c r="F38" s="14"/>
      <c r="G38" s="182"/>
      <c r="H38" s="185"/>
      <c r="I38" s="107" t="s">
        <v>123</v>
      </c>
      <c r="J38" s="53"/>
      <c r="K38" s="13">
        <v>4</v>
      </c>
      <c r="L38" s="14"/>
    </row>
    <row r="39" spans="1:13" x14ac:dyDescent="0.25">
      <c r="A39" s="182"/>
      <c r="B39" s="185"/>
      <c r="C39" s="22" t="s">
        <v>59</v>
      </c>
      <c r="D39" s="53"/>
      <c r="E39" s="13">
        <v>4</v>
      </c>
      <c r="F39" s="14"/>
      <c r="G39" s="182"/>
      <c r="H39" s="185"/>
      <c r="I39" s="22" t="s">
        <v>52</v>
      </c>
      <c r="J39" s="53"/>
      <c r="K39" s="13">
        <v>4</v>
      </c>
      <c r="L39" s="14"/>
    </row>
    <row r="40" spans="1:13" x14ac:dyDescent="0.25">
      <c r="A40" s="182"/>
      <c r="B40" s="185"/>
      <c r="C40" s="22" t="s">
        <v>117</v>
      </c>
      <c r="D40" s="53"/>
      <c r="E40" s="13">
        <v>5</v>
      </c>
      <c r="F40" s="14"/>
      <c r="G40" s="182"/>
      <c r="H40" s="185"/>
      <c r="I40" s="106" t="s">
        <v>101</v>
      </c>
      <c r="J40" s="53"/>
      <c r="K40" s="13">
        <v>4</v>
      </c>
      <c r="L40" s="14"/>
    </row>
    <row r="41" spans="1:13" ht="15.75" thickBot="1" x14ac:dyDescent="0.3">
      <c r="A41" s="182"/>
      <c r="B41" s="185"/>
      <c r="C41" s="106" t="s">
        <v>122</v>
      </c>
      <c r="D41" s="57"/>
      <c r="E41" s="24">
        <v>4</v>
      </c>
      <c r="F41" s="25"/>
      <c r="G41" s="182"/>
      <c r="H41" s="185"/>
      <c r="I41" s="23"/>
      <c r="J41" s="57"/>
      <c r="K41" s="24"/>
      <c r="L41" s="25"/>
    </row>
    <row r="42" spans="1:13" s="60" customFormat="1" ht="30" customHeight="1" thickBot="1" x14ac:dyDescent="0.3">
      <c r="A42" s="183"/>
      <c r="B42" s="188"/>
      <c r="C42" s="178"/>
      <c r="D42" s="179"/>
      <c r="E42" s="179"/>
      <c r="F42" s="180"/>
      <c r="G42" s="183"/>
      <c r="H42" s="188"/>
      <c r="I42" s="178"/>
      <c r="J42" s="179"/>
      <c r="K42" s="179"/>
      <c r="L42" s="180"/>
      <c r="M42" s="69"/>
    </row>
  </sheetData>
  <mergeCells count="17">
    <mergeCell ref="A2:L2"/>
    <mergeCell ref="A3:A23"/>
    <mergeCell ref="B3:B12"/>
    <mergeCell ref="G3:G23"/>
    <mergeCell ref="H3:H12"/>
    <mergeCell ref="C23:F23"/>
    <mergeCell ref="H13:H23"/>
    <mergeCell ref="I23:L23"/>
    <mergeCell ref="B13:B23"/>
    <mergeCell ref="C42:F42"/>
    <mergeCell ref="I42:L42"/>
    <mergeCell ref="A24:A42"/>
    <mergeCell ref="B24:B32"/>
    <mergeCell ref="G24:G42"/>
    <mergeCell ref="H24:H32"/>
    <mergeCell ref="B33:B42"/>
    <mergeCell ref="H33:H42"/>
  </mergeCells>
  <pageMargins left="0.78740157480314965" right="0.39370078740157483" top="0.39370078740157483" bottom="0.39370078740157483" header="0.31496062992125984" footer="0.31496062992125984"/>
  <pageSetup paperSize="9" scale="6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</vt:i4>
      </vt:variant>
    </vt:vector>
  </HeadingPairs>
  <TitlesOfParts>
    <vt:vector size="7" baseType="lpstr">
      <vt:lpstr>Диплом илова юзи</vt:lpstr>
      <vt:lpstr>Диплом илова</vt:lpstr>
      <vt:lpstr>Шахсий варака</vt:lpstr>
      <vt:lpstr>4-шакл давоми</vt:lpstr>
      <vt:lpstr>'Диплом илова'!Область_печати</vt:lpstr>
      <vt:lpstr>'Диплом илова юзи'!Область_печати</vt:lpstr>
      <vt:lpstr>'Шахсий варака'!Область_печати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Arslon</dc:creator>
  <cp:lastModifiedBy>ATM</cp:lastModifiedBy>
  <cp:lastPrinted>2022-06-16T12:50:43Z</cp:lastPrinted>
  <dcterms:created xsi:type="dcterms:W3CDTF">2013-07-13T10:37:41Z</dcterms:created>
  <dcterms:modified xsi:type="dcterms:W3CDTF">2022-06-18T04:03:07Z</dcterms:modified>
</cp:coreProperties>
</file>