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 codeName="{3D1A710C-6663-3D7B-7F91-EC182F24A4BC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Интертек Рус\Desktop\Гиперссылки\"/>
    </mc:Choice>
  </mc:AlternateContent>
  <xr:revisionPtr revIDLastSave="0" documentId="13_ncr:1_{5255554A-536E-428D-B539-3888183978D7}" xr6:coauthVersionLast="37" xr6:coauthVersionMax="47" xr10:uidLastSave="{00000000-0000-0000-0000-000000000000}"/>
  <bookViews>
    <workbookView xWindow="-105" yWindow="-105" windowWidth="23250" windowHeight="12570" activeTab="1" xr2:uid="{00000000-000D-0000-FFFF-FFFF00000000}"/>
  </bookViews>
  <sheets>
    <sheet name="2022" sheetId="4" r:id="rId1"/>
    <sheet name="DBN" sheetId="6" r:id="rId2"/>
    <sheet name="PD" sheetId="5" r:id="rId3"/>
  </sheets>
  <functionGroups builtInGroupCount="19"/>
  <definedNames>
    <definedName name="_xlnm._FilterDatabase" localSheetId="0" hidden="1">'2022'!$A$1:$K$49</definedName>
    <definedName name="_xlnm.Print_Area" localSheetId="0">'2022'!$A$1:$K$69</definedName>
    <definedName name="_xlnm.Print_Area" localSheetId="1">DBN!$A$1:$K$30</definedName>
    <definedName name="_xlnm.Print_Area" localSheetId="2">PD!$A$1:$K$30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H12" i="4"/>
  <c r="H14" i="4"/>
  <c r="H35" i="4"/>
  <c r="H36" i="4"/>
  <c r="H40" i="4"/>
  <c r="I2" i="4" l="1"/>
  <c r="A62" i="4" l="1"/>
  <c r="A69" i="4"/>
  <c r="C62" i="4"/>
  <c r="D62" i="4" l="1"/>
  <c r="H62" i="4" s="1"/>
  <c r="A6" i="4"/>
  <c r="A7" i="4"/>
  <c r="A2" i="4"/>
  <c r="A3" i="4"/>
  <c r="A35" i="4"/>
  <c r="A15" i="4"/>
  <c r="A37" i="4"/>
  <c r="A38" i="4"/>
  <c r="A43" i="4"/>
  <c r="A41" i="4"/>
  <c r="A8" i="4"/>
  <c r="A33" i="4"/>
  <c r="A59" i="4"/>
  <c r="A60" i="4"/>
  <c r="A27" i="4"/>
  <c r="A50" i="4"/>
  <c r="A16" i="4"/>
  <c r="A44" i="4"/>
  <c r="A39" i="4"/>
  <c r="A17" i="4"/>
  <c r="A61" i="4"/>
  <c r="A52" i="4"/>
  <c r="A36" i="4"/>
  <c r="A18" i="4"/>
  <c r="A63" i="4"/>
  <c r="A19" i="4"/>
  <c r="A55" i="4"/>
  <c r="A29" i="4"/>
  <c r="A28" i="4"/>
  <c r="A20" i="4"/>
  <c r="A51" i="4"/>
  <c r="A65" i="4"/>
  <c r="A21" i="4"/>
  <c r="A9" i="4"/>
  <c r="A22" i="4"/>
  <c r="A40" i="4"/>
  <c r="A34" i="4"/>
  <c r="A23" i="4"/>
  <c r="A24" i="4"/>
  <c r="A66" i="4"/>
  <c r="A32" i="4"/>
  <c r="A10" i="4"/>
  <c r="A68" i="4"/>
  <c r="A67" i="4"/>
  <c r="A31" i="4"/>
  <c r="A58" i="4"/>
  <c r="A57" i="4"/>
  <c r="A48" i="4"/>
  <c r="A25" i="4"/>
  <c r="A14" i="4"/>
  <c r="A30" i="4"/>
  <c r="A46" i="4"/>
  <c r="A49" i="4"/>
  <c r="A26" i="4"/>
  <c r="A54" i="4"/>
  <c r="A56" i="4"/>
  <c r="A53" i="4"/>
  <c r="A47" i="4"/>
  <c r="A64" i="4"/>
  <c r="A11" i="4"/>
  <c r="A12" i="4"/>
  <c r="A13" i="4"/>
  <c r="A42" i="4"/>
  <c r="A45" i="4"/>
  <c r="A4" i="4"/>
  <c r="C65" i="4"/>
  <c r="C16" i="4"/>
  <c r="C20" i="4"/>
  <c r="C39" i="4"/>
  <c r="C69" i="4"/>
  <c r="C58" i="4"/>
  <c r="C7" i="4"/>
  <c r="C52" i="4"/>
  <c r="C61" i="4"/>
  <c r="C6" i="4"/>
  <c r="C57" i="4"/>
  <c r="C60" i="4"/>
  <c r="C29" i="4"/>
  <c r="C50" i="4"/>
  <c r="C3" i="4"/>
  <c r="C25" i="4"/>
  <c r="C64" i="4"/>
  <c r="C4" i="4"/>
  <c r="C23" i="4"/>
  <c r="C54" i="4"/>
  <c r="C35" i="4"/>
  <c r="C14" i="4"/>
  <c r="C55" i="4"/>
  <c r="C36" i="4"/>
  <c r="C22" i="4"/>
  <c r="C11" i="4"/>
  <c r="C8" i="4"/>
  <c r="C53" i="4"/>
  <c r="C31" i="4"/>
  <c r="C59" i="4"/>
  <c r="C33" i="4"/>
  <c r="C45" i="4"/>
  <c r="C12" i="4"/>
  <c r="C68" i="4"/>
  <c r="C24" i="4"/>
  <c r="C38" i="4"/>
  <c r="C30" i="4"/>
  <c r="C9" i="4"/>
  <c r="C19" i="4"/>
  <c r="C2" i="4"/>
  <c r="C46" i="4"/>
  <c r="C67" i="4"/>
  <c r="C40" i="4"/>
  <c r="C44" i="4"/>
  <c r="C34" i="4"/>
  <c r="C56" i="4"/>
  <c r="C42" i="4"/>
  <c r="C17" i="4"/>
  <c r="C51" i="4"/>
  <c r="C5" i="4"/>
  <c r="C63" i="4"/>
  <c r="C48" i="4"/>
  <c r="C28" i="4"/>
  <c r="C18" i="4"/>
  <c r="C66" i="4"/>
  <c r="C10" i="4"/>
  <c r="C47" i="4"/>
  <c r="C27" i="4"/>
  <c r="C32" i="4"/>
  <c r="C49" i="4"/>
  <c r="C43" i="4"/>
  <c r="C13" i="4"/>
  <c r="C41" i="4"/>
  <c r="C21" i="4"/>
  <c r="C26" i="4"/>
  <c r="C15" i="4"/>
  <c r="C37" i="4"/>
  <c r="D6" i="4" l="1"/>
  <c r="H6" i="4" s="1"/>
  <c r="D14" i="4"/>
  <c r="D12" i="4"/>
  <c r="D10" i="4"/>
  <c r="H10" i="4" s="1"/>
  <c r="A5" i="4" l="1"/>
  <c r="D60" i="4" l="1"/>
  <c r="H60" i="4" s="1"/>
  <c r="D21" i="4"/>
  <c r="H21" i="4" s="1"/>
  <c r="D52" i="4"/>
  <c r="H52" i="4" s="1"/>
  <c r="D69" i="4"/>
  <c r="H69" i="4" s="1"/>
  <c r="D49" i="4"/>
  <c r="H49" i="4" s="1"/>
  <c r="D66" i="4"/>
  <c r="H66" i="4" s="1"/>
  <c r="D23" i="4"/>
  <c r="H23" i="4" s="1"/>
  <c r="D37" i="4"/>
  <c r="H37" i="4" s="1"/>
  <c r="D43" i="4"/>
  <c r="H43" i="4" s="1"/>
  <c r="D39" i="4"/>
  <c r="H39" i="4" s="1"/>
  <c r="D64" i="4"/>
  <c r="H64" i="4" s="1"/>
  <c r="D16" i="4"/>
  <c r="H16" i="4" s="1"/>
  <c r="D8" i="4"/>
  <c r="H8" i="4" s="1"/>
  <c r="D33" i="4"/>
  <c r="H33" i="4" s="1"/>
  <c r="D2" i="4"/>
  <c r="H2" i="4" s="1"/>
  <c r="D22" i="4"/>
  <c r="H22" i="4" s="1"/>
  <c r="D7" i="4"/>
  <c r="H7" i="4" s="1"/>
  <c r="D28" i="4"/>
  <c r="H28" i="4" s="1"/>
  <c r="D63" i="4"/>
  <c r="H63" i="4" s="1"/>
  <c r="D56" i="4"/>
  <c r="H56" i="4" s="1"/>
  <c r="D48" i="4"/>
  <c r="H48" i="4" s="1"/>
  <c r="D18" i="4"/>
  <c r="H18" i="4" s="1"/>
  <c r="D67" i="4"/>
  <c r="H67" i="4" s="1"/>
  <c r="D26" i="4"/>
  <c r="H26" i="4" s="1"/>
  <c r="D42" i="4"/>
  <c r="H42" i="4" s="1"/>
  <c r="D44" i="4"/>
  <c r="H44" i="4" s="1"/>
  <c r="D32" i="4"/>
  <c r="H32" i="4" s="1"/>
  <c r="D4" i="4"/>
  <c r="H4" i="4" s="1"/>
  <c r="D45" i="4"/>
  <c r="H45" i="4" s="1"/>
  <c r="D47" i="4"/>
  <c r="H47" i="4" s="1"/>
  <c r="D11" i="4"/>
  <c r="H11" i="4" s="1"/>
  <c r="D20" i="4"/>
  <c r="H20" i="4" s="1"/>
  <c r="D17" i="4"/>
  <c r="H17" i="4" s="1"/>
  <c r="D53" i="4"/>
  <c r="H53" i="4" s="1"/>
  <c r="D36" i="4"/>
  <c r="D58" i="4"/>
  <c r="H58" i="4" s="1"/>
  <c r="D65" i="4"/>
  <c r="H65" i="4" s="1"/>
  <c r="D41" i="4"/>
  <c r="H41" i="4" s="1"/>
  <c r="D5" i="4"/>
  <c r="H5" i="4" s="1"/>
  <c r="D27" i="4"/>
  <c r="H27" i="4" s="1"/>
  <c r="D57" i="4"/>
  <c r="H57" i="4" s="1"/>
  <c r="D3" i="4"/>
  <c r="H3" i="4" s="1"/>
  <c r="D15" i="4"/>
  <c r="H15" i="4" s="1"/>
  <c r="D29" i="4"/>
  <c r="H29" i="4" s="1"/>
  <c r="D34" i="4"/>
  <c r="H34" i="4" s="1"/>
  <c r="D59" i="4"/>
  <c r="H59" i="4" s="1"/>
  <c r="D38" i="4"/>
  <c r="H38" i="4" s="1"/>
  <c r="D19" i="4"/>
  <c r="H19" i="4" s="1"/>
  <c r="D40" i="4"/>
  <c r="D25" i="4"/>
  <c r="H25" i="4" s="1"/>
  <c r="D55" i="4"/>
  <c r="H55" i="4" s="1"/>
  <c r="D31" i="4"/>
  <c r="H31" i="4" s="1"/>
  <c r="D35" i="4"/>
  <c r="D24" i="4"/>
  <c r="H24" i="4" s="1"/>
  <c r="D9" i="4"/>
  <c r="H9" i="4" s="1"/>
  <c r="D61" i="4"/>
  <c r="H61" i="4" s="1"/>
  <c r="D50" i="4"/>
  <c r="H50" i="4" s="1"/>
  <c r="D46" i="4"/>
  <c r="H46" i="4" s="1"/>
  <c r="D54" i="4"/>
  <c r="H54" i="4" s="1"/>
  <c r="D30" i="4"/>
  <c r="H30" i="4" s="1"/>
  <c r="D68" i="4"/>
  <c r="H68" i="4" s="1"/>
  <c r="D13" i="4"/>
  <c r="H13" i="4" s="1"/>
  <c r="D51" i="4"/>
  <c r="H51" i="4" s="1"/>
  <c r="F13" i="6" l="1"/>
  <c r="F13" i="5"/>
  <c r="F10" i="5"/>
  <c r="A5" i="6"/>
  <c r="A7" i="6"/>
  <c r="A7" i="5"/>
  <c r="A5" i="5"/>
  <c r="F9" i="5"/>
  <c r="F10" i="6"/>
  <c r="H14" i="6"/>
  <c r="H14" i="5"/>
  <c r="F9" i="6"/>
</calcChain>
</file>

<file path=xl/sharedStrings.xml><?xml version="1.0" encoding="utf-8"?>
<sst xmlns="http://schemas.openxmlformats.org/spreadsheetml/2006/main" count="201" uniqueCount="104">
  <si>
    <t>№ п/п</t>
  </si>
  <si>
    <t>Должность</t>
  </si>
  <si>
    <t>Ставка</t>
  </si>
  <si>
    <t>Менеджер проекта / Project Manager</t>
  </si>
  <si>
    <t>Инспектор строительного контроля / Construction Supervision Inspector</t>
  </si>
  <si>
    <t>Куницын Станислав Игоревич</t>
  </si>
  <si>
    <t>Неволин Анатолий Иванович</t>
  </si>
  <si>
    <t>Келлер Андрей Вольдемарович</t>
  </si>
  <si>
    <t>Крикунов Андрей Константинович</t>
  </si>
  <si>
    <t>Пугач Игорь Михайлович</t>
  </si>
  <si>
    <t>Сесигин Роман Викторович</t>
  </si>
  <si>
    <t>Мишустин Дмитрий Алексеевич</t>
  </si>
  <si>
    <t>Зильберман Олег Юрьевич</t>
  </si>
  <si>
    <t>Маматов Константин Викторович</t>
  </si>
  <si>
    <t>Аглутдинов Сагит Габднурович</t>
  </si>
  <si>
    <t>Кочетков Михаил Витальевич</t>
  </si>
  <si>
    <t>Ганиев Азамат Илдусович</t>
  </si>
  <si>
    <t>Паульский Олег Иосифович</t>
  </si>
  <si>
    <t>Игольников Юрий Александрович</t>
  </si>
  <si>
    <t>Пашкин Андрей Георгиевич</t>
  </si>
  <si>
    <t>Кочубей Константин Викторович</t>
  </si>
  <si>
    <t>Патока Михаил Анатольевич</t>
  </si>
  <si>
    <t>Ганжа Олег Владимирович</t>
  </si>
  <si>
    <t>Малюгин Тарас Витальевич</t>
  </si>
  <si>
    <t>Руднев Андрей Васильевич</t>
  </si>
  <si>
    <t>Погадаев Дмитрий Валерьевич</t>
  </si>
  <si>
    <t>Моташков Алексей Евгеньевич</t>
  </si>
  <si>
    <t>Авдеев Сергей Михайлович</t>
  </si>
  <si>
    <t>Богородицкий Михаил Андреевич</t>
  </si>
  <si>
    <t>ФИО</t>
  </si>
  <si>
    <t>ФИО (Eng)</t>
  </si>
  <si>
    <t>Начало срока действия</t>
  </si>
  <si>
    <t>Самсонов Игорь Васильевич</t>
  </si>
  <si>
    <t>Панжин Алексей Фёдорович</t>
  </si>
  <si>
    <t>Сидоров Евгений Базырович</t>
  </si>
  <si>
    <t>Копылов Григорий Владимирович</t>
  </si>
  <si>
    <t>Кашникова Мария Юрьевна</t>
  </si>
  <si>
    <t>Власов Сергей Васильевич</t>
  </si>
  <si>
    <t>Гадыльшин Тимур Айратович</t>
  </si>
  <si>
    <t>Шеметов Сергей Николаевич</t>
  </si>
  <si>
    <t>Шишулькин Евгений Николаевич</t>
  </si>
  <si>
    <t>Иванов Дмитрий Константинович</t>
  </si>
  <si>
    <t>Власова Элина Евгеньевна</t>
  </si>
  <si>
    <t>Смолин Павел Сергеевич</t>
  </si>
  <si>
    <t>Чартаев Карим Гаджиевич</t>
  </si>
  <si>
    <t>Чопоров Александр Игоревич</t>
  </si>
  <si>
    <t>Прихунов Игорь Владимирович</t>
  </si>
  <si>
    <t>Пинаев Михаил Николаевич</t>
  </si>
  <si>
    <t>Миляев Диян Анатольевич</t>
  </si>
  <si>
    <t>Черемискин Сергей Анатольевич</t>
  </si>
  <si>
    <t>Груздов Денис Александрович</t>
  </si>
  <si>
    <t>Красноперов Константин Юрьевич</t>
  </si>
  <si>
    <t>Колесников Владимир Михайлович</t>
  </si>
  <si>
    <t>Гречущев Максим Владимирович</t>
  </si>
  <si>
    <t>Савдиеров Юрий Александрович</t>
  </si>
  <si>
    <t>Салахова Карина Рузилевна</t>
  </si>
  <si>
    <t>Яшинский Сергей Алексеевич</t>
  </si>
  <si>
    <t>Халяпин Сергей Геннадьевич</t>
  </si>
  <si>
    <t>Кулушев Заур Ахмеджанович</t>
  </si>
  <si>
    <t>Фишер Василий Борисович</t>
  </si>
  <si>
    <t>Конищев Евгений Александрович</t>
  </si>
  <si>
    <t xml:space="preserve">Хасанов Рамиль Мансурович </t>
  </si>
  <si>
    <t>Манышев Роман Валентинович</t>
  </si>
  <si>
    <t>Жихарев Сергей Александрович</t>
  </si>
  <si>
    <t>Сошников Алексей Александрович</t>
  </si>
  <si>
    <t>Иксаев Александр Юрьевич</t>
  </si>
  <si>
    <t>Шалагин Евгений Александрович</t>
  </si>
  <si>
    <t>Шевченко Роман Александрович</t>
  </si>
  <si>
    <t>Ерёменко Алексей Владимирович</t>
  </si>
  <si>
    <t>Смирнов Сергей Всеволодович</t>
  </si>
  <si>
    <t xml:space="preserve">Филиппов Василий Евгеньевич               </t>
  </si>
  <si>
    <t>Почанин Андрей Юрьевич</t>
  </si>
  <si>
    <t>Шамро Алексей Владимирович</t>
  </si>
  <si>
    <t xml:space="preserve">Старший строительный инспектор / Senior construction inspector </t>
  </si>
  <si>
    <t>Конфиденциальная информация (C2) / Confidential information (C2)</t>
  </si>
  <si>
    <t>ФОРМА УТВЕРЖДЕНИЯ ПЕРСОНАЛА (ФУП)</t>
  </si>
  <si>
    <t>PERSONNEL AUTHORIZATION FORM (PAF)</t>
  </si>
  <si>
    <r>
      <t>R</t>
    </r>
    <r>
      <rPr>
        <sz val="11"/>
        <color rgb="FF000000"/>
        <rFont val="Times New Roman"/>
        <family val="1"/>
        <charset val="204"/>
      </rPr>
      <t xml:space="preserve">  Yes/Да</t>
    </r>
  </si>
  <si>
    <r>
      <t>☐</t>
    </r>
    <r>
      <rPr>
        <sz val="11"/>
        <color rgb="FF000000"/>
        <rFont val="Times New Roman"/>
        <family val="1"/>
        <charset val="204"/>
      </rPr>
      <t xml:space="preserve">  No/Нет</t>
    </r>
  </si>
  <si>
    <t xml:space="preserve">From: / С </t>
  </si>
  <si>
    <t xml:space="preserve">Till: / До </t>
  </si>
  <si>
    <t>Подпись / Signature</t>
  </si>
  <si>
    <t>ФИО / Name</t>
  </si>
  <si>
    <t>Уполномоченный Представитель Исполнителя / 
Contractor Authorized Representative</t>
  </si>
  <si>
    <t>Уполномоченный Представитель Компании / 
Company Authorized Representative</t>
  </si>
  <si>
    <t>Виза Ответственного Компании за организацию СК /  
Sign-off by Company’s Responsible Person for CS</t>
  </si>
  <si>
    <t>Должность / Title:</t>
  </si>
  <si>
    <t>ФИО / Name:</t>
  </si>
  <si>
    <t>Подпись / Signature:</t>
  </si>
  <si>
    <t>Дата / Date:</t>
  </si>
  <si>
    <t>Фамилия ИО (Eng)</t>
  </si>
  <si>
    <t>PD (ОД)</t>
  </si>
  <si>
    <t>№ 
PD (ОД)</t>
  </si>
  <si>
    <t>№ 
DBN (ПУУМ)</t>
  </si>
  <si>
    <t>Иванов Иван Иванович</t>
  </si>
  <si>
    <t>ФИО кандидата полностью</t>
  </si>
  <si>
    <t>/ Full Name of Candidate:</t>
  </si>
  <si>
    <t>Категория специалиста
/ Job Category according to the Agreement:</t>
  </si>
  <si>
    <t>Резюме прилагается
/ CV attached:</t>
  </si>
  <si>
    <t>Ставка специалиста в час согласно Договору
/ Specialist hourly rate according to the Agreement:</t>
  </si>
  <si>
    <t>Согласованный срок действия
/ Approved validity period:</t>
  </si>
  <si>
    <t>DBN (ПУУМ)</t>
  </si>
  <si>
    <t>PD_№21_Paulskiy O.I.</t>
  </si>
  <si>
    <t>DBN_№18_Aglutdinov S.G.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</si>
</sst>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#,##0.00\ &quot;₽&quot;"/>
  </numFmts>
  <fonts count="2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1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FF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Wingdings 2"/>
      <family val="1"/>
      <charset val="2"/>
    </font>
    <font>
      <sz val="16"/>
      <color rgb="FF000000"/>
      <name val="MS Gothic"/>
      <family val="3"/>
      <charset val="204"/>
    </font>
    <font>
      <sz val="11"/>
      <color rgb="FF000000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0" fontId="0" fillId="0" borderId="10" xfId="0" applyBorder="1"/>
    <xf numFmtId="0" fontId="9" fillId="0" borderId="0" xfId="0" applyFont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0" fontId="8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8" fillId="0" borderId="0" xfId="0" applyNumberFormat="1" applyFont="1"/>
    <xf numFmtId="0" fontId="3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164" fontId="4" fillId="0" borderId="7" xfId="2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0" fillId="0" borderId="7" xfId="3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Fill="1" applyAlignment="1"/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1" fillId="0" borderId="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 2" xfId="1" xr:uid="{6F166794-49D8-4C32-8E24-9B26B07148D8}"/>
    <cellStyle name="Обычный 3" xfId="2" xr:uid="{D1166316-933C-4448-B3BB-3A97BD49C49A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65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numFmt numFmtId="164" formatCode="dd\.mm\.yy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1</xdr:row>
          <xdr:rowOff>238125</xdr:rowOff>
        </xdr:from>
        <xdr:to>
          <xdr:col>0</xdr:col>
          <xdr:colOff>1400175</xdr:colOff>
          <xdr:row>2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Печать в PDF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1</xdr:row>
          <xdr:rowOff>228600</xdr:rowOff>
        </xdr:from>
        <xdr:to>
          <xdr:col>0</xdr:col>
          <xdr:colOff>1390650</xdr:colOff>
          <xdr:row>2</xdr:row>
          <xdr:rowOff>114300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Печать в PDF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78A36D-71FF-4C0B-8FE8-513BF960B3C6}" name="Таблица2" displayName="Таблица2" ref="A1:K69" totalsRowShown="0" tableBorderDxfId="11">
  <autoFilter ref="A1:K69" xr:uid="{A30140BC-6E9C-4A95-BE42-BF67438EC17F}"/>
  <tableColumns count="11">
    <tableColumn id="1" xr3:uid="{ABE0328C-418D-419B-98FD-3FFD80A64536}" name="№ п/п" dataDxfId="10">
      <calculatedColumnFormula>SUBTOTAL(103,B$2:B2)</calculatedColumnFormula>
    </tableColumn>
    <tableColumn id="2" xr3:uid="{0881F838-000C-455F-BD03-03844EB86976}" name="ФИО" dataDxfId="9"/>
    <tableColumn id="3" xr3:uid="{1C0B38B7-E1A7-4BC4-BF86-E02089A90F78}" name="Фамилия ИО (Eng)" dataDxfId="8">
      <calculatedColumnFormula>Translit('2022'!$B2)</calculatedColumnFormula>
    </tableColumn>
    <tableColumn id="4" xr3:uid="{A0032D49-E356-4B57-AAD5-A7DECF345698}" name="ФИО (Eng)" dataDxfId="7">
      <calculatedColumnFormula>IFERROR(MID('2022'!$C2,1,SEARCH(" ",'2022'!$C2,1)+1-2)&amp; " " &amp;MID('2022'!$C2,SEARCH(" ",'2022'!$C2,1)+1,1)&amp; "." &amp;MID('2022'!$C2,SEARCH(" ",'2022'!$C2,SEARCH(" ",'2022'!$C2,1)+1)+1,1)&amp;".","")</calculatedColumnFormula>
    </tableColumn>
    <tableColumn id="6" xr3:uid="{9D770335-F062-4067-BFC5-86F03B8102AA}" name="Должность" dataDxfId="6"/>
    <tableColumn id="7" xr3:uid="{80F108D6-D68E-4EDA-965B-79315FAD91FC}" name="№ _x000a_DBN (ПУУМ)" dataDxfId="5"/>
    <tableColumn id="8" xr3:uid="{CA0E9FEA-A31E-41B8-AC08-20AC6E1C06DD}" name="№ _x000a_PD (ОД)" dataDxfId="4"/>
    <tableColumn id="12" xr3:uid="{61C26966-096E-4333-B7C2-2A48DD839C41}" name="DBN (ПУУМ)" dataDxfId="3" dataCellStyle="Гиперссылка">
      <calculatedColumnFormula>IF(Таблица2[[#This Row],[№ 
DBN (ПУУМ)]]="","",HYPERLINK("#DBN!H1",_xlfn.CONCAT("DBN_№",Таблица2[[#This Row],[№ 
DBN (ПУУМ)]],"_",'2022'!$D2)))</calculatedColumnFormula>
    </tableColumn>
    <tableColumn id="9" xr3:uid="{C676ECF8-227F-4E1B-B6E1-C5710AF03787}" name="PD (ОД)" dataDxfId="2" dataCellStyle="Гиперссылка">
      <calculatedColumnFormula>IF(Таблица2[[#This Row],[№ 
PD (ОД)]]="","",HYPERLINK("#PD!H1",_xlfn.CONCAT("PD_№",'2022'!$G2,"_",'2022'!$D2)))</calculatedColumnFormula>
    </tableColumn>
    <tableColumn id="10" xr3:uid="{DAA32570-89B2-4D0D-8D16-06C8CE5DAD0B}" name="Начало срока действия" dataDxfId="1" dataCellStyle="Обычный 3"/>
    <tableColumn id="11" xr3:uid="{A6211E20-0821-4C15-A4E3-114386594AF8}" name="Ставка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E66CF-7E4E-43AF-8A53-3CEE910EB33F}">
  <sheetPr codeName="Лист4"/>
  <dimension ref="A1:L69"/>
  <sheetViews>
    <sheetView view="pageBreakPreview" zoomScaleNormal="100" zoomScaleSheetLayoutView="100" workbookViewId="0">
      <selection activeCell="H15" sqref="H15"/>
    </sheetView>
  </sheetViews>
  <sheetFormatPr defaultRowHeight="15"/>
  <cols>
    <col min="1" max="1" width="7.28515625" style="1" customWidth="1"/>
    <col min="2" max="2" width="43.28515625" style="1" customWidth="1"/>
    <col min="3" max="3" width="27.42578125" style="1" customWidth="1"/>
    <col min="4" max="4" width="27.7109375" style="1" customWidth="1"/>
    <col min="5" max="5" width="36.7109375" style="5" customWidth="1"/>
    <col min="6" max="6" width="11.28515625" style="6" customWidth="1"/>
    <col min="7" max="7" width="11.140625" style="6" customWidth="1"/>
    <col min="8" max="8" width="24.5703125" style="26" customWidth="1"/>
    <col min="9" max="9" width="23.5703125" style="26" customWidth="1"/>
    <col min="10" max="10" width="14.85546875" style="6" customWidth="1"/>
    <col min="11" max="11" width="14.5703125" style="7" customWidth="1"/>
    <col min="12" max="12" width="13.5703125" style="1" customWidth="1"/>
    <col min="13" max="16384" width="9.140625" style="1"/>
  </cols>
  <sheetData>
    <row r="1" spans="1:11" s="2" customFormat="1" ht="54" customHeight="1">
      <c r="A1" s="37" t="s">
        <v>0</v>
      </c>
      <c r="B1" s="38" t="s">
        <v>29</v>
      </c>
      <c r="C1" s="38" t="s">
        <v>90</v>
      </c>
      <c r="D1" s="39" t="s">
        <v>30</v>
      </c>
      <c r="E1" s="39" t="s">
        <v>1</v>
      </c>
      <c r="F1" s="39" t="s">
        <v>93</v>
      </c>
      <c r="G1" s="39" t="s">
        <v>92</v>
      </c>
      <c r="H1" s="39" t="s">
        <v>101</v>
      </c>
      <c r="I1" s="38" t="s">
        <v>91</v>
      </c>
      <c r="J1" s="40" t="s">
        <v>31</v>
      </c>
      <c r="K1" s="41" t="s">
        <v>2</v>
      </c>
    </row>
    <row r="2" spans="1:11" s="3" customFormat="1" ht="36" customHeight="1">
      <c r="A2" s="35">
        <f>SUBTOTAL(103,B$2:B2)</f>
        <v>1</v>
      </c>
      <c r="B2" s="28" t="s">
        <v>18</v>
      </c>
      <c r="C2" s="29" t="str">
        <f>Translit('2022'!$B2)</f>
        <v>Igolnikov Yuriy Aleksandrovich</v>
      </c>
      <c r="D2" s="29" t="str">
        <f>IFERROR(MID('2022'!$C2,1,SEARCH(" ",'2022'!$C2,1)+1-2)&amp; " " &amp;MID('2022'!$C2,SEARCH(" ",'2022'!$C2,1)+1,1)&amp; "." &amp;MID('2022'!$C2,SEARCH(" ",'2022'!$C2,SEARCH(" ",'2022'!$C2,1)+1)+1,1)&amp;".","")</f>
        <v>Igolnikov Y.A.</v>
      </c>
      <c r="E2" s="30" t="s">
        <v>3</v>
      </c>
      <c r="F2" s="31">
        <v>30</v>
      </c>
      <c r="G2" s="31"/>
      <c r="H2" s="43" t="str">
        <f>IF(Таблица2[[#This Row],[№ 
DBN (ПУУМ)]]="","",HYPERLINK("#DBN!H1",_xlfn.CONCAT("DBN_№",Таблица2[[#This Row],[№ 
DBN (ПУУМ)]],"_",'2022'!$D2)))</f>
        <v>DBN_№30_Igolnikov Y.A.</v>
      </c>
      <c r="I2" s="43" t="str">
        <f>IF(Таблица2[[#This Row],[№ 
PD (ОД)]]="","",HYPERLINK("#PD!H1",_xlfn.CONCAT("PD_№",'2022'!$G2,"_",'2022'!$D2)))</f>
        <v/>
      </c>
      <c r="J2" s="32">
        <v>44546</v>
      </c>
      <c r="K2" s="36">
        <v>1405</v>
      </c>
    </row>
    <row r="3" spans="1:11" s="3" customFormat="1" ht="30.75" customHeight="1">
      <c r="A3" s="35">
        <f>SUBTOTAL(103,B$2:B3)</f>
        <v>2</v>
      </c>
      <c r="B3" s="28" t="s">
        <v>15</v>
      </c>
      <c r="C3" s="29" t="str">
        <f>Translit('2022'!$B3)</f>
        <v>Kochetkov Mikhail Vitalevich</v>
      </c>
      <c r="D3" s="29" t="str">
        <f>IFERROR(MID('2022'!$C3,1,SEARCH(" ",'2022'!$C3,1)+1-2)&amp; " " &amp;MID('2022'!$C3,SEARCH(" ",'2022'!$C3,1)+1,1)&amp; "." &amp;MID('2022'!$C3,SEARCH(" ",'2022'!$C3,SEARCH(" ",'2022'!$C3,1)+1)+1,1)&amp;".","")</f>
        <v>Kochetkov M.V.</v>
      </c>
      <c r="E3" s="30" t="s">
        <v>3</v>
      </c>
      <c r="F3" s="31">
        <v>19</v>
      </c>
      <c r="G3" s="31">
        <v>19</v>
      </c>
      <c r="H3" s="43" t="str">
        <f>IF(Таблица2[[#This Row],[№ 
DBN (ПУУМ)]]="","",HYPERLINK("#DBN!H1",_xlfn.CONCAT("DBN_№",Таблица2[[#This Row],[№ 
DBN (ПУУМ)]],"_",'2022'!$D3)))</f>
        <v>DBN_№19_Kochetkov M.V.</v>
      </c>
      <c r="I3" s="43" t="str">
        <f>IF(Таблица2[[#This Row],[№ 
PD (ОД)]]="","",HYPERLINK("#PD!H1",_xlfn.CONCAT("PD_№",'2022'!$G3,"_",'2022'!$D3)))</f>
        <v>PD_№19_Kochetkov M.V.</v>
      </c>
      <c r="J3" s="32">
        <v>44546</v>
      </c>
      <c r="K3" s="36">
        <v>1405</v>
      </c>
    </row>
    <row r="4" spans="1:11" s="3" customFormat="1" ht="31.5">
      <c r="A4" s="35">
        <f>SUBTOTAL(103,B$2:B4)</f>
        <v>3</v>
      </c>
      <c r="B4" s="29" t="s">
        <v>56</v>
      </c>
      <c r="C4" s="29" t="str">
        <f>Translit('2022'!$B4)</f>
        <v>Yashinskiy Sergey Alekseevich</v>
      </c>
      <c r="D4" s="29" t="str">
        <f>IFERROR(MID('2022'!$C4,1,SEARCH(" ",'2022'!$C4,1)+1-2)&amp; " " &amp;MID('2022'!$C4,SEARCH(" ",'2022'!$C4,1)+1,1)&amp; "." &amp;MID('2022'!$C4,SEARCH(" ",'2022'!$C4,SEARCH(" ",'2022'!$C4,1)+1)+1,1)&amp;".","")</f>
        <v>Yashinskiy S.A.</v>
      </c>
      <c r="E4" s="30" t="s">
        <v>4</v>
      </c>
      <c r="F4" s="31">
        <v>22</v>
      </c>
      <c r="G4" s="31">
        <v>22</v>
      </c>
      <c r="H4" s="43" t="str">
        <f>IF(Таблица2[[#This Row],[№ 
DBN (ПУУМ)]]="","",HYPERLINK("#DBN!H1",_xlfn.CONCAT("DBN_№",Таблица2[[#This Row],[№ 
DBN (ПУУМ)]],"_",'2022'!$D4)))</f>
        <v>DBN_№22_Yashinskiy S.A.</v>
      </c>
      <c r="I4" s="43" t="str">
        <f>IF(Таблица2[[#This Row],[№ 
PD (ОД)]]="","",HYPERLINK("#PD!H1",_xlfn.CONCAT("PD_№",'2022'!$G4,"_",'2022'!$D4)))</f>
        <v>PD_№22_Yashinskiy S.A.</v>
      </c>
      <c r="J4" s="32">
        <v>44609</v>
      </c>
      <c r="K4" s="36">
        <v>1078</v>
      </c>
    </row>
    <row r="5" spans="1:11" s="3" customFormat="1" ht="31.5">
      <c r="A5" s="35">
        <f>SUBTOTAL(103,B$2:B5)</f>
        <v>4</v>
      </c>
      <c r="B5" s="28" t="s">
        <v>65</v>
      </c>
      <c r="C5" s="29" t="str">
        <f>Translit('2022'!$B5)</f>
        <v>Iksaev Aleksandr Yurevich</v>
      </c>
      <c r="D5" s="29" t="str">
        <f>IFERROR(MID('2022'!$C5,1,SEARCH(" ",'2022'!$C5,1)+1-2)&amp; " " &amp;MID('2022'!$C5,SEARCH(" ",'2022'!$C5,1)+1,1)&amp; "." &amp;MID('2022'!$C5,SEARCH(" ",'2022'!$C5,SEARCH(" ",'2022'!$C5,1)+1)+1,1)&amp;".","")</f>
        <v>Iksaev A.Y.</v>
      </c>
      <c r="E5" s="30" t="s">
        <v>73</v>
      </c>
      <c r="F5" s="31">
        <v>3</v>
      </c>
      <c r="G5" s="31"/>
      <c r="H5" s="43" t="str">
        <f>IF(Таблица2[[#This Row],[№ 
DBN (ПУУМ)]]="","",HYPERLINK("#DBN!H1",_xlfn.CONCAT("DBN_№",Таблица2[[#This Row],[№ 
DBN (ПУУМ)]],"_",'2022'!$D5)))</f>
        <v>DBN_№3_Iksaev A.Y.</v>
      </c>
      <c r="I5" s="43" t="str">
        <f>IF(Таблица2[[#This Row],[№ 
PD (ОД)]]="","",HYPERLINK("#PD!H1",_xlfn.CONCAT("PD_№",'2022'!$G5,"_",'2022'!$D5)))</f>
        <v/>
      </c>
      <c r="J5" s="32">
        <v>44546</v>
      </c>
      <c r="K5" s="36">
        <v>1229</v>
      </c>
    </row>
    <row r="6" spans="1:11" s="3" customFormat="1" ht="31.5">
      <c r="A6" s="35">
        <f>SUBTOTAL(103,B$2:B6)</f>
        <v>5</v>
      </c>
      <c r="B6" s="28" t="s">
        <v>26</v>
      </c>
      <c r="C6" s="29" t="str">
        <f>Translit('2022'!$B6)</f>
        <v>Motashkov Aleksey Evgenevich</v>
      </c>
      <c r="D6" s="29" t="str">
        <f>IFERROR(MID('2022'!$C6,1,SEARCH(" ",'2022'!$C6,1)+1-2)&amp; " " &amp;MID('2022'!$C6,SEARCH(" ",'2022'!$C6,1)+1,1)&amp; "." &amp;MID('2022'!$C6,SEARCH(" ",'2022'!$C6,SEARCH(" ",'2022'!$C6,1)+1)+1,1)&amp;".","")</f>
        <v>Motashkov A.E.</v>
      </c>
      <c r="E6" s="30" t="s">
        <v>73</v>
      </c>
      <c r="F6" s="31">
        <v>29</v>
      </c>
      <c r="G6" s="31"/>
      <c r="H6" s="43" t="str">
        <f>IF(Таблица2[[#This Row],[№ 
DBN (ПУУМ)]]="","",HYPERLINK("#DBN!H1",_xlfn.CONCAT("DBN_№",Таблица2[[#This Row],[№ 
DBN (ПУУМ)]],"_",'2022'!$D6)))</f>
        <v>DBN_№29_Motashkov A.E.</v>
      </c>
      <c r="I6" s="43" t="str">
        <f>IF(Таблица2[[#This Row],[№ 
PD (ОД)]]="","",HYPERLINK("#PD!H1",_xlfn.CONCAT("PD_№",'2022'!$G6,"_",'2022'!$D6)))</f>
        <v/>
      </c>
      <c r="J6" s="32">
        <v>44546</v>
      </c>
      <c r="K6" s="36">
        <v>1229</v>
      </c>
    </row>
    <row r="7" spans="1:11" s="3" customFormat="1" ht="31.5">
      <c r="A7" s="35">
        <f>SUBTOTAL(103,B$2:B7)</f>
        <v>6</v>
      </c>
      <c r="B7" s="29" t="s">
        <v>9</v>
      </c>
      <c r="C7" s="29" t="str">
        <f>Translit('2022'!$B7)</f>
        <v>Pugach Igor Mikhaylovich</v>
      </c>
      <c r="D7" s="29" t="str">
        <f>IFERROR(MID('2022'!$C7,1,SEARCH(" ",'2022'!$C7,1)+1-2)&amp; " " &amp;MID('2022'!$C7,SEARCH(" ",'2022'!$C7,1)+1,1)&amp; "." &amp;MID('2022'!$C7,SEARCH(" ",'2022'!$C7,SEARCH(" ",'2022'!$C7,1)+1)+1,1)&amp;".","")</f>
        <v>Pugach I.M.</v>
      </c>
      <c r="E7" s="30" t="s">
        <v>73</v>
      </c>
      <c r="F7" s="31">
        <v>41</v>
      </c>
      <c r="G7" s="31">
        <v>40</v>
      </c>
      <c r="H7" s="43" t="str">
        <f>IF(Таблица2[[#This Row],[№ 
DBN (ПУУМ)]]="","",HYPERLINK("#DBN!H1",_xlfn.CONCAT("DBN_№",Таблица2[[#This Row],[№ 
DBN (ПУУМ)]],"_",'2022'!$D7)))</f>
        <v>DBN_№41_Pugach I.M.</v>
      </c>
      <c r="I7" s="43" t="str">
        <f>IF(Таблица2[[#This Row],[№ 
PD (ОД)]]="","",HYPERLINK("#PD!H1",_xlfn.CONCAT("PD_№",'2022'!$G7,"_",'2022'!$D7)))</f>
        <v>PD_№40_Pugach I.M.</v>
      </c>
      <c r="J7" s="32">
        <v>44706</v>
      </c>
      <c r="K7" s="36">
        <v>1229</v>
      </c>
    </row>
    <row r="8" spans="1:11" s="3" customFormat="1" ht="31.5">
      <c r="A8" s="35">
        <f>SUBTOTAL(103,B$2:B8)</f>
        <v>7</v>
      </c>
      <c r="B8" s="28" t="s">
        <v>22</v>
      </c>
      <c r="C8" s="29" t="str">
        <f>Translit('2022'!$B8)</f>
        <v>Ganzha Oleg Vladimirovich</v>
      </c>
      <c r="D8" s="29" t="str">
        <f>IFERROR(MID('2022'!$C8,1,SEARCH(" ",'2022'!$C8,1)+1-2)&amp; " " &amp;MID('2022'!$C8,SEARCH(" ",'2022'!$C8,1)+1,1)&amp; "." &amp;MID('2022'!$C8,SEARCH(" ",'2022'!$C8,SEARCH(" ",'2022'!$C8,1)+1)+1,1)&amp;".","")</f>
        <v>Ganzha O.V.</v>
      </c>
      <c r="E8" s="30" t="s">
        <v>73</v>
      </c>
      <c r="F8" s="31">
        <v>34</v>
      </c>
      <c r="G8" s="31"/>
      <c r="H8" s="43" t="str">
        <f>IF(Таблица2[[#This Row],[№ 
DBN (ПУУМ)]]="","",HYPERLINK("#DBN!H1",_xlfn.CONCAT("DBN_№",Таблица2[[#This Row],[№ 
DBN (ПУУМ)]],"_",'2022'!$D8)))</f>
        <v>DBN_№34_Ganzha O.V.</v>
      </c>
      <c r="I8" s="43" t="str">
        <f>IF(Таблица2[[#This Row],[№ 
PD (ОД)]]="","",HYPERLINK("#PD!H1",_xlfn.CONCAT("PD_№",'2022'!$G8,"_",'2022'!$D8)))</f>
        <v/>
      </c>
      <c r="J8" s="32">
        <v>44546</v>
      </c>
      <c r="K8" s="36">
        <v>1229</v>
      </c>
    </row>
    <row r="9" spans="1:11" s="3" customFormat="1" ht="31.5">
      <c r="A9" s="35">
        <f>SUBTOTAL(103,B$2:B9)</f>
        <v>8</v>
      </c>
      <c r="B9" s="29" t="s">
        <v>26</v>
      </c>
      <c r="C9" s="29" t="str">
        <f>Translit('2022'!$B9)</f>
        <v>Motashkov Aleksey Evgenevich</v>
      </c>
      <c r="D9" s="29" t="str">
        <f>IFERROR(MID('2022'!$C9,1,SEARCH(" ",'2022'!$C9,1)+1-2)&amp; " " &amp;MID('2022'!$C9,SEARCH(" ",'2022'!$C9,1)+1,1)&amp; "." &amp;MID('2022'!$C9,SEARCH(" ",'2022'!$C9,SEARCH(" ",'2022'!$C9,1)+1)+1,1)&amp;".","")</f>
        <v>Motashkov A.E.</v>
      </c>
      <c r="E9" s="30" t="s">
        <v>4</v>
      </c>
      <c r="F9" s="31">
        <v>69</v>
      </c>
      <c r="G9" s="31">
        <v>34</v>
      </c>
      <c r="H9" s="43" t="str">
        <f>IF(Таблица2[[#This Row],[№ 
DBN (ПУУМ)]]="","",HYPERLINK("#DBN!H1",_xlfn.CONCAT("DBN_№",Таблица2[[#This Row],[№ 
DBN (ПУУМ)]],"_",'2022'!$D9)))</f>
        <v>DBN_№69_Motashkov A.E.</v>
      </c>
      <c r="I9" s="43" t="str">
        <f>IF(Таблица2[[#This Row],[№ 
PD (ОД)]]="","",HYPERLINK("#PD!H1",_xlfn.CONCAT("PD_№",'2022'!$G9,"_",'2022'!$D9)))</f>
        <v>PD_№34_Motashkov A.E.</v>
      </c>
      <c r="J9" s="32">
        <v>44546</v>
      </c>
      <c r="K9" s="36">
        <v>1078</v>
      </c>
    </row>
    <row r="10" spans="1:11" s="3" customFormat="1" ht="31.5">
      <c r="A10" s="35">
        <f>SUBTOTAL(103,B$2:B10)</f>
        <v>9</v>
      </c>
      <c r="B10" s="28" t="s">
        <v>71</v>
      </c>
      <c r="C10" s="29" t="str">
        <f>Translit('2022'!$B10)</f>
        <v>Pochanin Andrey Yurevich</v>
      </c>
      <c r="D10" s="29" t="str">
        <f>IFERROR(MID('2022'!$C10,1,SEARCH(" ",'2022'!$C10,1)+1-2)&amp; " " &amp;MID('2022'!$C10,SEARCH(" ",'2022'!$C10,1)+1,1)&amp; "." &amp;MID('2022'!$C10,SEARCH(" ",'2022'!$C10,SEARCH(" ",'2022'!$C10,1)+1)+1,1)&amp;".","")</f>
        <v>Pochanin A.Y.</v>
      </c>
      <c r="E10" s="30" t="s">
        <v>4</v>
      </c>
      <c r="F10" s="31">
        <v>106</v>
      </c>
      <c r="G10" s="31">
        <v>68</v>
      </c>
      <c r="H10" s="43" t="str">
        <f>IF(Таблица2[[#This Row],[№ 
DBN (ПУУМ)]]="","",HYPERLINK("#DBN!H1",_xlfn.CONCAT("DBN_№",Таблица2[[#This Row],[№ 
DBN (ПУУМ)]],"_",'2022'!$D10)))</f>
        <v>DBN_№106_Pochanin A.Y.</v>
      </c>
      <c r="I10" s="43" t="str">
        <f>IF(Таблица2[[#This Row],[№ 
PD (ОД)]]="","",HYPERLINK("#PD!H1",_xlfn.CONCAT("PD_№",'2022'!$G10,"_",'2022'!$D10)))</f>
        <v>PD_№68_Pochanin A.Y.</v>
      </c>
      <c r="J10" s="32">
        <v>44546</v>
      </c>
      <c r="K10" s="36">
        <v>1078</v>
      </c>
    </row>
    <row r="11" spans="1:11" s="3" customFormat="1" ht="31.5">
      <c r="A11" s="35">
        <f>SUBTOTAL(103,B$2:B11)</f>
        <v>10</v>
      </c>
      <c r="B11" s="28" t="s">
        <v>66</v>
      </c>
      <c r="C11" s="29" t="str">
        <f>Translit('2022'!$B11)</f>
        <v>Shalagin Evgeniy Aleksandrovich</v>
      </c>
      <c r="D11" s="29" t="str">
        <f>IFERROR(MID('2022'!$C11,1,SEARCH(" ",'2022'!$C11,1)+1-2)&amp; " " &amp;MID('2022'!$C11,SEARCH(" ",'2022'!$C11,1)+1,1)&amp; "." &amp;MID('2022'!$C11,SEARCH(" ",'2022'!$C11,SEARCH(" ",'2022'!$C11,1)+1)+1,1)&amp;".","")</f>
        <v>Shalagin E.A.</v>
      </c>
      <c r="E11" s="30" t="s">
        <v>4</v>
      </c>
      <c r="F11" s="31">
        <v>28</v>
      </c>
      <c r="G11" s="31"/>
      <c r="H11" s="43" t="str">
        <f>IF(Таблица2[[#This Row],[№ 
DBN (ПУУМ)]]="","",HYPERLINK("#DBN!H1",_xlfn.CONCAT("DBN_№",Таблица2[[#This Row],[№ 
DBN (ПУУМ)]],"_",'2022'!$D11)))</f>
        <v>DBN_№28_Shalagin E.A.</v>
      </c>
      <c r="I11" s="43" t="str">
        <f>IF(Таблица2[[#This Row],[№ 
PD (ОД)]]="","",HYPERLINK("#PD!H1",_xlfn.CONCAT("PD_№",'2022'!$G11,"_",'2022'!$D11)))</f>
        <v/>
      </c>
      <c r="J11" s="32">
        <v>44546</v>
      </c>
      <c r="K11" s="36">
        <v>1078</v>
      </c>
    </row>
    <row r="12" spans="1:11" s="3" customFormat="1" ht="31.5">
      <c r="A12" s="35">
        <f>SUBTOTAL(103,B$2:B12)</f>
        <v>11</v>
      </c>
      <c r="B12" s="28" t="s">
        <v>72</v>
      </c>
      <c r="C12" s="29" t="str">
        <f>Translit('2022'!$B12)</f>
        <v>Shamro Aleksey Vladimirovich</v>
      </c>
      <c r="D12" s="29" t="str">
        <f>IFERROR(MID('2022'!$C12,1,SEARCH(" ",'2022'!$C12,1)+1-2)&amp; " " &amp;MID('2022'!$C12,SEARCH(" ",'2022'!$C12,1)+1,1)&amp; "." &amp;MID('2022'!$C12,SEARCH(" ",'2022'!$C12,SEARCH(" ",'2022'!$C12,1)+1)+1,1)&amp;".","")</f>
        <v>Shamro A.V.</v>
      </c>
      <c r="E12" s="30" t="s">
        <v>4</v>
      </c>
      <c r="F12" s="31"/>
      <c r="G12" s="31">
        <v>65</v>
      </c>
      <c r="H12" s="43" t="str">
        <f>IF(Таблица2[[#This Row],[№ 
DBN (ПУУМ)]]="","",HYPERLINK("#DBN!H1",_xlfn.CONCAT("DBN_№",Таблица2[[#This Row],[№ 
DBN (ПУУМ)]],"_",'2022'!$D12)))</f>
        <v/>
      </c>
      <c r="I12" s="43" t="str">
        <f>IF(Таблица2[[#This Row],[№ 
PD (ОД)]]="","",HYPERLINK("#PD!H1",_xlfn.CONCAT("PD_№",'2022'!$G12,"_",'2022'!$D12)))</f>
        <v>PD_№65_Shamro A.V.</v>
      </c>
      <c r="J12" s="32">
        <v>44546</v>
      </c>
      <c r="K12" s="36">
        <v>1078</v>
      </c>
    </row>
    <row r="13" spans="1:11" s="3" customFormat="1" ht="31.5">
      <c r="A13" s="35">
        <f>SUBTOTAL(103,B$2:B13)</f>
        <v>12</v>
      </c>
      <c r="B13" s="28" t="s">
        <v>67</v>
      </c>
      <c r="C13" s="29" t="str">
        <f>Translit('2022'!$B13)</f>
        <v>Shevchenko Roman Aleksandrovich</v>
      </c>
      <c r="D13" s="29" t="str">
        <f>IFERROR(MID('2022'!$C13,1,SEARCH(" ",'2022'!$C13,1)+1-2)&amp; " " &amp;MID('2022'!$C13,SEARCH(" ",'2022'!$C13,1)+1,1)&amp; "." &amp;MID('2022'!$C13,SEARCH(" ",'2022'!$C13,SEARCH(" ",'2022'!$C13,1)+1)+1,1)&amp;".","")</f>
        <v>Shevchenko R.A.</v>
      </c>
      <c r="E13" s="30" t="s">
        <v>4</v>
      </c>
      <c r="F13" s="31">
        <v>60</v>
      </c>
      <c r="G13" s="31"/>
      <c r="H13" s="43" t="str">
        <f>IF(Таблица2[[#This Row],[№ 
DBN (ПУУМ)]]="","",HYPERLINK("#DBN!H1",_xlfn.CONCAT("DBN_№",Таблица2[[#This Row],[№ 
DBN (ПУУМ)]],"_",'2022'!$D13)))</f>
        <v>DBN_№60_Shevchenko R.A.</v>
      </c>
      <c r="I13" s="43" t="str">
        <f>IF(Таблица2[[#This Row],[№ 
PD (ОД)]]="","",HYPERLINK("#PD!H1",_xlfn.CONCAT("PD_№",'2022'!$G13,"_",'2022'!$D13)))</f>
        <v/>
      </c>
      <c r="J13" s="32">
        <v>44546</v>
      </c>
      <c r="K13" s="36">
        <v>1078</v>
      </c>
    </row>
    <row r="14" spans="1:11" s="3" customFormat="1" ht="31.5">
      <c r="A14" s="35">
        <f>SUBTOTAL(103,B$2:B14)</f>
        <v>13</v>
      </c>
      <c r="B14" s="28" t="s">
        <v>34</v>
      </c>
      <c r="C14" s="29" t="str">
        <f>Translit('2022'!$B14)</f>
        <v>Sidorov Evgeniy Bazyrovich</v>
      </c>
      <c r="D14" s="29" t="str">
        <f>IFERROR(MID('2022'!$C14,1,SEARCH(" ",'2022'!$C14,1)+1-2)&amp; " " &amp;MID('2022'!$C14,SEARCH(" ",'2022'!$C14,1)+1,1)&amp; "." &amp;MID('2022'!$C14,SEARCH(" ",'2022'!$C14,SEARCH(" ",'2022'!$C14,1)+1)+1,1)&amp;".","")</f>
        <v>Sidorov E.B.</v>
      </c>
      <c r="E14" s="30" t="s">
        <v>4</v>
      </c>
      <c r="F14" s="31"/>
      <c r="G14" s="31">
        <v>28</v>
      </c>
      <c r="H14" s="43" t="str">
        <f>IF(Таблица2[[#This Row],[№ 
DBN (ПУУМ)]]="","",HYPERLINK("#DBN!H1",_xlfn.CONCAT("DBN_№",Таблица2[[#This Row],[№ 
DBN (ПУУМ)]],"_",'2022'!$D14)))</f>
        <v/>
      </c>
      <c r="I14" s="43" t="str">
        <f>IF(Таблица2[[#This Row],[№ 
PD (ОД)]]="","",HYPERLINK("#PD!H1",_xlfn.CONCAT("PD_№",'2022'!$G14,"_",'2022'!$D14)))</f>
        <v>PD_№28_Sidorov E.B.</v>
      </c>
      <c r="J14" s="32">
        <v>44546</v>
      </c>
      <c r="K14" s="36">
        <v>1078</v>
      </c>
    </row>
    <row r="15" spans="1:11" s="3" customFormat="1" ht="31.5">
      <c r="A15" s="35">
        <f>SUBTOTAL(103,B$2:B15)</f>
        <v>14</v>
      </c>
      <c r="B15" s="28" t="s">
        <v>14</v>
      </c>
      <c r="C15" s="29" t="str">
        <f>Translit('2022'!$B15)</f>
        <v>Aglutdinov Sagit Gabdnurovich</v>
      </c>
      <c r="D15" s="29" t="str">
        <f>IFERROR(MID('2022'!$C15,1,SEARCH(" ",'2022'!$C15,1)+1-2)&amp; " " &amp;MID('2022'!$C15,SEARCH(" ",'2022'!$C15,1)+1,1)&amp; "." &amp;MID('2022'!$C15,SEARCH(" ",'2022'!$C15,SEARCH(" ",'2022'!$C15,1)+1)+1,1)&amp;".","")</f>
        <v>Aglutdinov S.G.</v>
      </c>
      <c r="E15" s="30" t="s">
        <v>4</v>
      </c>
      <c r="F15" s="31">
        <v>18</v>
      </c>
      <c r="G15" s="31">
        <v>18</v>
      </c>
      <c r="H15" s="43" t="str">
        <f>IF(Таблица2[[#This Row],[№ 
DBN (ПУУМ)]]="","",HYPERLINK("#DBN!H1",_xlfn.CONCAT("DBN_№",Таблица2[[#This Row],[№ 
DBN (ПУУМ)]],"_",'2022'!$D15)))</f>
        <v>DBN_№18_Aglutdinov S.G.</v>
      </c>
      <c r="I15" s="43" t="str">
        <f>IF(Таблица2[[#This Row],[№ 
PD (ОД)]]="","",HYPERLINK("#PD!H1",_xlfn.CONCAT("PD_№",'2022'!$G15,"_",'2022'!$D15)))</f>
        <v>PD_№18_Aglutdinov S.G.</v>
      </c>
      <c r="J15" s="32">
        <v>44546</v>
      </c>
      <c r="K15" s="36">
        <v>1078</v>
      </c>
    </row>
    <row r="16" spans="1:11" s="3" customFormat="1" ht="31.5">
      <c r="A16" s="35">
        <f>SUBTOTAL(103,B$2:B16)</f>
        <v>15</v>
      </c>
      <c r="B16" s="28" t="s">
        <v>12</v>
      </c>
      <c r="C16" s="29" t="str">
        <f>Translit('2022'!$B16)</f>
        <v>Zilberman Oleg Yurevich</v>
      </c>
      <c r="D16" s="29" t="str">
        <f>IFERROR(MID('2022'!$C16,1,SEARCH(" ",'2022'!$C16,1)+1-2)&amp; " " &amp;MID('2022'!$C16,SEARCH(" ",'2022'!$C16,1)+1,1)&amp; "." &amp;MID('2022'!$C16,SEARCH(" ",'2022'!$C16,SEARCH(" ",'2022'!$C16,1)+1)+1,1)&amp;".","")</f>
        <v>Zilberman O.Y.</v>
      </c>
      <c r="E16" s="30" t="s">
        <v>4</v>
      </c>
      <c r="F16" s="31">
        <v>16</v>
      </c>
      <c r="G16" s="31">
        <v>16</v>
      </c>
      <c r="H16" s="43" t="str">
        <f>IF(Таблица2[[#This Row],[№ 
DBN (ПУУМ)]]="","",HYPERLINK("#DBN!H1",_xlfn.CONCAT("DBN_№",Таблица2[[#This Row],[№ 
DBN (ПУУМ)]],"_",'2022'!$D16)))</f>
        <v>DBN_№16_Zilberman O.Y.</v>
      </c>
      <c r="I16" s="43" t="str">
        <f>IF(Таблица2[[#This Row],[№ 
PD (ОД)]]="","",HYPERLINK("#PD!H1",_xlfn.CONCAT("PD_№",'2022'!$G16,"_",'2022'!$D16)))</f>
        <v>PD_№16_Zilberman O.Y.</v>
      </c>
      <c r="J16" s="32">
        <v>44546</v>
      </c>
      <c r="K16" s="36">
        <v>1078</v>
      </c>
    </row>
    <row r="17" spans="1:11" s="3" customFormat="1" ht="31.5">
      <c r="A17" s="35">
        <f>SUBTOTAL(103,B$2:B17)</f>
        <v>16</v>
      </c>
      <c r="B17" s="33" t="s">
        <v>7</v>
      </c>
      <c r="C17" s="29" t="str">
        <f>Translit('2022'!$B17)</f>
        <v>Keller Andrey Voldemarovich</v>
      </c>
      <c r="D17" s="29" t="str">
        <f>IFERROR(MID('2022'!$C17,1,SEARCH(" ",'2022'!$C17,1)+1-2)&amp; " " &amp;MID('2022'!$C17,SEARCH(" ",'2022'!$C17,1)+1,1)&amp; "." &amp;MID('2022'!$C17,SEARCH(" ",'2022'!$C17,SEARCH(" ",'2022'!$C17,1)+1)+1,1)&amp;".","")</f>
        <v>Keller A.V.</v>
      </c>
      <c r="E17" s="30" t="s">
        <v>4</v>
      </c>
      <c r="F17" s="31">
        <v>8</v>
      </c>
      <c r="G17" s="31">
        <v>8</v>
      </c>
      <c r="H17" s="43" t="str">
        <f>IF(Таблица2[[#This Row],[№ 
DBN (ПУУМ)]]="","",HYPERLINK("#DBN!H1",_xlfn.CONCAT("DBN_№",Таблица2[[#This Row],[№ 
DBN (ПУУМ)]],"_",'2022'!$D17)))</f>
        <v>DBN_№8_Keller A.V.</v>
      </c>
      <c r="I17" s="43" t="str">
        <f>IF(Таблица2[[#This Row],[№ 
PD (ОД)]]="","",HYPERLINK("#PD!H1",_xlfn.CONCAT("PD_№",'2022'!$G17,"_",'2022'!$D17)))</f>
        <v>PD_№8_Keller A.V.</v>
      </c>
      <c r="J17" s="32">
        <v>44546</v>
      </c>
      <c r="K17" s="36">
        <v>1078</v>
      </c>
    </row>
    <row r="18" spans="1:11" s="3" customFormat="1" ht="31.5">
      <c r="A18" s="35">
        <f>SUBTOTAL(103,B$2:B18)</f>
        <v>17</v>
      </c>
      <c r="B18" s="28" t="s">
        <v>20</v>
      </c>
      <c r="C18" s="29" t="str">
        <f>Translit('2022'!$B18)</f>
        <v>Kochubey Konstantin Viktorovich</v>
      </c>
      <c r="D18" s="29" t="str">
        <f>IFERROR(MID('2022'!$C18,1,SEARCH(" ",'2022'!$C18,1)+1-2)&amp; " " &amp;MID('2022'!$C18,SEARCH(" ",'2022'!$C18,1)+1,1)&amp; "." &amp;MID('2022'!$C18,SEARCH(" ",'2022'!$C18,SEARCH(" ",'2022'!$C18,1)+1)+1,1)&amp;".","")</f>
        <v>Kochubey K.V.</v>
      </c>
      <c r="E18" s="30" t="s">
        <v>4</v>
      </c>
      <c r="F18" s="31">
        <v>25</v>
      </c>
      <c r="G18" s="31">
        <v>25</v>
      </c>
      <c r="H18" s="43" t="str">
        <f>IF(Таблица2[[#This Row],[№ 
DBN (ПУУМ)]]="","",HYPERLINK("#DBN!H1",_xlfn.CONCAT("DBN_№",Таблица2[[#This Row],[№ 
DBN (ПУУМ)]],"_",'2022'!$D18)))</f>
        <v>DBN_№25_Kochubey K.V.</v>
      </c>
      <c r="I18" s="43" t="str">
        <f>IF(Таблица2[[#This Row],[№ 
PD (ОД)]]="","",HYPERLINK("#PD!H1",_xlfn.CONCAT("PD_№",'2022'!$G18,"_",'2022'!$D18)))</f>
        <v>PD_№25_Kochubey K.V.</v>
      </c>
      <c r="J18" s="32">
        <v>44546</v>
      </c>
      <c r="K18" s="36">
        <v>1078</v>
      </c>
    </row>
    <row r="19" spans="1:11" s="3" customFormat="1" ht="31.5">
      <c r="A19" s="35">
        <f>SUBTOTAL(103,B$2:B19)</f>
        <v>18</v>
      </c>
      <c r="B19" s="28" t="s">
        <v>8</v>
      </c>
      <c r="C19" s="29" t="str">
        <f>Translit('2022'!$B19)</f>
        <v>Krikunov Andrey Konstantinovich</v>
      </c>
      <c r="D19" s="29" t="str">
        <f>IFERROR(MID('2022'!$C19,1,SEARCH(" ",'2022'!$C19,1)+1-2)&amp; " " &amp;MID('2022'!$C19,SEARCH(" ",'2022'!$C19,1)+1,1)&amp; "." &amp;MID('2022'!$C19,SEARCH(" ",'2022'!$C19,SEARCH(" ",'2022'!$C19,1)+1)+1,1)&amp;".","")</f>
        <v>Krikunov A.K.</v>
      </c>
      <c r="E19" s="30" t="s">
        <v>4</v>
      </c>
      <c r="F19" s="31">
        <v>9</v>
      </c>
      <c r="G19" s="31">
        <v>9</v>
      </c>
      <c r="H19" s="43" t="str">
        <f>IF(Таблица2[[#This Row],[№ 
DBN (ПУУМ)]]="","",HYPERLINK("#DBN!H1",_xlfn.CONCAT("DBN_№",Таблица2[[#This Row],[№ 
DBN (ПУУМ)]],"_",'2022'!$D19)))</f>
        <v>DBN_№9_Krikunov A.K.</v>
      </c>
      <c r="I19" s="43" t="str">
        <f>IF(Таблица2[[#This Row],[№ 
PD (ОД)]]="","",HYPERLINK("#PD!H1",_xlfn.CONCAT("PD_№",'2022'!$G19,"_",'2022'!$D19)))</f>
        <v>PD_№9_Krikunov A.K.</v>
      </c>
      <c r="J19" s="32">
        <v>44546</v>
      </c>
      <c r="K19" s="36">
        <v>1078</v>
      </c>
    </row>
    <row r="20" spans="1:11" s="3" customFormat="1" ht="31.5">
      <c r="A20" s="35">
        <f>SUBTOTAL(103,B$2:B20)</f>
        <v>19</v>
      </c>
      <c r="B20" s="28" t="s">
        <v>13</v>
      </c>
      <c r="C20" s="29" t="str">
        <f>Translit('2022'!$B20)</f>
        <v>Mamatov Konstantin Viktorovich</v>
      </c>
      <c r="D20" s="29" t="str">
        <f>IFERROR(MID('2022'!$C20,1,SEARCH(" ",'2022'!$C20,1)+1-2)&amp; " " &amp;MID('2022'!$C20,SEARCH(" ",'2022'!$C20,1)+1,1)&amp; "." &amp;MID('2022'!$C20,SEARCH(" ",'2022'!$C20,SEARCH(" ",'2022'!$C20,1)+1)+1,1)&amp;".","")</f>
        <v>Mamatov K.V.</v>
      </c>
      <c r="E20" s="30" t="s">
        <v>4</v>
      </c>
      <c r="F20" s="31">
        <v>17</v>
      </c>
      <c r="G20" s="31">
        <v>17</v>
      </c>
      <c r="H20" s="43" t="str">
        <f>IF(Таблица2[[#This Row],[№ 
DBN (ПУУМ)]]="","",HYPERLINK("#DBN!H1",_xlfn.CONCAT("DBN_№",Таблица2[[#This Row],[№ 
DBN (ПУУМ)]],"_",'2022'!$D20)))</f>
        <v>DBN_№17_Mamatov K.V.</v>
      </c>
      <c r="I20" s="43" t="str">
        <f>IF(Таблица2[[#This Row],[№ 
PD (ОД)]]="","",HYPERLINK("#PD!H1",_xlfn.CONCAT("PD_№",'2022'!$G20,"_",'2022'!$D20)))</f>
        <v>PD_№17_Mamatov K.V.</v>
      </c>
      <c r="J20" s="32">
        <v>44546</v>
      </c>
      <c r="K20" s="36">
        <v>1078</v>
      </c>
    </row>
    <row r="21" spans="1:11" s="3" customFormat="1" ht="31.5">
      <c r="A21" s="35">
        <f>SUBTOTAL(103,B$2:B21)</f>
        <v>20</v>
      </c>
      <c r="B21" s="28" t="s">
        <v>11</v>
      </c>
      <c r="C21" s="29" t="str">
        <f>Translit('2022'!$B21)</f>
        <v>Mishustin Dmitriy Alekseevich</v>
      </c>
      <c r="D21" s="29" t="str">
        <f>IFERROR(MID('2022'!$C21,1,SEARCH(" ",'2022'!$C21,1)+1-2)&amp; " " &amp;MID('2022'!$C21,SEARCH(" ",'2022'!$C21,1)+1,1)&amp; "." &amp;MID('2022'!$C21,SEARCH(" ",'2022'!$C21,SEARCH(" ",'2022'!$C21,1)+1)+1,1)&amp;".","")</f>
        <v>Mishustin D.A.</v>
      </c>
      <c r="E21" s="30" t="s">
        <v>4</v>
      </c>
      <c r="F21" s="31">
        <v>14</v>
      </c>
      <c r="G21" s="31">
        <v>14</v>
      </c>
      <c r="H21" s="43" t="str">
        <f>IF(Таблица2[[#This Row],[№ 
DBN (ПУУМ)]]="","",HYPERLINK("#DBN!H1",_xlfn.CONCAT("DBN_№",Таблица2[[#This Row],[№ 
DBN (ПУУМ)]],"_",'2022'!$D21)))</f>
        <v>DBN_№14_Mishustin D.A.</v>
      </c>
      <c r="I21" s="43" t="str">
        <f>IF(Таблица2[[#This Row],[№ 
PD (ОД)]]="","",HYPERLINK("#PD!H1",_xlfn.CONCAT("PD_№",'2022'!$G21,"_",'2022'!$D21)))</f>
        <v>PD_№14_Mishustin D.A.</v>
      </c>
      <c r="J21" s="32">
        <v>44546</v>
      </c>
      <c r="K21" s="36">
        <v>1078</v>
      </c>
    </row>
    <row r="22" spans="1:11" s="3" customFormat="1" ht="31.5">
      <c r="A22" s="35">
        <f>SUBTOTAL(103,B$2:B22)</f>
        <v>21</v>
      </c>
      <c r="B22" s="28" t="s">
        <v>6</v>
      </c>
      <c r="C22" s="29" t="str">
        <f>Translit('2022'!$B22)</f>
        <v>Nevolin Anatoliy Ivanovich</v>
      </c>
      <c r="D22" s="29" t="str">
        <f>IFERROR(MID('2022'!$C22,1,SEARCH(" ",'2022'!$C22,1)+1-2)&amp; " " &amp;MID('2022'!$C22,SEARCH(" ",'2022'!$C22,1)+1,1)&amp; "." &amp;MID('2022'!$C22,SEARCH(" ",'2022'!$C22,SEARCH(" ",'2022'!$C22,1)+1)+1,1)&amp;".","")</f>
        <v>Nevolin A.I.</v>
      </c>
      <c r="E22" s="30" t="s">
        <v>4</v>
      </c>
      <c r="F22" s="31">
        <v>7</v>
      </c>
      <c r="G22" s="31">
        <v>7</v>
      </c>
      <c r="H22" s="43" t="str">
        <f>IF(Таблица2[[#This Row],[№ 
DBN (ПУУМ)]]="","",HYPERLINK("#DBN!H1",_xlfn.CONCAT("DBN_№",Таблица2[[#This Row],[№ 
DBN (ПУУМ)]],"_",'2022'!$D22)))</f>
        <v>DBN_№7_Nevolin A.I.</v>
      </c>
      <c r="I22" s="43" t="str">
        <f>IF(Таблица2[[#This Row],[№ 
PD (ОД)]]="","",HYPERLINK("#PD!H1",_xlfn.CONCAT("PD_№",'2022'!$G22,"_",'2022'!$D22)))</f>
        <v>PD_№7_Nevolin A.I.</v>
      </c>
      <c r="J22" s="32">
        <v>44546</v>
      </c>
      <c r="K22" s="36">
        <v>1078</v>
      </c>
    </row>
    <row r="23" spans="1:11" s="3" customFormat="1" ht="31.5">
      <c r="A23" s="35">
        <f>SUBTOTAL(103,B$2:B23)</f>
        <v>22</v>
      </c>
      <c r="B23" s="28" t="s">
        <v>17</v>
      </c>
      <c r="C23" s="29" t="str">
        <f>Translit('2022'!$B23)</f>
        <v>Paulskiy Oleg Iosifovich</v>
      </c>
      <c r="D23" s="29" t="str">
        <f>IFERROR(MID('2022'!$C23,1,SEARCH(" ",'2022'!$C23,1)+1-2)&amp; " " &amp;MID('2022'!$C23,SEARCH(" ",'2022'!$C23,1)+1,1)&amp; "." &amp;MID('2022'!$C23,SEARCH(" ",'2022'!$C23,SEARCH(" ",'2022'!$C23,1)+1)+1,1)&amp;".","")</f>
        <v>Paulskiy O.I.</v>
      </c>
      <c r="E23" s="30" t="s">
        <v>4</v>
      </c>
      <c r="F23" s="31">
        <v>21</v>
      </c>
      <c r="G23" s="31">
        <v>21</v>
      </c>
      <c r="H23" s="43" t="str">
        <f>IF(Таблица2[[#This Row],[№ 
DBN (ПУУМ)]]="","",HYPERLINK("#DBN!H1",_xlfn.CONCAT("DBN_№",Таблица2[[#This Row],[№ 
DBN (ПУУМ)]],"_",'2022'!$D23)))</f>
        <v>DBN_№21_Paulskiy O.I.</v>
      </c>
      <c r="I23" s="43" t="str">
        <f>IF(Таблица2[[#This Row],[№ 
PD (ОД)]]="","",HYPERLINK("#PD!H1",_xlfn.CONCAT("PD_№",'2022'!$G23,"_",'2022'!$D23)))</f>
        <v>PD_№21_Paulskiy O.I.</v>
      </c>
      <c r="J23" s="32">
        <v>44546</v>
      </c>
      <c r="K23" s="36">
        <v>1078</v>
      </c>
    </row>
    <row r="24" spans="1:11" s="3" customFormat="1" ht="31.5">
      <c r="A24" s="35">
        <f>SUBTOTAL(103,B$2:B24)</f>
        <v>23</v>
      </c>
      <c r="B24" s="28" t="s">
        <v>19</v>
      </c>
      <c r="C24" s="29" t="str">
        <f>Translit('2022'!$B24)</f>
        <v>Pashkin Andrey Georgievich</v>
      </c>
      <c r="D24" s="29" t="str">
        <f>IFERROR(MID('2022'!$C24,1,SEARCH(" ",'2022'!$C24,1)+1-2)&amp; " " &amp;MID('2022'!$C24,SEARCH(" ",'2022'!$C24,1)+1,1)&amp; "." &amp;MID('2022'!$C24,SEARCH(" ",'2022'!$C24,SEARCH(" ",'2022'!$C24,1)+1)+1,1)&amp;".","")</f>
        <v>Pashkin A.G.</v>
      </c>
      <c r="E24" s="30" t="s">
        <v>4</v>
      </c>
      <c r="F24" s="31">
        <v>24</v>
      </c>
      <c r="G24" s="31">
        <v>24</v>
      </c>
      <c r="H24" s="43" t="str">
        <f>IF(Таблица2[[#This Row],[№ 
DBN (ПУУМ)]]="","",HYPERLINK("#DBN!H1",_xlfn.CONCAT("DBN_№",Таблица2[[#This Row],[№ 
DBN (ПУУМ)]],"_",'2022'!$D24)))</f>
        <v>DBN_№24_Pashkin A.G.</v>
      </c>
      <c r="I24" s="43" t="str">
        <f>IF(Таблица2[[#This Row],[№ 
PD (ОД)]]="","",HYPERLINK("#PD!H1",_xlfn.CONCAT("PD_№",'2022'!$G24,"_",'2022'!$D24)))</f>
        <v>PD_№24_Pashkin A.G.</v>
      </c>
      <c r="J24" s="32">
        <v>44546</v>
      </c>
      <c r="K24" s="36">
        <v>1078</v>
      </c>
    </row>
    <row r="25" spans="1:11" s="3" customFormat="1" ht="31.5">
      <c r="A25" s="35">
        <f>SUBTOTAL(103,B$2:B25)</f>
        <v>24</v>
      </c>
      <c r="B25" s="28" t="s">
        <v>10</v>
      </c>
      <c r="C25" s="29" t="str">
        <f>Translit('2022'!$B25)</f>
        <v>Sesigin Roman Viktorovich</v>
      </c>
      <c r="D25" s="29" t="str">
        <f>IFERROR(MID('2022'!$C25,1,SEARCH(" ",'2022'!$C25,1)+1-2)&amp; " " &amp;MID('2022'!$C25,SEARCH(" ",'2022'!$C25,1)+1,1)&amp; "." &amp;MID('2022'!$C25,SEARCH(" ",'2022'!$C25,SEARCH(" ",'2022'!$C25,1)+1)+1,1)&amp;".","")</f>
        <v>Sesigin R.V.</v>
      </c>
      <c r="E25" s="30" t="s">
        <v>4</v>
      </c>
      <c r="F25" s="31">
        <v>11</v>
      </c>
      <c r="G25" s="31">
        <v>11</v>
      </c>
      <c r="H25" s="43" t="str">
        <f>IF(Таблица2[[#This Row],[№ 
DBN (ПУУМ)]]="","",HYPERLINK("#DBN!H1",_xlfn.CONCAT("DBN_№",Таблица2[[#This Row],[№ 
DBN (ПУУМ)]],"_",'2022'!$D25)))</f>
        <v>DBN_№11_Sesigin R.V.</v>
      </c>
      <c r="I25" s="43" t="str">
        <f>IF(Таблица2[[#This Row],[№ 
PD (ОД)]]="","",HYPERLINK("#PD!H1",_xlfn.CONCAT("PD_№",'2022'!$G25,"_",'2022'!$D25)))</f>
        <v>PD_№11_Sesigin R.V.</v>
      </c>
      <c r="J25" s="32">
        <v>44546</v>
      </c>
      <c r="K25" s="36">
        <v>1078</v>
      </c>
    </row>
    <row r="26" spans="1:11" s="3" customFormat="1" ht="31.5">
      <c r="A26" s="35">
        <f>SUBTOTAL(103,B$2:B26)</f>
        <v>25</v>
      </c>
      <c r="B26" s="28" t="s">
        <v>70</v>
      </c>
      <c r="C26" s="29" t="str">
        <f>Translit('2022'!$B26)</f>
        <v xml:space="preserve">Filippov Vasiliy Evgenevich               </v>
      </c>
      <c r="D26" s="29" t="str">
        <f>IFERROR(MID('2022'!$C26,1,SEARCH(" ",'2022'!$C26,1)+1-2)&amp; " " &amp;MID('2022'!$C26,SEARCH(" ",'2022'!$C26,1)+1,1)&amp; "." &amp;MID('2022'!$C26,SEARCH(" ",'2022'!$C26,SEARCH(" ",'2022'!$C26,1)+1)+1,1)&amp;".","")</f>
        <v>Filippov V.E.</v>
      </c>
      <c r="E26" s="30" t="s">
        <v>4</v>
      </c>
      <c r="F26" s="31">
        <v>13</v>
      </c>
      <c r="G26" s="31">
        <v>13</v>
      </c>
      <c r="H26" s="43" t="str">
        <f>IF(Таблица2[[#This Row],[№ 
DBN (ПУУМ)]]="","",HYPERLINK("#DBN!H1",_xlfn.CONCAT("DBN_№",Таблица2[[#This Row],[№ 
DBN (ПУУМ)]],"_",'2022'!$D26)))</f>
        <v>DBN_№13_Filippov V.E.</v>
      </c>
      <c r="I26" s="43" t="str">
        <f>IF(Таблица2[[#This Row],[№ 
PD (ОД)]]="","",HYPERLINK("#PD!H1",_xlfn.CONCAT("PD_№",'2022'!$G26,"_",'2022'!$D26)))</f>
        <v>PD_№13_Filippov V.E.</v>
      </c>
      <c r="J26" s="32">
        <v>44546</v>
      </c>
      <c r="K26" s="36">
        <v>1078</v>
      </c>
    </row>
    <row r="27" spans="1:11" s="3" customFormat="1" ht="31.5">
      <c r="A27" s="35">
        <f>SUBTOTAL(103,B$2:B27)</f>
        <v>26</v>
      </c>
      <c r="B27" s="28" t="s">
        <v>68</v>
      </c>
      <c r="C27" s="29" t="str">
        <f>Translit('2022'!$B27)</f>
        <v>Eremenko Aleksey Vladimirovich</v>
      </c>
      <c r="D27" s="29" t="str">
        <f>IFERROR(MID('2022'!$C27,1,SEARCH(" ",'2022'!$C27,1)+1-2)&amp; " " &amp;MID('2022'!$C27,SEARCH(" ",'2022'!$C27,1)+1,1)&amp; "." &amp;MID('2022'!$C27,SEARCH(" ",'2022'!$C27,SEARCH(" ",'2022'!$C27,1)+1)+1,1)&amp;".","")</f>
        <v>Eremenko A.V.</v>
      </c>
      <c r="E27" s="30" t="s">
        <v>4</v>
      </c>
      <c r="F27" s="31">
        <v>36</v>
      </c>
      <c r="G27" s="31">
        <v>5</v>
      </c>
      <c r="H27" s="43" t="str">
        <f>IF(Таблица2[[#This Row],[№ 
DBN (ПУУМ)]]="","",HYPERLINK("#DBN!H1",_xlfn.CONCAT("DBN_№",Таблица2[[#This Row],[№ 
DBN (ПУУМ)]],"_",'2022'!$D27)))</f>
        <v>DBN_№36_Eremenko A.V.</v>
      </c>
      <c r="I27" s="43" t="str">
        <f>IF(Таблица2[[#This Row],[№ 
PD (ОД)]]="","",HYPERLINK("#PD!H1",_xlfn.CONCAT("PD_№",'2022'!$G27,"_",'2022'!$D27)))</f>
        <v>PD_№5_Eremenko A.V.</v>
      </c>
      <c r="J27" s="32">
        <v>44546</v>
      </c>
      <c r="K27" s="36">
        <v>1078</v>
      </c>
    </row>
    <row r="28" spans="1:11" s="3" customFormat="1" ht="31.5">
      <c r="A28" s="35">
        <f>SUBTOTAL(103,B$2:B28)</f>
        <v>27</v>
      </c>
      <c r="B28" s="28" t="s">
        <v>23</v>
      </c>
      <c r="C28" s="29" t="str">
        <f>Translit('2022'!$B28)</f>
        <v>Malyugin Taras Vitalevich</v>
      </c>
      <c r="D28" s="29" t="str">
        <f>IFERROR(MID('2022'!$C28,1,SEARCH(" ",'2022'!$C28,1)+1-2)&amp; " " &amp;MID('2022'!$C28,SEARCH(" ",'2022'!$C28,1)+1,1)&amp; "." &amp;MID('2022'!$C28,SEARCH(" ",'2022'!$C28,SEARCH(" ",'2022'!$C28,1)+1)+1,1)&amp;".","")</f>
        <v>Malyugin T.V.</v>
      </c>
      <c r="E28" s="30" t="s">
        <v>4</v>
      </c>
      <c r="F28" s="31">
        <v>56</v>
      </c>
      <c r="G28" s="31">
        <v>41</v>
      </c>
      <c r="H28" s="43" t="str">
        <f>IF(Таблица2[[#This Row],[№ 
DBN (ПУУМ)]]="","",HYPERLINK("#DBN!H1",_xlfn.CONCAT("DBN_№",Таблица2[[#This Row],[№ 
DBN (ПУУМ)]],"_",'2022'!$D28)))</f>
        <v>DBN_№56_Malyugin T.V.</v>
      </c>
      <c r="I28" s="43" t="str">
        <f>IF(Таблица2[[#This Row],[№ 
PD (ОД)]]="","",HYPERLINK("#PD!H1",_xlfn.CONCAT("PD_№",'2022'!$G28,"_",'2022'!$D28)))</f>
        <v>PD_№41_Malyugin T.V.</v>
      </c>
      <c r="J28" s="32">
        <v>44546</v>
      </c>
      <c r="K28" s="36">
        <v>1078</v>
      </c>
    </row>
    <row r="29" spans="1:11" s="3" customFormat="1" ht="31.5">
      <c r="A29" s="35">
        <f>SUBTOTAL(103,B$2:B29)</f>
        <v>28</v>
      </c>
      <c r="B29" s="28" t="s">
        <v>5</v>
      </c>
      <c r="C29" s="29" t="str">
        <f>Translit('2022'!$B29)</f>
        <v>Kunitsyn Stanislav Igorevich</v>
      </c>
      <c r="D29" s="29" t="str">
        <f>IFERROR(MID('2022'!$C29,1,SEARCH(" ",'2022'!$C29,1)+1-2)&amp; " " &amp;MID('2022'!$C29,SEARCH(" ",'2022'!$C29,1)+1,1)&amp; "." &amp;MID('2022'!$C29,SEARCH(" ",'2022'!$C29,SEARCH(" ",'2022'!$C29,1)+1)+1,1)&amp;".","")</f>
        <v>Kunitsyn S.I.</v>
      </c>
      <c r="E29" s="30" t="s">
        <v>4</v>
      </c>
      <c r="F29" s="31">
        <v>4</v>
      </c>
      <c r="G29" s="31">
        <v>60</v>
      </c>
      <c r="H29" s="43" t="str">
        <f>IF(Таблица2[[#This Row],[№ 
DBN (ПУУМ)]]="","",HYPERLINK("#DBN!H1",_xlfn.CONCAT("DBN_№",Таблица2[[#This Row],[№ 
DBN (ПУУМ)]],"_",'2022'!$D29)))</f>
        <v>DBN_№4_Kunitsyn S.I.</v>
      </c>
      <c r="I29" s="43" t="str">
        <f>IF(Таблица2[[#This Row],[№ 
PD (ОД)]]="","",HYPERLINK("#PD!H1",_xlfn.CONCAT("PD_№",'2022'!$G29,"_",'2022'!$D29)))</f>
        <v>PD_№60_Kunitsyn S.I.</v>
      </c>
      <c r="J29" s="32">
        <v>44546</v>
      </c>
      <c r="K29" s="36">
        <v>1078</v>
      </c>
    </row>
    <row r="30" spans="1:11" s="3" customFormat="1" ht="31.5">
      <c r="A30" s="35">
        <f>SUBTOTAL(103,B$2:B30)</f>
        <v>29</v>
      </c>
      <c r="B30" s="28" t="s">
        <v>69</v>
      </c>
      <c r="C30" s="29" t="str">
        <f>Translit('2022'!$B30)</f>
        <v>Smirnov Sergey Vsevolodovich</v>
      </c>
      <c r="D30" s="29" t="str">
        <f>IFERROR(MID('2022'!$C30,1,SEARCH(" ",'2022'!$C30,1)+1-2)&amp; " " &amp;MID('2022'!$C30,SEARCH(" ",'2022'!$C30,1)+1,1)&amp; "." &amp;MID('2022'!$C30,SEARCH(" ",'2022'!$C30,SEARCH(" ",'2022'!$C30,1)+1)+1,1)&amp;".","")</f>
        <v>Smirnov S.V.</v>
      </c>
      <c r="E30" s="30" t="s">
        <v>4</v>
      </c>
      <c r="F30" s="31">
        <v>35</v>
      </c>
      <c r="G30" s="31">
        <v>26</v>
      </c>
      <c r="H30" s="43" t="str">
        <f>IF(Таблица2[[#This Row],[№ 
DBN (ПУУМ)]]="","",HYPERLINK("#DBN!H1",_xlfn.CONCAT("DBN_№",Таблица2[[#This Row],[№ 
DBN (ПУУМ)]],"_",'2022'!$D30)))</f>
        <v>DBN_№35_Smirnov S.V.</v>
      </c>
      <c r="I30" s="43" t="str">
        <f>IF(Таблица2[[#This Row],[№ 
PD (ОД)]]="","",HYPERLINK("#PD!H1",_xlfn.CONCAT("PD_№",'2022'!$G30,"_",'2022'!$D30)))</f>
        <v>PD_№26_Smirnov S.V.</v>
      </c>
      <c r="J30" s="32">
        <v>44546</v>
      </c>
      <c r="K30" s="36">
        <v>1078</v>
      </c>
    </row>
    <row r="31" spans="1:11" s="3" customFormat="1" ht="31.5">
      <c r="A31" s="35">
        <f>SUBTOTAL(103,B$2:B31)</f>
        <v>30</v>
      </c>
      <c r="B31" s="28" t="s">
        <v>24</v>
      </c>
      <c r="C31" s="29" t="str">
        <f>Translit('2022'!$B31)</f>
        <v>Rudnev Andrey Vasilevich</v>
      </c>
      <c r="D31" s="29" t="str">
        <f>IFERROR(MID('2022'!$C31,1,SEARCH(" ",'2022'!$C31,1)+1-2)&amp; " " &amp;MID('2022'!$C31,SEARCH(" ",'2022'!$C31,1)+1,1)&amp; "." &amp;MID('2022'!$C31,SEARCH(" ",'2022'!$C31,SEARCH(" ",'2022'!$C31,1)+1)+1,1)&amp;".","")</f>
        <v>Rudnev A.V.</v>
      </c>
      <c r="E31" s="30" t="s">
        <v>4</v>
      </c>
      <c r="F31" s="31">
        <v>59</v>
      </c>
      <c r="G31" s="31">
        <v>31</v>
      </c>
      <c r="H31" s="43" t="str">
        <f>IF(Таблица2[[#This Row],[№ 
DBN (ПУУМ)]]="","",HYPERLINK("#DBN!H1",_xlfn.CONCAT("DBN_№",Таблица2[[#This Row],[№ 
DBN (ПУУМ)]],"_",'2022'!$D31)))</f>
        <v>DBN_№59_Rudnev A.V.</v>
      </c>
      <c r="I31" s="43" t="str">
        <f>IF(Таблица2[[#This Row],[№ 
PD (ОД)]]="","",HYPERLINK("#PD!H1",_xlfn.CONCAT("PD_№",'2022'!$G31,"_",'2022'!$D31)))</f>
        <v>PD_№31_Rudnev A.V.</v>
      </c>
      <c r="J31" s="32">
        <v>44546</v>
      </c>
      <c r="K31" s="36">
        <v>1078</v>
      </c>
    </row>
    <row r="32" spans="1:11" s="3" customFormat="1" ht="31.5">
      <c r="A32" s="35">
        <f>SUBTOTAL(103,B$2:B32)</f>
        <v>31</v>
      </c>
      <c r="B32" s="28" t="s">
        <v>25</v>
      </c>
      <c r="C32" s="29" t="str">
        <f>Translit('2022'!$B32)</f>
        <v>Pogadaev Dmitriy Valerevich</v>
      </c>
      <c r="D32" s="29" t="str">
        <f>IFERROR(MID('2022'!$C32,1,SEARCH(" ",'2022'!$C32,1)+1-2)&amp; " " &amp;MID('2022'!$C32,SEARCH(" ",'2022'!$C32,1)+1,1)&amp; "." &amp;MID('2022'!$C32,SEARCH(" ",'2022'!$C32,SEARCH(" ",'2022'!$C32,1)+1)+1,1)&amp;".","")</f>
        <v>Pogadaev D.V.</v>
      </c>
      <c r="E32" s="30" t="s">
        <v>4</v>
      </c>
      <c r="F32" s="31">
        <v>61</v>
      </c>
      <c r="G32" s="31">
        <v>32</v>
      </c>
      <c r="H32" s="43" t="str">
        <f>IF(Таблица2[[#This Row],[№ 
DBN (ПУУМ)]]="","",HYPERLINK("#DBN!H1",_xlfn.CONCAT("DBN_№",Таблица2[[#This Row],[№ 
DBN (ПУУМ)]],"_",'2022'!$D32)))</f>
        <v>DBN_№61_Pogadaev D.V.</v>
      </c>
      <c r="I32" s="43" t="str">
        <f>IF(Таблица2[[#This Row],[№ 
PD (ОД)]]="","",HYPERLINK("#PD!H1",_xlfn.CONCAT("PD_№",'2022'!$G32,"_",'2022'!$D32)))</f>
        <v>PD_№32_Pogadaev D.V.</v>
      </c>
      <c r="J32" s="32">
        <v>44546</v>
      </c>
      <c r="K32" s="36">
        <v>1078</v>
      </c>
    </row>
    <row r="33" spans="1:12" s="3" customFormat="1" ht="31.5">
      <c r="A33" s="35">
        <f>SUBTOTAL(103,B$2:B33)</f>
        <v>32</v>
      </c>
      <c r="B33" s="28" t="s">
        <v>16</v>
      </c>
      <c r="C33" s="29" t="str">
        <f>Translit('2022'!$B33)</f>
        <v>Ganiev Azamat Ildusovich</v>
      </c>
      <c r="D33" s="29" t="str">
        <f>IFERROR(MID('2022'!$C33,1,SEARCH(" ",'2022'!$C33,1)+1-2)&amp; " " &amp;MID('2022'!$C33,SEARCH(" ",'2022'!$C33,1)+1,1)&amp; "." &amp;MID('2022'!$C33,SEARCH(" ",'2022'!$C33,SEARCH(" ",'2022'!$C33,1)+1)+1,1)&amp;".","")</f>
        <v>Ganiev A.I.</v>
      </c>
      <c r="E33" s="30" t="s">
        <v>4</v>
      </c>
      <c r="F33" s="31">
        <v>20</v>
      </c>
      <c r="G33" s="31">
        <v>20</v>
      </c>
      <c r="H33" s="43" t="str">
        <f>IF(Таблица2[[#This Row],[№ 
DBN (ПУУМ)]]="","",HYPERLINK("#DBN!H1",_xlfn.CONCAT("DBN_№",Таблица2[[#This Row],[№ 
DBN (ПУУМ)]],"_",'2022'!$D33)))</f>
        <v>DBN_№20_Ganiev A.I.</v>
      </c>
      <c r="I33" s="43" t="str">
        <f>IF(Таблица2[[#This Row],[№ 
PD (ОД)]]="","",HYPERLINK("#PD!H1",_xlfn.CONCAT("PD_№",'2022'!$G33,"_",'2022'!$D33)))</f>
        <v>PD_№20_Ganiev A.I.</v>
      </c>
      <c r="J33" s="32">
        <v>44546</v>
      </c>
      <c r="K33" s="36">
        <v>1078</v>
      </c>
    </row>
    <row r="34" spans="1:12" s="3" customFormat="1" ht="31.5">
      <c r="A34" s="35">
        <f>SUBTOTAL(103,B$2:B34)</f>
        <v>33</v>
      </c>
      <c r="B34" s="28" t="s">
        <v>21</v>
      </c>
      <c r="C34" s="29" t="str">
        <f>Translit('2022'!$B34)</f>
        <v>Patoka Mikhail Anatolevich</v>
      </c>
      <c r="D34" s="29" t="str">
        <f>IFERROR(MID('2022'!$C34,1,SEARCH(" ",'2022'!$C34,1)+1-2)&amp; " " &amp;MID('2022'!$C34,SEARCH(" ",'2022'!$C34,1)+1,1)&amp; "." &amp;MID('2022'!$C34,SEARCH(" ",'2022'!$C34,SEARCH(" ",'2022'!$C34,1)+1)+1,1)&amp;".","")</f>
        <v>Patoka M.A.</v>
      </c>
      <c r="E34" s="30" t="s">
        <v>4</v>
      </c>
      <c r="F34" s="31">
        <v>31</v>
      </c>
      <c r="G34" s="31">
        <v>6</v>
      </c>
      <c r="H34" s="43" t="str">
        <f>IF(Таблица2[[#This Row],[№ 
DBN (ПУУМ)]]="","",HYPERLINK("#DBN!H1",_xlfn.CONCAT("DBN_№",Таблица2[[#This Row],[№ 
DBN (ПУУМ)]],"_",'2022'!$D34)))</f>
        <v>DBN_№31_Patoka M.A.</v>
      </c>
      <c r="I34" s="43" t="str">
        <f>IF(Таблица2[[#This Row],[№ 
PD (ОД)]]="","",HYPERLINK("#PD!H1",_xlfn.CONCAT("PD_№",'2022'!$G34,"_",'2022'!$D34)))</f>
        <v>PD_№6_Patoka M.A.</v>
      </c>
      <c r="J34" s="32">
        <v>44546</v>
      </c>
      <c r="K34" s="36">
        <v>1078</v>
      </c>
    </row>
    <row r="35" spans="1:12" s="3" customFormat="1" ht="31.5">
      <c r="A35" s="35">
        <f>SUBTOTAL(103,B$2:B35)</f>
        <v>34</v>
      </c>
      <c r="B35" s="28" t="s">
        <v>27</v>
      </c>
      <c r="C35" s="29" t="str">
        <f>Translit('2022'!$B35)</f>
        <v>Avdeev Sergey Mikhaylovich</v>
      </c>
      <c r="D35" s="29" t="str">
        <f>IFERROR(MID('2022'!$C35,1,SEARCH(" ",'2022'!$C35,1)+1-2)&amp; " " &amp;MID('2022'!$C35,SEARCH(" ",'2022'!$C35,1)+1,1)&amp; "." &amp;MID('2022'!$C35,SEARCH(" ",'2022'!$C35,SEARCH(" ",'2022'!$C35,1)+1)+1,1)&amp;".","")</f>
        <v>Avdeev S.M.</v>
      </c>
      <c r="E35" s="30" t="s">
        <v>4</v>
      </c>
      <c r="F35" s="31"/>
      <c r="G35" s="31"/>
      <c r="H35" s="43" t="str">
        <f>IF(Таблица2[[#This Row],[№ 
DBN (ПУУМ)]]="","",HYPERLINK("#DBN!H1",_xlfn.CONCAT("DBN_№",Таблица2[[#This Row],[№ 
DBN (ПУУМ)]],"_",'2022'!$D35)))</f>
        <v/>
      </c>
      <c r="I35" s="43" t="str">
        <f>IF(Таблица2[[#This Row],[№ 
PD (ОД)]]="","",HYPERLINK("#PD!H1",_xlfn.CONCAT("PD_№",'2022'!$G35,"_",'2022'!$D35)))</f>
        <v/>
      </c>
      <c r="J35" s="32">
        <v>44546</v>
      </c>
      <c r="K35" s="36">
        <v>1078</v>
      </c>
    </row>
    <row r="36" spans="1:12" s="3" customFormat="1" ht="31.5">
      <c r="A36" s="35">
        <f>SUBTOTAL(103,B$2:B36)</f>
        <v>35</v>
      </c>
      <c r="B36" s="28" t="s">
        <v>35</v>
      </c>
      <c r="C36" s="29" t="str">
        <f>Translit('2022'!$B36)</f>
        <v>Kopylov Grigoriy Vladimirovich</v>
      </c>
      <c r="D36" s="29" t="str">
        <f>IFERROR(MID('2022'!$C36,1,SEARCH(" ",'2022'!$C36,1)+1-2)&amp; " " &amp;MID('2022'!$C36,SEARCH(" ",'2022'!$C36,1)+1,1)&amp; "." &amp;MID('2022'!$C36,SEARCH(" ",'2022'!$C36,SEARCH(" ",'2022'!$C36,1)+1)+1,1)&amp;".","")</f>
        <v>Kopylov G.V.</v>
      </c>
      <c r="E36" s="30" t="s">
        <v>4</v>
      </c>
      <c r="F36" s="31"/>
      <c r="G36" s="31">
        <v>36</v>
      </c>
      <c r="H36" s="43" t="str">
        <f>IF(Таблица2[[#This Row],[№ 
DBN (ПУУМ)]]="","",HYPERLINK("#DBN!H1",_xlfn.CONCAT("DBN_№",Таблица2[[#This Row],[№ 
DBN (ПУУМ)]],"_",'2022'!$D36)))</f>
        <v/>
      </c>
      <c r="I36" s="43" t="str">
        <f>IF(Таблица2[[#This Row],[№ 
PD (ОД)]]="","",HYPERLINK("#PD!H1",_xlfn.CONCAT("PD_№",'2022'!$G36,"_",'2022'!$D36)))</f>
        <v>PD_№36_Kopylov G.V.</v>
      </c>
      <c r="J36" s="32">
        <v>44546</v>
      </c>
      <c r="K36" s="36">
        <v>1078</v>
      </c>
    </row>
    <row r="37" spans="1:12" s="3" customFormat="1" ht="31.5">
      <c r="A37" s="35">
        <f>SUBTOTAL(103,B$2:B37)</f>
        <v>36</v>
      </c>
      <c r="B37" s="28" t="s">
        <v>28</v>
      </c>
      <c r="C37" s="29" t="str">
        <f>Translit('2022'!$B37)</f>
        <v>Bogoroditskiy Mikhail Andreevich</v>
      </c>
      <c r="D37" s="29" t="str">
        <f>IFERROR(MID('2022'!$C37,1,SEARCH(" ",'2022'!$C37,1)+1-2)&amp; " " &amp;MID('2022'!$C37,SEARCH(" ",'2022'!$C37,1)+1,1)&amp; "." &amp;MID('2022'!$C37,SEARCH(" ",'2022'!$C37,SEARCH(" ",'2022'!$C37,1)+1)+1,1)&amp;".","")</f>
        <v>Bogoroditskiy M.A.</v>
      </c>
      <c r="E37" s="30" t="s">
        <v>4</v>
      </c>
      <c r="F37" s="31">
        <v>77</v>
      </c>
      <c r="G37" s="31">
        <v>39</v>
      </c>
      <c r="H37" s="43" t="str">
        <f>IF(Таблица2[[#This Row],[№ 
DBN (ПУУМ)]]="","",HYPERLINK("#DBN!H1",_xlfn.CONCAT("DBN_№",Таблица2[[#This Row],[№ 
DBN (ПУУМ)]],"_",'2022'!$D37)))</f>
        <v>DBN_№77_Bogoroditskiy M.A.</v>
      </c>
      <c r="I37" s="43" t="str">
        <f>IF(Таблица2[[#This Row],[№ 
PD (ОД)]]="","",HYPERLINK("#PD!H1",_xlfn.CONCAT("PD_№",'2022'!$G37,"_",'2022'!$D37)))</f>
        <v>PD_№39_Bogoroditskiy M.A.</v>
      </c>
      <c r="J37" s="32">
        <v>44546</v>
      </c>
      <c r="K37" s="36">
        <v>1078</v>
      </c>
    </row>
    <row r="38" spans="1:12" s="3" customFormat="1" ht="31.5">
      <c r="A38" s="35">
        <f>SUBTOTAL(103,B$2:B38)</f>
        <v>37</v>
      </c>
      <c r="B38" s="28" t="s">
        <v>37</v>
      </c>
      <c r="C38" s="29" t="str">
        <f>Translit('2022'!$B38)</f>
        <v>Vlasov Sergey Vasilevich</v>
      </c>
      <c r="D38" s="29" t="str">
        <f>IFERROR(MID('2022'!$C38,1,SEARCH(" ",'2022'!$C38,1)+1-2)&amp; " " &amp;MID('2022'!$C38,SEARCH(" ",'2022'!$C38,1)+1,1)&amp; "." &amp;MID('2022'!$C38,SEARCH(" ",'2022'!$C38,SEARCH(" ",'2022'!$C38,1)+1)+1,1)&amp;".","")</f>
        <v>Vlasov S.V.</v>
      </c>
      <c r="E38" s="30" t="s">
        <v>4</v>
      </c>
      <c r="F38" s="31">
        <v>86</v>
      </c>
      <c r="G38" s="31">
        <v>51</v>
      </c>
      <c r="H38" s="43" t="str">
        <f>IF(Таблица2[[#This Row],[№ 
DBN (ПУУМ)]]="","",HYPERLINK("#DBN!H1",_xlfn.CONCAT("DBN_№",Таблица2[[#This Row],[№ 
DBN (ПУУМ)]],"_",'2022'!$D38)))</f>
        <v>DBN_№86_Vlasov S.V.</v>
      </c>
      <c r="I38" s="43" t="str">
        <f>IF(Таблица2[[#This Row],[№ 
PD (ОД)]]="","",HYPERLINK("#PD!H1",_xlfn.CONCAT("PD_№",'2022'!$G38,"_",'2022'!$D38)))</f>
        <v>PD_№51_Vlasov S.V.</v>
      </c>
      <c r="J38" s="32">
        <v>44546</v>
      </c>
      <c r="K38" s="36">
        <v>1078</v>
      </c>
    </row>
    <row r="39" spans="1:12" s="3" customFormat="1" ht="31.5">
      <c r="A39" s="35">
        <f>SUBTOTAL(103,B$2:B39)</f>
        <v>38</v>
      </c>
      <c r="B39" s="28" t="s">
        <v>36</v>
      </c>
      <c r="C39" s="29" t="str">
        <f>Translit('2022'!$B39)</f>
        <v>Kashnikova Mariya Yurevna</v>
      </c>
      <c r="D39" s="29" t="str">
        <f>IFERROR(MID('2022'!$C39,1,SEARCH(" ",'2022'!$C39,1)+1-2)&amp; " " &amp;MID('2022'!$C39,SEARCH(" ",'2022'!$C39,1)+1,1)&amp; "." &amp;MID('2022'!$C39,SEARCH(" ",'2022'!$C39,SEARCH(" ",'2022'!$C39,1)+1)+1,1)&amp;".","")</f>
        <v>Kashnikova M.Y.</v>
      </c>
      <c r="E39" s="30" t="s">
        <v>4</v>
      </c>
      <c r="F39" s="31">
        <v>85</v>
      </c>
      <c r="G39" s="31">
        <v>50</v>
      </c>
      <c r="H39" s="43" t="str">
        <f>IF(Таблица2[[#This Row],[№ 
DBN (ПУУМ)]]="","",HYPERLINK("#DBN!H1",_xlfn.CONCAT("DBN_№",Таблица2[[#This Row],[№ 
DBN (ПУУМ)]],"_",'2022'!$D39)))</f>
        <v>DBN_№85_Kashnikova M.Y.</v>
      </c>
      <c r="I39" s="43" t="str">
        <f>IF(Таблица2[[#This Row],[№ 
PD (ОД)]]="","",HYPERLINK("#PD!H1",_xlfn.CONCAT("PD_№",'2022'!$G39,"_",'2022'!$D39)))</f>
        <v>PD_№50_Kashnikova M.Y.</v>
      </c>
      <c r="J39" s="32">
        <v>44546</v>
      </c>
      <c r="K39" s="36">
        <v>1078</v>
      </c>
    </row>
    <row r="40" spans="1:12" s="3" customFormat="1" ht="31.5">
      <c r="A40" s="35">
        <f>SUBTOTAL(103,B$2:B40)</f>
        <v>39</v>
      </c>
      <c r="B40" s="28" t="s">
        <v>33</v>
      </c>
      <c r="C40" s="29" t="str">
        <f>Translit('2022'!$B40)</f>
        <v>Panzhin Aleksey Fedorovich</v>
      </c>
      <c r="D40" s="29" t="str">
        <f>IFERROR(MID('2022'!$C40,1,SEARCH(" ",'2022'!$C40,1)+1-2)&amp; " " &amp;MID('2022'!$C40,SEARCH(" ",'2022'!$C40,1)+1,1)&amp; "." &amp;MID('2022'!$C40,SEARCH(" ",'2022'!$C40,SEARCH(" ",'2022'!$C40,1)+1)+1,1)&amp;".","")</f>
        <v>Panzhin A.F.</v>
      </c>
      <c r="E40" s="30" t="s">
        <v>4</v>
      </c>
      <c r="F40" s="31"/>
      <c r="G40" s="31">
        <v>53</v>
      </c>
      <c r="H40" s="43" t="str">
        <f>IF(Таблица2[[#This Row],[№ 
DBN (ПУУМ)]]="","",HYPERLINK("#DBN!H1",_xlfn.CONCAT("DBN_№",Таблица2[[#This Row],[№ 
DBN (ПУУМ)]],"_",'2022'!$D40)))</f>
        <v/>
      </c>
      <c r="I40" s="43" t="str">
        <f>IF(Таблица2[[#This Row],[№ 
PD (ОД)]]="","",HYPERLINK("#PD!H1",_xlfn.CONCAT("PD_№",'2022'!$G40,"_",'2022'!$D40)))</f>
        <v>PD_№53_Panzhin A.F.</v>
      </c>
      <c r="J40" s="32">
        <v>44546</v>
      </c>
      <c r="K40" s="36">
        <v>1078</v>
      </c>
    </row>
    <row r="41" spans="1:12" s="3" customFormat="1" ht="31.5">
      <c r="A41" s="35">
        <f>SUBTOTAL(103,B$2:B41)</f>
        <v>40</v>
      </c>
      <c r="B41" s="29" t="s">
        <v>38</v>
      </c>
      <c r="C41" s="29" t="str">
        <f>Translit('2022'!$B41)</f>
        <v>Gadylshin Timur Ayratovich</v>
      </c>
      <c r="D41" s="29" t="str">
        <f>IFERROR(MID('2022'!$C41,1,SEARCH(" ",'2022'!$C41,1)+1-2)&amp; " " &amp;MID('2022'!$C41,SEARCH(" ",'2022'!$C41,1)+1,1)&amp; "." &amp;MID('2022'!$C41,SEARCH(" ",'2022'!$C41,SEARCH(" ",'2022'!$C41,1)+1)+1,1)&amp;".","")</f>
        <v>Gadylshin T.A.</v>
      </c>
      <c r="E41" s="30" t="s">
        <v>4</v>
      </c>
      <c r="F41" s="31">
        <v>88</v>
      </c>
      <c r="G41" s="31">
        <v>54</v>
      </c>
      <c r="H41" s="43" t="str">
        <f>IF(Таблица2[[#This Row],[№ 
DBN (ПУУМ)]]="","",HYPERLINK("#DBN!H1",_xlfn.CONCAT("DBN_№",Таблица2[[#This Row],[№ 
DBN (ПУУМ)]],"_",'2022'!$D41)))</f>
        <v>DBN_№88_Gadylshin T.A.</v>
      </c>
      <c r="I41" s="43" t="str">
        <f>IF(Таблица2[[#This Row],[№ 
PD (ОД)]]="","",HYPERLINK("#PD!H1",_xlfn.CONCAT("PD_№",'2022'!$G41,"_",'2022'!$D41)))</f>
        <v>PD_№54_Gadylshin T.A.</v>
      </c>
      <c r="J41" s="32">
        <v>44546</v>
      </c>
      <c r="K41" s="36">
        <v>1078</v>
      </c>
    </row>
    <row r="42" spans="1:12" s="3" customFormat="1" ht="31.5">
      <c r="A42" s="35">
        <f>SUBTOTAL(103,B$2:B42)</f>
        <v>41</v>
      </c>
      <c r="B42" s="34" t="s">
        <v>39</v>
      </c>
      <c r="C42" s="29" t="str">
        <f>Translit('2022'!$B42)</f>
        <v>Shemetov Sergey Nikolaevich</v>
      </c>
      <c r="D42" s="29" t="str">
        <f>IFERROR(MID('2022'!$C42,1,SEARCH(" ",'2022'!$C42,1)+1-2)&amp; " " &amp;MID('2022'!$C42,SEARCH(" ",'2022'!$C42,1)+1,1)&amp; "." &amp;MID('2022'!$C42,SEARCH(" ",'2022'!$C42,SEARCH(" ",'2022'!$C42,1)+1)+1,1)&amp;".","")</f>
        <v>Shemetov S.N.</v>
      </c>
      <c r="E42" s="30" t="s">
        <v>4</v>
      </c>
      <c r="F42" s="31">
        <v>91</v>
      </c>
      <c r="G42" s="31">
        <v>55</v>
      </c>
      <c r="H42" s="43" t="str">
        <f>IF(Таблица2[[#This Row],[№ 
DBN (ПУУМ)]]="","",HYPERLINK("#DBN!H1",_xlfn.CONCAT("DBN_№",Таблица2[[#This Row],[№ 
DBN (ПУУМ)]],"_",'2022'!$D42)))</f>
        <v>DBN_№91_Shemetov S.N.</v>
      </c>
      <c r="I42" s="43" t="str">
        <f>IF(Таблица2[[#This Row],[№ 
PD (ОД)]]="","",HYPERLINK("#PD!H1",_xlfn.CONCAT("PD_№",'2022'!$G42,"_",'2022'!$D42)))</f>
        <v>PD_№55_Shemetov S.N.</v>
      </c>
      <c r="J42" s="32">
        <v>44546</v>
      </c>
      <c r="K42" s="36">
        <v>1078</v>
      </c>
    </row>
    <row r="43" spans="1:12" s="3" customFormat="1" ht="31.5">
      <c r="A43" s="35">
        <f>SUBTOTAL(103,B$2:B43)</f>
        <v>42</v>
      </c>
      <c r="B43" s="29" t="s">
        <v>42</v>
      </c>
      <c r="C43" s="29" t="str">
        <f>Translit('2022'!$B43)</f>
        <v>Vlasova Elina Evgenevna</v>
      </c>
      <c r="D43" s="29" t="str">
        <f>IFERROR(MID('2022'!$C43,1,SEARCH(" ",'2022'!$C43,1)+1-2)&amp; " " &amp;MID('2022'!$C43,SEARCH(" ",'2022'!$C43,1)+1,1)&amp; "." &amp;MID('2022'!$C43,SEARCH(" ",'2022'!$C43,SEARCH(" ",'2022'!$C43,1)+1)+1,1)&amp;".","")</f>
        <v>Vlasova E.E.</v>
      </c>
      <c r="E43" s="30" t="s">
        <v>4</v>
      </c>
      <c r="F43" s="31">
        <v>96</v>
      </c>
      <c r="G43" s="31">
        <v>59</v>
      </c>
      <c r="H43" s="43" t="str">
        <f>IF(Таблица2[[#This Row],[№ 
DBN (ПУУМ)]]="","",HYPERLINK("#DBN!H1",_xlfn.CONCAT("DBN_№",Таблица2[[#This Row],[№ 
DBN (ПУУМ)]],"_",'2022'!$D43)))</f>
        <v>DBN_№96_Vlasova E.E.</v>
      </c>
      <c r="I43" s="43" t="str">
        <f>IF(Таблица2[[#This Row],[№ 
PD (ОД)]]="","",HYPERLINK("#PD!H1",_xlfn.CONCAT("PD_№",'2022'!$G43,"_",'2022'!$D43)))</f>
        <v>PD_№59_Vlasova E.E.</v>
      </c>
      <c r="J43" s="32">
        <v>44546</v>
      </c>
      <c r="K43" s="36">
        <v>1078</v>
      </c>
    </row>
    <row r="44" spans="1:12" s="3" customFormat="1" ht="31.5">
      <c r="A44" s="35">
        <f>SUBTOTAL(103,B$2:B44)</f>
        <v>43</v>
      </c>
      <c r="B44" s="34" t="s">
        <v>41</v>
      </c>
      <c r="C44" s="29" t="str">
        <f>Translit('2022'!$B44)</f>
        <v>Ivanov Dmitriy Konstantinovich</v>
      </c>
      <c r="D44" s="29" t="str">
        <f>IFERROR(MID('2022'!$C44,1,SEARCH(" ",'2022'!$C44,1)+1-2)&amp; " " &amp;MID('2022'!$C44,SEARCH(" ",'2022'!$C44,1)+1,1)&amp; "." &amp;MID('2022'!$C44,SEARCH(" ",'2022'!$C44,SEARCH(" ",'2022'!$C44,1)+1)+1,1)&amp;".","")</f>
        <v>Ivanov D.K.</v>
      </c>
      <c r="E44" s="30" t="s">
        <v>4</v>
      </c>
      <c r="F44" s="31">
        <v>95</v>
      </c>
      <c r="G44" s="31">
        <v>58</v>
      </c>
      <c r="H44" s="43" t="str">
        <f>IF(Таблица2[[#This Row],[№ 
DBN (ПУУМ)]]="","",HYPERLINK("#DBN!H1",_xlfn.CONCAT("DBN_№",Таблица2[[#This Row],[№ 
DBN (ПУУМ)]],"_",'2022'!$D44)))</f>
        <v>DBN_№95_Ivanov D.K.</v>
      </c>
      <c r="I44" s="43" t="str">
        <f>IF(Таблица2[[#This Row],[№ 
PD (ОД)]]="","",HYPERLINK("#PD!H1",_xlfn.CONCAT("PD_№",'2022'!$G44,"_",'2022'!$D44)))</f>
        <v>PD_№58_Ivanov D.K.</v>
      </c>
      <c r="J44" s="32">
        <v>44546</v>
      </c>
      <c r="K44" s="36">
        <v>1078</v>
      </c>
    </row>
    <row r="45" spans="1:12" s="3" customFormat="1" ht="31.5">
      <c r="A45" s="35">
        <f>SUBTOTAL(103,B$2:B45)</f>
        <v>44</v>
      </c>
      <c r="B45" s="29" t="s">
        <v>40</v>
      </c>
      <c r="C45" s="29" t="str">
        <f>Translit('2022'!$B45)</f>
        <v>Shishulkin Evgeniy Nikolaevich</v>
      </c>
      <c r="D45" s="29" t="str">
        <f>IFERROR(MID('2022'!$C45,1,SEARCH(" ",'2022'!$C45,1)+1-2)&amp; " " &amp;MID('2022'!$C45,SEARCH(" ",'2022'!$C45,1)+1,1)&amp; "." &amp;MID('2022'!$C45,SEARCH(" ",'2022'!$C45,SEARCH(" ",'2022'!$C45,1)+1)+1,1)&amp;".","")</f>
        <v>Shishulkin E.N.</v>
      </c>
      <c r="E45" s="30" t="s">
        <v>4</v>
      </c>
      <c r="F45" s="31">
        <v>94</v>
      </c>
      <c r="G45" s="31">
        <v>57</v>
      </c>
      <c r="H45" s="43" t="str">
        <f>IF(Таблица2[[#This Row],[№ 
DBN (ПУУМ)]]="","",HYPERLINK("#DBN!H1",_xlfn.CONCAT("DBN_№",Таблица2[[#This Row],[№ 
DBN (ПУУМ)]],"_",'2022'!$D45)))</f>
        <v>DBN_№94_Shishulkin E.N.</v>
      </c>
      <c r="I45" s="43" t="str">
        <f>IF(Таблица2[[#This Row],[№ 
PD (ОД)]]="","",HYPERLINK("#PD!H1",_xlfn.CONCAT("PD_№",'2022'!$G45,"_",'2022'!$D45)))</f>
        <v>PD_№57_Shishulkin E.N.</v>
      </c>
      <c r="J45" s="32">
        <v>44546</v>
      </c>
      <c r="K45" s="36">
        <v>1078</v>
      </c>
      <c r="L45" s="4"/>
    </row>
    <row r="46" spans="1:12" s="3" customFormat="1" ht="31.5">
      <c r="A46" s="35">
        <f>SUBTOTAL(103,B$2:B46)</f>
        <v>45</v>
      </c>
      <c r="B46" s="29" t="s">
        <v>43</v>
      </c>
      <c r="C46" s="29" t="str">
        <f>Translit('2022'!$B46)</f>
        <v>Smolin Pavel Sergeevich</v>
      </c>
      <c r="D46" s="29" t="str">
        <f>IFERROR(MID('2022'!$C46,1,SEARCH(" ",'2022'!$C46,1)+1-2)&amp; " " &amp;MID('2022'!$C46,SEARCH(" ",'2022'!$C46,1)+1,1)&amp; "." &amp;MID('2022'!$C46,SEARCH(" ",'2022'!$C46,SEARCH(" ",'2022'!$C46,1)+1)+1,1)&amp;".","")</f>
        <v>Smolin P.S.</v>
      </c>
      <c r="E46" s="30" t="s">
        <v>4</v>
      </c>
      <c r="F46" s="31">
        <v>99</v>
      </c>
      <c r="G46" s="31">
        <v>62</v>
      </c>
      <c r="H46" s="43" t="str">
        <f>IF(Таблица2[[#This Row],[№ 
DBN (ПУУМ)]]="","",HYPERLINK("#DBN!H1",_xlfn.CONCAT("DBN_№",Таблица2[[#This Row],[№ 
DBN (ПУУМ)]],"_",'2022'!$D46)))</f>
        <v>DBN_№99_Smolin P.S.</v>
      </c>
      <c r="I46" s="43" t="str">
        <f>IF(Таблица2[[#This Row],[№ 
PD (ОД)]]="","",HYPERLINK("#PD!H1",_xlfn.CONCAT("PD_№",'2022'!$G46,"_",'2022'!$D46)))</f>
        <v>PD_№62_Smolin P.S.</v>
      </c>
      <c r="J46" s="32">
        <v>44546</v>
      </c>
      <c r="K46" s="36">
        <v>1078</v>
      </c>
      <c r="L46" s="4"/>
    </row>
    <row r="47" spans="1:12" s="3" customFormat="1" ht="31.5">
      <c r="A47" s="35">
        <f>SUBTOTAL(103,B$2:B47)</f>
        <v>46</v>
      </c>
      <c r="B47" s="28" t="s">
        <v>44</v>
      </c>
      <c r="C47" s="29" t="str">
        <f>Translit('2022'!$B47)</f>
        <v>Chartaev Karim Gadzhievich</v>
      </c>
      <c r="D47" s="29" t="str">
        <f>IFERROR(MID('2022'!$C47,1,SEARCH(" ",'2022'!$C47,1)+1-2)&amp; " " &amp;MID('2022'!$C47,SEARCH(" ",'2022'!$C47,1)+1,1)&amp; "." &amp;MID('2022'!$C47,SEARCH(" ",'2022'!$C47,SEARCH(" ",'2022'!$C47,1)+1)+1,1)&amp;".","")</f>
        <v>Chartaev K.G.</v>
      </c>
      <c r="E47" s="30" t="s">
        <v>4</v>
      </c>
      <c r="F47" s="31">
        <v>100</v>
      </c>
      <c r="G47" s="31">
        <v>63</v>
      </c>
      <c r="H47" s="43" t="str">
        <f>IF(Таблица2[[#This Row],[№ 
DBN (ПУУМ)]]="","",HYPERLINK("#DBN!H1",_xlfn.CONCAT("DBN_№",Таблица2[[#This Row],[№ 
DBN (ПУУМ)]],"_",'2022'!$D47)))</f>
        <v>DBN_№100_Chartaev K.G.</v>
      </c>
      <c r="I47" s="43" t="str">
        <f>IF(Таблица2[[#This Row],[№ 
PD (ОД)]]="","",HYPERLINK("#PD!H1",_xlfn.CONCAT("PD_№",'2022'!$G47,"_",'2022'!$D47)))</f>
        <v>PD_№63_Chartaev K.G.</v>
      </c>
      <c r="J47" s="32">
        <v>44546</v>
      </c>
      <c r="K47" s="36">
        <v>1078</v>
      </c>
      <c r="L47" s="4"/>
    </row>
    <row r="48" spans="1:12" s="3" customFormat="1" ht="31.5">
      <c r="A48" s="35">
        <f>SUBTOTAL(103,B$2:B48)</f>
        <v>47</v>
      </c>
      <c r="B48" s="29" t="s">
        <v>32</v>
      </c>
      <c r="C48" s="29" t="str">
        <f>Translit('2022'!$B48)</f>
        <v>Samsonov Igor Vasilevich</v>
      </c>
      <c r="D48" s="29" t="str">
        <f>IFERROR(MID('2022'!$C48,1,SEARCH(" ",'2022'!$C48,1)+1-2)&amp; " " &amp;MID('2022'!$C48,SEARCH(" ",'2022'!$C48,1)+1,1)&amp; "." &amp;MID('2022'!$C48,SEARCH(" ",'2022'!$C48,SEARCH(" ",'2022'!$C48,1)+1)+1,1)&amp;".","")</f>
        <v>Samsonov I.V.</v>
      </c>
      <c r="E48" s="30" t="s">
        <v>4</v>
      </c>
      <c r="F48" s="31">
        <v>101</v>
      </c>
      <c r="G48" s="31">
        <v>64</v>
      </c>
      <c r="H48" s="43" t="str">
        <f>IF(Таблица2[[#This Row],[№ 
DBN (ПУУМ)]]="","",HYPERLINK("#DBN!H1",_xlfn.CONCAT("DBN_№",Таблица2[[#This Row],[№ 
DBN (ПУУМ)]],"_",'2022'!$D48)))</f>
        <v>DBN_№101_Samsonov I.V.</v>
      </c>
      <c r="I48" s="43" t="str">
        <f>IF(Таблица2[[#This Row],[№ 
PD (ОД)]]="","",HYPERLINK("#PD!H1",_xlfn.CONCAT("PD_№",'2022'!$G48,"_",'2022'!$D48)))</f>
        <v>PD_№64_Samsonov I.V.</v>
      </c>
      <c r="J48" s="32">
        <v>44546</v>
      </c>
      <c r="K48" s="36">
        <v>1078</v>
      </c>
    </row>
    <row r="49" spans="1:11" s="3" customFormat="1" ht="31.5">
      <c r="A49" s="35">
        <f>SUBTOTAL(103,B$2:B49)</f>
        <v>48</v>
      </c>
      <c r="B49" s="29" t="s">
        <v>64</v>
      </c>
      <c r="C49" s="29" t="str">
        <f>Translit('2022'!$B49)</f>
        <v>Soshnikov Aleksey Aleksandrovich</v>
      </c>
      <c r="D49" s="29" t="str">
        <f>IFERROR(MID('2022'!$C49,1,SEARCH(" ",'2022'!$C49,1)+1-2)&amp; " " &amp;MID('2022'!$C49,SEARCH(" ",'2022'!$C49,1)+1,1)&amp; "." &amp;MID('2022'!$C49,SEARCH(" ",'2022'!$C49,SEARCH(" ",'2022'!$C49,1)+1)+1,1)&amp;".","")</f>
        <v>Soshnikov A.A.</v>
      </c>
      <c r="E49" s="30" t="s">
        <v>4</v>
      </c>
      <c r="F49" s="31">
        <v>105</v>
      </c>
      <c r="G49" s="31">
        <v>67</v>
      </c>
      <c r="H49" s="43" t="str">
        <f>IF(Таблица2[[#This Row],[№ 
DBN (ПУУМ)]]="","",HYPERLINK("#DBN!H1",_xlfn.CONCAT("DBN_№",Таблица2[[#This Row],[№ 
DBN (ПУУМ)]],"_",'2022'!$D49)))</f>
        <v>DBN_№105_Soshnikov A.A.</v>
      </c>
      <c r="I49" s="43" t="str">
        <f>IF(Таблица2[[#This Row],[№ 
PD (ОД)]]="","",HYPERLINK("#PD!H1",_xlfn.CONCAT("PD_№",'2022'!$G49,"_",'2022'!$D49)))</f>
        <v>PD_№67_Soshnikov A.A.</v>
      </c>
      <c r="J49" s="32">
        <v>44546</v>
      </c>
      <c r="K49" s="36">
        <v>1078</v>
      </c>
    </row>
    <row r="50" spans="1:11" s="3" customFormat="1" ht="31.5">
      <c r="A50" s="35">
        <f>SUBTOTAL(103,B$2:B50)</f>
        <v>49</v>
      </c>
      <c r="B50" s="29" t="s">
        <v>63</v>
      </c>
      <c r="C50" s="29" t="str">
        <f>Translit('2022'!$B50)</f>
        <v>Zhikharev Sergey Aleksandrovich</v>
      </c>
      <c r="D50" s="29" t="str">
        <f>IFERROR(MID('2022'!$C50,1,SEARCH(" ",'2022'!$C50,1)+1-2)&amp; " " &amp;MID('2022'!$C50,SEARCH(" ",'2022'!$C50,1)+1,1)&amp; "." &amp;MID('2022'!$C50,SEARCH(" ",'2022'!$C50,SEARCH(" ",'2022'!$C50,1)+1)+1,1)&amp;".","")</f>
        <v>Zhikharev S.A.</v>
      </c>
      <c r="E50" s="30" t="s">
        <v>4</v>
      </c>
      <c r="F50" s="31">
        <v>108</v>
      </c>
      <c r="G50" s="31">
        <v>70</v>
      </c>
      <c r="H50" s="43" t="str">
        <f>IF(Таблица2[[#This Row],[№ 
DBN (ПУУМ)]]="","",HYPERLINK("#DBN!H1",_xlfn.CONCAT("DBN_№",Таблица2[[#This Row],[№ 
DBN (ПУУМ)]],"_",'2022'!$D50)))</f>
        <v>DBN_№108_Zhikharev S.A.</v>
      </c>
      <c r="I50" s="43" t="str">
        <f>IF(Таблица2[[#This Row],[№ 
PD (ОД)]]="","",HYPERLINK("#PD!H1",_xlfn.CONCAT("PD_№",'2022'!$G50,"_",'2022'!$D50)))</f>
        <v>PD_№70_Zhikharev S.A.</v>
      </c>
      <c r="J50" s="32">
        <v>44546</v>
      </c>
      <c r="K50" s="36">
        <v>1078</v>
      </c>
    </row>
    <row r="51" spans="1:11" s="3" customFormat="1" ht="31.5">
      <c r="A51" s="35">
        <f>SUBTOTAL(103,B$2:B51)</f>
        <v>50</v>
      </c>
      <c r="B51" s="29" t="s">
        <v>62</v>
      </c>
      <c r="C51" s="29" t="str">
        <f>Translit('2022'!$B51)</f>
        <v>Manyshev Roman Valentinovich</v>
      </c>
      <c r="D51" s="29" t="str">
        <f>IFERROR(MID('2022'!$C51,1,SEARCH(" ",'2022'!$C51,1)+1-2)&amp; " " &amp;MID('2022'!$C51,SEARCH(" ",'2022'!$C51,1)+1,1)&amp; "." &amp;MID('2022'!$C51,SEARCH(" ",'2022'!$C51,SEARCH(" ",'2022'!$C51,1)+1)+1,1)&amp;".","")</f>
        <v>Manyshev R.V.</v>
      </c>
      <c r="E51" s="30" t="s">
        <v>4</v>
      </c>
      <c r="F51" s="31">
        <v>107</v>
      </c>
      <c r="G51" s="31">
        <v>69</v>
      </c>
      <c r="H51" s="43" t="str">
        <f>IF(Таблица2[[#This Row],[№ 
DBN (ПУУМ)]]="","",HYPERLINK("#DBN!H1",_xlfn.CONCAT("DBN_№",Таблица2[[#This Row],[№ 
DBN (ПУУМ)]],"_",'2022'!$D51)))</f>
        <v>DBN_№107_Manyshev R.V.</v>
      </c>
      <c r="I51" s="43" t="str">
        <f>IF(Таблица2[[#This Row],[№ 
PD (ОД)]]="","",HYPERLINK("#PD!H1",_xlfn.CONCAT("PD_№",'2022'!$G51,"_",'2022'!$D51)))</f>
        <v>PD_№69_Manyshev R.V.</v>
      </c>
      <c r="J51" s="32">
        <v>44546</v>
      </c>
      <c r="K51" s="36">
        <v>1078</v>
      </c>
    </row>
    <row r="52" spans="1:11" s="3" customFormat="1" ht="31.5">
      <c r="A52" s="35">
        <f>SUBTOTAL(103,B$2:B52)</f>
        <v>51</v>
      </c>
      <c r="B52" s="34" t="s">
        <v>60</v>
      </c>
      <c r="C52" s="29" t="str">
        <f>Translit('2022'!$B52)</f>
        <v>Konischev Evgeniy Aleksandrovich</v>
      </c>
      <c r="D52" s="29" t="str">
        <f>IFERROR(MID('2022'!$C52,1,SEARCH(" ",'2022'!$C52,1)+1-2)&amp; " " &amp;MID('2022'!$C52,SEARCH(" ",'2022'!$C52,1)+1,1)&amp; "." &amp;MID('2022'!$C52,SEARCH(" ",'2022'!$C52,SEARCH(" ",'2022'!$C52,1)+1)+1,1)&amp;".","")</f>
        <v>Konischev E.A.</v>
      </c>
      <c r="E52" s="30" t="s">
        <v>4</v>
      </c>
      <c r="F52" s="31">
        <v>1</v>
      </c>
      <c r="G52" s="31">
        <v>1</v>
      </c>
      <c r="H52" s="43" t="str">
        <f>IF(Таблица2[[#This Row],[№ 
DBN (ПУУМ)]]="","",HYPERLINK("#DBN!H1",_xlfn.CONCAT("DBN_№",Таблица2[[#This Row],[№ 
DBN (ПУУМ)]],"_",'2022'!$D52)))</f>
        <v>DBN_№1_Konischev E.A.</v>
      </c>
      <c r="I52" s="43" t="str">
        <f>IF(Таблица2[[#This Row],[№ 
PD (ОД)]]="","",HYPERLINK("#PD!H1",_xlfn.CONCAT("PD_№",'2022'!$G52,"_",'2022'!$D52)))</f>
        <v>PD_№1_Konischev E.A.</v>
      </c>
      <c r="J52" s="32">
        <v>44546</v>
      </c>
      <c r="K52" s="36">
        <v>1078</v>
      </c>
    </row>
    <row r="53" spans="1:11" s="3" customFormat="1" ht="31.5">
      <c r="A53" s="35">
        <f>SUBTOTAL(103,B$2:B53)</f>
        <v>52</v>
      </c>
      <c r="B53" s="29" t="s">
        <v>61</v>
      </c>
      <c r="C53" s="29" t="str">
        <f>Translit('2022'!$B53)</f>
        <v xml:space="preserve">Hasanov Ramil Mansurovich </v>
      </c>
      <c r="D53" s="29" t="str">
        <f>IFERROR(MID('2022'!$C53,1,SEARCH(" ",'2022'!$C53,1)+1-2)&amp; " " &amp;MID('2022'!$C53,SEARCH(" ",'2022'!$C53,1)+1,1)&amp; "." &amp;MID('2022'!$C53,SEARCH(" ",'2022'!$C53,SEARCH(" ",'2022'!$C53,1)+1)+1,1)&amp;".","")</f>
        <v>Hasanov R.M.</v>
      </c>
      <c r="E53" s="30" t="s">
        <v>4</v>
      </c>
      <c r="F53" s="31">
        <v>2</v>
      </c>
      <c r="G53" s="31">
        <v>2</v>
      </c>
      <c r="H53" s="43" t="str">
        <f>IF(Таблица2[[#This Row],[№ 
DBN (ПУУМ)]]="","",HYPERLINK("#DBN!H1",_xlfn.CONCAT("DBN_№",Таблица2[[#This Row],[№ 
DBN (ПУУМ)]],"_",'2022'!$D53)))</f>
        <v>DBN_№2_Hasanov R.M.</v>
      </c>
      <c r="I53" s="43" t="str">
        <f>IF(Таблица2[[#This Row],[№ 
PD (ОД)]]="","",HYPERLINK("#PD!H1",_xlfn.CONCAT("PD_№",'2022'!$G53,"_",'2022'!$D53)))</f>
        <v>PD_№2_Hasanov R.M.</v>
      </c>
      <c r="J53" s="32">
        <v>44546</v>
      </c>
      <c r="K53" s="36">
        <v>1078</v>
      </c>
    </row>
    <row r="54" spans="1:11" s="3" customFormat="1" ht="31.5">
      <c r="A54" s="35">
        <f>SUBTOTAL(103,B$2:B54)</f>
        <v>53</v>
      </c>
      <c r="B54" s="29" t="s">
        <v>59</v>
      </c>
      <c r="C54" s="29" t="str">
        <f>Translit('2022'!$B54)</f>
        <v>Fisher Vasiliy Borisovich</v>
      </c>
      <c r="D54" s="29" t="str">
        <f>IFERROR(MID('2022'!$C54,1,SEARCH(" ",'2022'!$C54,1)+1-2)&amp; " " &amp;MID('2022'!$C54,SEARCH(" ",'2022'!$C54,1)+1,1)&amp; "." &amp;MID('2022'!$C54,SEARCH(" ",'2022'!$C54,SEARCH(" ",'2022'!$C54,1)+1)+1,1)&amp;".","")</f>
        <v>Fisher V.B.</v>
      </c>
      <c r="E54" s="30" t="s">
        <v>4</v>
      </c>
      <c r="F54" s="31">
        <v>5</v>
      </c>
      <c r="G54" s="31">
        <v>3</v>
      </c>
      <c r="H54" s="43" t="str">
        <f>IF(Таблица2[[#This Row],[№ 
DBN (ПУУМ)]]="","",HYPERLINK("#DBN!H1",_xlfn.CONCAT("DBN_№",Таблица2[[#This Row],[№ 
DBN (ПУУМ)]],"_",'2022'!$D54)))</f>
        <v>DBN_№5_Fisher V.B.</v>
      </c>
      <c r="I54" s="43" t="str">
        <f>IF(Таблица2[[#This Row],[№ 
PD (ОД)]]="","",HYPERLINK("#PD!H1",_xlfn.CONCAT("PD_№",'2022'!$G54,"_",'2022'!$D54)))</f>
        <v>PD_№3_Fisher V.B.</v>
      </c>
      <c r="J54" s="32">
        <v>44559</v>
      </c>
      <c r="K54" s="36">
        <v>1078</v>
      </c>
    </row>
    <row r="55" spans="1:11" s="3" customFormat="1" ht="31.5">
      <c r="A55" s="35">
        <f>SUBTOTAL(103,B$2:B55)</f>
        <v>54</v>
      </c>
      <c r="B55" s="29" t="s">
        <v>58</v>
      </c>
      <c r="C55" s="29" t="str">
        <f>Translit('2022'!$B55)</f>
        <v>Kulushev Zaur Akhmedzhanovich</v>
      </c>
      <c r="D55" s="29" t="str">
        <f>IFERROR(MID('2022'!$C55,1,SEARCH(" ",'2022'!$C55,1)+1-2)&amp; " " &amp;MID('2022'!$C55,SEARCH(" ",'2022'!$C55,1)+1,1)&amp; "." &amp;MID('2022'!$C55,SEARCH(" ",'2022'!$C55,SEARCH(" ",'2022'!$C55,1)+1)+1,1)&amp;".","")</f>
        <v>Kulushev Z.A.</v>
      </c>
      <c r="E55" s="30" t="s">
        <v>4</v>
      </c>
      <c r="F55" s="31">
        <v>15</v>
      </c>
      <c r="G55" s="31">
        <v>4</v>
      </c>
      <c r="H55" s="43" t="str">
        <f>IF(Таблица2[[#This Row],[№ 
DBN (ПУУМ)]]="","",HYPERLINK("#DBN!H1",_xlfn.CONCAT("DBN_№",Таблица2[[#This Row],[№ 
DBN (ПУУМ)]],"_",'2022'!$D55)))</f>
        <v>DBN_№15_Kulushev Z.A.</v>
      </c>
      <c r="I55" s="43" t="str">
        <f>IF(Таблица2[[#This Row],[№ 
PD (ОД)]]="","",HYPERLINK("#PD!H1",_xlfn.CONCAT("PD_№",'2022'!$G55,"_",'2022'!$D55)))</f>
        <v>PD_№4_Kulushev Z.A.</v>
      </c>
      <c r="J55" s="32">
        <v>44589</v>
      </c>
      <c r="K55" s="36">
        <v>1078</v>
      </c>
    </row>
    <row r="56" spans="1:11" s="3" customFormat="1" ht="31.5">
      <c r="A56" s="35">
        <f>SUBTOTAL(103,B$2:B56)</f>
        <v>55</v>
      </c>
      <c r="B56" s="29" t="s">
        <v>57</v>
      </c>
      <c r="C56" s="29" t="str">
        <f>Translit('2022'!$B56)</f>
        <v>Halyapin Sergey Gennadevich</v>
      </c>
      <c r="D56" s="29" t="str">
        <f>IFERROR(MID('2022'!$C56,1,SEARCH(" ",'2022'!$C56,1)+1-2)&amp; " " &amp;MID('2022'!$C56,SEARCH(" ",'2022'!$C56,1)+1,1)&amp; "." &amp;MID('2022'!$C56,SEARCH(" ",'2022'!$C56,SEARCH(" ",'2022'!$C56,1)+1)+1,1)&amp;".","")</f>
        <v>Halyapin S.G.</v>
      </c>
      <c r="E56" s="30" t="s">
        <v>4</v>
      </c>
      <c r="F56" s="31">
        <v>23</v>
      </c>
      <c r="G56" s="31">
        <v>23</v>
      </c>
      <c r="H56" s="43" t="str">
        <f>IF(Таблица2[[#This Row],[№ 
DBN (ПУУМ)]]="","",HYPERLINK("#DBN!H1",_xlfn.CONCAT("DBN_№",Таблица2[[#This Row],[№ 
DBN (ПУУМ)]],"_",'2022'!$D56)))</f>
        <v>DBN_№23_Halyapin S.G.</v>
      </c>
      <c r="I56" s="43" t="str">
        <f>IF(Таблица2[[#This Row],[№ 
PD (ОД)]]="","",HYPERLINK("#PD!H1",_xlfn.CONCAT("PD_№",'2022'!$G56,"_",'2022'!$D56)))</f>
        <v>PD_№23_Halyapin S.G.</v>
      </c>
      <c r="J56" s="32">
        <v>44609</v>
      </c>
      <c r="K56" s="36">
        <v>1078</v>
      </c>
    </row>
    <row r="57" spans="1:11" s="3" customFormat="1" ht="31.5">
      <c r="A57" s="35">
        <f>SUBTOTAL(103,B$2:B57)</f>
        <v>56</v>
      </c>
      <c r="B57" s="29" t="s">
        <v>55</v>
      </c>
      <c r="C57" s="29" t="str">
        <f>Translit('2022'!$B57)</f>
        <v>Salakhova Karina Ruzilevna</v>
      </c>
      <c r="D57" s="29" t="str">
        <f>IFERROR(MID('2022'!$C57,1,SEARCH(" ",'2022'!$C57,1)+1-2)&amp; " " &amp;MID('2022'!$C57,SEARCH(" ",'2022'!$C57,1)+1,1)&amp; "." &amp;MID('2022'!$C57,SEARCH(" ",'2022'!$C57,SEARCH(" ",'2022'!$C57,1)+1)+1,1)&amp;".","")</f>
        <v>Salakhova K.R.</v>
      </c>
      <c r="E57" s="30" t="s">
        <v>4</v>
      </c>
      <c r="F57" s="31">
        <v>26</v>
      </c>
      <c r="G57" s="31">
        <v>12</v>
      </c>
      <c r="H57" s="43" t="str">
        <f>IF(Таблица2[[#This Row],[№ 
DBN (ПУУМ)]]="","",HYPERLINK("#DBN!H1",_xlfn.CONCAT("DBN_№",Таблица2[[#This Row],[№ 
DBN (ПУУМ)]],"_",'2022'!$D57)))</f>
        <v>DBN_№26_Salakhova K.R.</v>
      </c>
      <c r="I57" s="43" t="str">
        <f>IF(Таблица2[[#This Row],[№ 
PD (ОД)]]="","",HYPERLINK("#PD!H1",_xlfn.CONCAT("PD_№",'2022'!$G57,"_",'2022'!$D57)))</f>
        <v>PD_№12_Salakhova K.R.</v>
      </c>
      <c r="J57" s="32">
        <v>44610</v>
      </c>
      <c r="K57" s="36">
        <v>1078</v>
      </c>
    </row>
    <row r="58" spans="1:11" s="3" customFormat="1" ht="31.5">
      <c r="A58" s="35">
        <f>SUBTOTAL(103,B$2:B58)</f>
        <v>57</v>
      </c>
      <c r="B58" s="29" t="s">
        <v>54</v>
      </c>
      <c r="C58" s="29" t="str">
        <f>Translit('2022'!$B58)</f>
        <v>Savdierov Yuriy Aleksandrovich</v>
      </c>
      <c r="D58" s="29" t="str">
        <f>IFERROR(MID('2022'!$C58,1,SEARCH(" ",'2022'!$C58,1)+1-2)&amp; " " &amp;MID('2022'!$C58,SEARCH(" ",'2022'!$C58,1)+1,1)&amp; "." &amp;MID('2022'!$C58,SEARCH(" ",'2022'!$C58,SEARCH(" ",'2022'!$C58,1)+1)+1,1)&amp;".","")</f>
        <v>Savdierov Y.A.</v>
      </c>
      <c r="E58" s="30" t="s">
        <v>4</v>
      </c>
      <c r="F58" s="31">
        <v>27</v>
      </c>
      <c r="G58" s="31">
        <v>15</v>
      </c>
      <c r="H58" s="43" t="str">
        <f>IF(Таблица2[[#This Row],[№ 
DBN (ПУУМ)]]="","",HYPERLINK("#DBN!H1",_xlfn.CONCAT("DBN_№",Таблица2[[#This Row],[№ 
DBN (ПУУМ)]],"_",'2022'!$D58)))</f>
        <v>DBN_№27_Savdierov Y.A.</v>
      </c>
      <c r="I58" s="43" t="str">
        <f>IF(Таблица2[[#This Row],[№ 
PD (ОД)]]="","",HYPERLINK("#PD!H1",_xlfn.CONCAT("PD_№",'2022'!$G58,"_",'2022'!$D58)))</f>
        <v>PD_№15_Savdierov Y.A.</v>
      </c>
      <c r="J58" s="32">
        <v>44620</v>
      </c>
      <c r="K58" s="36">
        <v>1078</v>
      </c>
    </row>
    <row r="59" spans="1:11" s="3" customFormat="1" ht="31.5">
      <c r="A59" s="35">
        <f>SUBTOTAL(103,B$2:B59)</f>
        <v>58</v>
      </c>
      <c r="B59" s="29" t="s">
        <v>53</v>
      </c>
      <c r="C59" s="29" t="str">
        <f>Translit('2022'!$B59)</f>
        <v>Grechuschev Maksim Vladimirovich</v>
      </c>
      <c r="D59" s="29" t="str">
        <f>IFERROR(MID('2022'!$C59,1,SEARCH(" ",'2022'!$C59,1)+1-2)&amp; " " &amp;MID('2022'!$C59,SEARCH(" ",'2022'!$C59,1)+1,1)&amp; "." &amp;MID('2022'!$C59,SEARCH(" ",'2022'!$C59,SEARCH(" ",'2022'!$C59,1)+1)+1,1)&amp;".","")</f>
        <v>Grechuschev M.V.</v>
      </c>
      <c r="E59" s="30" t="s">
        <v>4</v>
      </c>
      <c r="F59" s="31">
        <v>28</v>
      </c>
      <c r="G59" s="31">
        <v>27</v>
      </c>
      <c r="H59" s="43" t="str">
        <f>IF(Таблица2[[#This Row],[№ 
DBN (ПУУМ)]]="","",HYPERLINK("#DBN!H1",_xlfn.CONCAT("DBN_№",Таблица2[[#This Row],[№ 
DBN (ПУУМ)]],"_",'2022'!$D59)))</f>
        <v>DBN_№28_Grechuschev M.V.</v>
      </c>
      <c r="I59" s="43" t="str">
        <f>IF(Таблица2[[#This Row],[№ 
PD (ОД)]]="","",HYPERLINK("#PD!H1",_xlfn.CONCAT("PD_№",'2022'!$G59,"_",'2022'!$D59)))</f>
        <v>PD_№27_Grechuschev M.V.</v>
      </c>
      <c r="J59" s="32">
        <v>44634</v>
      </c>
      <c r="K59" s="36">
        <v>1078</v>
      </c>
    </row>
    <row r="60" spans="1:11" s="3" customFormat="1" ht="31.5">
      <c r="A60" s="35">
        <f>SUBTOTAL(103,B$2:B60)</f>
        <v>59</v>
      </c>
      <c r="B60" s="29" t="s">
        <v>50</v>
      </c>
      <c r="C60" s="29" t="str">
        <f>Translit('2022'!$B60)</f>
        <v>Gruzdov Denis Aleksandrovich</v>
      </c>
      <c r="D60" s="29" t="str">
        <f>IFERROR(MID('2022'!$C60,1,SEARCH(" ",'2022'!$C60,1)+1-2)&amp; " " &amp;MID('2022'!$C60,SEARCH(" ",'2022'!$C60,1)+1,1)&amp; "." &amp;MID('2022'!$C60,SEARCH(" ",'2022'!$C60,SEARCH(" ",'2022'!$C60,1)+1)+1,1)&amp;".","")</f>
        <v>Gruzdov D.A.</v>
      </c>
      <c r="E60" s="30" t="s">
        <v>4</v>
      </c>
      <c r="F60" s="31">
        <v>32</v>
      </c>
      <c r="G60" s="31">
        <v>29</v>
      </c>
      <c r="H60" s="43" t="str">
        <f>IF(Таблица2[[#This Row],[№ 
DBN (ПУУМ)]]="","",HYPERLINK("#DBN!H1",_xlfn.CONCAT("DBN_№",Таблица2[[#This Row],[№ 
DBN (ПУУМ)]],"_",'2022'!$D60)))</f>
        <v>DBN_№32_Gruzdov D.A.</v>
      </c>
      <c r="I60" s="43" t="str">
        <f>IF(Таблица2[[#This Row],[№ 
PD (ОД)]]="","",HYPERLINK("#PD!H1",_xlfn.CONCAT("PD_№",'2022'!$G60,"_",'2022'!$D60)))</f>
        <v>PD_№29_Gruzdov D.A.</v>
      </c>
      <c r="J60" s="32">
        <v>44642</v>
      </c>
      <c r="K60" s="36">
        <v>1078</v>
      </c>
    </row>
    <row r="61" spans="1:11" s="3" customFormat="1" ht="31.5">
      <c r="A61" s="35">
        <f>SUBTOTAL(103,B$2:B61)</f>
        <v>60</v>
      </c>
      <c r="B61" s="29" t="s">
        <v>52</v>
      </c>
      <c r="C61" s="29" t="str">
        <f>Translit('2022'!$B61)</f>
        <v>Kolesnikov Vladimir Mikhaylovich</v>
      </c>
      <c r="D61" s="29" t="str">
        <f>IFERROR(MID('2022'!$C61,1,SEARCH(" ",'2022'!$C61,1)+1-2)&amp; " " &amp;MID('2022'!$C61,SEARCH(" ",'2022'!$C61,1)+1,1)&amp; "." &amp;MID('2022'!$C61,SEARCH(" ",'2022'!$C61,SEARCH(" ",'2022'!$C61,1)+1)+1,1)&amp;".","")</f>
        <v>Kolesnikov V.M.</v>
      </c>
      <c r="E61" s="30" t="s">
        <v>4</v>
      </c>
      <c r="F61" s="31">
        <v>38</v>
      </c>
      <c r="G61" s="31">
        <v>35</v>
      </c>
      <c r="H61" s="43" t="str">
        <f>IF(Таблица2[[#This Row],[№ 
DBN (ПУУМ)]]="","",HYPERLINK("#DBN!H1",_xlfn.CONCAT("DBN_№",Таблица2[[#This Row],[№ 
DBN (ПУУМ)]],"_",'2022'!$D61)))</f>
        <v>DBN_№38_Kolesnikov V.M.</v>
      </c>
      <c r="I61" s="43" t="str">
        <f>IF(Таблица2[[#This Row],[№ 
PD (ОД)]]="","",HYPERLINK("#PD!H1",_xlfn.CONCAT("PD_№",'2022'!$G61,"_",'2022'!$D61)))</f>
        <v>PD_№35_Kolesnikov V.M.</v>
      </c>
      <c r="J61" s="32">
        <v>44642</v>
      </c>
      <c r="K61" s="36">
        <v>1078</v>
      </c>
    </row>
    <row r="62" spans="1:11" s="3" customFormat="1" ht="31.5">
      <c r="A62" s="35">
        <f>SUBTOTAL(103,B$2:B62)</f>
        <v>61</v>
      </c>
      <c r="B62" s="29" t="s">
        <v>94</v>
      </c>
      <c r="C62" s="29" t="str">
        <f>Translit('2022'!$B62)</f>
        <v>Ivanov Ivan Ivanovich</v>
      </c>
      <c r="D62" s="29" t="str">
        <f>IFERROR(MID('2022'!$C62,1,SEARCH(" ",'2022'!$C62,1)+1-2)&amp; " " &amp;MID('2022'!$C62,SEARCH(" ",'2022'!$C62,1)+1,1)&amp; "." &amp;MID('2022'!$C62,SEARCH(" ",'2022'!$C62,SEARCH(" ",'2022'!$C62,1)+1)+1,1)&amp;".","")</f>
        <v>Ivanov I.I.</v>
      </c>
      <c r="E62" s="30" t="s">
        <v>4</v>
      </c>
      <c r="F62" s="31">
        <v>666</v>
      </c>
      <c r="G62" s="31">
        <v>666</v>
      </c>
      <c r="H62" s="43" t="str">
        <f>IF(Таблица2[[#This Row],[№ 
DBN (ПУУМ)]]="","",HYPERLINK("#DBN!H1",_xlfn.CONCAT("DBN_№",Таблица2[[#This Row],[№ 
DBN (ПУУМ)]],"_",'2022'!$D62)))</f>
        <v>DBN_№666_Ivanov I.I.</v>
      </c>
      <c r="I62" s="43" t="str">
        <f>IF(Таблица2[[#This Row],[№ 
PD (ОД)]]="","",HYPERLINK("#PD!H1",_xlfn.CONCAT("PD_№",'2022'!$G62,"_",'2022'!$D62)))</f>
        <v>PD_№666_Ivanov I.I.</v>
      </c>
      <c r="J62" s="32">
        <v>44734</v>
      </c>
      <c r="K62" s="36">
        <v>66666</v>
      </c>
    </row>
    <row r="63" spans="1:11" s="3" customFormat="1" ht="31.5">
      <c r="A63" s="35">
        <f>SUBTOTAL(103,B$2:B63)</f>
        <v>62</v>
      </c>
      <c r="B63" s="29" t="s">
        <v>51</v>
      </c>
      <c r="C63" s="29" t="str">
        <f>Translit('2022'!$B63)</f>
        <v>Krasnoperov Konstantin Yurevich</v>
      </c>
      <c r="D63" s="29" t="str">
        <f>IFERROR(MID('2022'!$C63,1,SEARCH(" ",'2022'!$C63,1)+1-2)&amp; " " &amp;MID('2022'!$C63,SEARCH(" ",'2022'!$C63,1)+1,1)&amp; "." &amp;MID('2022'!$C63,SEARCH(" ",'2022'!$C63,SEARCH(" ",'2022'!$C63,1)+1)+1,1)&amp;".","")</f>
        <v>Krasnoperov K.Y.</v>
      </c>
      <c r="E63" s="30" t="s">
        <v>4</v>
      </c>
      <c r="F63" s="31">
        <v>33</v>
      </c>
      <c r="G63" s="31">
        <v>30</v>
      </c>
      <c r="H63" s="43" t="str">
        <f>IF(Таблица2[[#This Row],[№ 
DBN (ПУУМ)]]="","",HYPERLINK("#DBN!H1",_xlfn.CONCAT("DBN_№",Таблица2[[#This Row],[№ 
DBN (ПУУМ)]],"_",'2022'!$D63)))</f>
        <v>DBN_№33_Krasnoperov K.Y.</v>
      </c>
      <c r="I63" s="43" t="str">
        <f>IF(Таблица2[[#This Row],[№ 
PD (ОД)]]="","",HYPERLINK("#PD!H1",_xlfn.CONCAT("PD_№",'2022'!$G63,"_",'2022'!$D63)))</f>
        <v>PD_№30_Krasnoperov K.Y.</v>
      </c>
      <c r="J63" s="32">
        <v>44642</v>
      </c>
      <c r="K63" s="36">
        <v>1078</v>
      </c>
    </row>
    <row r="64" spans="1:11" s="3" customFormat="1" ht="31.5">
      <c r="A64" s="35">
        <f>SUBTOTAL(103,B$2:B64)</f>
        <v>63</v>
      </c>
      <c r="B64" s="29" t="s">
        <v>49</v>
      </c>
      <c r="C64" s="29" t="str">
        <f>Translit('2022'!$B64)</f>
        <v>Cheremiskin Sergey Anatolevich</v>
      </c>
      <c r="D64" s="29" t="str">
        <f>IFERROR(MID('2022'!$C64,1,SEARCH(" ",'2022'!$C64,1)+1-2)&amp; " " &amp;MID('2022'!$C64,SEARCH(" ",'2022'!$C64,1)+1,1)&amp; "." &amp;MID('2022'!$C64,SEARCH(" ",'2022'!$C64,SEARCH(" ",'2022'!$C64,1)+1)+1,1)&amp;".","")</f>
        <v>Cheremiskin S.A.</v>
      </c>
      <c r="E64" s="30" t="s">
        <v>4</v>
      </c>
      <c r="F64" s="31">
        <v>37</v>
      </c>
      <c r="G64" s="31">
        <v>33</v>
      </c>
      <c r="H64" s="43" t="str">
        <f>IF(Таблица2[[#This Row],[№ 
DBN (ПУУМ)]]="","",HYPERLINK("#DBN!H1",_xlfn.CONCAT("DBN_№",Таблица2[[#This Row],[№ 
DBN (ПУУМ)]],"_",'2022'!$D64)))</f>
        <v>DBN_№37_Cheremiskin S.A.</v>
      </c>
      <c r="I64" s="43" t="str">
        <f>IF(Таблица2[[#This Row],[№ 
PD (ОД)]]="","",HYPERLINK("#PD!H1",_xlfn.CONCAT("PD_№",'2022'!$G64,"_",'2022'!$D64)))</f>
        <v>PD_№33_Cheremiskin S.A.</v>
      </c>
      <c r="J64" s="32">
        <v>44648</v>
      </c>
      <c r="K64" s="36">
        <v>1078</v>
      </c>
    </row>
    <row r="65" spans="1:11" s="3" customFormat="1" ht="31.5">
      <c r="A65" s="35">
        <f>SUBTOTAL(103,B$2:B65)</f>
        <v>64</v>
      </c>
      <c r="B65" s="29" t="s">
        <v>48</v>
      </c>
      <c r="C65" s="29" t="str">
        <f>Translit('2022'!$B65)</f>
        <v>Milyaev Diyan Anatolevich</v>
      </c>
      <c r="D65" s="29" t="str">
        <f>IFERROR(MID('2022'!$C65,1,SEARCH(" ",'2022'!$C65,1)+1-2)&amp; " " &amp;MID('2022'!$C65,SEARCH(" ",'2022'!$C65,1)+1,1)&amp; "." &amp;MID('2022'!$C65,SEARCH(" ",'2022'!$C65,SEARCH(" ",'2022'!$C65,1)+1)+1,1)&amp;".","")</f>
        <v>Milyaev D.A.</v>
      </c>
      <c r="E65" s="30" t="s">
        <v>4</v>
      </c>
      <c r="F65" s="31">
        <v>40</v>
      </c>
      <c r="G65" s="31">
        <v>38</v>
      </c>
      <c r="H65" s="43" t="str">
        <f>IF(Таблица2[[#This Row],[№ 
DBN (ПУУМ)]]="","",HYPERLINK("#DBN!H1",_xlfn.CONCAT("DBN_№",Таблица2[[#This Row],[№ 
DBN (ПУУМ)]],"_",'2022'!$D65)))</f>
        <v>DBN_№40_Milyaev D.A.</v>
      </c>
      <c r="I65" s="43" t="str">
        <f>IF(Таблица2[[#This Row],[№ 
PD (ОД)]]="","",HYPERLINK("#PD!H1",_xlfn.CONCAT("PD_№",'2022'!$G65,"_",'2022'!$D65)))</f>
        <v>PD_№38_Milyaev D.A.</v>
      </c>
      <c r="J65" s="32">
        <v>44658</v>
      </c>
      <c r="K65" s="36">
        <v>1078</v>
      </c>
    </row>
    <row r="66" spans="1:11" s="3" customFormat="1" ht="31.5">
      <c r="A66" s="35">
        <f>SUBTOTAL(103,B$2:B66)</f>
        <v>65</v>
      </c>
      <c r="B66" s="29" t="s">
        <v>47</v>
      </c>
      <c r="C66" s="29" t="str">
        <f>Translit('2022'!$B66)</f>
        <v>Pinaev Mikhail Nikolaevich</v>
      </c>
      <c r="D66" s="29" t="str">
        <f>IFERROR(MID('2022'!$C66,1,SEARCH(" ",'2022'!$C66,1)+1-2)&amp; " " &amp;MID('2022'!$C66,SEARCH(" ",'2022'!$C66,1)+1,1)&amp; "." &amp;MID('2022'!$C66,SEARCH(" ",'2022'!$C66,SEARCH(" ",'2022'!$C66,1)+1)+1,1)&amp;".","")</f>
        <v>Pinaev M.N.</v>
      </c>
      <c r="E66" s="30" t="s">
        <v>4</v>
      </c>
      <c r="F66" s="31">
        <v>39</v>
      </c>
      <c r="G66" s="31">
        <v>37</v>
      </c>
      <c r="H66" s="43" t="str">
        <f>IF(Таблица2[[#This Row],[№ 
DBN (ПУУМ)]]="","",HYPERLINK("#DBN!H1",_xlfn.CONCAT("DBN_№",Таблица2[[#This Row],[№ 
DBN (ПУУМ)]],"_",'2022'!$D66)))</f>
        <v>DBN_№39_Pinaev M.N.</v>
      </c>
      <c r="I66" s="43" t="str">
        <f>IF(Таблица2[[#This Row],[№ 
PD (ОД)]]="","",HYPERLINK("#PD!H1",_xlfn.CONCAT("PD_№",'2022'!$G66,"_",'2022'!$D66)))</f>
        <v>PD_№37_Pinaev M.N.</v>
      </c>
      <c r="J66" s="32">
        <v>44658</v>
      </c>
      <c r="K66" s="36">
        <v>1078</v>
      </c>
    </row>
    <row r="67" spans="1:11" ht="31.5">
      <c r="A67" s="35">
        <f>SUBTOTAL(103,B$2:B67)</f>
        <v>66</v>
      </c>
      <c r="B67" s="28" t="s">
        <v>9</v>
      </c>
      <c r="C67" s="29" t="str">
        <f>Translit('2022'!$B67)</f>
        <v>Pugach Igor Mikhaylovich</v>
      </c>
      <c r="D67" s="29" t="str">
        <f>IFERROR(MID('2022'!$C67,1,SEARCH(" ",'2022'!$C67,1)+1-2)&amp; " " &amp;MID('2022'!$C67,SEARCH(" ",'2022'!$C67,1)+1,1)&amp; "." &amp;MID('2022'!$C67,SEARCH(" ",'2022'!$C67,SEARCH(" ",'2022'!$C67,1)+1)+1,1)&amp;".","")</f>
        <v>Pugach I.M.</v>
      </c>
      <c r="E67" s="30" t="s">
        <v>4</v>
      </c>
      <c r="F67" s="31">
        <v>10</v>
      </c>
      <c r="G67" s="31">
        <v>10</v>
      </c>
      <c r="H67" s="43" t="str">
        <f>IF(Таблица2[[#This Row],[№ 
DBN (ПУУМ)]]="","",HYPERLINK("#DBN!H1",_xlfn.CONCAT("DBN_№",Таблица2[[#This Row],[№ 
DBN (ПУУМ)]],"_",'2022'!$D67)))</f>
        <v>DBN_№10_Pugach I.M.</v>
      </c>
      <c r="I67" s="43" t="str">
        <f>IF(Таблица2[[#This Row],[№ 
PD (ОД)]]="","",HYPERLINK("#PD!H1",_xlfn.CONCAT("PD_№",'2022'!$G67,"_",'2022'!$D67)))</f>
        <v>PD_№10_Pugach I.M.</v>
      </c>
      <c r="J67" s="32">
        <v>44546</v>
      </c>
      <c r="K67" s="36">
        <v>1078</v>
      </c>
    </row>
    <row r="68" spans="1:11" ht="31.5">
      <c r="A68" s="35">
        <f>SUBTOTAL(103,B$2:B68)</f>
        <v>67</v>
      </c>
      <c r="B68" s="29" t="s">
        <v>46</v>
      </c>
      <c r="C68" s="29" t="str">
        <f>Translit('2022'!$B68)</f>
        <v>Prikhunov Igor Vladimirovich</v>
      </c>
      <c r="D68" s="29" t="str">
        <f>IFERROR(MID('2022'!$C68,1,SEARCH(" ",'2022'!$C68,1)+1-2)&amp; " " &amp;MID('2022'!$C68,SEARCH(" ",'2022'!$C68,1)+1,1)&amp; "." &amp;MID('2022'!$C68,SEARCH(" ",'2022'!$C68,SEARCH(" ",'2022'!$C68,1)+1)+1,1)&amp;".","")</f>
        <v>Prikhunov I.V.</v>
      </c>
      <c r="E68" s="30" t="s">
        <v>4</v>
      </c>
      <c r="F68" s="31">
        <v>42</v>
      </c>
      <c r="G68" s="31">
        <v>42</v>
      </c>
      <c r="H68" s="43" t="str">
        <f>IF(Таблица2[[#This Row],[№ 
DBN (ПУУМ)]]="","",HYPERLINK("#DBN!H1",_xlfn.CONCAT("DBN_№",Таблица2[[#This Row],[№ 
DBN (ПУУМ)]],"_",'2022'!$D68)))</f>
        <v>DBN_№42_Prikhunov I.V.</v>
      </c>
      <c r="I68" s="43" t="str">
        <f>IF(Таблица2[[#This Row],[№ 
PD (ОД)]]="","",HYPERLINK("#PD!H1",_xlfn.CONCAT("PD_№",'2022'!$G68,"_",'2022'!$D68)))</f>
        <v>PD_№42_Prikhunov I.V.</v>
      </c>
      <c r="J68" s="32">
        <v>44713</v>
      </c>
      <c r="K68" s="36">
        <v>1078</v>
      </c>
    </row>
    <row r="69" spans="1:11" ht="31.5">
      <c r="A69" s="42">
        <f>SUBTOTAL(103,B$2:B69)</f>
        <v>68</v>
      </c>
      <c r="B69" s="29" t="s">
        <v>45</v>
      </c>
      <c r="C69" s="29" t="str">
        <f>Translit('2022'!$B69)</f>
        <v>Choporov Aleksandr Igorevich</v>
      </c>
      <c r="D69" s="29" t="str">
        <f>IFERROR(MID('2022'!$C69,1,SEARCH(" ",'2022'!$C69,1)+1-2)&amp; " " &amp;MID('2022'!$C69,SEARCH(" ",'2022'!$C69,1)+1,1)&amp; "." &amp;MID('2022'!$C69,SEARCH(" ",'2022'!$C69,SEARCH(" ",'2022'!$C69,1)+1)+1,1)&amp;".","")</f>
        <v>Choporov A.I.</v>
      </c>
      <c r="E69" s="30" t="s">
        <v>4</v>
      </c>
      <c r="F69" s="31">
        <v>43</v>
      </c>
      <c r="G69" s="31">
        <v>43</v>
      </c>
      <c r="H69" s="43" t="str">
        <f>IF(Таблица2[[#This Row],[№ 
DBN (ПУУМ)]]="","",HYPERLINK("#DBN!H1",_xlfn.CONCAT("DBN_№",Таблица2[[#This Row],[№ 
DBN (ПУУМ)]],"_",'2022'!$D69)))</f>
        <v>DBN_№43_Choporov A.I.</v>
      </c>
      <c r="I69" s="43" t="str">
        <f>IF(Таблица2[[#This Row],[№ 
PD (ОД)]]="","",HYPERLINK("#PD!H1",_xlfn.CONCAT("PD_№",'2022'!$G69,"_",'2022'!$D69)))</f>
        <v>PD_№43_Choporov A.I.</v>
      </c>
      <c r="J69" s="32">
        <v>44714</v>
      </c>
      <c r="K69" s="36">
        <v>1078</v>
      </c>
    </row>
  </sheetData>
  <phoneticPr fontId="2" type="noConversion"/>
  <conditionalFormatting sqref="A1:K1048576">
    <cfRule type="cellIs" dxfId="12" priority="1" operator="equal">
      <formula>""</formula>
    </cfRule>
  </conditionalFormatting>
  <hyperlinks>
    <hyperlink ref="I2" location="PD!H1" display="PD!H1" xr:uid="{282B34B8-5E8B-4966-B534-83E5027AEE80}"/>
    <hyperlink ref="I3:I69" location="PD!H1" display="PD!H1" xr:uid="{29C032E9-F939-46E7-8A11-D77F3C0301B7}"/>
    <hyperlink ref="H2:H69" location="DBN!H1" display="DBN!H1" xr:uid="{87171425-6414-41C6-A56B-297AAA1897BF}"/>
  </hyperlinks>
  <pageMargins left="0.7" right="0.7" top="0.75" bottom="0.75" header="0.3" footer="0.3"/>
  <pageSetup paperSize="9" scale="3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85B73-6D5E-4E1E-8453-2B0DEF89912E}">
  <sheetPr codeName="Лист2">
    <pageSetUpPr fitToPage="1"/>
  </sheetPr>
  <dimension ref="A1:L28"/>
  <sheetViews>
    <sheetView tabSelected="1" view="pageBreakPreview" zoomScale="130" zoomScaleNormal="100" zoomScaleSheetLayoutView="130" workbookViewId="0">
      <selection activeCell="P16" sqref="P16"/>
    </sheetView>
  </sheetViews>
  <sheetFormatPr defaultRowHeight="15"/>
  <cols>
    <col min="1" max="1" width="27.140625" customWidth="1"/>
    <col min="2" max="2" width="6.7109375" customWidth="1"/>
    <col min="3" max="3" width="6.85546875" customWidth="1"/>
    <col min="4" max="4" width="5.42578125" customWidth="1"/>
    <col min="5" max="5" width="3.140625" customWidth="1"/>
    <col min="6" max="6" width="6.85546875" customWidth="1"/>
    <col min="7" max="7" width="6.140625" customWidth="1"/>
    <col min="8" max="8" width="12.5703125" customWidth="1"/>
    <col min="9" max="9" width="10.42578125" customWidth="1"/>
    <col min="10" max="10" width="9.28515625" customWidth="1"/>
    <col min="11" max="11" width="4.85546875" customWidth="1"/>
  </cols>
  <sheetData>
    <row r="1" spans="1:12" ht="13.5" customHeight="1">
      <c r="A1" s="9"/>
      <c r="B1" s="9"/>
      <c r="C1" s="9"/>
      <c r="D1" s="9"/>
      <c r="E1" s="9"/>
      <c r="H1" s="46" t="s">
        <v>103</v>
      </c>
      <c r="I1" s="45"/>
      <c r="J1" s="45"/>
      <c r="K1" s="45"/>
    </row>
    <row r="2" spans="1:12" ht="33.7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>
      <c r="A3" s="10"/>
      <c r="B3" s="10"/>
      <c r="C3" s="10"/>
      <c r="D3" s="27"/>
      <c r="E3" s="10"/>
    </row>
    <row r="4" spans="1:12">
      <c r="A4" s="104" t="s">
        <v>75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>
      <c r="A5" s="103" t="e">
        <f>_xlfn.CONCAT("№ ",INDEX('2022'!$F$2:$F$69,MATCH(DBN!H1,'2022'!$I$2:$I$69,0))," к Договору оказания услуг № R-DBN-20-0013 от 30.04.2020")</f>
        <v>#N/A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2">
      <c r="A6" s="104" t="s">
        <v>76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2">
      <c r="A7" s="103" t="e">
        <f>_xlfn.CONCAT("№ ",INDEX('2022'!$F$2:$F$69,MATCH(DBN!H1,'2022'!$I$2:$I$69,0))," to Service Agreement № R-DBN-20-0013 от 30.04.2020")</f>
        <v>#N/A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2" ht="25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2" ht="20.25" customHeight="1">
      <c r="A9" s="69" t="s">
        <v>95</v>
      </c>
      <c r="B9" s="70"/>
      <c r="C9" s="70"/>
      <c r="D9" s="70"/>
      <c r="E9" s="70"/>
      <c r="F9" s="80" t="e">
        <f>INDEX('2022'!B2:B144,MATCH(DBN!H1,'2022'!$I$2:$I$144,0))</f>
        <v>#N/A</v>
      </c>
      <c r="G9" s="81"/>
      <c r="H9" s="81"/>
      <c r="I9" s="81"/>
      <c r="J9" s="81"/>
      <c r="K9" s="82"/>
      <c r="L9" s="11"/>
    </row>
    <row r="10" spans="1:12" ht="21" customHeight="1">
      <c r="A10" s="83" t="s">
        <v>96</v>
      </c>
      <c r="B10" s="84"/>
      <c r="C10" s="84"/>
      <c r="D10" s="84"/>
      <c r="E10" s="84"/>
      <c r="F10" s="85" t="e">
        <f>_xlfn.CONCAT("/ ",INDEX('2022'!C2:C69,MATCH(DBN!H1,'2022'!$I$2:$I$144,0)))</f>
        <v>#N/A</v>
      </c>
      <c r="G10" s="86"/>
      <c r="H10" s="86"/>
      <c r="I10" s="86"/>
      <c r="J10" s="86"/>
      <c r="K10" s="87"/>
      <c r="L10" s="11"/>
    </row>
    <row r="11" spans="1:12" ht="39" customHeight="1">
      <c r="A11" s="69" t="s">
        <v>97</v>
      </c>
      <c r="B11" s="70"/>
      <c r="C11" s="70"/>
      <c r="D11" s="70"/>
      <c r="E11" s="71"/>
      <c r="F11" s="88" t="s">
        <v>4</v>
      </c>
      <c r="G11" s="89"/>
      <c r="H11" s="89"/>
      <c r="I11" s="89"/>
      <c r="J11" s="89"/>
      <c r="K11" s="90"/>
      <c r="L11" s="11"/>
    </row>
    <row r="12" spans="1:12" ht="38.25" customHeight="1">
      <c r="A12" s="91" t="s">
        <v>98</v>
      </c>
      <c r="B12" s="92"/>
      <c r="C12" s="92"/>
      <c r="D12" s="92"/>
      <c r="E12" s="93"/>
      <c r="F12" s="94" t="s">
        <v>77</v>
      </c>
      <c r="G12" s="95"/>
      <c r="H12" s="96"/>
      <c r="I12" s="97" t="s">
        <v>78</v>
      </c>
      <c r="J12" s="98"/>
      <c r="K12" s="99"/>
      <c r="L12" s="25"/>
    </row>
    <row r="13" spans="1:12" ht="40.5" customHeight="1">
      <c r="A13" s="91" t="s">
        <v>99</v>
      </c>
      <c r="B13" s="92"/>
      <c r="C13" s="92"/>
      <c r="D13" s="92"/>
      <c r="E13" s="93"/>
      <c r="F13" s="100" t="e">
        <f>_xlfn.CONCAT(TEXT(INDEX('2022'!K2:K69,MATCH(DBN!H1,'2022'!$I$2:$I$69,0)),"00,00")," ₱")</f>
        <v>#N/A</v>
      </c>
      <c r="G13" s="101"/>
      <c r="H13" s="101"/>
      <c r="I13" s="101"/>
      <c r="J13" s="101"/>
      <c r="K13" s="102"/>
      <c r="L13" s="11"/>
    </row>
    <row r="14" spans="1:12" ht="34.5" customHeight="1">
      <c r="A14" s="50" t="s">
        <v>100</v>
      </c>
      <c r="B14" s="51"/>
      <c r="C14" s="51"/>
      <c r="D14" s="51"/>
      <c r="E14" s="52"/>
      <c r="F14" s="75" t="s">
        <v>79</v>
      </c>
      <c r="G14" s="76"/>
      <c r="H14" s="44" t="e">
        <f>INDEX('2022'!$J$2:$J$69,MATCH(DBN!H1,'2022'!$I$2:$I$69,0))</f>
        <v>#N/A</v>
      </c>
      <c r="I14" s="23" t="s">
        <v>80</v>
      </c>
      <c r="J14" s="77">
        <v>44926</v>
      </c>
      <c r="K14" s="78"/>
      <c r="L14" s="11"/>
    </row>
    <row r="15" spans="1:12">
      <c r="A15" s="64"/>
      <c r="B15" s="65"/>
      <c r="C15" s="65"/>
      <c r="D15" s="65"/>
      <c r="E15" s="65"/>
      <c r="F15" s="66"/>
      <c r="G15" s="67"/>
      <c r="H15" s="67"/>
      <c r="I15" s="67"/>
      <c r="J15" s="67"/>
      <c r="K15" s="68"/>
      <c r="L15" s="11"/>
    </row>
    <row r="16" spans="1:12" ht="48" customHeight="1">
      <c r="A16" s="69" t="s">
        <v>83</v>
      </c>
      <c r="B16" s="70"/>
      <c r="C16" s="70"/>
      <c r="D16" s="70"/>
      <c r="E16" s="71"/>
      <c r="F16" s="69" t="s">
        <v>84</v>
      </c>
      <c r="G16" s="70"/>
      <c r="H16" s="70"/>
      <c r="I16" s="70"/>
      <c r="J16" s="70"/>
      <c r="K16" s="71"/>
      <c r="L16" s="72"/>
    </row>
    <row r="17" spans="1:12" ht="39" customHeight="1">
      <c r="A17" s="24" t="s">
        <v>88</v>
      </c>
      <c r="B17" s="73"/>
      <c r="C17" s="73"/>
      <c r="D17" s="73"/>
      <c r="E17" s="21"/>
      <c r="F17" s="57" t="s">
        <v>88</v>
      </c>
      <c r="G17" s="58"/>
      <c r="H17" s="58"/>
      <c r="I17" s="73"/>
      <c r="J17" s="73"/>
      <c r="K17" s="21"/>
      <c r="L17" s="72"/>
    </row>
    <row r="18" spans="1:12" s="18" customFormat="1" ht="31.5" customHeight="1">
      <c r="A18" s="24" t="s">
        <v>87</v>
      </c>
      <c r="B18" s="74"/>
      <c r="C18" s="74"/>
      <c r="D18" s="74"/>
      <c r="E18" s="21"/>
      <c r="F18" s="57" t="s">
        <v>87</v>
      </c>
      <c r="G18" s="58"/>
      <c r="H18" s="58"/>
      <c r="I18" s="59"/>
      <c r="J18" s="59"/>
      <c r="K18" s="21"/>
      <c r="L18" s="72"/>
    </row>
    <row r="19" spans="1:12" ht="37.5" customHeight="1">
      <c r="A19" s="24" t="s">
        <v>86</v>
      </c>
      <c r="B19" s="56"/>
      <c r="C19" s="56"/>
      <c r="D19" s="56"/>
      <c r="E19" s="21"/>
      <c r="F19" s="57" t="s">
        <v>86</v>
      </c>
      <c r="G19" s="58"/>
      <c r="H19" s="58"/>
      <c r="I19" s="59"/>
      <c r="J19" s="59"/>
      <c r="K19" s="21"/>
      <c r="L19" s="11"/>
    </row>
    <row r="20" spans="1:12" ht="39" customHeight="1">
      <c r="A20" s="60"/>
      <c r="B20" s="61"/>
      <c r="C20" s="61"/>
      <c r="D20" s="61"/>
      <c r="E20" s="62"/>
      <c r="F20" s="57" t="s">
        <v>89</v>
      </c>
      <c r="G20" s="58"/>
      <c r="H20" s="58"/>
      <c r="I20" s="63"/>
      <c r="J20" s="63"/>
      <c r="K20" s="22"/>
      <c r="L20" s="11"/>
    </row>
    <row r="21" spans="1:12" ht="21.75" customHeight="1">
      <c r="A21" s="47"/>
      <c r="B21" s="48"/>
      <c r="C21" s="48"/>
      <c r="D21" s="48"/>
      <c r="E21" s="49"/>
      <c r="F21" s="50"/>
      <c r="G21" s="51"/>
      <c r="H21" s="51"/>
      <c r="I21" s="51"/>
      <c r="J21" s="51"/>
      <c r="K21" s="52"/>
      <c r="L21" s="11"/>
    </row>
    <row r="22" spans="1:12" ht="34.5" customHeight="1">
      <c r="A22" s="12"/>
      <c r="B22" s="12"/>
      <c r="C22" s="12"/>
      <c r="D22" s="12"/>
      <c r="E22" s="12"/>
    </row>
    <row r="23" spans="1:12" ht="47.25" customHeight="1">
      <c r="A23" s="14"/>
      <c r="B23" s="14"/>
      <c r="C23" s="14"/>
      <c r="D23" s="14"/>
      <c r="E23" s="14"/>
      <c r="F23" s="53" t="s">
        <v>85</v>
      </c>
      <c r="G23" s="53"/>
      <c r="H23" s="53"/>
      <c r="I23" s="53"/>
      <c r="J23" s="53"/>
      <c r="K23" s="53"/>
    </row>
    <row r="24" spans="1:12" ht="12" customHeight="1">
      <c r="A24" s="14"/>
      <c r="B24" s="14"/>
      <c r="C24" s="14"/>
      <c r="D24" s="14"/>
      <c r="E24" s="14"/>
      <c r="F24" s="14"/>
      <c r="G24" s="14"/>
      <c r="H24" s="14"/>
      <c r="I24" s="11"/>
      <c r="J24" s="11"/>
    </row>
    <row r="25" spans="1:12" ht="36.75" customHeight="1">
      <c r="A25" s="13"/>
      <c r="B25" s="13"/>
      <c r="C25" s="13"/>
      <c r="D25" s="13"/>
      <c r="E25" s="13"/>
      <c r="F25" s="54" t="s">
        <v>81</v>
      </c>
      <c r="G25" s="54"/>
      <c r="H25" s="54"/>
      <c r="I25" s="19"/>
      <c r="J25" s="19"/>
      <c r="K25" s="8"/>
    </row>
    <row r="26" spans="1:12" ht="36.75" customHeight="1">
      <c r="A26" s="13"/>
      <c r="B26" s="13"/>
      <c r="C26" s="13"/>
      <c r="D26" s="13"/>
      <c r="E26" s="13"/>
      <c r="F26" s="55" t="s">
        <v>82</v>
      </c>
      <c r="G26" s="55"/>
      <c r="H26" s="55"/>
      <c r="I26" s="19"/>
      <c r="J26" s="19"/>
      <c r="K26" s="8"/>
    </row>
    <row r="27" spans="1:12">
      <c r="A27" s="13"/>
      <c r="B27" s="13"/>
      <c r="C27" s="13"/>
      <c r="D27" s="13"/>
      <c r="E27" s="13"/>
      <c r="F27" s="15"/>
      <c r="G27" s="15"/>
      <c r="H27" s="13"/>
      <c r="I27" s="11"/>
      <c r="J27" s="11"/>
    </row>
    <row r="28" spans="1:12">
      <c r="A28" s="12"/>
      <c r="B28" s="12"/>
      <c r="C28" s="12"/>
      <c r="D28" s="12"/>
      <c r="E28" s="12"/>
      <c r="H28" s="16"/>
    </row>
  </sheetData>
  <mergeCells count="42">
    <mergeCell ref="A7:K7"/>
    <mergeCell ref="A2:K2"/>
    <mergeCell ref="A4:K4"/>
    <mergeCell ref="A5:K5"/>
    <mergeCell ref="A6:K6"/>
    <mergeCell ref="A14:E14"/>
    <mergeCell ref="F14:G14"/>
    <mergeCell ref="J14:K14"/>
    <mergeCell ref="A8:K8"/>
    <mergeCell ref="A9:E9"/>
    <mergeCell ref="F9:K9"/>
    <mergeCell ref="A10:E10"/>
    <mergeCell ref="F10:K10"/>
    <mergeCell ref="A11:E11"/>
    <mergeCell ref="F11:K11"/>
    <mergeCell ref="A12:E12"/>
    <mergeCell ref="F12:H12"/>
    <mergeCell ref="I12:K12"/>
    <mergeCell ref="A13:E13"/>
    <mergeCell ref="F13:K13"/>
    <mergeCell ref="A15:E15"/>
    <mergeCell ref="F15:K15"/>
    <mergeCell ref="A16:E16"/>
    <mergeCell ref="F16:K16"/>
    <mergeCell ref="L16:L18"/>
    <mergeCell ref="B17:D17"/>
    <mergeCell ref="F17:H17"/>
    <mergeCell ref="I17:J17"/>
    <mergeCell ref="B18:D18"/>
    <mergeCell ref="F18:H18"/>
    <mergeCell ref="I18:J18"/>
    <mergeCell ref="B19:D19"/>
    <mergeCell ref="F19:H19"/>
    <mergeCell ref="I19:J19"/>
    <mergeCell ref="A20:E20"/>
    <mergeCell ref="F20:H20"/>
    <mergeCell ref="I20:J20"/>
    <mergeCell ref="A21:E21"/>
    <mergeCell ref="F21:K21"/>
    <mergeCell ref="F23:K23"/>
    <mergeCell ref="F25:H25"/>
    <mergeCell ref="F26:H26"/>
  </mergeCells>
  <pageMargins left="0.73" right="0.24" top="0.28000000000000003" bottom="0.75" header="0.14000000000000001" footer="0.3"/>
  <pageSetup paperSize="9" scale="93" fitToHeight="0" orientation="portrait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df">
                <anchor moveWithCells="1" sizeWithCells="1">
                  <from>
                    <xdr:col>0</xdr:col>
                    <xdr:colOff>238125</xdr:colOff>
                    <xdr:row>1</xdr:row>
                    <xdr:rowOff>238125</xdr:rowOff>
                  </from>
                  <to>
                    <xdr:col>0</xdr:col>
                    <xdr:colOff>1400175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617C-1C8B-4404-A70E-8341892DA27E}">
  <sheetPr codeName="Лист1">
    <pageSetUpPr fitToPage="1"/>
  </sheetPr>
  <dimension ref="A1:L28"/>
  <sheetViews>
    <sheetView view="pageBreakPreview" zoomScale="130" zoomScaleNormal="100" zoomScaleSheetLayoutView="130" workbookViewId="0">
      <selection activeCell="H1" sqref="H1"/>
    </sheetView>
  </sheetViews>
  <sheetFormatPr defaultRowHeight="15"/>
  <cols>
    <col min="1" max="1" width="27.85546875" customWidth="1"/>
    <col min="2" max="2" width="5.7109375" customWidth="1"/>
    <col min="3" max="3" width="6.85546875" customWidth="1"/>
    <col min="4" max="4" width="6.140625" customWidth="1"/>
    <col min="5" max="5" width="3.140625" customWidth="1"/>
    <col min="6" max="6" width="6.85546875" customWidth="1"/>
    <col min="7" max="7" width="6.140625" customWidth="1"/>
    <col min="8" max="8" width="11.140625" customWidth="1"/>
    <col min="9" max="9" width="10.42578125" customWidth="1"/>
    <col min="10" max="10" width="9.28515625" customWidth="1"/>
    <col min="11" max="11" width="3.42578125" customWidth="1"/>
  </cols>
  <sheetData>
    <row r="1" spans="1:12" ht="13.5" customHeight="1">
      <c r="A1" s="9"/>
      <c r="B1" s="9"/>
      <c r="C1" s="9"/>
      <c r="D1" s="9"/>
      <c r="E1" s="9"/>
      <c r="H1" s="45" t="s">
        <v>102</v>
      </c>
      <c r="I1" s="45"/>
      <c r="J1" s="45"/>
      <c r="K1" s="45"/>
    </row>
    <row r="2" spans="1:12" ht="33.7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>
      <c r="A3" s="10"/>
      <c r="B3" s="10"/>
      <c r="C3" s="10"/>
      <c r="D3" s="27"/>
      <c r="E3" s="10"/>
    </row>
    <row r="4" spans="1:12">
      <c r="A4" s="104" t="s">
        <v>75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>
      <c r="A5" s="103" t="str">
        <f>_xlfn.CONCAT("№ ",INDEX('2022'!G2:G69,MATCH(PD!H1,'2022'!$I$2:$I$69,0))," к Договору оказания услуг № R-PD-20-0035 от 02.07.2020")</f>
        <v>№ 21 к Договору оказания услуг № R-PD-20-0035 от 02.07.2020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2">
      <c r="A6" s="104" t="s">
        <v>76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2">
      <c r="A7" s="103" t="str">
        <f>_xlfn.CONCAT("№ ",INDEX('2022'!G2:G69,MATCH(PD!H1,'2022'!$I$2:$I$69,0))," to Service Agreement № R-PD-20-0035 от 02.07.2020")</f>
        <v>№ 21 to Service Agreement № R-PD-20-0035 от 02.07.2020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2" ht="25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2" ht="20.25" customHeight="1">
      <c r="A9" s="69" t="s">
        <v>95</v>
      </c>
      <c r="B9" s="70"/>
      <c r="C9" s="70"/>
      <c r="D9" s="70"/>
      <c r="E9" s="70"/>
      <c r="F9" s="80" t="str">
        <f>INDEX('2022'!B2:B144,MATCH(PD!H1,'2022'!$I$2:$I$144,0))</f>
        <v>Паульский Олег Иосифович</v>
      </c>
      <c r="G9" s="81"/>
      <c r="H9" s="81"/>
      <c r="I9" s="81"/>
      <c r="J9" s="81"/>
      <c r="K9" s="82"/>
      <c r="L9" s="11"/>
    </row>
    <row r="10" spans="1:12" ht="21" customHeight="1">
      <c r="A10" s="83" t="s">
        <v>96</v>
      </c>
      <c r="B10" s="84"/>
      <c r="C10" s="84"/>
      <c r="D10" s="84"/>
      <c r="E10" s="84"/>
      <c r="F10" s="85" t="str">
        <f>_xlfn.CONCAT("/ ",INDEX('2022'!C2:C69,MATCH(PD!H1,'2022'!$I$2:$I$144,0)))</f>
        <v>/ Paulskiy Oleg Iosifovich</v>
      </c>
      <c r="G10" s="86"/>
      <c r="H10" s="86"/>
      <c r="I10" s="86"/>
      <c r="J10" s="86"/>
      <c r="K10" s="87"/>
      <c r="L10" s="11"/>
    </row>
    <row r="11" spans="1:12" ht="39" customHeight="1">
      <c r="A11" s="69" t="s">
        <v>97</v>
      </c>
      <c r="B11" s="70"/>
      <c r="C11" s="70"/>
      <c r="D11" s="70"/>
      <c r="E11" s="71"/>
      <c r="F11" s="88" t="s">
        <v>4</v>
      </c>
      <c r="G11" s="89"/>
      <c r="H11" s="89"/>
      <c r="I11" s="89"/>
      <c r="J11" s="89"/>
      <c r="K11" s="90"/>
      <c r="L11" s="11"/>
    </row>
    <row r="12" spans="1:12" ht="38.25" customHeight="1">
      <c r="A12" s="91" t="s">
        <v>98</v>
      </c>
      <c r="B12" s="92"/>
      <c r="C12" s="92"/>
      <c r="D12" s="92"/>
      <c r="E12" s="93"/>
      <c r="F12" s="94" t="s">
        <v>77</v>
      </c>
      <c r="G12" s="95"/>
      <c r="H12" s="96"/>
      <c r="I12" s="97" t="s">
        <v>78</v>
      </c>
      <c r="J12" s="98"/>
      <c r="K12" s="99"/>
      <c r="L12" s="17"/>
    </row>
    <row r="13" spans="1:12" ht="40.5" customHeight="1">
      <c r="A13" s="91" t="s">
        <v>99</v>
      </c>
      <c r="B13" s="92"/>
      <c r="C13" s="92"/>
      <c r="D13" s="92"/>
      <c r="E13" s="93"/>
      <c r="F13" s="100" t="str">
        <f>_xlfn.CONCAT(TEXT(INDEX('2022'!K2:K69,MATCH(PD!H1,'2022'!$I$2:$I$69,0)),"00,00")," ₱")</f>
        <v>1078,00 ₱</v>
      </c>
      <c r="G13" s="101"/>
      <c r="H13" s="101"/>
      <c r="I13" s="101"/>
      <c r="J13" s="101"/>
      <c r="K13" s="102"/>
      <c r="L13" s="11"/>
    </row>
    <row r="14" spans="1:12" ht="34.5" customHeight="1">
      <c r="A14" s="50" t="s">
        <v>100</v>
      </c>
      <c r="B14" s="51"/>
      <c r="C14" s="51"/>
      <c r="D14" s="51"/>
      <c r="E14" s="52"/>
      <c r="F14" s="75" t="s">
        <v>79</v>
      </c>
      <c r="G14" s="76"/>
      <c r="H14" s="44">
        <f>INDEX('2022'!$J$2:$J$69,MATCH(PD!H1,'2022'!$I$2:$I$69,0))</f>
        <v>44546</v>
      </c>
      <c r="I14" s="23" t="s">
        <v>80</v>
      </c>
      <c r="J14" s="77">
        <v>44926</v>
      </c>
      <c r="K14" s="78"/>
      <c r="L14" s="11"/>
    </row>
    <row r="15" spans="1:12">
      <c r="A15" s="64"/>
      <c r="B15" s="65"/>
      <c r="C15" s="65"/>
      <c r="D15" s="65"/>
      <c r="E15" s="65"/>
      <c r="F15" s="66"/>
      <c r="G15" s="67"/>
      <c r="H15" s="67"/>
      <c r="I15" s="67"/>
      <c r="J15" s="67"/>
      <c r="K15" s="68"/>
      <c r="L15" s="11"/>
    </row>
    <row r="16" spans="1:12" ht="48" customHeight="1">
      <c r="A16" s="69" t="s">
        <v>83</v>
      </c>
      <c r="B16" s="70"/>
      <c r="C16" s="70"/>
      <c r="D16" s="70"/>
      <c r="E16" s="71"/>
      <c r="F16" s="69" t="s">
        <v>84</v>
      </c>
      <c r="G16" s="70"/>
      <c r="H16" s="70"/>
      <c r="I16" s="70"/>
      <c r="J16" s="70"/>
      <c r="K16" s="71"/>
      <c r="L16" s="72"/>
    </row>
    <row r="17" spans="1:12" ht="39" customHeight="1">
      <c r="A17" s="20" t="s">
        <v>88</v>
      </c>
      <c r="B17" s="73"/>
      <c r="C17" s="73"/>
      <c r="D17" s="73"/>
      <c r="E17" s="21"/>
      <c r="F17" s="57" t="s">
        <v>88</v>
      </c>
      <c r="G17" s="58"/>
      <c r="H17" s="58"/>
      <c r="I17" s="73"/>
      <c r="J17" s="73"/>
      <c r="K17" s="21"/>
      <c r="L17" s="72"/>
    </row>
    <row r="18" spans="1:12" s="18" customFormat="1" ht="31.5" customHeight="1">
      <c r="A18" s="20" t="s">
        <v>87</v>
      </c>
      <c r="B18" s="74"/>
      <c r="C18" s="74"/>
      <c r="D18" s="74"/>
      <c r="E18" s="21"/>
      <c r="F18" s="57" t="s">
        <v>87</v>
      </c>
      <c r="G18" s="58"/>
      <c r="H18" s="58"/>
      <c r="I18" s="59"/>
      <c r="J18" s="59"/>
      <c r="K18" s="21"/>
      <c r="L18" s="72"/>
    </row>
    <row r="19" spans="1:12" ht="37.5" customHeight="1">
      <c r="A19" s="20" t="s">
        <v>86</v>
      </c>
      <c r="B19" s="56"/>
      <c r="C19" s="56"/>
      <c r="D19" s="56"/>
      <c r="E19" s="21"/>
      <c r="F19" s="57" t="s">
        <v>86</v>
      </c>
      <c r="G19" s="58"/>
      <c r="H19" s="58"/>
      <c r="I19" s="59"/>
      <c r="J19" s="59"/>
      <c r="K19" s="21"/>
      <c r="L19" s="11"/>
    </row>
    <row r="20" spans="1:12" ht="39" customHeight="1">
      <c r="A20" s="60"/>
      <c r="B20" s="61"/>
      <c r="C20" s="61"/>
      <c r="D20" s="61"/>
      <c r="E20" s="62"/>
      <c r="F20" s="57" t="s">
        <v>89</v>
      </c>
      <c r="G20" s="58"/>
      <c r="H20" s="58"/>
      <c r="I20" s="63"/>
      <c r="J20" s="63"/>
      <c r="K20" s="22"/>
      <c r="L20" s="11"/>
    </row>
    <row r="21" spans="1:12" ht="21.75" customHeight="1">
      <c r="A21" s="47"/>
      <c r="B21" s="48"/>
      <c r="C21" s="48"/>
      <c r="D21" s="48"/>
      <c r="E21" s="49"/>
      <c r="F21" s="50"/>
      <c r="G21" s="51"/>
      <c r="H21" s="51"/>
      <c r="I21" s="51"/>
      <c r="J21" s="51"/>
      <c r="K21" s="52"/>
      <c r="L21" s="11"/>
    </row>
    <row r="22" spans="1:12" ht="34.5" customHeight="1">
      <c r="A22" s="12"/>
      <c r="B22" s="12"/>
      <c r="C22" s="12"/>
      <c r="D22" s="12"/>
      <c r="E22" s="12"/>
    </row>
    <row r="23" spans="1:12" ht="47.25" customHeight="1">
      <c r="A23" s="14"/>
      <c r="B23" s="14"/>
      <c r="C23" s="14"/>
      <c r="D23" s="14"/>
      <c r="E23" s="14"/>
      <c r="F23" s="53" t="s">
        <v>85</v>
      </c>
      <c r="G23" s="53"/>
      <c r="H23" s="53"/>
      <c r="I23" s="53"/>
      <c r="J23" s="53"/>
      <c r="K23" s="53"/>
    </row>
    <row r="24" spans="1:12" ht="12" customHeight="1">
      <c r="A24" s="14"/>
      <c r="B24" s="14"/>
      <c r="C24" s="14"/>
      <c r="D24" s="14"/>
      <c r="E24" s="14"/>
      <c r="F24" s="14"/>
      <c r="G24" s="14"/>
      <c r="H24" s="14"/>
      <c r="I24" s="11"/>
      <c r="J24" s="11"/>
    </row>
    <row r="25" spans="1:12" ht="36.75" customHeight="1">
      <c r="A25" s="13"/>
      <c r="B25" s="13"/>
      <c r="C25" s="13"/>
      <c r="D25" s="13"/>
      <c r="E25" s="13"/>
      <c r="F25" s="54" t="s">
        <v>81</v>
      </c>
      <c r="G25" s="54"/>
      <c r="H25" s="54"/>
      <c r="I25" s="19"/>
      <c r="J25" s="19"/>
      <c r="K25" s="8"/>
    </row>
    <row r="26" spans="1:12" ht="36.75" customHeight="1">
      <c r="A26" s="13"/>
      <c r="B26" s="13"/>
      <c r="C26" s="13"/>
      <c r="D26" s="13"/>
      <c r="E26" s="13"/>
      <c r="F26" s="55" t="s">
        <v>82</v>
      </c>
      <c r="G26" s="55"/>
      <c r="H26" s="55"/>
      <c r="I26" s="19"/>
      <c r="J26" s="19"/>
      <c r="K26" s="8"/>
    </row>
    <row r="27" spans="1:12">
      <c r="A27" s="13"/>
      <c r="B27" s="13"/>
      <c r="C27" s="13"/>
      <c r="D27" s="13"/>
      <c r="E27" s="13"/>
      <c r="F27" s="15"/>
      <c r="G27" s="15"/>
      <c r="H27" s="13"/>
      <c r="I27" s="11"/>
      <c r="J27" s="11"/>
    </row>
    <row r="28" spans="1:12">
      <c r="A28" s="12"/>
      <c r="B28" s="12"/>
      <c r="C28" s="12"/>
      <c r="D28" s="12"/>
      <c r="E28" s="12"/>
      <c r="H28" s="16"/>
    </row>
  </sheetData>
  <mergeCells count="42">
    <mergeCell ref="F25:H25"/>
    <mergeCell ref="F26:H26"/>
    <mergeCell ref="F21:K21"/>
    <mergeCell ref="L16:L18"/>
    <mergeCell ref="F18:H18"/>
    <mergeCell ref="F19:H19"/>
    <mergeCell ref="F16:K16"/>
    <mergeCell ref="F23:K23"/>
    <mergeCell ref="A21:E21"/>
    <mergeCell ref="A2:K2"/>
    <mergeCell ref="A4:K4"/>
    <mergeCell ref="A5:K5"/>
    <mergeCell ref="A6:K6"/>
    <mergeCell ref="A7:K7"/>
    <mergeCell ref="A11:E11"/>
    <mergeCell ref="A8:K8"/>
    <mergeCell ref="A16:E16"/>
    <mergeCell ref="J14:K14"/>
    <mergeCell ref="A9:E9"/>
    <mergeCell ref="A10:E10"/>
    <mergeCell ref="A15:E15"/>
    <mergeCell ref="A14:E14"/>
    <mergeCell ref="A13:E13"/>
    <mergeCell ref="A12:E12"/>
    <mergeCell ref="F9:K9"/>
    <mergeCell ref="F10:K10"/>
    <mergeCell ref="F11:K11"/>
    <mergeCell ref="F20:H20"/>
    <mergeCell ref="I20:J20"/>
    <mergeCell ref="F12:H12"/>
    <mergeCell ref="I12:K12"/>
    <mergeCell ref="F14:G14"/>
    <mergeCell ref="F15:K15"/>
    <mergeCell ref="F13:K13"/>
    <mergeCell ref="A20:E20"/>
    <mergeCell ref="B17:D17"/>
    <mergeCell ref="B18:D18"/>
    <mergeCell ref="B19:D19"/>
    <mergeCell ref="I17:J17"/>
    <mergeCell ref="I18:J18"/>
    <mergeCell ref="I19:J19"/>
    <mergeCell ref="F17:H17"/>
  </mergeCells>
  <pageMargins left="0.77" right="0.27" top="0.28000000000000003" bottom="0.45" header="0.14000000000000001" footer="0.3"/>
  <pageSetup paperSize="9" scale="94" fitToHeight="0" orientation="portrait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df">
                <anchor moveWithCells="1" sizeWithCells="1">
                  <from>
                    <xdr:col>0</xdr:col>
                    <xdr:colOff>190500</xdr:colOff>
                    <xdr:row>1</xdr:row>
                    <xdr:rowOff>228600</xdr:rowOff>
                  </from>
                  <to>
                    <xdr:col>0</xdr:col>
                    <xdr:colOff>1390650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2022</vt:lpstr>
      <vt:lpstr>DBN</vt:lpstr>
      <vt:lpstr>PD</vt:lpstr>
      <vt:lpstr>'2022'!Область_печати</vt:lpstr>
      <vt:lpstr>DBN!Область_печати</vt:lpstr>
      <vt:lpstr>PD!Область_печати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Интертек Рус</dc:creator>
  <cp:lastModifiedBy>Интертек Рус</cp:lastModifiedBy>
  <cp:lastPrinted>2022-06-23T05:49:13Z</cp:lastPrinted>
  <dcterms:created xsi:type="dcterms:W3CDTF">2015-06-05T18:19:34Z</dcterms:created>
  <dcterms:modified xsi:type="dcterms:W3CDTF">2022-06-27T16:47:16Z</dcterms:modified>
  <cp:contentStatus/>
</cp:coreProperties>
</file>