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ey.porshakov\Downloads\"/>
    </mc:Choice>
  </mc:AlternateContent>
  <bookViews>
    <workbookView xWindow="0" yWindow="0" windowWidth="28800" windowHeight="11100" activeTab="7"/>
  </bookViews>
  <sheets>
    <sheet name="06.07" sheetId="2602" r:id="rId1"/>
    <sheet name="06.08" sheetId="2603" r:id="rId2"/>
    <sheet name="06.09" sheetId="2604" r:id="rId3"/>
    <sheet name="06.10" sheetId="2605" r:id="rId4"/>
    <sheet name="06.13" sheetId="2606" r:id="rId5"/>
    <sheet name="06.14" sheetId="2607" r:id="rId6"/>
    <sheet name="테이블" sheetId="2" r:id="rId7"/>
    <sheet name="Лист1" sheetId="2608" r:id="rId8"/>
  </sheets>
  <definedNames>
    <definedName name="ExternalData_1" localSheetId="7" hidden="1">Лист1!$A$1:$D$29</definedName>
    <definedName name="_xlnm.Print_Area" localSheetId="0">'06.07'!$A$1:$E$13</definedName>
    <definedName name="_xlnm.Print_Area" localSheetId="1">'06.08'!$A$1:$E$13</definedName>
    <definedName name="_xlnm.Print_Area" localSheetId="2">'06.09'!$A$1:$E$13</definedName>
    <definedName name="_xlnm.Print_Area" localSheetId="3">'06.10'!$A$1:$E$13</definedName>
    <definedName name="_xlnm.Print_Area" localSheetId="4">'06.13'!$A$1:$E$13</definedName>
    <definedName name="_xlnm.Print_Area" localSheetId="5">'06.14'!$A$1:$E$13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" i="2608" l="1"/>
  <c r="K1" i="2602" l="1"/>
  <c r="M4" i="2602"/>
  <c r="P4" i="2602"/>
  <c r="P5" i="2602"/>
  <c r="M6" i="2602"/>
  <c r="P6" i="2602"/>
  <c r="M7" i="2602"/>
  <c r="P7" i="2602" s="1"/>
  <c r="M9" i="2602"/>
  <c r="P9" i="2602"/>
  <c r="S9" i="2602"/>
  <c r="M10" i="2602"/>
  <c r="P10" i="2602" s="1"/>
  <c r="S10" i="2602"/>
  <c r="M11" i="2602"/>
  <c r="P11" i="2602" s="1"/>
  <c r="S11" i="2602"/>
  <c r="M12" i="2602"/>
  <c r="P12" i="2602"/>
  <c r="S12" i="2602"/>
  <c r="M13" i="2602"/>
  <c r="P13" i="2602"/>
  <c r="S13" i="2602"/>
  <c r="S14" i="2602"/>
  <c r="O14" i="2602" s="1"/>
  <c r="P14" i="2602" s="1"/>
  <c r="O14" i="2607" l="1"/>
  <c r="O11" i="2607"/>
  <c r="O9" i="2607"/>
  <c r="O14" i="2606"/>
  <c r="O9" i="2606"/>
  <c r="O11" i="2606"/>
  <c r="S14" i="2607"/>
  <c r="D13" i="2607"/>
  <c r="B13" i="2607"/>
  <c r="D12" i="2607"/>
  <c r="B12" i="2607"/>
  <c r="S11" i="2607"/>
  <c r="D11" i="2607"/>
  <c r="B11" i="2607"/>
  <c r="D10" i="2607"/>
  <c r="B10" i="2607"/>
  <c r="S9" i="2607"/>
  <c r="D9" i="2607"/>
  <c r="B9" i="2607"/>
  <c r="D8" i="2607"/>
  <c r="B8" i="2607"/>
  <c r="D7" i="2607"/>
  <c r="B7" i="2607"/>
  <c r="D6" i="2607"/>
  <c r="B6" i="2607"/>
  <c r="P5" i="2607"/>
  <c r="D5" i="2607"/>
  <c r="B5" i="2607"/>
  <c r="D4" i="2607"/>
  <c r="B4" i="2607"/>
  <c r="C2" i="2607"/>
  <c r="K1" i="2607"/>
  <c r="M5" i="2606"/>
  <c r="P5" i="2606" s="1"/>
  <c r="S14" i="2606"/>
  <c r="D13" i="2606"/>
  <c r="B13" i="2606"/>
  <c r="D12" i="2606"/>
  <c r="B12" i="2606"/>
  <c r="S11" i="2606"/>
  <c r="D11" i="2606"/>
  <c r="B11" i="2606"/>
  <c r="D10" i="2606"/>
  <c r="B10" i="2606"/>
  <c r="S9" i="2606"/>
  <c r="D9" i="2606"/>
  <c r="B9" i="2606"/>
  <c r="D8" i="2606"/>
  <c r="B8" i="2606"/>
  <c r="D7" i="2606"/>
  <c r="B7" i="2606"/>
  <c r="D6" i="2606"/>
  <c r="B6" i="2606"/>
  <c r="D5" i="2606"/>
  <c r="B5" i="2606"/>
  <c r="D4" i="2606"/>
  <c r="B4" i="2606"/>
  <c r="C2" i="2606"/>
  <c r="K1" i="2606"/>
  <c r="M5" i="2605" l="1"/>
  <c r="P5" i="2605" s="1"/>
  <c r="S14" i="2605"/>
  <c r="D13" i="2605"/>
  <c r="B13" i="2605"/>
  <c r="D12" i="2605"/>
  <c r="B12" i="2605"/>
  <c r="S11" i="2605"/>
  <c r="D11" i="2605"/>
  <c r="B11" i="2605"/>
  <c r="D10" i="2605"/>
  <c r="B10" i="2605"/>
  <c r="S9" i="2605"/>
  <c r="D9" i="2605"/>
  <c r="B9" i="2605"/>
  <c r="D8" i="2605"/>
  <c r="B8" i="2605"/>
  <c r="D7" i="2605"/>
  <c r="B7" i="2605"/>
  <c r="D6" i="2605"/>
  <c r="B6" i="2605"/>
  <c r="D5" i="2605"/>
  <c r="B5" i="2605"/>
  <c r="D4" i="2605"/>
  <c r="B4" i="2605"/>
  <c r="C2" i="2605"/>
  <c r="K1" i="2605"/>
  <c r="P5" i="2604"/>
  <c r="S14" i="2604"/>
  <c r="D13" i="2604"/>
  <c r="B13" i="2604"/>
  <c r="S12" i="2604"/>
  <c r="D12" i="2604"/>
  <c r="B12" i="2604"/>
  <c r="S11" i="2604"/>
  <c r="D11" i="2604"/>
  <c r="B11" i="2604"/>
  <c r="D10" i="2604"/>
  <c r="B10" i="2604"/>
  <c r="S9" i="2604"/>
  <c r="D9" i="2604"/>
  <c r="B9" i="2604"/>
  <c r="D8" i="2604"/>
  <c r="B8" i="2604"/>
  <c r="D7" i="2604"/>
  <c r="B7" i="2604"/>
  <c r="D6" i="2604"/>
  <c r="B6" i="2604"/>
  <c r="D5" i="2604"/>
  <c r="B5" i="2604"/>
  <c r="D4" i="2604"/>
  <c r="B4" i="2604"/>
  <c r="C2" i="2604"/>
  <c r="K1" i="2604"/>
  <c r="M5" i="2603" l="1"/>
  <c r="P5" i="2603" s="1"/>
  <c r="S14" i="2603"/>
  <c r="O14" i="2603" s="1"/>
  <c r="D13" i="2603"/>
  <c r="B13" i="2603"/>
  <c r="S12" i="2603"/>
  <c r="D12" i="2603"/>
  <c r="B12" i="2603"/>
  <c r="S11" i="2603"/>
  <c r="D11" i="2603"/>
  <c r="B11" i="2603"/>
  <c r="D10" i="2603"/>
  <c r="B10" i="2603"/>
  <c r="S9" i="2603"/>
  <c r="D9" i="2603"/>
  <c r="B9" i="2603"/>
  <c r="D8" i="2603"/>
  <c r="B8" i="2603"/>
  <c r="D7" i="2603"/>
  <c r="B7" i="2603"/>
  <c r="D6" i="2603"/>
  <c r="B6" i="2603"/>
  <c r="D5" i="2603"/>
  <c r="B5" i="2603"/>
  <c r="D4" i="2603"/>
  <c r="B4" i="2603"/>
  <c r="C2" i="2603"/>
  <c r="K1" i="2603"/>
  <c r="M14" i="2603" l="1"/>
  <c r="P14" i="2603" s="1"/>
  <c r="M14" i="2604" s="1"/>
  <c r="P14" i="2604" s="1"/>
  <c r="M14" i="2605" s="1"/>
  <c r="P14" i="2605" s="1"/>
  <c r="M14" i="2606" s="1"/>
  <c r="P14" i="2606" s="1"/>
  <c r="M14" i="2607" s="1"/>
  <c r="P14" i="2607" s="1"/>
  <c r="D13" i="2602" l="1"/>
  <c r="B13" i="2602"/>
  <c r="D12" i="2602"/>
  <c r="B12" i="2602"/>
  <c r="D11" i="2602"/>
  <c r="B11" i="2602"/>
  <c r="D10" i="2602"/>
  <c r="B10" i="2602"/>
  <c r="D9" i="2602"/>
  <c r="B9" i="2602"/>
  <c r="D8" i="2602"/>
  <c r="B8" i="2602"/>
  <c r="D7" i="2602"/>
  <c r="B7" i="2602"/>
  <c r="D6" i="2602"/>
  <c r="B6" i="2602"/>
  <c r="D5" i="2602"/>
  <c r="B5" i="2602"/>
  <c r="D4" i="2602"/>
  <c r="B4" i="2602"/>
  <c r="C2" i="2602"/>
  <c r="M12" i="2603" l="1"/>
  <c r="P12" i="2603" s="1"/>
  <c r="M12" i="2604" s="1"/>
  <c r="P12" i="2604" s="1"/>
  <c r="M7" i="2603" l="1"/>
  <c r="P7" i="2603" s="1"/>
  <c r="M7" i="2604" s="1"/>
  <c r="P7" i="2604" s="1"/>
  <c r="M7" i="2605" s="1"/>
  <c r="P7" i="2605" s="1"/>
  <c r="M7" i="2606" s="1"/>
  <c r="P7" i="2606" s="1"/>
  <c r="M7" i="2607" s="1"/>
  <c r="P7" i="2607" s="1"/>
  <c r="M4" i="2603"/>
  <c r="P4" i="2603" s="1"/>
  <c r="M4" i="2604" s="1"/>
  <c r="P4" i="2604" s="1"/>
  <c r="M4" i="2605" s="1"/>
  <c r="P4" i="2605" s="1"/>
  <c r="M4" i="2606" s="1"/>
  <c r="P4" i="2606" s="1"/>
  <c r="M4" i="2607" s="1"/>
  <c r="P4" i="2607" s="1"/>
  <c r="M6" i="2603"/>
  <c r="P6" i="2603" s="1"/>
  <c r="M6" i="2604" s="1"/>
  <c r="P6" i="2604" s="1"/>
  <c r="M6" i="2605" s="1"/>
  <c r="P6" i="2605" s="1"/>
  <c r="M6" i="2606" s="1"/>
  <c r="P6" i="2606" s="1"/>
  <c r="M6" i="2607" s="1"/>
  <c r="P6" i="2607" s="1"/>
  <c r="M9" i="2603" l="1"/>
  <c r="P9" i="2603" s="1"/>
  <c r="M9" i="2604" s="1"/>
  <c r="P9" i="2604" s="1"/>
  <c r="M9" i="2605" l="1"/>
  <c r="P9" i="2605" s="1"/>
  <c r="M9" i="2606" s="1"/>
  <c r="P9" i="2606" s="1"/>
  <c r="M9" i="2607" s="1"/>
  <c r="P9" i="2607" s="1"/>
  <c r="M11" i="2603" l="1"/>
  <c r="P11" i="2603" s="1"/>
  <c r="M11" i="2604" s="1"/>
  <c r="P11" i="2604" s="1"/>
  <c r="N23" i="2"/>
  <c r="N24" i="2"/>
  <c r="M11" i="2605" l="1"/>
  <c r="P11" i="2605" s="1"/>
  <c r="M11" i="2606" s="1"/>
  <c r="P11" i="2606" s="1"/>
  <c r="M11" i="2607" s="1"/>
  <c r="P11" i="2607" s="1"/>
  <c r="N22" i="2"/>
  <c r="N18" i="2" l="1"/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9" i="2"/>
  <c r="N20" i="2"/>
  <c r="N21" i="2"/>
  <c r="N25" i="2"/>
  <c r="N3" i="2"/>
</calcChain>
</file>

<file path=xl/connections.xml><?xml version="1.0" encoding="utf-8"?>
<connections xmlns="http://schemas.openxmlformats.org/spreadsheetml/2006/main">
  <connection id="1" keepAlive="1" name="Запрос — Plan xlsx" description="Соединение с запросом &quot;Plan xlsx&quot; в книге." type="5" refreshedVersion="6" background="1" saveData="1">
    <dbPr connection="Provider=Microsoft.Mashup.OleDb.1;Data Source=$Workbook$;Location=Plan xlsx;Extended Properties=&quot;&quot;" command="SELECT * FROM [Plan xlsx]"/>
  </connection>
</connections>
</file>

<file path=xl/sharedStrings.xml><?xml version="1.0" encoding="utf-8"?>
<sst xmlns="http://schemas.openxmlformats.org/spreadsheetml/2006/main" count="377" uniqueCount="78">
  <si>
    <t>(Monday)</t>
    <phoneticPr fontId="3" type="noConversion"/>
  </si>
  <si>
    <t>Resi</t>
  </si>
  <si>
    <t>Time</t>
  </si>
  <si>
    <t>Time</t>
    <phoneticPr fontId="3" type="noConversion"/>
  </si>
  <si>
    <t>(Tuesday)</t>
    <phoneticPr fontId="3" type="noConversion"/>
  </si>
  <si>
    <t>Brand List</t>
    <phoneticPr fontId="3" type="noConversion"/>
  </si>
  <si>
    <t>Morning</t>
    <phoneticPr fontId="3" type="noConversion"/>
  </si>
  <si>
    <t>번호</t>
    <phoneticPr fontId="3" type="noConversion"/>
  </si>
  <si>
    <t>제품명</t>
    <phoneticPr fontId="3" type="noConversion"/>
  </si>
  <si>
    <t>Esse Blue</t>
    <phoneticPr fontId="3" type="noConversion"/>
  </si>
  <si>
    <t>Special Gold</t>
    <phoneticPr fontId="3" type="noConversion"/>
  </si>
  <si>
    <t>Golden Leaf</t>
    <phoneticPr fontId="3" type="noConversion"/>
  </si>
  <si>
    <t>Esse Classic</t>
    <phoneticPr fontId="3" type="noConversion"/>
  </si>
  <si>
    <t>Esse One</t>
    <phoneticPr fontId="3" type="noConversion"/>
  </si>
  <si>
    <t>Esse Field</t>
    <phoneticPr fontId="3" type="noConversion"/>
  </si>
  <si>
    <t>Esse Menthol</t>
    <phoneticPr fontId="3" type="noConversion"/>
  </si>
  <si>
    <t>Afternoon</t>
    <phoneticPr fontId="3" type="noConversion"/>
  </si>
  <si>
    <t>요  일</t>
    <phoneticPr fontId="3" type="noConversion"/>
  </si>
  <si>
    <t>Batch</t>
  </si>
  <si>
    <t>EXC</t>
  </si>
  <si>
    <t>EXC W</t>
  </si>
  <si>
    <t>Blooming Blue</t>
  </si>
  <si>
    <t>- Date :</t>
  </si>
  <si>
    <t>Process</t>
  </si>
  <si>
    <t>Brand</t>
  </si>
  <si>
    <t>DCCC</t>
  </si>
  <si>
    <t>전일 잔</t>
  </si>
  <si>
    <t>수입</t>
  </si>
  <si>
    <t>불출</t>
  </si>
  <si>
    <t>금일 잔
(예정)</t>
  </si>
  <si>
    <t>비  고</t>
  </si>
  <si>
    <t>제품명</t>
  </si>
  <si>
    <t>퇴적Silo</t>
  </si>
  <si>
    <t>각초Silo</t>
  </si>
  <si>
    <t>Dryer
Flavor</t>
  </si>
  <si>
    <t>Silo</t>
  </si>
  <si>
    <t>Daily Production Plan</t>
  </si>
  <si>
    <t>Change 1mg</t>
  </si>
  <si>
    <t>SLVR</t>
  </si>
  <si>
    <t>Presso</t>
  </si>
  <si>
    <t>BLCK</t>
  </si>
  <si>
    <t>GRN</t>
  </si>
  <si>
    <t>Blooming</t>
  </si>
  <si>
    <t>Secret</t>
  </si>
  <si>
    <t>EX Comp</t>
  </si>
  <si>
    <t>EX W Comp</t>
  </si>
  <si>
    <t>SG</t>
  </si>
  <si>
    <t>시간</t>
    <phoneticPr fontId="3" type="noConversion"/>
  </si>
  <si>
    <t>가동
기계 수</t>
    <phoneticPr fontId="3" type="noConversion"/>
  </si>
  <si>
    <t>시간당
각초
불출량</t>
    <phoneticPr fontId="3" type="noConversion"/>
  </si>
  <si>
    <t>M</t>
  </si>
  <si>
    <t>B</t>
  </si>
  <si>
    <t>EXCW</t>
  </si>
  <si>
    <t>제품별 각초 사용량</t>
  </si>
  <si>
    <t>상자당
각초 무게</t>
  </si>
  <si>
    <t>GL</t>
  </si>
  <si>
    <t>C</t>
  </si>
  <si>
    <t>O</t>
  </si>
  <si>
    <t>F</t>
  </si>
  <si>
    <t>BB</t>
  </si>
  <si>
    <t>BS</t>
  </si>
  <si>
    <t>시간당
생산량
(Box)</t>
  </si>
  <si>
    <t>C 1mg</t>
  </si>
  <si>
    <t>사용
각초량 
(수율 98%)</t>
  </si>
  <si>
    <t>Bohem</t>
  </si>
  <si>
    <t>;.</t>
  </si>
  <si>
    <t>.</t>
  </si>
  <si>
    <t>BonBon</t>
  </si>
  <si>
    <t>KG</t>
  </si>
  <si>
    <t>Himalaya</t>
  </si>
  <si>
    <t>Himalaya C</t>
  </si>
  <si>
    <t>GL 잔량</t>
  </si>
  <si>
    <t>EXC M</t>
  </si>
  <si>
    <t>EXW Comp</t>
  </si>
  <si>
    <t>EXC S</t>
  </si>
  <si>
    <t>Date</t>
  </si>
  <si>
    <t>Esse Blue</t>
  </si>
  <si>
    <t>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</si>
</sst>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43" formatCode="_-* #,##0.00_-;\-* #,##0.00_-;_-* &quot;-&quot;??_-;_-@_-"/>
    <numFmt numFmtId="164" formatCode="dd/mm/yyyy;@"/>
    <numFmt numFmtId="165" formatCode="#,##0.0_ "/>
    <numFmt numFmtId="166" formatCode="_-* #,##0.0_-;\-* #,##0.0_-;_-* &quot;-&quot;_-;_-@_-"/>
    <numFmt numFmtId="167" formatCode="0.0_);[Red]\(0.0\)"/>
    <numFmt numFmtId="168" formatCode="_-* #,##0.00_-;\-* #,##0.00_-;_-* &quot;-&quot;_-;_-@_-"/>
    <numFmt numFmtId="169" formatCode="#,##0_ "/>
    <numFmt numFmtId="170" formatCode="_-* #,##0.0_-;\-* #,##0.0_-;_-* &quot;-&quot;??_-;_-@_-"/>
    <numFmt numFmtId="171" formatCode="0.00_);[Red]\(0.00\)"/>
    <numFmt numFmtId="172" formatCode="_-* #,##0.0_-;\-* #,##0.0_-;_-* &quot;-&quot;?_-;_-@_-"/>
  </numFmts>
  <fonts count="23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4"/>
      <color theme="1"/>
      <name val="Calibri"/>
      <family val="3"/>
      <charset val="129"/>
      <scheme val="minor"/>
    </font>
    <font>
      <sz val="12"/>
      <color theme="1"/>
      <name val="Calibri"/>
      <family val="2"/>
      <charset val="129"/>
      <scheme val="minor"/>
    </font>
    <font>
      <sz val="12"/>
      <color theme="1"/>
      <name val="Calibri"/>
      <family val="3"/>
      <charset val="129"/>
      <scheme val="minor"/>
    </font>
    <font>
      <sz val="11"/>
      <color theme="1"/>
      <name val="Calibri"/>
      <family val="2"/>
      <charset val="204"/>
    </font>
    <font>
      <b/>
      <sz val="20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돋움"/>
      <family val="3"/>
      <charset val="129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4"/>
      <color theme="1"/>
      <name val="돋움"/>
      <family val="3"/>
      <charset val="129"/>
    </font>
    <font>
      <b/>
      <sz val="14"/>
      <color theme="1"/>
      <name val="Calibri"/>
      <family val="2"/>
    </font>
    <font>
      <sz val="22"/>
      <color theme="1"/>
      <name val="Calibri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quotePrefix="1" applyFont="1" applyAlignment="1">
      <alignment horizontal="center" vertical="center"/>
    </xf>
    <xf numFmtId="14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7" fillId="0" borderId="0" xfId="0" applyNumberFormat="1" applyFont="1">
      <alignment vertical="center"/>
    </xf>
    <xf numFmtId="0" fontId="12" fillId="0" borderId="0" xfId="0" applyFont="1">
      <alignment vertical="center"/>
    </xf>
    <xf numFmtId="14" fontId="7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166" fontId="14" fillId="0" borderId="1" xfId="1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9" fillId="0" borderId="6" xfId="1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9" fillId="0" borderId="12" xfId="1" applyNumberFormat="1" applyFont="1" applyBorder="1" applyAlignment="1">
      <alignment horizontal="left" vertical="center"/>
    </xf>
    <xf numFmtId="168" fontId="9" fillId="0" borderId="13" xfId="1" applyNumberFormat="1" applyFont="1" applyBorder="1" applyAlignment="1">
      <alignment horizontal="left" vertical="center"/>
    </xf>
    <xf numFmtId="167" fontId="9" fillId="0" borderId="14" xfId="1" applyNumberFormat="1" applyFont="1" applyBorder="1">
      <alignment vertical="center"/>
    </xf>
    <xf numFmtId="167" fontId="9" fillId="0" borderId="13" xfId="1" applyNumberFormat="1" applyFont="1" applyBorder="1">
      <alignment vertical="center"/>
    </xf>
    <xf numFmtId="166" fontId="9" fillId="0" borderId="5" xfId="1" applyNumberFormat="1" applyFont="1" applyBorder="1" applyAlignment="1">
      <alignment horizontal="center" vertical="center"/>
    </xf>
    <xf numFmtId="167" fontId="9" fillId="0" borderId="16" xfId="1" applyNumberFormat="1" applyFont="1" applyBorder="1">
      <alignment vertical="center"/>
    </xf>
    <xf numFmtId="167" fontId="11" fillId="0" borderId="13" xfId="1" applyNumberFormat="1" applyFont="1" applyBorder="1" applyAlignment="1">
      <alignment vertical="center" wrapText="1"/>
    </xf>
    <xf numFmtId="165" fontId="9" fillId="0" borderId="13" xfId="0" applyNumberFormat="1" applyFont="1" applyBorder="1">
      <alignment vertical="center"/>
    </xf>
    <xf numFmtId="0" fontId="9" fillId="4" borderId="15" xfId="0" applyFont="1" applyFill="1" applyBorder="1" applyAlignment="1">
      <alignment horizontal="center" vertical="center"/>
    </xf>
    <xf numFmtId="165" fontId="9" fillId="0" borderId="16" xfId="0" applyNumberFormat="1" applyFont="1" applyBorder="1">
      <alignment vertical="center"/>
    </xf>
    <xf numFmtId="14" fontId="7" fillId="0" borderId="18" xfId="0" applyNumberFormat="1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165" fontId="11" fillId="0" borderId="13" xfId="0" applyNumberFormat="1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166" fontId="14" fillId="0" borderId="11" xfId="1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166" fontId="9" fillId="4" borderId="6" xfId="1" applyNumberFormat="1" applyFont="1" applyFill="1" applyBorder="1" applyAlignment="1">
      <alignment horizontal="center" vertical="center"/>
    </xf>
    <xf numFmtId="166" fontId="9" fillId="4" borderId="27" xfId="1" applyNumberFormat="1" applyFont="1" applyFill="1" applyBorder="1" applyAlignment="1">
      <alignment horizontal="center" vertical="center"/>
    </xf>
    <xf numFmtId="166" fontId="9" fillId="0" borderId="6" xfId="1" applyNumberFormat="1" applyFont="1" applyBorder="1" applyAlignment="1">
      <alignment horizontal="center" vertical="center" wrapText="1"/>
    </xf>
    <xf numFmtId="166" fontId="9" fillId="0" borderId="31" xfId="1" applyNumberFormat="1" applyFont="1" applyBorder="1" applyAlignment="1">
      <alignment horizontal="center" vertical="center"/>
    </xf>
    <xf numFmtId="166" fontId="9" fillId="0" borderId="17" xfId="1" applyNumberFormat="1" applyFont="1" applyBorder="1" applyAlignment="1">
      <alignment horizontal="center" vertical="center" wrapText="1"/>
    </xf>
    <xf numFmtId="166" fontId="9" fillId="0" borderId="24" xfId="1" applyNumberFormat="1" applyFont="1" applyBorder="1" applyAlignment="1">
      <alignment horizontal="center" vertical="center"/>
    </xf>
    <xf numFmtId="170" fontId="14" fillId="0" borderId="1" xfId="2" applyNumberFormat="1" applyFont="1" applyBorder="1" applyAlignment="1">
      <alignment horizontal="center" vertical="center"/>
    </xf>
    <xf numFmtId="43" fontId="14" fillId="0" borderId="15" xfId="1" applyNumberFormat="1" applyFont="1" applyBorder="1">
      <alignment vertical="center"/>
    </xf>
    <xf numFmtId="167" fontId="11" fillId="0" borderId="5" xfId="1" applyNumberFormat="1" applyFont="1" applyBorder="1" applyAlignment="1">
      <alignment vertical="center" wrapText="1"/>
    </xf>
    <xf numFmtId="43" fontId="14" fillId="0" borderId="1" xfId="1" applyNumberFormat="1" applyFont="1" applyBorder="1">
      <alignment vertical="center"/>
    </xf>
    <xf numFmtId="165" fontId="19" fillId="0" borderId="13" xfId="0" applyNumberFormat="1" applyFont="1" applyBorder="1">
      <alignment vertical="center"/>
    </xf>
    <xf numFmtId="165" fontId="19" fillId="4" borderId="5" xfId="0" applyNumberFormat="1" applyFont="1" applyFill="1" applyBorder="1">
      <alignment vertical="center"/>
    </xf>
    <xf numFmtId="165" fontId="19" fillId="4" borderId="13" xfId="0" applyNumberFormat="1" applyFont="1" applyFill="1" applyBorder="1">
      <alignment vertical="center"/>
    </xf>
    <xf numFmtId="169" fontId="11" fillId="4" borderId="13" xfId="0" applyNumberFormat="1" applyFont="1" applyFill="1" applyBorder="1" applyAlignment="1">
      <alignment horizontal="left" vertical="center"/>
    </xf>
    <xf numFmtId="168" fontId="14" fillId="0" borderId="2" xfId="1" applyNumberFormat="1" applyFont="1" applyBorder="1">
      <alignment vertical="center"/>
    </xf>
    <xf numFmtId="0" fontId="13" fillId="2" borderId="33" xfId="0" applyFont="1" applyFill="1" applyBorder="1" applyAlignment="1">
      <alignment horizontal="center" vertical="center"/>
    </xf>
    <xf numFmtId="166" fontId="14" fillId="0" borderId="27" xfId="1" applyNumberFormat="1" applyFont="1" applyBorder="1" applyAlignment="1">
      <alignment horizontal="center" vertical="center"/>
    </xf>
    <xf numFmtId="166" fontId="14" fillId="0" borderId="6" xfId="1" applyNumberFormat="1" applyFont="1" applyBorder="1" applyAlignment="1">
      <alignment horizontal="center" vertical="center"/>
    </xf>
    <xf numFmtId="168" fontId="14" fillId="0" borderId="31" xfId="1" applyNumberFormat="1" applyFont="1" applyBorder="1">
      <alignment vertical="center"/>
    </xf>
    <xf numFmtId="43" fontId="14" fillId="0" borderId="6" xfId="1" applyNumberFormat="1" applyFont="1" applyBorder="1">
      <alignment vertical="center"/>
    </xf>
    <xf numFmtId="170" fontId="14" fillId="0" borderId="6" xfId="2" applyNumberFormat="1" applyFont="1" applyBorder="1" applyAlignment="1">
      <alignment horizontal="center" vertical="center"/>
    </xf>
    <xf numFmtId="43" fontId="14" fillId="0" borderId="17" xfId="1" applyNumberFormat="1" applyFont="1" applyBorder="1">
      <alignment vertical="center"/>
    </xf>
    <xf numFmtId="41" fontId="14" fillId="5" borderId="13" xfId="2" applyNumberFormat="1" applyFont="1" applyFill="1" applyBorder="1" applyAlignment="1">
      <alignment horizontal="center" vertical="center"/>
    </xf>
    <xf numFmtId="171" fontId="9" fillId="4" borderId="1" xfId="1" applyNumberFormat="1" applyFont="1" applyFill="1" applyBorder="1" applyAlignment="1">
      <alignment horizontal="center" vertical="center"/>
    </xf>
    <xf numFmtId="171" fontId="9" fillId="4" borderId="15" xfId="1" applyNumberFormat="1" applyFont="1" applyFill="1" applyBorder="1" applyAlignment="1">
      <alignment horizontal="center" vertical="center"/>
    </xf>
    <xf numFmtId="171" fontId="9" fillId="4" borderId="3" xfId="1" applyNumberFormat="1" applyFont="1" applyFill="1" applyBorder="1" applyAlignment="1">
      <alignment horizontal="center" vertical="center"/>
    </xf>
    <xf numFmtId="171" fontId="9" fillId="0" borderId="1" xfId="1" applyNumberFormat="1" applyFont="1" applyBorder="1" applyAlignment="1">
      <alignment horizontal="center" vertical="center"/>
    </xf>
    <xf numFmtId="171" fontId="9" fillId="0" borderId="15" xfId="1" applyNumberFormat="1" applyFont="1" applyBorder="1" applyAlignment="1">
      <alignment horizontal="center" vertical="center"/>
    </xf>
    <xf numFmtId="171" fontId="14" fillId="0" borderId="18" xfId="1" applyNumberFormat="1" applyFont="1" applyBorder="1" applyAlignment="1">
      <alignment horizontal="center" vertical="center"/>
    </xf>
    <xf numFmtId="171" fontId="14" fillId="0" borderId="11" xfId="1" applyNumberFormat="1" applyFont="1" applyBorder="1" applyAlignment="1">
      <alignment horizontal="center" vertical="center"/>
    </xf>
    <xf numFmtId="171" fontId="14" fillId="0" borderId="24" xfId="2" applyNumberFormat="1" applyFont="1" applyBorder="1" applyAlignment="1">
      <alignment horizontal="center" vertical="center"/>
    </xf>
    <xf numFmtId="171" fontId="14" fillId="0" borderId="1" xfId="1" applyNumberFormat="1" applyFont="1" applyBorder="1" applyAlignment="1">
      <alignment horizontal="center" vertical="center"/>
    </xf>
    <xf numFmtId="171" fontId="14" fillId="0" borderId="24" xfId="1" applyNumberFormat="1" applyFont="1" applyBorder="1" applyAlignment="1">
      <alignment horizontal="center" vertical="center"/>
    </xf>
    <xf numFmtId="171" fontId="14" fillId="0" borderId="1" xfId="2" applyNumberFormat="1" applyFont="1" applyBorder="1" applyAlignment="1">
      <alignment horizontal="center" vertical="center"/>
    </xf>
    <xf numFmtId="171" fontId="21" fillId="0" borderId="34" xfId="1" applyNumberFormat="1" applyFont="1" applyBorder="1" applyAlignment="1">
      <alignment horizontal="center" vertical="center"/>
    </xf>
    <xf numFmtId="41" fontId="21" fillId="0" borderId="34" xfId="1" applyFont="1" applyBorder="1" applyAlignment="1">
      <alignment horizontal="center" vertical="center"/>
    </xf>
    <xf numFmtId="172" fontId="14" fillId="4" borderId="1" xfId="1" applyNumberFormat="1" applyFont="1" applyFill="1" applyBorder="1">
      <alignment vertical="center"/>
    </xf>
    <xf numFmtId="171" fontId="14" fillId="0" borderId="37" xfId="1" applyNumberFormat="1" applyFont="1" applyBorder="1" applyAlignment="1">
      <alignment horizontal="center" vertical="center"/>
    </xf>
    <xf numFmtId="171" fontId="14" fillId="0" borderId="2" xfId="1" applyNumberFormat="1" applyFont="1" applyBorder="1" applyAlignment="1">
      <alignment horizontal="center" vertical="center"/>
    </xf>
    <xf numFmtId="171" fontId="14" fillId="0" borderId="4" xfId="1" applyNumberFormat="1" applyFont="1" applyBorder="1" applyAlignment="1">
      <alignment horizontal="center" vertical="center"/>
    </xf>
    <xf numFmtId="171" fontId="14" fillId="0" borderId="15" xfId="1" applyNumberFormat="1" applyFont="1" applyBorder="1" applyAlignment="1">
      <alignment horizontal="center" vertical="center"/>
    </xf>
    <xf numFmtId="41" fontId="14" fillId="4" borderId="24" xfId="1" applyFont="1" applyFill="1" applyBorder="1" applyAlignment="1">
      <alignment horizontal="center" vertical="center"/>
    </xf>
    <xf numFmtId="41" fontId="14" fillId="4" borderId="2" xfId="1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72" fontId="14" fillId="0" borderId="6" xfId="1" applyNumberFormat="1" applyFont="1" applyBorder="1">
      <alignment vertical="center"/>
    </xf>
    <xf numFmtId="2" fontId="14" fillId="5" borderId="13" xfId="2" applyNumberFormat="1" applyFont="1" applyFill="1" applyBorder="1" applyAlignment="1">
      <alignment horizontal="center" vertical="center"/>
    </xf>
    <xf numFmtId="2" fontId="14" fillId="5" borderId="16" xfId="2" applyNumberFormat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1" fontId="14" fillId="4" borderId="6" xfId="1" applyFont="1" applyFill="1" applyBorder="1" applyAlignment="1">
      <alignment horizontal="center" vertical="center"/>
    </xf>
    <xf numFmtId="41" fontId="14" fillId="0" borderId="31" xfId="1" applyFont="1" applyBorder="1" applyAlignment="1">
      <alignment horizontal="center" vertical="center"/>
    </xf>
    <xf numFmtId="41" fontId="21" fillId="0" borderId="13" xfId="1" applyFont="1" applyBorder="1" applyAlignment="1">
      <alignment horizontal="center" vertical="center"/>
    </xf>
    <xf numFmtId="41" fontId="21" fillId="0" borderId="5" xfId="1" applyFont="1" applyBorder="1" applyAlignment="1">
      <alignment horizontal="center" vertical="center"/>
    </xf>
    <xf numFmtId="41" fontId="14" fillId="0" borderId="38" xfId="0" applyNumberFormat="1" applyFont="1" applyBorder="1" applyAlignment="1">
      <alignment horizontal="center" vertical="center"/>
    </xf>
    <xf numFmtId="171" fontId="21" fillId="0" borderId="33" xfId="1" applyNumberFormat="1" applyFont="1" applyBorder="1" applyAlignment="1">
      <alignment horizontal="center" vertical="center"/>
    </xf>
    <xf numFmtId="41" fontId="14" fillId="0" borderId="24" xfId="1" applyFont="1" applyBorder="1" applyAlignment="1">
      <alignment horizontal="center" vertical="center"/>
    </xf>
    <xf numFmtId="166" fontId="9" fillId="0" borderId="4" xfId="1" applyNumberFormat="1" applyFont="1" applyBorder="1" applyAlignment="1">
      <alignment horizontal="center" vertical="center"/>
    </xf>
    <xf numFmtId="41" fontId="21" fillId="0" borderId="33" xfId="1" applyFont="1" applyBorder="1" applyAlignment="1">
      <alignment horizontal="center" vertical="center"/>
    </xf>
    <xf numFmtId="41" fontId="14" fillId="4" borderId="4" xfId="1" applyFont="1" applyFill="1" applyBorder="1" applyAlignment="1">
      <alignment horizontal="center" vertical="center"/>
    </xf>
    <xf numFmtId="41" fontId="14" fillId="4" borderId="15" xfId="1" applyFont="1" applyFill="1" applyBorder="1" applyAlignment="1">
      <alignment horizontal="center" vertical="center"/>
    </xf>
    <xf numFmtId="41" fontId="14" fillId="5" borderId="16" xfId="2" applyNumberFormat="1" applyFont="1" applyFill="1" applyBorder="1" applyAlignment="1">
      <alignment horizontal="center" vertical="center"/>
    </xf>
    <xf numFmtId="172" fontId="14" fillId="0" borderId="17" xfId="1" applyNumberFormat="1" applyFont="1" applyBorder="1">
      <alignment vertical="center"/>
    </xf>
    <xf numFmtId="172" fontId="14" fillId="4" borderId="15" xfId="1" applyNumberFormat="1" applyFont="1" applyFill="1" applyBorder="1">
      <alignment vertical="center"/>
    </xf>
    <xf numFmtId="167" fontId="11" fillId="0" borderId="16" xfId="1" applyNumberFormat="1" applyFont="1" applyBorder="1" applyAlignment="1">
      <alignment vertical="center" wrapText="1"/>
    </xf>
    <xf numFmtId="41" fontId="14" fillId="5" borderId="5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25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0" fillId="2" borderId="8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 wrapText="1" shrinkToFit="1"/>
    </xf>
    <xf numFmtId="0" fontId="13" fillId="2" borderId="29" xfId="0" applyFont="1" applyFill="1" applyBorder="1" applyAlignment="1">
      <alignment horizontal="center" vertical="center" wrapText="1" shrinkToFit="1"/>
    </xf>
    <xf numFmtId="0" fontId="13" fillId="2" borderId="30" xfId="0" applyFont="1" applyFill="1" applyBorder="1" applyAlignment="1">
      <alignment horizontal="center" vertical="center" wrapText="1" shrinkToFit="1"/>
    </xf>
    <xf numFmtId="0" fontId="13" fillId="2" borderId="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vertic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vertical="center" wrapText="1"/>
    </xf>
    <xf numFmtId="14" fontId="0" fillId="0" borderId="0" xfId="0" applyNumberFormat="1">
      <alignment vertical="center"/>
    </xf>
  </cellXfs>
  <cellStyles count="4">
    <cellStyle name="Обычный" xfId="0" builtinId="0"/>
    <cellStyle name="Финансовый" xfId="2" builtinId="3"/>
    <cellStyle name="Финансовый [0]" xfId="1" builtinId="6"/>
    <cellStyle name="쉼표 3" xfId="3"/>
  </cellStyles>
  <dxfs count="4">
    <dxf>
      <numFmt numFmtId="0" formatCode="General"/>
    </dxf>
    <dxf>
      <numFmt numFmtId="0" formatCode="General"/>
    </dxf>
    <dxf>
      <numFmt numFmtId="0" formatCode="General"/>
      <alignment horizontal="general" vertical="center" textRotation="0" wrapText="1" indent="0" justifyLastLine="0" shrinkToFit="0" readingOrder="0"/>
    </dxf>
    <dxf>
      <numFmt numFmtId="19" formatCode="dd/mm/yyyy"/>
    </dxf>
  </dxfs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5">
    <queryTableFields count="4">
      <queryTableField id="1" name="Date" tableColumnId="13"/>
      <queryTableField id="2" name="Process" tableColumnId="14"/>
      <queryTableField id="3" name="Brand" tableColumnId="15"/>
      <queryTableField id="4" name="Batch" tableColumnId="1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Plan_xlsx" displayName="Plan_xlsx" ref="A1:D29" tableType="queryTable" insertRowShift="1" totalsRowShown="0">
  <autoFilter ref="A1:D29"/>
  <tableColumns count="4">
    <tableColumn id="13" uniqueName="13" name="Date" queryTableFieldId="1" dataDxfId="3"/>
    <tableColumn id="14" uniqueName="14" name="Process" queryTableFieldId="2" dataDxfId="2"/>
    <tableColumn id="15" uniqueName="15" name="Brand" queryTableFieldId="3" dataDxfId="1"/>
    <tableColumn id="16" uniqueName="16" name="Batch" queryTableFieldId="4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Src" displayName="Src" ref="I1:I2" totalsRowShown="0">
  <autoFilter ref="I1:I2"/>
  <tableColumns count="1">
    <tableColumn id="1" name="Source">
      <calculatedColumnFormula>LEFT(CELL("имяфайла"),FIND("[",CELL("имяфайла"))-1)&amp;"Plan.xlsx"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W55"/>
  <sheetViews>
    <sheetView zoomScale="70" zoomScaleNormal="70" workbookViewId="0">
      <selection activeCell="B2" sqref="B2"/>
    </sheetView>
  </sheetViews>
  <sheetFormatPr defaultRowHeight="15"/>
  <cols>
    <col min="1" max="1" width="16.140625" customWidth="1"/>
    <col min="2" max="2" width="20.7109375" customWidth="1"/>
    <col min="3" max="3" width="14.140625" customWidth="1"/>
    <col min="4" max="4" width="21.140625" customWidth="1"/>
    <col min="5" max="5" width="18" customWidth="1"/>
    <col min="6" max="6" width="11.7109375" customWidth="1"/>
    <col min="8" max="9" width="8.85546875" customWidth="1"/>
    <col min="10" max="10" width="11.140625" customWidth="1"/>
    <col min="11" max="11" width="13.140625" customWidth="1"/>
    <col min="12" max="12" width="17" customWidth="1"/>
    <col min="13" max="13" width="15.42578125" customWidth="1"/>
    <col min="14" max="14" width="14.5703125" bestFit="1" customWidth="1"/>
    <col min="15" max="15" width="11.42578125" customWidth="1"/>
    <col min="16" max="16" width="12.42578125" customWidth="1"/>
    <col min="17" max="19" width="11.42578125" customWidth="1"/>
    <col min="20" max="20" width="22" customWidth="1"/>
    <col min="22" max="22" width="8.42578125" customWidth="1"/>
    <col min="23" max="23" width="18.42578125" customWidth="1"/>
    <col min="24" max="24" width="9.140625" bestFit="1" customWidth="1"/>
    <col min="26" max="26" width="9.5703125" bestFit="1" customWidth="1"/>
    <col min="27" max="27" width="7.42578125" bestFit="1" customWidth="1"/>
    <col min="28" max="28" width="6.7109375" bestFit="1" customWidth="1"/>
    <col min="29" max="29" width="9.7109375" bestFit="1" customWidth="1"/>
    <col min="30" max="30" width="8.7109375" bestFit="1" customWidth="1"/>
    <col min="31" max="31" width="7.42578125" bestFit="1" customWidth="1"/>
    <col min="33" max="33" width="8.140625" bestFit="1" customWidth="1"/>
    <col min="34" max="34" width="21.7109375" bestFit="1" customWidth="1"/>
    <col min="35" max="35" width="8" bestFit="1" customWidth="1"/>
    <col min="36" max="36" width="6.42578125" bestFit="1" customWidth="1"/>
    <col min="37" max="37" width="9.5703125" bestFit="1" customWidth="1"/>
    <col min="38" max="38" width="7.42578125" bestFit="1" customWidth="1"/>
    <col min="39" max="39" width="6.7109375" bestFit="1" customWidth="1"/>
    <col min="40" max="40" width="9.7109375" bestFit="1" customWidth="1"/>
    <col min="41" max="41" width="8.7109375" bestFit="1" customWidth="1"/>
    <col min="42" max="42" width="7.42578125" bestFit="1" customWidth="1"/>
    <col min="44" max="44" width="7.5703125" bestFit="1" customWidth="1"/>
    <col min="45" max="45" width="14.42578125" customWidth="1"/>
    <col min="46" max="46" width="8" customWidth="1"/>
    <col min="47" max="47" width="12.140625" bestFit="1" customWidth="1"/>
    <col min="48" max="48" width="7.42578125" bestFit="1" customWidth="1"/>
    <col min="49" max="49" width="8.140625" bestFit="1" customWidth="1"/>
    <col min="50" max="50" width="8.42578125" bestFit="1" customWidth="1"/>
    <col min="51" max="51" width="5.7109375" bestFit="1" customWidth="1"/>
    <col min="52" max="52" width="9.140625" bestFit="1" customWidth="1"/>
    <col min="55" max="55" width="16.42578125" bestFit="1" customWidth="1"/>
    <col min="56" max="56" width="9.140625" bestFit="1" customWidth="1"/>
    <col min="57" max="57" width="12.140625" bestFit="1" customWidth="1"/>
    <col min="58" max="62" width="7.42578125" bestFit="1" customWidth="1"/>
  </cols>
  <sheetData>
    <row r="1" spans="1:23" ht="45" customHeight="1" thickBot="1">
      <c r="A1" s="152" t="s">
        <v>36</v>
      </c>
      <c r="B1" s="153"/>
      <c r="C1" s="153"/>
      <c r="D1" s="153"/>
      <c r="E1" s="154"/>
      <c r="F1" s="21"/>
      <c r="G1" s="5"/>
      <c r="H1" s="5"/>
      <c r="I1" s="5"/>
      <c r="J1" s="5"/>
      <c r="K1" s="34">
        <f>B2</f>
        <v>44719</v>
      </c>
      <c r="L1" s="155" t="s">
        <v>26</v>
      </c>
      <c r="M1" s="156"/>
      <c r="N1" s="157" t="s">
        <v>27</v>
      </c>
      <c r="O1" s="143" t="s">
        <v>28</v>
      </c>
      <c r="P1" s="145" t="s">
        <v>29</v>
      </c>
      <c r="Q1" s="146" t="s">
        <v>48</v>
      </c>
      <c r="R1" s="135" t="s">
        <v>47</v>
      </c>
      <c r="S1" s="137" t="s">
        <v>49</v>
      </c>
      <c r="T1" s="138" t="s">
        <v>30</v>
      </c>
      <c r="U1" s="115"/>
    </row>
    <row r="2" spans="1:23" ht="30.75" customHeight="1" thickBot="1">
      <c r="A2" s="6" t="s">
        <v>22</v>
      </c>
      <c r="B2" s="7">
        <v>44719</v>
      </c>
      <c r="C2" s="8" t="str">
        <f>CHOOSE(WEEKDAY(B2,1),"(Sunday)","(Monday)","(Tuesday)","(Wednesday)","(Thursday)","(Friday)","(Saturday)")</f>
        <v>(Tuesday)</v>
      </c>
      <c r="D2" s="9"/>
      <c r="E2" s="20"/>
      <c r="F2" s="11"/>
      <c r="G2" s="5"/>
      <c r="H2" s="5"/>
      <c r="I2" s="5"/>
      <c r="J2" s="5"/>
      <c r="K2" s="36" t="s">
        <v>35</v>
      </c>
      <c r="L2" s="35" t="s">
        <v>31</v>
      </c>
      <c r="M2" s="61" t="s">
        <v>18</v>
      </c>
      <c r="N2" s="158"/>
      <c r="O2" s="144"/>
      <c r="P2" s="139"/>
      <c r="Q2" s="147"/>
      <c r="R2" s="136"/>
      <c r="S2" s="136"/>
      <c r="T2" s="139"/>
      <c r="U2" s="115"/>
    </row>
    <row r="3" spans="1:23" ht="37.9" customHeight="1">
      <c r="A3" s="38" t="s">
        <v>23</v>
      </c>
      <c r="B3" s="39" t="s">
        <v>24</v>
      </c>
      <c r="C3" s="39" t="s">
        <v>18</v>
      </c>
      <c r="D3" s="39" t="s">
        <v>2</v>
      </c>
      <c r="E3" s="40" t="s">
        <v>1</v>
      </c>
      <c r="F3" s="5"/>
      <c r="G3" s="5"/>
      <c r="H3" s="37" t="s">
        <v>24</v>
      </c>
      <c r="I3" s="37" t="s">
        <v>2</v>
      </c>
      <c r="J3" s="12"/>
      <c r="K3" s="140" t="s">
        <v>32</v>
      </c>
      <c r="L3" s="47"/>
      <c r="M3" s="80"/>
      <c r="N3" s="74"/>
      <c r="O3" s="75"/>
      <c r="P3" s="92"/>
      <c r="Q3" s="62"/>
      <c r="R3" s="44"/>
      <c r="S3" s="44"/>
      <c r="T3" s="24"/>
      <c r="U3" s="23"/>
    </row>
    <row r="4" spans="1:23" ht="37.9" customHeight="1">
      <c r="A4" s="132" t="s">
        <v>25</v>
      </c>
      <c r="B4" s="22" t="str">
        <f>IF(H4="","",VLOOKUP(H4,테이블!A:B,2,FALSE))</f>
        <v>EXC</v>
      </c>
      <c r="C4" s="69">
        <v>1</v>
      </c>
      <c r="D4" s="22" t="str">
        <f>IF(I4="","",VLOOKUP(I4,테이블!D:E,2,FALSE))</f>
        <v>Morning</v>
      </c>
      <c r="E4" s="41"/>
      <c r="F4" s="5"/>
      <c r="G4" s="5"/>
      <c r="H4" s="14">
        <v>10</v>
      </c>
      <c r="I4" s="14">
        <v>1</v>
      </c>
      <c r="J4" s="15"/>
      <c r="K4" s="141"/>
      <c r="L4" s="48" t="s">
        <v>19</v>
      </c>
      <c r="M4" s="80" t="e">
        <f>#REF!</f>
        <v>#REF!</v>
      </c>
      <c r="N4" s="76">
        <v>1</v>
      </c>
      <c r="O4" s="77">
        <v>1</v>
      </c>
      <c r="P4" s="92" t="e">
        <f>M4+N4-O4</f>
        <v>#REF!</v>
      </c>
      <c r="Q4" s="63"/>
      <c r="R4" s="13"/>
      <c r="S4" s="13"/>
      <c r="T4" s="25"/>
      <c r="U4" s="23"/>
    </row>
    <row r="5" spans="1:23" ht="37.9" customHeight="1">
      <c r="A5" s="133"/>
      <c r="B5" s="22" t="str">
        <f>IF(H5="","",VLOOKUP(H5,테이블!A:B,2,FALSE))</f>
        <v>EX Comp</v>
      </c>
      <c r="C5" s="69">
        <v>1</v>
      </c>
      <c r="D5" s="22" t="str">
        <f>IF(I5="","",VLOOKUP(I5,테이블!D:E,2,FALSE))</f>
        <v>Morning</v>
      </c>
      <c r="E5" s="56"/>
      <c r="F5" s="5"/>
      <c r="G5" s="5"/>
      <c r="H5" s="14">
        <v>19</v>
      </c>
      <c r="I5" s="14">
        <v>1</v>
      </c>
      <c r="J5" s="16"/>
      <c r="K5" s="141"/>
      <c r="L5" s="49" t="s">
        <v>44</v>
      </c>
      <c r="M5" s="80"/>
      <c r="N5" s="83">
        <v>1</v>
      </c>
      <c r="O5" s="84"/>
      <c r="P5" s="92">
        <f>M5+N5-O5</f>
        <v>1</v>
      </c>
      <c r="Q5" s="64"/>
      <c r="R5" s="60"/>
      <c r="S5" s="60"/>
      <c r="T5" s="26"/>
      <c r="U5" s="23"/>
    </row>
    <row r="6" spans="1:23" ht="37.9" customHeight="1">
      <c r="A6" s="133"/>
      <c r="B6" s="22" t="str">
        <f>IF(H6="","",VLOOKUP(H6,테이블!A:B,2,FALSE))</f>
        <v/>
      </c>
      <c r="C6" s="69"/>
      <c r="D6" s="22" t="str">
        <f>IF(I6="","",VLOOKUP(I6,테이블!D:E,2,FALSE))</f>
        <v/>
      </c>
      <c r="E6" s="31"/>
      <c r="F6" s="5"/>
      <c r="G6" s="5"/>
      <c r="H6" s="14"/>
      <c r="I6" s="14"/>
      <c r="J6" s="16"/>
      <c r="K6" s="141"/>
      <c r="L6" s="19" t="s">
        <v>51</v>
      </c>
      <c r="M6" s="80" t="e">
        <f>#REF!</f>
        <v>#REF!</v>
      </c>
      <c r="N6" s="78"/>
      <c r="O6" s="84"/>
      <c r="P6" s="92" t="e">
        <f>M6+N6-O6</f>
        <v>#REF!</v>
      </c>
      <c r="Q6" s="65"/>
      <c r="R6" s="55"/>
      <c r="S6" s="55"/>
      <c r="T6" s="27"/>
      <c r="U6" s="23"/>
    </row>
    <row r="7" spans="1:23" ht="37.9" customHeight="1">
      <c r="A7" s="133"/>
      <c r="B7" s="22" t="str">
        <f>IF(H7="","",VLOOKUP(H7,테이블!A:B,2,FALSE))</f>
        <v/>
      </c>
      <c r="C7" s="69"/>
      <c r="D7" s="22" t="str">
        <f>IF(I7="","",VLOOKUP(I7,테이블!D:E,2,FALSE))</f>
        <v/>
      </c>
      <c r="E7" s="31"/>
      <c r="F7" s="5"/>
      <c r="G7" s="5"/>
      <c r="H7" s="14"/>
      <c r="I7" s="14"/>
      <c r="J7" s="17"/>
      <c r="K7" s="141"/>
      <c r="L7" s="46" t="s">
        <v>43</v>
      </c>
      <c r="M7" s="80" t="e">
        <f>#REF!</f>
        <v>#REF!</v>
      </c>
      <c r="N7" s="78"/>
      <c r="O7" s="79"/>
      <c r="P7" s="92" t="e">
        <f>M7+N7-O7</f>
        <v>#REF!</v>
      </c>
      <c r="Q7" s="66"/>
      <c r="R7" s="52"/>
      <c r="S7" s="52"/>
      <c r="T7" s="28"/>
      <c r="U7" s="23"/>
    </row>
    <row r="8" spans="1:23" ht="37.9" customHeight="1" thickBot="1">
      <c r="A8" s="134"/>
      <c r="B8" s="32" t="str">
        <f>IF(H8="","",VLOOKUP(H8,테이블!A:B,2,FALSE))</f>
        <v/>
      </c>
      <c r="C8" s="70"/>
      <c r="D8" s="32" t="str">
        <f>IF(I8="","",VLOOKUP(I8,테이블!D:E,2,FALSE))</f>
        <v/>
      </c>
      <c r="E8" s="33"/>
      <c r="F8" s="5"/>
      <c r="G8" s="5"/>
      <c r="H8" s="14"/>
      <c r="I8" s="14"/>
      <c r="J8" s="16"/>
      <c r="K8" s="142"/>
      <c r="L8" s="50"/>
      <c r="M8" s="104"/>
      <c r="N8" s="85"/>
      <c r="O8" s="86"/>
      <c r="P8" s="93"/>
      <c r="Q8" s="67"/>
      <c r="R8" s="53"/>
      <c r="S8" s="53"/>
      <c r="T8" s="29"/>
      <c r="U8" s="23"/>
    </row>
    <row r="9" spans="1:23" ht="37.9" customHeight="1">
      <c r="A9" s="121" t="s">
        <v>34</v>
      </c>
      <c r="B9" s="42" t="str">
        <f>IF(H9="","",VLOOKUP(H9,테이블!A:B,2,FALSE))</f>
        <v>EXC</v>
      </c>
      <c r="C9" s="71">
        <v>1</v>
      </c>
      <c r="D9" s="42" t="str">
        <f>IF(I9="","",VLOOKUP(I9,테이블!D:E,2,FALSE))</f>
        <v>Morning</v>
      </c>
      <c r="E9" s="57"/>
      <c r="F9" s="5"/>
      <c r="G9" s="5"/>
      <c r="H9" s="14">
        <v>10</v>
      </c>
      <c r="I9" s="14">
        <v>1</v>
      </c>
      <c r="J9" s="16"/>
      <c r="K9" s="148" t="s">
        <v>33</v>
      </c>
      <c r="L9" s="45" t="s">
        <v>51</v>
      </c>
      <c r="M9" s="102" t="e">
        <f>#REF!</f>
        <v>#REF!</v>
      </c>
      <c r="N9" s="103"/>
      <c r="O9" s="88">
        <v>2395</v>
      </c>
      <c r="P9" s="114" t="e">
        <f t="shared" ref="P9:P14" si="0">M9+N9-O9</f>
        <v>#REF!</v>
      </c>
      <c r="Q9" s="91">
        <v>1</v>
      </c>
      <c r="R9" s="82">
        <v>24</v>
      </c>
      <c r="S9" s="55">
        <f>VLOOKUP(L9,테이블!$K$3:$N$25,4,FALSE)</f>
        <v>95.625</v>
      </c>
      <c r="T9" s="90"/>
      <c r="U9" s="23"/>
    </row>
    <row r="10" spans="1:23" ht="37.9" customHeight="1">
      <c r="A10" s="122"/>
      <c r="B10" s="22" t="str">
        <f>IF(H10="","",VLOOKUP(H10,테이블!A:B,2,FALSE))</f>
        <v/>
      </c>
      <c r="C10" s="69"/>
      <c r="D10" s="22" t="str">
        <f>IF(I10="","",VLOOKUP(I10,테이블!D:E,2,FALSE))</f>
        <v/>
      </c>
      <c r="E10" s="58"/>
      <c r="F10" s="5"/>
      <c r="G10" s="5"/>
      <c r="H10" s="14"/>
      <c r="I10" s="14"/>
      <c r="J10" s="16"/>
      <c r="K10" s="149"/>
      <c r="L10" s="19" t="s">
        <v>56</v>
      </c>
      <c r="M10" s="102" t="e">
        <f>#REF!</f>
        <v>#REF!</v>
      </c>
      <c r="N10" s="99"/>
      <c r="O10" s="88">
        <v>1936</v>
      </c>
      <c r="P10" s="68" t="e">
        <f t="shared" si="0"/>
        <v>#REF!</v>
      </c>
      <c r="Q10" s="91">
        <v>2</v>
      </c>
      <c r="R10" s="82">
        <v>9</v>
      </c>
      <c r="S10" s="55">
        <f>VLOOKUP(L10,테이블!$K$3:$N$25,4,FALSE)</f>
        <v>95.625</v>
      </c>
      <c r="T10" s="89"/>
      <c r="U10" s="23"/>
    </row>
    <row r="11" spans="1:23" ht="37.9" customHeight="1">
      <c r="A11" s="122"/>
      <c r="B11" s="22" t="str">
        <f>IF(H11="","",VLOOKUP(H11,테이블!A:B,2,FALSE))</f>
        <v/>
      </c>
      <c r="C11" s="69"/>
      <c r="D11" s="22" t="str">
        <f>IF(I11="","",VLOOKUP(I11,테이블!D:E,2,FALSE))</f>
        <v/>
      </c>
      <c r="E11" s="59"/>
      <c r="F11" s="18"/>
      <c r="G11" s="5"/>
      <c r="H11" s="14"/>
      <c r="I11" s="14"/>
      <c r="J11" s="17"/>
      <c r="K11" s="149"/>
      <c r="L11" s="46" t="s">
        <v>19</v>
      </c>
      <c r="M11" s="101" t="e">
        <f>#REF!</f>
        <v>#REF!</v>
      </c>
      <c r="N11" s="100">
        <v>3000</v>
      </c>
      <c r="O11" s="88">
        <v>1939</v>
      </c>
      <c r="P11" s="68" t="e">
        <f t="shared" si="0"/>
        <v>#REF!</v>
      </c>
      <c r="Q11" s="91">
        <v>2</v>
      </c>
      <c r="R11" s="82">
        <v>13</v>
      </c>
      <c r="S11" s="55">
        <f>VLOOKUP(L11,테이블!$K$3:$N$25,4,FALSE)</f>
        <v>94.350000000000009</v>
      </c>
      <c r="T11" s="89" t="s">
        <v>72</v>
      </c>
    </row>
    <row r="12" spans="1:23" ht="37.9" customHeight="1">
      <c r="A12" s="122"/>
      <c r="B12" s="22" t="str">
        <f>IF(H12="","",VLOOKUP(H12,테이블!A:B,2,FALSE))</f>
        <v/>
      </c>
      <c r="C12" s="72"/>
      <c r="D12" s="22" t="str">
        <f>IF(I12="","",VLOOKUP(I12,테이블!D:E,2,FALSE))</f>
        <v/>
      </c>
      <c r="E12" s="31"/>
      <c r="F12" s="18"/>
      <c r="G12" s="5"/>
      <c r="H12" s="14"/>
      <c r="I12" s="14"/>
      <c r="J12" s="16"/>
      <c r="K12" s="149"/>
      <c r="L12" s="19" t="s">
        <v>40</v>
      </c>
      <c r="M12" s="101" t="e">
        <f>#REF!</f>
        <v>#REF!</v>
      </c>
      <c r="N12" s="105"/>
      <c r="O12" s="88">
        <v>854</v>
      </c>
      <c r="P12" s="68" t="e">
        <f t="shared" si="0"/>
        <v>#REF!</v>
      </c>
      <c r="Q12" s="91">
        <v>1</v>
      </c>
      <c r="R12" s="82">
        <v>14</v>
      </c>
      <c r="S12" s="55">
        <f>VLOOKUP(L12,테이블!$K$3:$N$25,4,FALSE)</f>
        <v>71.808000000000007</v>
      </c>
      <c r="T12" s="89"/>
    </row>
    <row r="13" spans="1:23" ht="37.9" customHeight="1" thickBot="1">
      <c r="A13" s="123"/>
      <c r="B13" s="32" t="str">
        <f>IF(H13="","",VLOOKUP(H13,테이블!A:B,2,FALSE))</f>
        <v/>
      </c>
      <c r="C13" s="73"/>
      <c r="D13" s="32" t="str">
        <f>IF(I13="","",VLOOKUP(I13,테이블!D:E,2,FALSE))</f>
        <v/>
      </c>
      <c r="E13" s="33"/>
      <c r="F13" s="18"/>
      <c r="G13" s="5"/>
      <c r="H13" s="14"/>
      <c r="I13" s="14"/>
      <c r="J13" s="16"/>
      <c r="K13" s="149"/>
      <c r="L13" s="19" t="s">
        <v>38</v>
      </c>
      <c r="M13" s="101" t="e">
        <f>#REF!</f>
        <v>#REF!</v>
      </c>
      <c r="N13" s="100"/>
      <c r="O13" s="88">
        <v>482</v>
      </c>
      <c r="P13" s="68" t="e">
        <f t="shared" si="0"/>
        <v>#REF!</v>
      </c>
      <c r="Q13" s="91">
        <v>1</v>
      </c>
      <c r="R13" s="82">
        <v>9</v>
      </c>
      <c r="S13" s="55">
        <f>VLOOKUP(L13,테이블!$K$3:$N$25,4,FALSE)</f>
        <v>67.320000000000007</v>
      </c>
      <c r="T13" s="54"/>
    </row>
    <row r="14" spans="1:23" ht="37.9" customHeight="1">
      <c r="B14" s="10"/>
      <c r="C14" s="10"/>
      <c r="D14" s="10"/>
      <c r="E14" s="10"/>
      <c r="F14" s="10"/>
      <c r="G14" s="10"/>
      <c r="H14" s="10"/>
      <c r="I14" s="10"/>
      <c r="J14" s="15"/>
      <c r="K14" s="149"/>
      <c r="L14" s="49" t="s">
        <v>44</v>
      </c>
      <c r="M14" s="101"/>
      <c r="N14" s="87"/>
      <c r="O14" s="88">
        <f t="shared" ref="O14" si="1">Q14*R14*S14</f>
        <v>0</v>
      </c>
      <c r="P14" s="68">
        <f t="shared" si="0"/>
        <v>0</v>
      </c>
      <c r="Q14" s="91">
        <v>1</v>
      </c>
      <c r="R14" s="82"/>
      <c r="S14" s="55">
        <f>VLOOKUP(L14,테이블!$K$3:$N$25,4,FALSE)</f>
        <v>67.320000000000007</v>
      </c>
      <c r="T14" s="54"/>
    </row>
    <row r="15" spans="1:23" ht="37.9" customHeight="1">
      <c r="B15" s="94"/>
      <c r="J15" s="5"/>
      <c r="K15" s="150"/>
      <c r="L15" s="51"/>
      <c r="M15" s="81"/>
      <c r="N15" s="87"/>
      <c r="O15" s="88"/>
      <c r="P15" s="68"/>
      <c r="Q15" s="91"/>
      <c r="R15" s="82"/>
      <c r="S15" s="55"/>
      <c r="T15" s="30"/>
      <c r="V15" t="s">
        <v>71</v>
      </c>
      <c r="W15">
        <v>100</v>
      </c>
    </row>
    <row r="16" spans="1:23" ht="37.9" customHeight="1" thickBot="1">
      <c r="J16" s="20"/>
      <c r="K16" s="151"/>
      <c r="L16" s="106"/>
      <c r="M16" s="107"/>
      <c r="N16" s="108"/>
      <c r="O16" s="109"/>
      <c r="P16" s="110"/>
      <c r="Q16" s="111"/>
      <c r="R16" s="112"/>
      <c r="S16" s="53"/>
      <c r="T16" s="113"/>
    </row>
    <row r="17" spans="1:16" ht="37.9" customHeight="1">
      <c r="J17" s="10"/>
    </row>
    <row r="18" spans="1:16" ht="26.25" customHeight="1">
      <c r="E18" t="s">
        <v>65</v>
      </c>
      <c r="I18" s="43"/>
      <c r="J18" s="10"/>
    </row>
    <row r="19" spans="1:16" ht="15.75" thickBot="1">
      <c r="P19" t="s">
        <v>66</v>
      </c>
    </row>
    <row r="20" spans="1:16" ht="39.950000000000003" customHeight="1">
      <c r="A20" s="38" t="s">
        <v>23</v>
      </c>
      <c r="B20" s="39" t="s">
        <v>24</v>
      </c>
      <c r="C20" s="39" t="s">
        <v>18</v>
      </c>
      <c r="D20" s="130" t="s">
        <v>68</v>
      </c>
      <c r="E20" s="131"/>
      <c r="F20" s="5"/>
      <c r="G20" s="5"/>
    </row>
    <row r="21" spans="1:16" ht="39.950000000000003" customHeight="1">
      <c r="A21" s="132" t="s">
        <v>25</v>
      </c>
      <c r="B21" s="22"/>
      <c r="C21" s="69"/>
      <c r="D21" s="126"/>
      <c r="E21" s="127"/>
      <c r="F21" s="5"/>
      <c r="G21" s="5"/>
    </row>
    <row r="22" spans="1:16" ht="39.950000000000003" customHeight="1">
      <c r="A22" s="133"/>
      <c r="B22" s="22"/>
      <c r="C22" s="69"/>
      <c r="D22" s="126"/>
      <c r="E22" s="127"/>
      <c r="F22" s="5"/>
      <c r="G22" s="5"/>
    </row>
    <row r="23" spans="1:16" ht="39.950000000000003" customHeight="1">
      <c r="A23" s="133"/>
      <c r="B23" s="22"/>
      <c r="C23" s="69"/>
      <c r="D23" s="126"/>
      <c r="E23" s="127"/>
      <c r="F23" s="5"/>
      <c r="G23" s="5"/>
    </row>
    <row r="24" spans="1:16" ht="39.950000000000003" customHeight="1">
      <c r="A24" s="133"/>
      <c r="B24" s="22"/>
      <c r="C24" s="69"/>
      <c r="D24" s="126"/>
      <c r="E24" s="127"/>
      <c r="F24" s="5"/>
      <c r="G24" s="5"/>
    </row>
    <row r="25" spans="1:16" ht="39.950000000000003" customHeight="1">
      <c r="A25" s="133"/>
      <c r="B25" s="22"/>
      <c r="C25" s="69"/>
      <c r="D25" s="126"/>
      <c r="E25" s="127"/>
      <c r="F25" s="5"/>
      <c r="G25" s="5"/>
    </row>
    <row r="26" spans="1:16" ht="39.950000000000003" customHeight="1" thickBot="1">
      <c r="A26" s="134"/>
      <c r="B26" s="32"/>
      <c r="C26" s="70"/>
      <c r="D26" s="128"/>
      <c r="E26" s="129"/>
      <c r="F26" s="5"/>
      <c r="G26" s="5"/>
    </row>
    <row r="27" spans="1:16" ht="39.950000000000003" customHeight="1">
      <c r="A27" s="121" t="s">
        <v>34</v>
      </c>
      <c r="B27" s="42"/>
      <c r="C27" s="71"/>
      <c r="D27" s="124"/>
      <c r="E27" s="125"/>
      <c r="F27" s="5"/>
      <c r="G27" s="5"/>
    </row>
    <row r="28" spans="1:16" ht="39.950000000000003" customHeight="1">
      <c r="A28" s="122"/>
      <c r="B28" s="22"/>
      <c r="C28" s="69"/>
      <c r="D28" s="126"/>
      <c r="E28" s="127"/>
      <c r="F28" s="5"/>
      <c r="G28" s="5"/>
    </row>
    <row r="29" spans="1:16" ht="39.950000000000003" customHeight="1">
      <c r="A29" s="122"/>
      <c r="B29" s="22"/>
      <c r="C29" s="69"/>
      <c r="D29" s="126"/>
      <c r="E29" s="127"/>
      <c r="F29" s="5"/>
      <c r="G29" s="5"/>
    </row>
    <row r="30" spans="1:16" ht="39.950000000000003" customHeight="1">
      <c r="A30" s="122"/>
      <c r="B30" s="22"/>
      <c r="C30" s="69"/>
      <c r="D30" s="126"/>
      <c r="E30" s="127"/>
      <c r="F30" s="18"/>
      <c r="G30" s="5"/>
    </row>
    <row r="31" spans="1:16" ht="39.950000000000003" customHeight="1">
      <c r="A31" s="122"/>
      <c r="B31" s="22"/>
      <c r="C31" s="72"/>
      <c r="D31" s="126"/>
      <c r="E31" s="127"/>
      <c r="F31" s="18"/>
      <c r="G31" s="5"/>
    </row>
    <row r="32" spans="1:16" ht="39.950000000000003" customHeight="1" thickBot="1">
      <c r="A32" s="123"/>
      <c r="B32" s="32"/>
      <c r="C32" s="73"/>
      <c r="D32" s="128"/>
      <c r="E32" s="129"/>
      <c r="F32" s="18"/>
      <c r="G32" s="5"/>
    </row>
    <row r="49" ht="20.25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</sheetData>
  <mergeCells count="28">
    <mergeCell ref="A9:A13"/>
    <mergeCell ref="K9:K16"/>
    <mergeCell ref="A1:E1"/>
    <mergeCell ref="L1:M1"/>
    <mergeCell ref="N1:N2"/>
    <mergeCell ref="R1:R2"/>
    <mergeCell ref="S1:S2"/>
    <mergeCell ref="T1:T2"/>
    <mergeCell ref="K3:K8"/>
    <mergeCell ref="A4:A8"/>
    <mergeCell ref="O1:O2"/>
    <mergeCell ref="P1:P2"/>
    <mergeCell ref="Q1:Q2"/>
    <mergeCell ref="D20:E20"/>
    <mergeCell ref="A21:A26"/>
    <mergeCell ref="D21:E21"/>
    <mergeCell ref="D22:E22"/>
    <mergeCell ref="D23:E23"/>
    <mergeCell ref="D24:E24"/>
    <mergeCell ref="D25:E25"/>
    <mergeCell ref="D26:E26"/>
    <mergeCell ref="A27:A32"/>
    <mergeCell ref="D27:E27"/>
    <mergeCell ref="D28:E28"/>
    <mergeCell ref="D29:E29"/>
    <mergeCell ref="D30:E30"/>
    <mergeCell ref="D31:E31"/>
    <mergeCell ref="D32:E32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W55"/>
  <sheetViews>
    <sheetView zoomScale="70" zoomScaleNormal="70" workbookViewId="0">
      <selection activeCell="C3" sqref="C3"/>
    </sheetView>
  </sheetViews>
  <sheetFormatPr defaultRowHeight="15"/>
  <cols>
    <col min="1" max="1" width="16.140625" customWidth="1"/>
    <col min="2" max="2" width="20.7109375" customWidth="1"/>
    <col min="3" max="3" width="14.140625" customWidth="1"/>
    <col min="4" max="4" width="21.140625" customWidth="1"/>
    <col min="5" max="5" width="18" customWidth="1"/>
    <col min="6" max="6" width="11.7109375" customWidth="1"/>
    <col min="8" max="9" width="8.85546875" customWidth="1"/>
    <col min="10" max="10" width="11.140625" customWidth="1"/>
    <col min="11" max="11" width="13.140625" customWidth="1"/>
    <col min="12" max="12" width="17" customWidth="1"/>
    <col min="13" max="13" width="15.42578125" customWidth="1"/>
    <col min="14" max="14" width="14.5703125" bestFit="1" customWidth="1"/>
    <col min="15" max="15" width="11.42578125" customWidth="1"/>
    <col min="16" max="16" width="12.42578125" customWidth="1"/>
    <col min="17" max="19" width="11.42578125" customWidth="1"/>
    <col min="20" max="20" width="22" customWidth="1"/>
    <col min="22" max="22" width="8.42578125" customWidth="1"/>
    <col min="23" max="23" width="18.42578125" customWidth="1"/>
    <col min="24" max="24" width="9.140625" bestFit="1" customWidth="1"/>
    <col min="26" max="26" width="9.5703125" bestFit="1" customWidth="1"/>
    <col min="27" max="27" width="7.42578125" bestFit="1" customWidth="1"/>
    <col min="28" max="28" width="6.7109375" bestFit="1" customWidth="1"/>
    <col min="29" max="29" width="9.7109375" bestFit="1" customWidth="1"/>
    <col min="30" max="30" width="8.7109375" bestFit="1" customWidth="1"/>
    <col min="31" max="31" width="7.42578125" bestFit="1" customWidth="1"/>
    <col min="33" max="33" width="8.140625" bestFit="1" customWidth="1"/>
    <col min="34" max="34" width="21.7109375" bestFit="1" customWidth="1"/>
    <col min="35" max="35" width="8" bestFit="1" customWidth="1"/>
    <col min="36" max="36" width="6.42578125" bestFit="1" customWidth="1"/>
    <col min="37" max="37" width="9.5703125" bestFit="1" customWidth="1"/>
    <col min="38" max="38" width="7.42578125" bestFit="1" customWidth="1"/>
    <col min="39" max="39" width="6.7109375" bestFit="1" customWidth="1"/>
    <col min="40" max="40" width="9.7109375" bestFit="1" customWidth="1"/>
    <col min="41" max="41" width="8.7109375" bestFit="1" customWidth="1"/>
    <col min="42" max="42" width="7.42578125" bestFit="1" customWidth="1"/>
    <col min="44" max="44" width="7.5703125" bestFit="1" customWidth="1"/>
    <col min="45" max="45" width="14.42578125" customWidth="1"/>
    <col min="46" max="46" width="8" customWidth="1"/>
    <col min="47" max="47" width="12.140625" bestFit="1" customWidth="1"/>
    <col min="48" max="48" width="7.42578125" bestFit="1" customWidth="1"/>
    <col min="49" max="49" width="8.140625" bestFit="1" customWidth="1"/>
    <col min="50" max="50" width="8.42578125" bestFit="1" customWidth="1"/>
    <col min="51" max="51" width="5.7109375" bestFit="1" customWidth="1"/>
    <col min="52" max="52" width="9.140625" bestFit="1" customWidth="1"/>
    <col min="55" max="55" width="16.42578125" bestFit="1" customWidth="1"/>
    <col min="56" max="56" width="9.140625" bestFit="1" customWidth="1"/>
    <col min="57" max="57" width="12.140625" bestFit="1" customWidth="1"/>
    <col min="58" max="62" width="7.42578125" bestFit="1" customWidth="1"/>
  </cols>
  <sheetData>
    <row r="1" spans="1:23" ht="45" customHeight="1" thickBot="1">
      <c r="A1" s="152" t="s">
        <v>36</v>
      </c>
      <c r="B1" s="153"/>
      <c r="C1" s="153"/>
      <c r="D1" s="153"/>
      <c r="E1" s="154"/>
      <c r="F1" s="21"/>
      <c r="G1" s="5"/>
      <c r="H1" s="5"/>
      <c r="I1" s="5"/>
      <c r="J1" s="5"/>
      <c r="K1" s="34">
        <f>B2</f>
        <v>44720</v>
      </c>
      <c r="L1" s="155" t="s">
        <v>26</v>
      </c>
      <c r="M1" s="156"/>
      <c r="N1" s="157" t="s">
        <v>27</v>
      </c>
      <c r="O1" s="143" t="s">
        <v>28</v>
      </c>
      <c r="P1" s="145" t="s">
        <v>29</v>
      </c>
      <c r="Q1" s="146" t="s">
        <v>48</v>
      </c>
      <c r="R1" s="135" t="s">
        <v>47</v>
      </c>
      <c r="S1" s="137" t="s">
        <v>49</v>
      </c>
      <c r="T1" s="138" t="s">
        <v>30</v>
      </c>
      <c r="U1" s="116"/>
    </row>
    <row r="2" spans="1:23" ht="30.75" customHeight="1" thickBot="1">
      <c r="A2" s="6" t="s">
        <v>22</v>
      </c>
      <c r="B2" s="7">
        <v>44720</v>
      </c>
      <c r="C2" s="8" t="str">
        <f>CHOOSE(WEEKDAY(B2,1),"(Sunday)","(Monday)","(Tuesday)","(Wednesday)","(Thursday)","(Friday)","(Saturday)")</f>
        <v>(Wednesday)</v>
      </c>
      <c r="D2" s="9"/>
      <c r="E2" s="20"/>
      <c r="F2" s="11"/>
      <c r="G2" s="5"/>
      <c r="H2" s="5"/>
      <c r="I2" s="5"/>
      <c r="J2" s="5"/>
      <c r="K2" s="36" t="s">
        <v>35</v>
      </c>
      <c r="L2" s="35" t="s">
        <v>31</v>
      </c>
      <c r="M2" s="61" t="s">
        <v>18</v>
      </c>
      <c r="N2" s="158"/>
      <c r="O2" s="144"/>
      <c r="P2" s="139"/>
      <c r="Q2" s="147"/>
      <c r="R2" s="136"/>
      <c r="S2" s="136"/>
      <c r="T2" s="139"/>
      <c r="U2" s="116"/>
    </row>
    <row r="3" spans="1:23" ht="37.9" customHeight="1">
      <c r="A3" s="38" t="s">
        <v>23</v>
      </c>
      <c r="B3" s="39" t="s">
        <v>24</v>
      </c>
      <c r="C3" s="39" t="s">
        <v>18</v>
      </c>
      <c r="D3" s="39" t="s">
        <v>2</v>
      </c>
      <c r="E3" s="40" t="s">
        <v>1</v>
      </c>
      <c r="F3" s="5"/>
      <c r="G3" s="5"/>
      <c r="H3" s="37" t="s">
        <v>24</v>
      </c>
      <c r="I3" s="37" t="s">
        <v>2</v>
      </c>
      <c r="J3" s="12"/>
      <c r="K3" s="140" t="s">
        <v>32</v>
      </c>
      <c r="L3" s="47"/>
      <c r="M3" s="80"/>
      <c r="N3" s="74"/>
      <c r="O3" s="75"/>
      <c r="P3" s="92"/>
      <c r="Q3" s="62"/>
      <c r="R3" s="44"/>
      <c r="S3" s="44"/>
      <c r="T3" s="24"/>
      <c r="U3" s="23"/>
    </row>
    <row r="4" spans="1:23" ht="37.9" customHeight="1">
      <c r="A4" s="132" t="s">
        <v>25</v>
      </c>
      <c r="B4" s="22" t="str">
        <f>IF(H4="","",VLOOKUP(H4,테이블!A:B,2,FALSE))</f>
        <v>EXC</v>
      </c>
      <c r="C4" s="69">
        <v>1</v>
      </c>
      <c r="D4" s="22" t="str">
        <f>IF(I4="","",VLOOKUP(I4,테이블!D:E,2,FALSE))</f>
        <v>Morning</v>
      </c>
      <c r="E4" s="41"/>
      <c r="F4" s="5"/>
      <c r="G4" s="5"/>
      <c r="H4" s="14">
        <v>10</v>
      </c>
      <c r="I4" s="14">
        <v>1</v>
      </c>
      <c r="J4" s="15"/>
      <c r="K4" s="141"/>
      <c r="L4" s="48" t="s">
        <v>19</v>
      </c>
      <c r="M4" s="80" t="e">
        <f>'06.07'!P4</f>
        <v>#REF!</v>
      </c>
      <c r="N4" s="76">
        <v>2</v>
      </c>
      <c r="O4" s="77">
        <v>2</v>
      </c>
      <c r="P4" s="92" t="e">
        <f>M4+N4-O4</f>
        <v>#REF!</v>
      </c>
      <c r="Q4" s="63"/>
      <c r="R4" s="13"/>
      <c r="S4" s="13"/>
      <c r="T4" s="25"/>
      <c r="U4" s="23"/>
    </row>
    <row r="5" spans="1:23" ht="37.9" customHeight="1">
      <c r="A5" s="133"/>
      <c r="B5" s="22" t="str">
        <f>IF(H5="","",VLOOKUP(H5,테이블!A:B,2,FALSE))</f>
        <v>Esse Blue</v>
      </c>
      <c r="C5" s="69">
        <v>1</v>
      </c>
      <c r="D5" s="22" t="str">
        <f>IF(I5="","",VLOOKUP(I5,테이블!D:E,2,FALSE))</f>
        <v>Morning</v>
      </c>
      <c r="E5" s="56"/>
      <c r="F5" s="5"/>
      <c r="G5" s="5"/>
      <c r="H5" s="14">
        <v>1</v>
      </c>
      <c r="I5" s="14">
        <v>1</v>
      </c>
      <c r="J5" s="16"/>
      <c r="K5" s="141"/>
      <c r="L5" s="49" t="s">
        <v>44</v>
      </c>
      <c r="M5" s="80">
        <f>'06.07'!P5</f>
        <v>1</v>
      </c>
      <c r="N5" s="83"/>
      <c r="O5" s="84">
        <v>1</v>
      </c>
      <c r="P5" s="92">
        <f>M5+N5-O5</f>
        <v>0</v>
      </c>
      <c r="Q5" s="64"/>
      <c r="R5" s="60"/>
      <c r="S5" s="60"/>
      <c r="T5" s="26"/>
      <c r="U5" s="23"/>
    </row>
    <row r="6" spans="1:23" ht="37.9" customHeight="1">
      <c r="A6" s="133"/>
      <c r="B6" s="22" t="str">
        <f>IF(H6="","",VLOOKUP(H6,테이블!A:B,2,FALSE))</f>
        <v>EXC</v>
      </c>
      <c r="C6" s="69">
        <v>1</v>
      </c>
      <c r="D6" s="22" t="str">
        <f>IF(I6="","",VLOOKUP(I6,테이블!D:E,2,FALSE))</f>
        <v>Afternoon</v>
      </c>
      <c r="E6" s="31"/>
      <c r="F6" s="5"/>
      <c r="G6" s="5"/>
      <c r="H6" s="14">
        <v>10</v>
      </c>
      <c r="I6" s="14">
        <v>2</v>
      </c>
      <c r="J6" s="16"/>
      <c r="K6" s="141"/>
      <c r="L6" s="19" t="s">
        <v>51</v>
      </c>
      <c r="M6" s="80" t="e">
        <f>'06.07'!P6</f>
        <v>#REF!</v>
      </c>
      <c r="N6" s="78">
        <v>1</v>
      </c>
      <c r="O6" s="84">
        <v>1</v>
      </c>
      <c r="P6" s="92" t="e">
        <f>M6+N6-O6</f>
        <v>#REF!</v>
      </c>
      <c r="Q6" s="65"/>
      <c r="R6" s="55"/>
      <c r="S6" s="55"/>
      <c r="T6" s="27"/>
      <c r="U6" s="23"/>
    </row>
    <row r="7" spans="1:23" ht="37.9" customHeight="1">
      <c r="A7" s="133"/>
      <c r="B7" s="22" t="str">
        <f>IF(H7="","",VLOOKUP(H7,테이블!A:B,2,FALSE))</f>
        <v/>
      </c>
      <c r="C7" s="69"/>
      <c r="D7" s="22" t="str">
        <f>IF(I7="","",VLOOKUP(I7,테이블!D:E,2,FALSE))</f>
        <v/>
      </c>
      <c r="E7" s="31"/>
      <c r="F7" s="5"/>
      <c r="G7" s="5"/>
      <c r="H7" s="14"/>
      <c r="I7" s="14"/>
      <c r="J7" s="17"/>
      <c r="K7" s="141"/>
      <c r="L7" s="46" t="s">
        <v>43</v>
      </c>
      <c r="M7" s="80" t="e">
        <f>'06.07'!P7</f>
        <v>#REF!</v>
      </c>
      <c r="N7" s="78"/>
      <c r="O7" s="79"/>
      <c r="P7" s="92" t="e">
        <f>M7+N7-O7</f>
        <v>#REF!</v>
      </c>
      <c r="Q7" s="66"/>
      <c r="R7" s="52"/>
      <c r="S7" s="52"/>
      <c r="T7" s="28"/>
      <c r="U7" s="23"/>
    </row>
    <row r="8" spans="1:23" ht="37.9" customHeight="1" thickBot="1">
      <c r="A8" s="134"/>
      <c r="B8" s="32" t="str">
        <f>IF(H8="","",VLOOKUP(H8,테이블!A:B,2,FALSE))</f>
        <v/>
      </c>
      <c r="C8" s="70"/>
      <c r="D8" s="32" t="str">
        <f>IF(I8="","",VLOOKUP(I8,테이블!D:E,2,FALSE))</f>
        <v/>
      </c>
      <c r="E8" s="33"/>
      <c r="F8" s="5"/>
      <c r="G8" s="5"/>
      <c r="H8" s="14"/>
      <c r="I8" s="14"/>
      <c r="J8" s="16"/>
      <c r="K8" s="142"/>
      <c r="L8" s="50"/>
      <c r="M8" s="104"/>
      <c r="N8" s="85"/>
      <c r="O8" s="86"/>
      <c r="P8" s="93"/>
      <c r="Q8" s="67"/>
      <c r="R8" s="53"/>
      <c r="S8" s="53"/>
      <c r="T8" s="29"/>
      <c r="U8" s="23"/>
    </row>
    <row r="9" spans="1:23" ht="37.9" customHeight="1">
      <c r="A9" s="121" t="s">
        <v>34</v>
      </c>
      <c r="B9" s="42" t="str">
        <f>IF(H9="","",VLOOKUP(H9,테이블!A:B,2,FALSE))</f>
        <v>Esse Blue</v>
      </c>
      <c r="C9" s="71">
        <v>1</v>
      </c>
      <c r="D9" s="42" t="str">
        <f>IF(I9="","",VLOOKUP(I9,테이블!D:E,2,FALSE))</f>
        <v>Morning</v>
      </c>
      <c r="E9" s="57"/>
      <c r="F9" s="5"/>
      <c r="G9" s="5"/>
      <c r="H9" s="14">
        <v>1</v>
      </c>
      <c r="I9" s="14">
        <v>1</v>
      </c>
      <c r="J9" s="16"/>
      <c r="K9" s="148" t="s">
        <v>33</v>
      </c>
      <c r="L9" s="45" t="s">
        <v>51</v>
      </c>
      <c r="M9" s="102" t="e">
        <f>'06.07'!P9</f>
        <v>#REF!</v>
      </c>
      <c r="N9" s="103">
        <v>3000</v>
      </c>
      <c r="O9" s="88">
        <v>2419</v>
      </c>
      <c r="P9" s="114" t="e">
        <f t="shared" ref="P9:P14" si="0">M9+N9-O9</f>
        <v>#REF!</v>
      </c>
      <c r="Q9" s="91">
        <v>1</v>
      </c>
      <c r="R9" s="82">
        <v>24</v>
      </c>
      <c r="S9" s="55">
        <f>VLOOKUP(L9,테이블!$K$3:$N$25,4,FALSE)</f>
        <v>95.625</v>
      </c>
      <c r="T9" s="90"/>
      <c r="U9" s="23"/>
    </row>
    <row r="10" spans="1:23" ht="37.9" customHeight="1">
      <c r="A10" s="122"/>
      <c r="B10" s="22" t="str">
        <f>IF(H10="","",VLOOKUP(H10,테이블!A:B,2,FALSE))</f>
        <v>EXC</v>
      </c>
      <c r="C10" s="69">
        <v>1</v>
      </c>
      <c r="D10" s="22" t="str">
        <f>IF(I10="","",VLOOKUP(I10,테이블!D:E,2,FALSE))</f>
        <v>Morning</v>
      </c>
      <c r="E10" s="58"/>
      <c r="F10" s="5"/>
      <c r="G10" s="5"/>
      <c r="H10" s="14">
        <v>10</v>
      </c>
      <c r="I10" s="14">
        <v>1</v>
      </c>
      <c r="J10" s="16"/>
      <c r="K10" s="149"/>
      <c r="L10" s="19"/>
      <c r="M10" s="102"/>
      <c r="N10" s="99"/>
      <c r="O10" s="88"/>
      <c r="P10" s="68"/>
      <c r="Q10" s="91"/>
      <c r="R10" s="82"/>
      <c r="S10" s="55"/>
      <c r="T10" s="89"/>
      <c r="U10" s="23"/>
    </row>
    <row r="11" spans="1:23" ht="37.9" customHeight="1">
      <c r="A11" s="122"/>
      <c r="B11" s="22" t="str">
        <f>IF(H11="","",VLOOKUP(H11,테이블!A:B,2,FALSE))</f>
        <v>EX Comp</v>
      </c>
      <c r="C11" s="69">
        <v>1</v>
      </c>
      <c r="D11" s="22" t="str">
        <f>IF(I11="","",VLOOKUP(I11,테이블!D:E,2,FALSE))</f>
        <v>Afternoon</v>
      </c>
      <c r="E11" s="59"/>
      <c r="F11" s="18"/>
      <c r="G11" s="5"/>
      <c r="H11" s="14">
        <v>19</v>
      </c>
      <c r="I11" s="14">
        <v>2</v>
      </c>
      <c r="J11" s="17"/>
      <c r="K11" s="149"/>
      <c r="L11" s="46" t="s">
        <v>19</v>
      </c>
      <c r="M11" s="101" t="e">
        <f>'06.07'!P11</f>
        <v>#REF!</v>
      </c>
      <c r="N11" s="100">
        <v>6000</v>
      </c>
      <c r="O11" s="88">
        <v>4246</v>
      </c>
      <c r="P11" s="68" t="e">
        <f t="shared" si="0"/>
        <v>#REF!</v>
      </c>
      <c r="Q11" s="91">
        <v>2</v>
      </c>
      <c r="R11" s="82">
        <v>24</v>
      </c>
      <c r="S11" s="55">
        <f>VLOOKUP(L11,테이블!$K$3:$N$25,4,FALSE)</f>
        <v>94.350000000000009</v>
      </c>
      <c r="T11" s="89"/>
    </row>
    <row r="12" spans="1:23" ht="37.9" customHeight="1">
      <c r="A12" s="122"/>
      <c r="B12" s="22" t="str">
        <f>IF(H12="","",VLOOKUP(H12,테이블!A:B,2,FALSE))</f>
        <v>EXC</v>
      </c>
      <c r="C12" s="72">
        <v>1</v>
      </c>
      <c r="D12" s="22" t="str">
        <f>IF(I12="","",VLOOKUP(I12,테이블!D:E,2,FALSE))</f>
        <v>Afternoon</v>
      </c>
      <c r="E12" s="31"/>
      <c r="F12" s="18"/>
      <c r="G12" s="5"/>
      <c r="H12" s="14">
        <v>10</v>
      </c>
      <c r="I12" s="14">
        <v>2</v>
      </c>
      <c r="J12" s="16"/>
      <c r="K12" s="149"/>
      <c r="L12" s="19" t="s">
        <v>40</v>
      </c>
      <c r="M12" s="101" t="e">
        <f>'06.07'!P12</f>
        <v>#REF!</v>
      </c>
      <c r="N12" s="105"/>
      <c r="O12" s="88">
        <v>1376</v>
      </c>
      <c r="P12" s="68" t="e">
        <f t="shared" si="0"/>
        <v>#REF!</v>
      </c>
      <c r="Q12" s="91">
        <v>1</v>
      </c>
      <c r="R12" s="82">
        <v>24</v>
      </c>
      <c r="S12" s="55">
        <f>VLOOKUP(L12,테이블!$K$3:$N$25,4,FALSE)</f>
        <v>71.808000000000007</v>
      </c>
      <c r="T12" s="89"/>
    </row>
    <row r="13" spans="1:23" ht="37.9" customHeight="1" thickBot="1">
      <c r="A13" s="123"/>
      <c r="B13" s="32" t="str">
        <f>IF(H13="","",VLOOKUP(H13,테이블!A:B,2,FALSE))</f>
        <v/>
      </c>
      <c r="C13" s="73"/>
      <c r="D13" s="32" t="str">
        <f>IF(I13="","",VLOOKUP(I13,테이블!D:E,2,FALSE))</f>
        <v/>
      </c>
      <c r="E13" s="33"/>
      <c r="F13" s="18"/>
      <c r="G13" s="5"/>
      <c r="H13" s="14"/>
      <c r="I13" s="14"/>
      <c r="J13" s="16"/>
      <c r="K13" s="149"/>
      <c r="L13" s="19"/>
      <c r="M13" s="101"/>
      <c r="N13" s="100"/>
      <c r="O13" s="88"/>
      <c r="P13" s="68"/>
      <c r="Q13" s="91"/>
      <c r="R13" s="82"/>
      <c r="S13" s="55"/>
      <c r="T13" s="54"/>
    </row>
    <row r="14" spans="1:23" ht="37.9" customHeight="1">
      <c r="B14" s="10"/>
      <c r="C14" s="10"/>
      <c r="D14" s="10"/>
      <c r="E14" s="10"/>
      <c r="F14" s="10"/>
      <c r="G14" s="10"/>
      <c r="H14" s="10"/>
      <c r="I14" s="10"/>
      <c r="J14" s="15"/>
      <c r="K14" s="149"/>
      <c r="L14" s="49" t="s">
        <v>44</v>
      </c>
      <c r="M14" s="101">
        <f>'06.07'!P14</f>
        <v>0</v>
      </c>
      <c r="N14" s="87">
        <v>3000</v>
      </c>
      <c r="O14" s="88">
        <f t="shared" ref="O14" si="1">Q14*R14*S14</f>
        <v>0</v>
      </c>
      <c r="P14" s="68">
        <f t="shared" si="0"/>
        <v>3000</v>
      </c>
      <c r="Q14" s="91">
        <v>1</v>
      </c>
      <c r="R14" s="82"/>
      <c r="S14" s="55">
        <f>VLOOKUP(L14,테이블!$K$3:$N$25,4,FALSE)</f>
        <v>67.320000000000007</v>
      </c>
      <c r="T14" s="54"/>
    </row>
    <row r="15" spans="1:23" ht="37.9" customHeight="1">
      <c r="B15" s="94"/>
      <c r="J15" s="5"/>
      <c r="K15" s="150"/>
      <c r="L15" s="51"/>
      <c r="M15" s="81"/>
      <c r="N15" s="87"/>
      <c r="O15" s="88"/>
      <c r="P15" s="68"/>
      <c r="Q15" s="91"/>
      <c r="R15" s="82"/>
      <c r="S15" s="55"/>
      <c r="T15" s="30"/>
      <c r="V15" t="s">
        <v>71</v>
      </c>
      <c r="W15">
        <v>100</v>
      </c>
    </row>
    <row r="16" spans="1:23" ht="37.9" customHeight="1" thickBot="1">
      <c r="J16" s="20"/>
      <c r="K16" s="151"/>
      <c r="L16" s="106"/>
      <c r="M16" s="107"/>
      <c r="N16" s="108"/>
      <c r="O16" s="109"/>
      <c r="P16" s="110"/>
      <c r="Q16" s="111"/>
      <c r="R16" s="112"/>
      <c r="S16" s="53"/>
      <c r="T16" s="113"/>
    </row>
    <row r="17" spans="1:16" ht="37.9" customHeight="1">
      <c r="J17" s="10"/>
      <c r="N17" t="s">
        <v>72</v>
      </c>
      <c r="O17">
        <v>1811</v>
      </c>
    </row>
    <row r="18" spans="1:16" ht="26.25" customHeight="1">
      <c r="E18" t="s">
        <v>65</v>
      </c>
      <c r="I18" s="43"/>
      <c r="J18" s="10"/>
      <c r="N18" t="s">
        <v>74</v>
      </c>
      <c r="O18">
        <v>2435</v>
      </c>
    </row>
    <row r="19" spans="1:16" ht="15.75" thickBot="1">
      <c r="P19" t="s">
        <v>66</v>
      </c>
    </row>
    <row r="20" spans="1:16" ht="39.950000000000003" customHeight="1">
      <c r="A20" s="38" t="s">
        <v>23</v>
      </c>
      <c r="B20" s="39" t="s">
        <v>24</v>
      </c>
      <c r="C20" s="39" t="s">
        <v>18</v>
      </c>
      <c r="D20" s="130" t="s">
        <v>68</v>
      </c>
      <c r="E20" s="131"/>
      <c r="F20" s="5"/>
      <c r="G20" s="5"/>
    </row>
    <row r="21" spans="1:16" ht="39.950000000000003" customHeight="1">
      <c r="A21" s="132" t="s">
        <v>25</v>
      </c>
      <c r="B21" s="22"/>
      <c r="C21" s="69"/>
      <c r="D21" s="126"/>
      <c r="E21" s="127"/>
      <c r="F21" s="5"/>
      <c r="G21" s="5"/>
    </row>
    <row r="22" spans="1:16" ht="39.950000000000003" customHeight="1">
      <c r="A22" s="133"/>
      <c r="B22" s="22"/>
      <c r="C22" s="69"/>
      <c r="D22" s="126"/>
      <c r="E22" s="127"/>
      <c r="F22" s="5"/>
      <c r="G22" s="5"/>
    </row>
    <row r="23" spans="1:16" ht="39.950000000000003" customHeight="1">
      <c r="A23" s="133"/>
      <c r="B23" s="22"/>
      <c r="C23" s="69"/>
      <c r="D23" s="126"/>
      <c r="E23" s="127"/>
      <c r="F23" s="5"/>
      <c r="G23" s="5"/>
    </row>
    <row r="24" spans="1:16" ht="39.950000000000003" customHeight="1">
      <c r="A24" s="133"/>
      <c r="B24" s="22"/>
      <c r="C24" s="69"/>
      <c r="D24" s="126"/>
      <c r="E24" s="127"/>
      <c r="F24" s="5"/>
      <c r="G24" s="5"/>
    </row>
    <row r="25" spans="1:16" ht="39.950000000000003" customHeight="1">
      <c r="A25" s="133"/>
      <c r="B25" s="22"/>
      <c r="C25" s="69"/>
      <c r="D25" s="126"/>
      <c r="E25" s="127"/>
      <c r="F25" s="5"/>
      <c r="G25" s="5"/>
    </row>
    <row r="26" spans="1:16" ht="39.950000000000003" customHeight="1" thickBot="1">
      <c r="A26" s="134"/>
      <c r="B26" s="32"/>
      <c r="C26" s="70"/>
      <c r="D26" s="128"/>
      <c r="E26" s="129"/>
      <c r="F26" s="5"/>
      <c r="G26" s="5"/>
    </row>
    <row r="27" spans="1:16" ht="39.950000000000003" customHeight="1">
      <c r="A27" s="121" t="s">
        <v>34</v>
      </c>
      <c r="B27" s="42"/>
      <c r="C27" s="71"/>
      <c r="D27" s="124"/>
      <c r="E27" s="125"/>
      <c r="F27" s="5"/>
      <c r="G27" s="5"/>
    </row>
    <row r="28" spans="1:16" ht="39.950000000000003" customHeight="1">
      <c r="A28" s="122"/>
      <c r="B28" s="22"/>
      <c r="C28" s="69"/>
      <c r="D28" s="126"/>
      <c r="E28" s="127"/>
      <c r="F28" s="5"/>
      <c r="G28" s="5"/>
    </row>
    <row r="29" spans="1:16" ht="39.950000000000003" customHeight="1">
      <c r="A29" s="122"/>
      <c r="B29" s="22"/>
      <c r="C29" s="69"/>
      <c r="D29" s="126"/>
      <c r="E29" s="127"/>
      <c r="F29" s="5"/>
      <c r="G29" s="5"/>
    </row>
    <row r="30" spans="1:16" ht="39.950000000000003" customHeight="1">
      <c r="A30" s="122"/>
      <c r="B30" s="22"/>
      <c r="C30" s="69"/>
      <c r="D30" s="126"/>
      <c r="E30" s="127"/>
      <c r="F30" s="18"/>
      <c r="G30" s="5"/>
    </row>
    <row r="31" spans="1:16" ht="39.950000000000003" customHeight="1">
      <c r="A31" s="122"/>
      <c r="B31" s="22"/>
      <c r="C31" s="72"/>
      <c r="D31" s="126"/>
      <c r="E31" s="127"/>
      <c r="F31" s="18"/>
      <c r="G31" s="5"/>
    </row>
    <row r="32" spans="1:16" ht="39.950000000000003" customHeight="1" thickBot="1">
      <c r="A32" s="123"/>
      <c r="B32" s="32"/>
      <c r="C32" s="73"/>
      <c r="D32" s="128"/>
      <c r="E32" s="129"/>
      <c r="F32" s="18"/>
      <c r="G32" s="5"/>
    </row>
    <row r="49" ht="20.25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</sheetData>
  <mergeCells count="28">
    <mergeCell ref="A27:A32"/>
    <mergeCell ref="D27:E27"/>
    <mergeCell ref="D28:E28"/>
    <mergeCell ref="D29:E29"/>
    <mergeCell ref="D30:E30"/>
    <mergeCell ref="D31:E31"/>
    <mergeCell ref="D32:E32"/>
    <mergeCell ref="D20:E20"/>
    <mergeCell ref="A21:A26"/>
    <mergeCell ref="D21:E21"/>
    <mergeCell ref="D22:E22"/>
    <mergeCell ref="D23:E23"/>
    <mergeCell ref="D24:E24"/>
    <mergeCell ref="D25:E25"/>
    <mergeCell ref="D26:E26"/>
    <mergeCell ref="R1:R2"/>
    <mergeCell ref="S1:S2"/>
    <mergeCell ref="T1:T2"/>
    <mergeCell ref="K3:K8"/>
    <mergeCell ref="A4:A8"/>
    <mergeCell ref="O1:O2"/>
    <mergeCell ref="P1:P2"/>
    <mergeCell ref="Q1:Q2"/>
    <mergeCell ref="A9:A13"/>
    <mergeCell ref="K9:K16"/>
    <mergeCell ref="A1:E1"/>
    <mergeCell ref="L1:M1"/>
    <mergeCell ref="N1:N2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W55"/>
  <sheetViews>
    <sheetView zoomScale="70" zoomScaleNormal="70" workbookViewId="0">
      <selection activeCell="M11" sqref="M11"/>
    </sheetView>
  </sheetViews>
  <sheetFormatPr defaultRowHeight="15"/>
  <cols>
    <col min="1" max="1" width="16.140625" customWidth="1"/>
    <col min="2" max="2" width="20.7109375" customWidth="1"/>
    <col min="3" max="3" width="14.140625" customWidth="1"/>
    <col min="4" max="4" width="21.140625" customWidth="1"/>
    <col min="5" max="5" width="18" customWidth="1"/>
    <col min="6" max="6" width="11.7109375" customWidth="1"/>
    <col min="8" max="9" width="8.85546875" customWidth="1"/>
    <col min="10" max="10" width="11.140625" customWidth="1"/>
    <col min="11" max="11" width="13.140625" customWidth="1"/>
    <col min="12" max="12" width="17" customWidth="1"/>
    <col min="13" max="13" width="15.42578125" customWidth="1"/>
    <col min="14" max="14" width="14.5703125" bestFit="1" customWidth="1"/>
    <col min="15" max="15" width="11.42578125" customWidth="1"/>
    <col min="16" max="16" width="12.42578125" customWidth="1"/>
    <col min="17" max="19" width="11.42578125" customWidth="1"/>
    <col min="20" max="20" width="22" customWidth="1"/>
    <col min="22" max="22" width="8.42578125" customWidth="1"/>
    <col min="23" max="23" width="18.42578125" customWidth="1"/>
    <col min="24" max="24" width="9.140625" bestFit="1" customWidth="1"/>
    <col min="26" max="26" width="9.5703125" bestFit="1" customWidth="1"/>
    <col min="27" max="27" width="7.42578125" bestFit="1" customWidth="1"/>
    <col min="28" max="28" width="6.7109375" bestFit="1" customWidth="1"/>
    <col min="29" max="29" width="9.7109375" bestFit="1" customWidth="1"/>
    <col min="30" max="30" width="8.7109375" bestFit="1" customWidth="1"/>
    <col min="31" max="31" width="7.42578125" bestFit="1" customWidth="1"/>
    <col min="33" max="33" width="8.140625" bestFit="1" customWidth="1"/>
    <col min="34" max="34" width="21.7109375" bestFit="1" customWidth="1"/>
    <col min="35" max="35" width="8" bestFit="1" customWidth="1"/>
    <col min="36" max="36" width="6.42578125" bestFit="1" customWidth="1"/>
    <col min="37" max="37" width="9.5703125" bestFit="1" customWidth="1"/>
    <col min="38" max="38" width="7.42578125" bestFit="1" customWidth="1"/>
    <col min="39" max="39" width="6.7109375" bestFit="1" customWidth="1"/>
    <col min="40" max="40" width="9.7109375" bestFit="1" customWidth="1"/>
    <col min="41" max="41" width="8.7109375" bestFit="1" customWidth="1"/>
    <col min="42" max="42" width="7.42578125" bestFit="1" customWidth="1"/>
    <col min="44" max="44" width="7.5703125" bestFit="1" customWidth="1"/>
    <col min="45" max="45" width="14.42578125" customWidth="1"/>
    <col min="46" max="46" width="8" customWidth="1"/>
    <col min="47" max="47" width="12.140625" bestFit="1" customWidth="1"/>
    <col min="48" max="48" width="7.42578125" bestFit="1" customWidth="1"/>
    <col min="49" max="49" width="8.140625" bestFit="1" customWidth="1"/>
    <col min="50" max="50" width="8.42578125" bestFit="1" customWidth="1"/>
    <col min="51" max="51" width="5.7109375" bestFit="1" customWidth="1"/>
    <col min="52" max="52" width="9.140625" bestFit="1" customWidth="1"/>
    <col min="55" max="55" width="16.42578125" bestFit="1" customWidth="1"/>
    <col min="56" max="56" width="9.140625" bestFit="1" customWidth="1"/>
    <col min="57" max="57" width="12.140625" bestFit="1" customWidth="1"/>
    <col min="58" max="62" width="7.42578125" bestFit="1" customWidth="1"/>
  </cols>
  <sheetData>
    <row r="1" spans="1:23" ht="45" customHeight="1" thickBot="1">
      <c r="A1" s="152" t="s">
        <v>36</v>
      </c>
      <c r="B1" s="153"/>
      <c r="C1" s="153"/>
      <c r="D1" s="153"/>
      <c r="E1" s="154"/>
      <c r="F1" s="21"/>
      <c r="G1" s="5"/>
      <c r="H1" s="5"/>
      <c r="I1" s="5"/>
      <c r="J1" s="5"/>
      <c r="K1" s="34">
        <f>B2</f>
        <v>44721</v>
      </c>
      <c r="L1" s="155" t="s">
        <v>26</v>
      </c>
      <c r="M1" s="156"/>
      <c r="N1" s="157" t="s">
        <v>27</v>
      </c>
      <c r="O1" s="143" t="s">
        <v>28</v>
      </c>
      <c r="P1" s="145" t="s">
        <v>29</v>
      </c>
      <c r="Q1" s="146" t="s">
        <v>48</v>
      </c>
      <c r="R1" s="135" t="s">
        <v>47</v>
      </c>
      <c r="S1" s="137" t="s">
        <v>49</v>
      </c>
      <c r="T1" s="138" t="s">
        <v>30</v>
      </c>
      <c r="U1" s="117"/>
    </row>
    <row r="2" spans="1:23" ht="30.75" customHeight="1" thickBot="1">
      <c r="A2" s="6" t="s">
        <v>22</v>
      </c>
      <c r="B2" s="7">
        <v>44721</v>
      </c>
      <c r="C2" s="8" t="str">
        <f>CHOOSE(WEEKDAY(B2,1),"(Sunday)","(Monday)","(Tuesday)","(Wednesday)","(Thursday)","(Friday)","(Saturday)")</f>
        <v>(Thursday)</v>
      </c>
      <c r="D2" s="9"/>
      <c r="E2" s="20"/>
      <c r="F2" s="11"/>
      <c r="G2" s="5"/>
      <c r="H2" s="5"/>
      <c r="I2" s="5"/>
      <c r="J2" s="5"/>
      <c r="K2" s="36" t="s">
        <v>35</v>
      </c>
      <c r="L2" s="35" t="s">
        <v>31</v>
      </c>
      <c r="M2" s="61" t="s">
        <v>18</v>
      </c>
      <c r="N2" s="158"/>
      <c r="O2" s="144"/>
      <c r="P2" s="139"/>
      <c r="Q2" s="147"/>
      <c r="R2" s="136"/>
      <c r="S2" s="136"/>
      <c r="T2" s="139"/>
      <c r="U2" s="117"/>
    </row>
    <row r="3" spans="1:23" ht="37.9" customHeight="1">
      <c r="A3" s="38" t="s">
        <v>23</v>
      </c>
      <c r="B3" s="39" t="s">
        <v>24</v>
      </c>
      <c r="C3" s="39" t="s">
        <v>18</v>
      </c>
      <c r="D3" s="39" t="s">
        <v>2</v>
      </c>
      <c r="E3" s="40" t="s">
        <v>1</v>
      </c>
      <c r="F3" s="5"/>
      <c r="G3" s="5"/>
      <c r="H3" s="37" t="s">
        <v>24</v>
      </c>
      <c r="I3" s="37" t="s">
        <v>2</v>
      </c>
      <c r="J3" s="12"/>
      <c r="K3" s="140" t="s">
        <v>32</v>
      </c>
      <c r="L3" s="47"/>
      <c r="M3" s="80"/>
      <c r="N3" s="74"/>
      <c r="O3" s="75"/>
      <c r="P3" s="92"/>
      <c r="Q3" s="62"/>
      <c r="R3" s="44"/>
      <c r="S3" s="44"/>
      <c r="T3" s="24"/>
      <c r="U3" s="23"/>
    </row>
    <row r="4" spans="1:23" ht="37.9" customHeight="1">
      <c r="A4" s="132" t="s">
        <v>25</v>
      </c>
      <c r="B4" s="22" t="str">
        <f>IF(H4="","",VLOOKUP(H4,테이블!A:B,2,FALSE))</f>
        <v>EX W Comp</v>
      </c>
      <c r="C4" s="69">
        <v>1</v>
      </c>
      <c r="D4" s="22" t="str">
        <f>IF(I4="","",VLOOKUP(I4,테이블!D:E,2,FALSE))</f>
        <v>Morning</v>
      </c>
      <c r="E4" s="41"/>
      <c r="F4" s="5"/>
      <c r="G4" s="5"/>
      <c r="H4" s="14">
        <v>20</v>
      </c>
      <c r="I4" s="14">
        <v>1</v>
      </c>
      <c r="J4" s="15"/>
      <c r="K4" s="141"/>
      <c r="L4" s="48" t="s">
        <v>19</v>
      </c>
      <c r="M4" s="80" t="e">
        <f>'06.08'!P4</f>
        <v>#REF!</v>
      </c>
      <c r="N4" s="76">
        <v>1</v>
      </c>
      <c r="O4" s="77">
        <v>1</v>
      </c>
      <c r="P4" s="92" t="e">
        <f>M4+N4-O4</f>
        <v>#REF!</v>
      </c>
      <c r="Q4" s="63"/>
      <c r="R4" s="13"/>
      <c r="S4" s="13"/>
      <c r="T4" s="25"/>
      <c r="U4" s="23"/>
    </row>
    <row r="5" spans="1:23" ht="37.9" customHeight="1">
      <c r="A5" s="133"/>
      <c r="B5" s="22" t="str">
        <f>IF(H5="","",VLOOKUP(H5,테이블!A:B,2,FALSE))</f>
        <v>Esse Blue</v>
      </c>
      <c r="C5" s="69">
        <v>1</v>
      </c>
      <c r="D5" s="22" t="str">
        <f>IF(I5="","",VLOOKUP(I5,테이블!D:E,2,FALSE))</f>
        <v>Morning</v>
      </c>
      <c r="E5" s="56"/>
      <c r="F5" s="5"/>
      <c r="G5" s="5"/>
      <c r="H5" s="14">
        <v>1</v>
      </c>
      <c r="I5" s="14">
        <v>1</v>
      </c>
      <c r="J5" s="16"/>
      <c r="K5" s="141"/>
      <c r="L5" s="49" t="s">
        <v>73</v>
      </c>
      <c r="M5" s="80"/>
      <c r="N5" s="83">
        <v>1</v>
      </c>
      <c r="O5" s="84"/>
      <c r="P5" s="92">
        <f>M5+N5-O5</f>
        <v>1</v>
      </c>
      <c r="Q5" s="64"/>
      <c r="R5" s="60"/>
      <c r="S5" s="60"/>
      <c r="T5" s="26"/>
      <c r="U5" s="23"/>
    </row>
    <row r="6" spans="1:23" ht="37.9" customHeight="1">
      <c r="A6" s="133"/>
      <c r="B6" s="22" t="str">
        <f>IF(H6="","",VLOOKUP(H6,테이블!A:B,2,FALSE))</f>
        <v>EXC</v>
      </c>
      <c r="C6" s="69">
        <v>1</v>
      </c>
      <c r="D6" s="22" t="str">
        <f>IF(I6="","",VLOOKUP(I6,테이블!D:E,2,FALSE))</f>
        <v>Afternoon</v>
      </c>
      <c r="E6" s="31"/>
      <c r="F6" s="5"/>
      <c r="G6" s="5"/>
      <c r="H6" s="14">
        <v>10</v>
      </c>
      <c r="I6" s="14">
        <v>2</v>
      </c>
      <c r="J6" s="16"/>
      <c r="K6" s="141"/>
      <c r="L6" s="19" t="s">
        <v>51</v>
      </c>
      <c r="M6" s="80" t="e">
        <f>'06.08'!P6</f>
        <v>#REF!</v>
      </c>
      <c r="N6" s="78">
        <v>1</v>
      </c>
      <c r="O6" s="84">
        <v>1</v>
      </c>
      <c r="P6" s="92" t="e">
        <f>M6+N6-O6</f>
        <v>#REF!</v>
      </c>
      <c r="Q6" s="65"/>
      <c r="R6" s="55"/>
      <c r="S6" s="55"/>
      <c r="T6" s="27"/>
      <c r="U6" s="23"/>
    </row>
    <row r="7" spans="1:23" ht="37.9" customHeight="1">
      <c r="A7" s="133"/>
      <c r="B7" s="22" t="str">
        <f>IF(H7="","",VLOOKUP(H7,테이블!A:B,2,FALSE))</f>
        <v/>
      </c>
      <c r="C7" s="69"/>
      <c r="D7" s="22" t="str">
        <f>IF(I7="","",VLOOKUP(I7,테이블!D:E,2,FALSE))</f>
        <v/>
      </c>
      <c r="E7" s="31"/>
      <c r="F7" s="5"/>
      <c r="G7" s="5"/>
      <c r="H7" s="14"/>
      <c r="I7" s="14"/>
      <c r="J7" s="17"/>
      <c r="K7" s="141"/>
      <c r="L7" s="46" t="s">
        <v>43</v>
      </c>
      <c r="M7" s="80" t="e">
        <f>'06.08'!P7</f>
        <v>#REF!</v>
      </c>
      <c r="N7" s="78"/>
      <c r="O7" s="79"/>
      <c r="P7" s="92" t="e">
        <f>M7+N7-O7</f>
        <v>#REF!</v>
      </c>
      <c r="Q7" s="66"/>
      <c r="R7" s="52"/>
      <c r="S7" s="52"/>
      <c r="T7" s="28"/>
      <c r="U7" s="23"/>
    </row>
    <row r="8" spans="1:23" ht="37.9" customHeight="1" thickBot="1">
      <c r="A8" s="134"/>
      <c r="B8" s="32" t="str">
        <f>IF(H8="","",VLOOKUP(H8,테이블!A:B,2,FALSE))</f>
        <v/>
      </c>
      <c r="C8" s="70"/>
      <c r="D8" s="32" t="str">
        <f>IF(I8="","",VLOOKUP(I8,테이블!D:E,2,FALSE))</f>
        <v/>
      </c>
      <c r="E8" s="33"/>
      <c r="F8" s="5"/>
      <c r="G8" s="5"/>
      <c r="H8" s="14"/>
      <c r="I8" s="14"/>
      <c r="J8" s="16"/>
      <c r="K8" s="142"/>
      <c r="L8" s="50"/>
      <c r="M8" s="104"/>
      <c r="N8" s="85"/>
      <c r="O8" s="86"/>
      <c r="P8" s="93"/>
      <c r="Q8" s="67"/>
      <c r="R8" s="53"/>
      <c r="S8" s="53"/>
      <c r="T8" s="29"/>
      <c r="U8" s="23"/>
    </row>
    <row r="9" spans="1:23" ht="37.9" customHeight="1">
      <c r="A9" s="121" t="s">
        <v>34</v>
      </c>
      <c r="B9" s="42" t="str">
        <f>IF(H9="","",VLOOKUP(H9,테이블!A:B,2,FALSE))</f>
        <v>EXC</v>
      </c>
      <c r="C9" s="71">
        <v>1</v>
      </c>
      <c r="D9" s="42" t="str">
        <f>IF(I9="","",VLOOKUP(I9,테이블!D:E,2,FALSE))</f>
        <v>Morning</v>
      </c>
      <c r="E9" s="57"/>
      <c r="F9" s="5"/>
      <c r="G9" s="5"/>
      <c r="H9" s="14">
        <v>10</v>
      </c>
      <c r="I9" s="14">
        <v>1</v>
      </c>
      <c r="J9" s="16"/>
      <c r="K9" s="148" t="s">
        <v>33</v>
      </c>
      <c r="L9" s="45" t="s">
        <v>51</v>
      </c>
      <c r="M9" s="102" t="e">
        <f>'06.08'!P9</f>
        <v>#REF!</v>
      </c>
      <c r="N9" s="103">
        <v>3000</v>
      </c>
      <c r="O9" s="88">
        <v>1988</v>
      </c>
      <c r="P9" s="114" t="e">
        <f t="shared" ref="P9:P14" si="0">M9+N9-O9</f>
        <v>#REF!</v>
      </c>
      <c r="Q9" s="91">
        <v>1</v>
      </c>
      <c r="R9" s="82">
        <v>24</v>
      </c>
      <c r="S9" s="55">
        <f>VLOOKUP(L9,테이블!$K$3:$N$25,4,FALSE)</f>
        <v>95.625</v>
      </c>
      <c r="T9" s="90"/>
      <c r="U9" s="23"/>
    </row>
    <row r="10" spans="1:23" ht="37.9" customHeight="1">
      <c r="A10" s="122"/>
      <c r="B10" s="22" t="str">
        <f>IF(H10="","",VLOOKUP(H10,테이블!A:B,2,FALSE))</f>
        <v>Esse Blue</v>
      </c>
      <c r="C10" s="69">
        <v>1</v>
      </c>
      <c r="D10" s="22" t="str">
        <f>IF(I10="","",VLOOKUP(I10,테이블!D:E,2,FALSE))</f>
        <v>Morning</v>
      </c>
      <c r="E10" s="58"/>
      <c r="F10" s="5"/>
      <c r="G10" s="5"/>
      <c r="H10" s="14">
        <v>1</v>
      </c>
      <c r="I10" s="14">
        <v>1</v>
      </c>
      <c r="J10" s="16"/>
      <c r="K10" s="149"/>
      <c r="L10" s="19"/>
      <c r="M10" s="102"/>
      <c r="N10" s="99"/>
      <c r="O10" s="88"/>
      <c r="P10" s="68"/>
      <c r="Q10" s="91"/>
      <c r="R10" s="82"/>
      <c r="S10" s="55"/>
      <c r="T10" s="89"/>
      <c r="U10" s="23"/>
    </row>
    <row r="11" spans="1:23" ht="37.9" customHeight="1">
      <c r="A11" s="122"/>
      <c r="B11" s="22" t="str">
        <f>IF(H11="","",VLOOKUP(H11,테이블!A:B,2,FALSE))</f>
        <v/>
      </c>
      <c r="C11" s="69"/>
      <c r="D11" s="22" t="str">
        <f>IF(I11="","",VLOOKUP(I11,테이블!D:E,2,FALSE))</f>
        <v/>
      </c>
      <c r="E11" s="59"/>
      <c r="F11" s="18"/>
      <c r="G11" s="5"/>
      <c r="H11" s="14"/>
      <c r="I11" s="14"/>
      <c r="J11" s="17"/>
      <c r="K11" s="149"/>
      <c r="L11" s="46" t="s">
        <v>19</v>
      </c>
      <c r="M11" s="101" t="e">
        <f>'06.08'!P11</f>
        <v>#REF!</v>
      </c>
      <c r="N11" s="100">
        <v>3000</v>
      </c>
      <c r="O11" s="88">
        <v>4299</v>
      </c>
      <c r="P11" s="68" t="e">
        <f t="shared" si="0"/>
        <v>#REF!</v>
      </c>
      <c r="Q11" s="91">
        <v>2</v>
      </c>
      <c r="R11" s="82">
        <v>24</v>
      </c>
      <c r="S11" s="55">
        <f>VLOOKUP(L11,테이블!$K$3:$N$25,4,FALSE)</f>
        <v>94.350000000000009</v>
      </c>
      <c r="T11" s="89" t="s">
        <v>74</v>
      </c>
    </row>
    <row r="12" spans="1:23" ht="37.9" customHeight="1">
      <c r="A12" s="122"/>
      <c r="B12" s="22" t="str">
        <f>IF(H12="","",VLOOKUP(H12,테이블!A:B,2,FALSE))</f>
        <v/>
      </c>
      <c r="C12" s="72"/>
      <c r="D12" s="22" t="str">
        <f>IF(I12="","",VLOOKUP(I12,테이블!D:E,2,FALSE))</f>
        <v/>
      </c>
      <c r="E12" s="31"/>
      <c r="F12" s="18"/>
      <c r="G12" s="5"/>
      <c r="H12" s="14"/>
      <c r="I12" s="14"/>
      <c r="J12" s="16"/>
      <c r="K12" s="149"/>
      <c r="L12" s="19" t="s">
        <v>40</v>
      </c>
      <c r="M12" s="101" t="e">
        <f>'06.08'!P12</f>
        <v>#REF!</v>
      </c>
      <c r="N12" s="105"/>
      <c r="O12" s="88">
        <v>770</v>
      </c>
      <c r="P12" s="68" t="e">
        <f t="shared" si="0"/>
        <v>#REF!</v>
      </c>
      <c r="Q12" s="91">
        <v>1</v>
      </c>
      <c r="R12" s="82">
        <v>11</v>
      </c>
      <c r="S12" s="55">
        <f>VLOOKUP(L12,테이블!$K$3:$N$25,4,FALSE)</f>
        <v>71.808000000000007</v>
      </c>
      <c r="T12" s="89"/>
    </row>
    <row r="13" spans="1:23" ht="37.9" customHeight="1" thickBot="1">
      <c r="A13" s="123"/>
      <c r="B13" s="32" t="str">
        <f>IF(H13="","",VLOOKUP(H13,테이블!A:B,2,FALSE))</f>
        <v/>
      </c>
      <c r="C13" s="73"/>
      <c r="D13" s="32" t="str">
        <f>IF(I13="","",VLOOKUP(I13,테이블!D:E,2,FALSE))</f>
        <v/>
      </c>
      <c r="E13" s="33"/>
      <c r="F13" s="18"/>
      <c r="G13" s="5"/>
      <c r="H13" s="14"/>
      <c r="I13" s="14"/>
      <c r="J13" s="16"/>
      <c r="K13" s="149"/>
      <c r="L13" s="19"/>
      <c r="M13" s="101"/>
      <c r="N13" s="100"/>
      <c r="O13" s="88"/>
      <c r="P13" s="68"/>
      <c r="Q13" s="91"/>
      <c r="R13" s="82"/>
      <c r="S13" s="55"/>
      <c r="T13" s="54"/>
    </row>
    <row r="14" spans="1:23" ht="37.9" customHeight="1">
      <c r="B14" s="10"/>
      <c r="C14" s="10"/>
      <c r="D14" s="10"/>
      <c r="E14" s="10"/>
      <c r="F14" s="10"/>
      <c r="G14" s="10"/>
      <c r="H14" s="10"/>
      <c r="I14" s="10"/>
      <c r="J14" s="15"/>
      <c r="K14" s="149"/>
      <c r="L14" s="49" t="s">
        <v>44</v>
      </c>
      <c r="M14" s="101">
        <f>'06.08'!P14</f>
        <v>3000</v>
      </c>
      <c r="N14" s="87"/>
      <c r="O14" s="88">
        <v>405</v>
      </c>
      <c r="P14" s="68">
        <f t="shared" si="0"/>
        <v>2595</v>
      </c>
      <c r="Q14" s="91">
        <v>1</v>
      </c>
      <c r="R14" s="82">
        <v>12</v>
      </c>
      <c r="S14" s="55">
        <f>VLOOKUP(L14,테이블!$K$3:$N$25,4,FALSE)</f>
        <v>67.320000000000007</v>
      </c>
      <c r="T14" s="54"/>
    </row>
    <row r="15" spans="1:23" ht="37.9" customHeight="1">
      <c r="B15" s="94"/>
      <c r="J15" s="5"/>
      <c r="K15" s="150"/>
      <c r="L15" s="51"/>
      <c r="M15" s="81"/>
      <c r="N15" s="87"/>
      <c r="O15" s="88"/>
      <c r="P15" s="68"/>
      <c r="Q15" s="91"/>
      <c r="R15" s="82"/>
      <c r="S15" s="55"/>
      <c r="T15" s="30"/>
      <c r="V15" t="s">
        <v>71</v>
      </c>
      <c r="W15">
        <v>100</v>
      </c>
    </row>
    <row r="16" spans="1:23" ht="37.9" customHeight="1" thickBot="1">
      <c r="J16" s="20"/>
      <c r="K16" s="151"/>
      <c r="L16" s="106"/>
      <c r="M16" s="107"/>
      <c r="N16" s="108"/>
      <c r="O16" s="109"/>
      <c r="P16" s="110"/>
      <c r="Q16" s="111"/>
      <c r="R16" s="112"/>
      <c r="S16" s="53"/>
      <c r="T16" s="113"/>
    </row>
    <row r="17" spans="1:16" ht="37.9" customHeight="1">
      <c r="J17" s="10"/>
    </row>
    <row r="18" spans="1:16" ht="26.25" customHeight="1">
      <c r="E18" t="s">
        <v>65</v>
      </c>
      <c r="I18" s="43"/>
      <c r="J18" s="10"/>
    </row>
    <row r="19" spans="1:16" ht="15.75" thickBot="1">
      <c r="P19" t="s">
        <v>66</v>
      </c>
    </row>
    <row r="20" spans="1:16" ht="39.950000000000003" customHeight="1">
      <c r="A20" s="38" t="s">
        <v>23</v>
      </c>
      <c r="B20" s="39" t="s">
        <v>24</v>
      </c>
      <c r="C20" s="39" t="s">
        <v>18</v>
      </c>
      <c r="D20" s="130" t="s">
        <v>68</v>
      </c>
      <c r="E20" s="131"/>
      <c r="F20" s="5"/>
      <c r="G20" s="5"/>
    </row>
    <row r="21" spans="1:16" ht="39.950000000000003" customHeight="1">
      <c r="A21" s="132" t="s">
        <v>25</v>
      </c>
      <c r="B21" s="22"/>
      <c r="C21" s="69"/>
      <c r="D21" s="126"/>
      <c r="E21" s="127"/>
      <c r="F21" s="5"/>
      <c r="G21" s="5"/>
    </row>
    <row r="22" spans="1:16" ht="39.950000000000003" customHeight="1">
      <c r="A22" s="133"/>
      <c r="B22" s="22"/>
      <c r="C22" s="69"/>
      <c r="D22" s="126"/>
      <c r="E22" s="127"/>
      <c r="F22" s="5"/>
      <c r="G22" s="5"/>
    </row>
    <row r="23" spans="1:16" ht="39.950000000000003" customHeight="1">
      <c r="A23" s="133"/>
      <c r="B23" s="22"/>
      <c r="C23" s="69"/>
      <c r="D23" s="126"/>
      <c r="E23" s="127"/>
      <c r="F23" s="5"/>
      <c r="G23" s="5"/>
    </row>
    <row r="24" spans="1:16" ht="39.950000000000003" customHeight="1">
      <c r="A24" s="133"/>
      <c r="B24" s="22"/>
      <c r="C24" s="69"/>
      <c r="D24" s="126"/>
      <c r="E24" s="127"/>
      <c r="F24" s="5"/>
      <c r="G24" s="5"/>
    </row>
    <row r="25" spans="1:16" ht="39.950000000000003" customHeight="1">
      <c r="A25" s="133"/>
      <c r="B25" s="22"/>
      <c r="C25" s="69"/>
      <c r="D25" s="126"/>
      <c r="E25" s="127"/>
      <c r="F25" s="5"/>
      <c r="G25" s="5"/>
    </row>
    <row r="26" spans="1:16" ht="39.950000000000003" customHeight="1" thickBot="1">
      <c r="A26" s="134"/>
      <c r="B26" s="32"/>
      <c r="C26" s="70"/>
      <c r="D26" s="128"/>
      <c r="E26" s="129"/>
      <c r="F26" s="5"/>
      <c r="G26" s="5"/>
    </row>
    <row r="27" spans="1:16" ht="39.950000000000003" customHeight="1">
      <c r="A27" s="121" t="s">
        <v>34</v>
      </c>
      <c r="B27" s="42"/>
      <c r="C27" s="71"/>
      <c r="D27" s="124"/>
      <c r="E27" s="125"/>
      <c r="F27" s="5"/>
      <c r="G27" s="5"/>
    </row>
    <row r="28" spans="1:16" ht="39.950000000000003" customHeight="1">
      <c r="A28" s="122"/>
      <c r="B28" s="22"/>
      <c r="C28" s="69"/>
      <c r="D28" s="126"/>
      <c r="E28" s="127"/>
      <c r="F28" s="5"/>
      <c r="G28" s="5"/>
    </row>
    <row r="29" spans="1:16" ht="39.950000000000003" customHeight="1">
      <c r="A29" s="122"/>
      <c r="B29" s="22"/>
      <c r="C29" s="69"/>
      <c r="D29" s="126"/>
      <c r="E29" s="127"/>
      <c r="F29" s="5"/>
      <c r="G29" s="5"/>
    </row>
    <row r="30" spans="1:16" ht="39.950000000000003" customHeight="1">
      <c r="A30" s="122"/>
      <c r="B30" s="22"/>
      <c r="C30" s="69"/>
      <c r="D30" s="126"/>
      <c r="E30" s="127"/>
      <c r="F30" s="18"/>
      <c r="G30" s="5"/>
    </row>
    <row r="31" spans="1:16" ht="39.950000000000003" customHeight="1">
      <c r="A31" s="122"/>
      <c r="B31" s="22"/>
      <c r="C31" s="72"/>
      <c r="D31" s="126"/>
      <c r="E31" s="127"/>
      <c r="F31" s="18"/>
      <c r="G31" s="5"/>
    </row>
    <row r="32" spans="1:16" ht="39.950000000000003" customHeight="1" thickBot="1">
      <c r="A32" s="123"/>
      <c r="B32" s="32"/>
      <c r="C32" s="73"/>
      <c r="D32" s="128"/>
      <c r="E32" s="129"/>
      <c r="F32" s="18"/>
      <c r="G32" s="5"/>
    </row>
    <row r="49" ht="20.25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</sheetData>
  <mergeCells count="28">
    <mergeCell ref="A9:A13"/>
    <mergeCell ref="K9:K16"/>
    <mergeCell ref="A1:E1"/>
    <mergeCell ref="L1:M1"/>
    <mergeCell ref="N1:N2"/>
    <mergeCell ref="R1:R2"/>
    <mergeCell ref="S1:S2"/>
    <mergeCell ref="T1:T2"/>
    <mergeCell ref="K3:K8"/>
    <mergeCell ref="A4:A8"/>
    <mergeCell ref="O1:O2"/>
    <mergeCell ref="P1:P2"/>
    <mergeCell ref="Q1:Q2"/>
    <mergeCell ref="D20:E20"/>
    <mergeCell ref="A21:A26"/>
    <mergeCell ref="D21:E21"/>
    <mergeCell ref="D22:E22"/>
    <mergeCell ref="D23:E23"/>
    <mergeCell ref="D24:E24"/>
    <mergeCell ref="D25:E25"/>
    <mergeCell ref="D26:E26"/>
    <mergeCell ref="A27:A32"/>
    <mergeCell ref="D27:E27"/>
    <mergeCell ref="D28:E28"/>
    <mergeCell ref="D29:E29"/>
    <mergeCell ref="D30:E30"/>
    <mergeCell ref="D31:E31"/>
    <mergeCell ref="D32:E32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W55"/>
  <sheetViews>
    <sheetView zoomScale="70" zoomScaleNormal="70" workbookViewId="0">
      <selection activeCell="M11" sqref="M11"/>
    </sheetView>
  </sheetViews>
  <sheetFormatPr defaultRowHeight="15"/>
  <cols>
    <col min="1" max="1" width="16.140625" customWidth="1"/>
    <col min="2" max="2" width="20.7109375" customWidth="1"/>
    <col min="3" max="3" width="14.140625" customWidth="1"/>
    <col min="4" max="4" width="21.140625" customWidth="1"/>
    <col min="5" max="5" width="18" customWidth="1"/>
    <col min="6" max="6" width="11.7109375" customWidth="1"/>
    <col min="8" max="9" width="8.85546875" customWidth="1"/>
    <col min="10" max="10" width="11.140625" customWidth="1"/>
    <col min="11" max="11" width="13.140625" customWidth="1"/>
    <col min="12" max="12" width="17" customWidth="1"/>
    <col min="13" max="13" width="15.42578125" customWidth="1"/>
    <col min="14" max="14" width="14.5703125" bestFit="1" customWidth="1"/>
    <col min="15" max="15" width="11.42578125" customWidth="1"/>
    <col min="16" max="16" width="12.42578125" customWidth="1"/>
    <col min="17" max="19" width="11.42578125" customWidth="1"/>
    <col min="20" max="20" width="22" customWidth="1"/>
    <col min="22" max="22" width="8.42578125" customWidth="1"/>
    <col min="23" max="23" width="18.42578125" customWidth="1"/>
    <col min="24" max="24" width="9.140625" bestFit="1" customWidth="1"/>
    <col min="26" max="26" width="9.5703125" bestFit="1" customWidth="1"/>
    <col min="27" max="27" width="7.42578125" bestFit="1" customWidth="1"/>
    <col min="28" max="28" width="6.7109375" bestFit="1" customWidth="1"/>
    <col min="29" max="29" width="9.7109375" bestFit="1" customWidth="1"/>
    <col min="30" max="30" width="8.7109375" bestFit="1" customWidth="1"/>
    <col min="31" max="31" width="7.42578125" bestFit="1" customWidth="1"/>
    <col min="33" max="33" width="8.140625" bestFit="1" customWidth="1"/>
    <col min="34" max="34" width="21.7109375" bestFit="1" customWidth="1"/>
    <col min="35" max="35" width="8" bestFit="1" customWidth="1"/>
    <col min="36" max="36" width="6.42578125" bestFit="1" customWidth="1"/>
    <col min="37" max="37" width="9.5703125" bestFit="1" customWidth="1"/>
    <col min="38" max="38" width="7.42578125" bestFit="1" customWidth="1"/>
    <col min="39" max="39" width="6.7109375" bestFit="1" customWidth="1"/>
    <col min="40" max="40" width="9.7109375" bestFit="1" customWidth="1"/>
    <col min="41" max="41" width="8.7109375" bestFit="1" customWidth="1"/>
    <col min="42" max="42" width="7.42578125" bestFit="1" customWidth="1"/>
    <col min="44" max="44" width="7.5703125" bestFit="1" customWidth="1"/>
    <col min="45" max="45" width="14.42578125" customWidth="1"/>
    <col min="46" max="46" width="8" customWidth="1"/>
    <col min="47" max="47" width="12.140625" bestFit="1" customWidth="1"/>
    <col min="48" max="48" width="7.42578125" bestFit="1" customWidth="1"/>
    <col min="49" max="49" width="8.140625" bestFit="1" customWidth="1"/>
    <col min="50" max="50" width="8.42578125" bestFit="1" customWidth="1"/>
    <col min="51" max="51" width="5.7109375" bestFit="1" customWidth="1"/>
    <col min="52" max="52" width="9.140625" bestFit="1" customWidth="1"/>
    <col min="55" max="55" width="16.42578125" bestFit="1" customWidth="1"/>
    <col min="56" max="56" width="9.140625" bestFit="1" customWidth="1"/>
    <col min="57" max="57" width="12.140625" bestFit="1" customWidth="1"/>
    <col min="58" max="62" width="7.42578125" bestFit="1" customWidth="1"/>
  </cols>
  <sheetData>
    <row r="1" spans="1:23" ht="45" customHeight="1" thickBot="1">
      <c r="A1" s="152" t="s">
        <v>36</v>
      </c>
      <c r="B1" s="153"/>
      <c r="C1" s="153"/>
      <c r="D1" s="153"/>
      <c r="E1" s="154"/>
      <c r="F1" s="21"/>
      <c r="G1" s="5"/>
      <c r="H1" s="5"/>
      <c r="I1" s="5"/>
      <c r="J1" s="5"/>
      <c r="K1" s="34">
        <f>B2</f>
        <v>44722</v>
      </c>
      <c r="L1" s="155" t="s">
        <v>26</v>
      </c>
      <c r="M1" s="156"/>
      <c r="N1" s="157" t="s">
        <v>27</v>
      </c>
      <c r="O1" s="143" t="s">
        <v>28</v>
      </c>
      <c r="P1" s="145" t="s">
        <v>29</v>
      </c>
      <c r="Q1" s="146" t="s">
        <v>48</v>
      </c>
      <c r="R1" s="135" t="s">
        <v>47</v>
      </c>
      <c r="S1" s="137" t="s">
        <v>49</v>
      </c>
      <c r="T1" s="138" t="s">
        <v>30</v>
      </c>
      <c r="U1" s="118"/>
    </row>
    <row r="2" spans="1:23" ht="30.75" customHeight="1" thickBot="1">
      <c r="A2" s="6" t="s">
        <v>22</v>
      </c>
      <c r="B2" s="7">
        <v>44722</v>
      </c>
      <c r="C2" s="8" t="str">
        <f>CHOOSE(WEEKDAY(B2,1),"(Sunday)","(Monday)","(Tuesday)","(Wednesday)","(Thursday)","(Friday)","(Saturday)")</f>
        <v>(Friday)</v>
      </c>
      <c r="D2" s="9"/>
      <c r="E2" s="20"/>
      <c r="F2" s="11"/>
      <c r="G2" s="5"/>
      <c r="H2" s="5"/>
      <c r="I2" s="5"/>
      <c r="J2" s="5"/>
      <c r="K2" s="36" t="s">
        <v>35</v>
      </c>
      <c r="L2" s="35" t="s">
        <v>31</v>
      </c>
      <c r="M2" s="61" t="s">
        <v>18</v>
      </c>
      <c r="N2" s="158"/>
      <c r="O2" s="144"/>
      <c r="P2" s="139"/>
      <c r="Q2" s="147"/>
      <c r="R2" s="136"/>
      <c r="S2" s="136"/>
      <c r="T2" s="139"/>
      <c r="U2" s="118"/>
    </row>
    <row r="3" spans="1:23" ht="37.9" customHeight="1">
      <c r="A3" s="38" t="s">
        <v>23</v>
      </c>
      <c r="B3" s="39" t="s">
        <v>24</v>
      </c>
      <c r="C3" s="39" t="s">
        <v>18</v>
      </c>
      <c r="D3" s="39" t="s">
        <v>2</v>
      </c>
      <c r="E3" s="40" t="s">
        <v>1</v>
      </c>
      <c r="F3" s="5"/>
      <c r="G3" s="5"/>
      <c r="H3" s="37" t="s">
        <v>24</v>
      </c>
      <c r="I3" s="37" t="s">
        <v>2</v>
      </c>
      <c r="J3" s="12"/>
      <c r="K3" s="140" t="s">
        <v>32</v>
      </c>
      <c r="L3" s="47"/>
      <c r="M3" s="80"/>
      <c r="N3" s="74"/>
      <c r="O3" s="75"/>
      <c r="P3" s="92"/>
      <c r="Q3" s="62"/>
      <c r="R3" s="44"/>
      <c r="S3" s="44"/>
      <c r="T3" s="24"/>
      <c r="U3" s="23"/>
    </row>
    <row r="4" spans="1:23" ht="37.9" customHeight="1">
      <c r="A4" s="132" t="s">
        <v>25</v>
      </c>
      <c r="B4" s="22" t="str">
        <f>IF(H4="","",VLOOKUP(H4,테이블!A:B,2,FALSE))</f>
        <v>Esse Blue</v>
      </c>
      <c r="C4" s="69">
        <v>1</v>
      </c>
      <c r="D4" s="22" t="str">
        <f>IF(I4="","",VLOOKUP(I4,테이블!D:E,2,FALSE))</f>
        <v>Morning</v>
      </c>
      <c r="E4" s="41"/>
      <c r="F4" s="5"/>
      <c r="G4" s="5"/>
      <c r="H4" s="14">
        <v>1</v>
      </c>
      <c r="I4" s="14">
        <v>1</v>
      </c>
      <c r="J4" s="15"/>
      <c r="K4" s="141"/>
      <c r="L4" s="48" t="s">
        <v>19</v>
      </c>
      <c r="M4" s="80" t="e">
        <f>'06.09'!P4</f>
        <v>#REF!</v>
      </c>
      <c r="N4" s="76">
        <v>1</v>
      </c>
      <c r="O4" s="77">
        <v>1</v>
      </c>
      <c r="P4" s="92" t="e">
        <f>M4+N4-O4</f>
        <v>#REF!</v>
      </c>
      <c r="Q4" s="63"/>
      <c r="R4" s="13"/>
      <c r="S4" s="13"/>
      <c r="T4" s="25"/>
      <c r="U4" s="23"/>
    </row>
    <row r="5" spans="1:23" ht="37.9" customHeight="1">
      <c r="A5" s="133"/>
      <c r="B5" s="22" t="str">
        <f>IF(H5="","",VLOOKUP(H5,테이블!A:B,2,FALSE))</f>
        <v>EXC</v>
      </c>
      <c r="C5" s="69">
        <v>1</v>
      </c>
      <c r="D5" s="22" t="str">
        <f>IF(I5="","",VLOOKUP(I5,테이블!D:E,2,FALSE))</f>
        <v>Morning</v>
      </c>
      <c r="E5" s="56"/>
      <c r="F5" s="5"/>
      <c r="G5" s="5"/>
      <c r="H5" s="14">
        <v>10</v>
      </c>
      <c r="I5" s="14">
        <v>1</v>
      </c>
      <c r="J5" s="16"/>
      <c r="K5" s="141"/>
      <c r="L5" s="49" t="s">
        <v>73</v>
      </c>
      <c r="M5" s="80">
        <f>'06.09'!P5</f>
        <v>1</v>
      </c>
      <c r="N5" s="83"/>
      <c r="O5" s="84"/>
      <c r="P5" s="92">
        <f>M5+N5-O5</f>
        <v>1</v>
      </c>
      <c r="Q5" s="64"/>
      <c r="R5" s="60"/>
      <c r="S5" s="60"/>
      <c r="T5" s="26"/>
      <c r="U5" s="23"/>
    </row>
    <row r="6" spans="1:23" ht="37.9" customHeight="1">
      <c r="A6" s="133"/>
      <c r="B6" s="22" t="str">
        <f>IF(H6="","",VLOOKUP(H6,테이블!A:B,2,FALSE))</f>
        <v/>
      </c>
      <c r="C6" s="69"/>
      <c r="D6" s="22" t="str">
        <f>IF(I6="","",VLOOKUP(I6,테이블!D:E,2,FALSE))</f>
        <v/>
      </c>
      <c r="E6" s="31"/>
      <c r="F6" s="5"/>
      <c r="G6" s="5"/>
      <c r="H6" s="14"/>
      <c r="I6" s="14"/>
      <c r="J6" s="16"/>
      <c r="K6" s="141"/>
      <c r="L6" s="19" t="s">
        <v>51</v>
      </c>
      <c r="M6" s="80" t="e">
        <f>'06.09'!P6</f>
        <v>#REF!</v>
      </c>
      <c r="N6" s="78">
        <v>1</v>
      </c>
      <c r="O6" s="84">
        <v>1</v>
      </c>
      <c r="P6" s="92" t="e">
        <f>M6+N6-O6</f>
        <v>#REF!</v>
      </c>
      <c r="Q6" s="65"/>
      <c r="R6" s="55"/>
      <c r="S6" s="55"/>
      <c r="T6" s="27"/>
      <c r="U6" s="23"/>
    </row>
    <row r="7" spans="1:23" ht="37.9" customHeight="1">
      <c r="A7" s="133"/>
      <c r="B7" s="22" t="str">
        <f>IF(H7="","",VLOOKUP(H7,테이블!A:B,2,FALSE))</f>
        <v/>
      </c>
      <c r="C7" s="69"/>
      <c r="D7" s="22" t="str">
        <f>IF(I7="","",VLOOKUP(I7,테이블!D:E,2,FALSE))</f>
        <v/>
      </c>
      <c r="E7" s="31"/>
      <c r="F7" s="5"/>
      <c r="G7" s="5"/>
      <c r="H7" s="14"/>
      <c r="I7" s="14"/>
      <c r="J7" s="17"/>
      <c r="K7" s="141"/>
      <c r="L7" s="46" t="s">
        <v>43</v>
      </c>
      <c r="M7" s="80" t="e">
        <f>'06.09'!P7</f>
        <v>#REF!</v>
      </c>
      <c r="N7" s="78"/>
      <c r="O7" s="79"/>
      <c r="P7" s="92" t="e">
        <f>M7+N7-O7</f>
        <v>#REF!</v>
      </c>
      <c r="Q7" s="66"/>
      <c r="R7" s="52"/>
      <c r="S7" s="52"/>
      <c r="T7" s="28"/>
      <c r="U7" s="23"/>
    </row>
    <row r="8" spans="1:23" ht="37.9" customHeight="1" thickBot="1">
      <c r="A8" s="134"/>
      <c r="B8" s="32" t="str">
        <f>IF(H8="","",VLOOKUP(H8,테이블!A:B,2,FALSE))</f>
        <v/>
      </c>
      <c r="C8" s="70"/>
      <c r="D8" s="32" t="str">
        <f>IF(I8="","",VLOOKUP(I8,테이블!D:E,2,FALSE))</f>
        <v/>
      </c>
      <c r="E8" s="33"/>
      <c r="F8" s="5"/>
      <c r="G8" s="5"/>
      <c r="H8" s="14"/>
      <c r="I8" s="14"/>
      <c r="J8" s="16"/>
      <c r="K8" s="142"/>
      <c r="L8" s="50"/>
      <c r="M8" s="104"/>
      <c r="N8" s="85"/>
      <c r="O8" s="86"/>
      <c r="P8" s="93"/>
      <c r="Q8" s="67"/>
      <c r="R8" s="53"/>
      <c r="S8" s="53"/>
      <c r="T8" s="29"/>
      <c r="U8" s="23"/>
    </row>
    <row r="9" spans="1:23" ht="37.9" customHeight="1">
      <c r="A9" s="121" t="s">
        <v>34</v>
      </c>
      <c r="B9" s="42" t="str">
        <f>IF(H9="","",VLOOKUP(H9,테이블!A:B,2,FALSE))</f>
        <v>Esse Blue</v>
      </c>
      <c r="C9" s="71">
        <v>1</v>
      </c>
      <c r="D9" s="42" t="str">
        <f>IF(I9="","",VLOOKUP(I9,테이블!D:E,2,FALSE))</f>
        <v>Morning</v>
      </c>
      <c r="E9" s="57"/>
      <c r="F9" s="5"/>
      <c r="G9" s="5"/>
      <c r="H9" s="14">
        <v>1</v>
      </c>
      <c r="I9" s="14">
        <v>1</v>
      </c>
      <c r="J9" s="16"/>
      <c r="K9" s="148" t="s">
        <v>33</v>
      </c>
      <c r="L9" s="45" t="s">
        <v>51</v>
      </c>
      <c r="M9" s="102" t="e">
        <f>'06.09'!P9</f>
        <v>#REF!</v>
      </c>
      <c r="N9" s="103">
        <v>3000</v>
      </c>
      <c r="O9" s="88">
        <v>2595</v>
      </c>
      <c r="P9" s="114" t="e">
        <f t="shared" ref="P9:P14" si="0">M9+N9-O9</f>
        <v>#REF!</v>
      </c>
      <c r="Q9" s="91">
        <v>1</v>
      </c>
      <c r="R9" s="82">
        <v>24</v>
      </c>
      <c r="S9" s="55">
        <f>VLOOKUP(L9,테이블!$K$3:$N$25,4,FALSE)</f>
        <v>95.625</v>
      </c>
      <c r="T9" s="90"/>
      <c r="U9" s="23"/>
    </row>
    <row r="10" spans="1:23" ht="37.9" customHeight="1">
      <c r="A10" s="122"/>
      <c r="B10" s="22" t="str">
        <f>IF(H10="","",VLOOKUP(H10,테이블!A:B,2,FALSE))</f>
        <v>EXC</v>
      </c>
      <c r="C10" s="69">
        <v>1</v>
      </c>
      <c r="D10" s="22" t="str">
        <f>IF(I10="","",VLOOKUP(I10,테이블!D:E,2,FALSE))</f>
        <v>Morning</v>
      </c>
      <c r="E10" s="58"/>
      <c r="F10" s="5"/>
      <c r="G10" s="5"/>
      <c r="H10" s="14">
        <v>10</v>
      </c>
      <c r="I10" s="14">
        <v>1</v>
      </c>
      <c r="J10" s="16"/>
      <c r="K10" s="149"/>
      <c r="L10" s="19"/>
      <c r="M10" s="102"/>
      <c r="N10" s="99"/>
      <c r="O10" s="88"/>
      <c r="P10" s="68"/>
      <c r="Q10" s="91"/>
      <c r="R10" s="82"/>
      <c r="S10" s="55"/>
      <c r="T10" s="89"/>
      <c r="U10" s="23"/>
    </row>
    <row r="11" spans="1:23" ht="37.9" customHeight="1">
      <c r="A11" s="122"/>
      <c r="B11" s="22" t="str">
        <f>IF(H11="","",VLOOKUP(H11,테이블!A:B,2,FALSE))</f>
        <v/>
      </c>
      <c r="C11" s="69"/>
      <c r="D11" s="22" t="str">
        <f>IF(I11="","",VLOOKUP(I11,테이블!D:E,2,FALSE))</f>
        <v/>
      </c>
      <c r="E11" s="59"/>
      <c r="F11" s="18"/>
      <c r="G11" s="5"/>
      <c r="H11" s="14"/>
      <c r="I11" s="14"/>
      <c r="J11" s="17"/>
      <c r="K11" s="149"/>
      <c r="L11" s="46" t="s">
        <v>19</v>
      </c>
      <c r="M11" s="101" t="e">
        <f>'06.09'!P11</f>
        <v>#REF!</v>
      </c>
      <c r="N11" s="100">
        <v>3000</v>
      </c>
      <c r="O11" s="88">
        <v>4523</v>
      </c>
      <c r="P11" s="68" t="e">
        <f t="shared" si="0"/>
        <v>#REF!</v>
      </c>
      <c r="Q11" s="91">
        <v>2</v>
      </c>
      <c r="R11" s="82">
        <v>24</v>
      </c>
      <c r="S11" s="55">
        <f>VLOOKUP(L11,테이블!$K$3:$N$25,4,FALSE)</f>
        <v>94.350000000000009</v>
      </c>
      <c r="T11" s="89"/>
    </row>
    <row r="12" spans="1:23" ht="37.9" customHeight="1">
      <c r="A12" s="122"/>
      <c r="B12" s="22" t="str">
        <f>IF(H12="","",VLOOKUP(H12,테이블!A:B,2,FALSE))</f>
        <v/>
      </c>
      <c r="C12" s="72"/>
      <c r="D12" s="22" t="str">
        <f>IF(I12="","",VLOOKUP(I12,테이블!D:E,2,FALSE))</f>
        <v/>
      </c>
      <c r="E12" s="31"/>
      <c r="F12" s="18"/>
      <c r="G12" s="5"/>
      <c r="H12" s="14"/>
      <c r="I12" s="14"/>
      <c r="J12" s="16"/>
      <c r="K12" s="149"/>
      <c r="L12" s="19"/>
      <c r="M12" s="101"/>
      <c r="N12" s="105"/>
      <c r="O12" s="88"/>
      <c r="P12" s="68"/>
      <c r="Q12" s="91"/>
      <c r="R12" s="82"/>
      <c r="S12" s="55"/>
      <c r="T12" s="89"/>
    </row>
    <row r="13" spans="1:23" ht="37.9" customHeight="1" thickBot="1">
      <c r="A13" s="123"/>
      <c r="B13" s="32" t="str">
        <f>IF(H13="","",VLOOKUP(H13,테이블!A:B,2,FALSE))</f>
        <v/>
      </c>
      <c r="C13" s="73"/>
      <c r="D13" s="32" t="str">
        <f>IF(I13="","",VLOOKUP(I13,테이블!D:E,2,FALSE))</f>
        <v/>
      </c>
      <c r="E13" s="33"/>
      <c r="F13" s="18"/>
      <c r="G13" s="5"/>
      <c r="H13" s="14"/>
      <c r="I13" s="14"/>
      <c r="J13" s="16"/>
      <c r="K13" s="149"/>
      <c r="L13" s="19"/>
      <c r="M13" s="101"/>
      <c r="N13" s="100"/>
      <c r="O13" s="88"/>
      <c r="P13" s="68"/>
      <c r="Q13" s="91"/>
      <c r="R13" s="82"/>
      <c r="S13" s="55"/>
      <c r="T13" s="54"/>
    </row>
    <row r="14" spans="1:23" ht="37.9" customHeight="1">
      <c r="B14" s="10"/>
      <c r="C14" s="10"/>
      <c r="D14" s="10"/>
      <c r="E14" s="10"/>
      <c r="F14" s="10"/>
      <c r="G14" s="10"/>
      <c r="H14" s="10"/>
      <c r="I14" s="10"/>
      <c r="J14" s="15"/>
      <c r="K14" s="149"/>
      <c r="L14" s="49" t="s">
        <v>44</v>
      </c>
      <c r="M14" s="101">
        <f>'06.09'!P14</f>
        <v>2595</v>
      </c>
      <c r="N14" s="87"/>
      <c r="O14" s="88">
        <v>1500</v>
      </c>
      <c r="P14" s="68">
        <f t="shared" si="0"/>
        <v>1095</v>
      </c>
      <c r="Q14" s="91">
        <v>1</v>
      </c>
      <c r="R14" s="82">
        <v>24</v>
      </c>
      <c r="S14" s="55">
        <f>VLOOKUP(L14,테이블!$K$3:$N$25,4,FALSE)</f>
        <v>67.320000000000007</v>
      </c>
      <c r="T14" s="54"/>
    </row>
    <row r="15" spans="1:23" ht="37.9" customHeight="1">
      <c r="B15" s="94"/>
      <c r="J15" s="5"/>
      <c r="K15" s="150"/>
      <c r="L15" s="51"/>
      <c r="M15" s="81"/>
      <c r="N15" s="87"/>
      <c r="O15" s="88"/>
      <c r="P15" s="68"/>
      <c r="Q15" s="91"/>
      <c r="R15" s="82"/>
      <c r="S15" s="55"/>
      <c r="T15" s="30"/>
      <c r="V15" t="s">
        <v>71</v>
      </c>
      <c r="W15">
        <v>100</v>
      </c>
    </row>
    <row r="16" spans="1:23" ht="37.9" customHeight="1" thickBot="1">
      <c r="J16" s="20"/>
      <c r="K16" s="151"/>
      <c r="L16" s="106"/>
      <c r="M16" s="107"/>
      <c r="N16" s="108"/>
      <c r="O16" s="109"/>
      <c r="P16" s="110"/>
      <c r="Q16" s="111"/>
      <c r="R16" s="112"/>
      <c r="S16" s="53"/>
      <c r="T16" s="113"/>
    </row>
    <row r="17" spans="1:16" ht="37.9" customHeight="1">
      <c r="J17" s="10"/>
      <c r="N17" t="s">
        <v>74</v>
      </c>
      <c r="O17">
        <v>2266</v>
      </c>
    </row>
    <row r="18" spans="1:16" ht="26.25" customHeight="1">
      <c r="E18" t="s">
        <v>65</v>
      </c>
      <c r="I18" s="43"/>
      <c r="J18" s="10"/>
      <c r="N18" t="s">
        <v>19</v>
      </c>
      <c r="O18">
        <v>2257</v>
      </c>
    </row>
    <row r="19" spans="1:16" ht="15.75" thickBot="1">
      <c r="P19" t="s">
        <v>66</v>
      </c>
    </row>
    <row r="20" spans="1:16" ht="39.950000000000003" customHeight="1">
      <c r="A20" s="38" t="s">
        <v>23</v>
      </c>
      <c r="B20" s="39" t="s">
        <v>24</v>
      </c>
      <c r="C20" s="39" t="s">
        <v>18</v>
      </c>
      <c r="D20" s="130" t="s">
        <v>68</v>
      </c>
      <c r="E20" s="131"/>
      <c r="F20" s="5"/>
      <c r="G20" s="5"/>
    </row>
    <row r="21" spans="1:16" ht="39.950000000000003" customHeight="1">
      <c r="A21" s="132" t="s">
        <v>25</v>
      </c>
      <c r="B21" s="22"/>
      <c r="C21" s="69"/>
      <c r="D21" s="126"/>
      <c r="E21" s="127"/>
      <c r="F21" s="5"/>
      <c r="G21" s="5"/>
    </row>
    <row r="22" spans="1:16" ht="39.950000000000003" customHeight="1">
      <c r="A22" s="133"/>
      <c r="B22" s="22"/>
      <c r="C22" s="69"/>
      <c r="D22" s="126"/>
      <c r="E22" s="127"/>
      <c r="F22" s="5"/>
      <c r="G22" s="5"/>
    </row>
    <row r="23" spans="1:16" ht="39.950000000000003" customHeight="1">
      <c r="A23" s="133"/>
      <c r="B23" s="22"/>
      <c r="C23" s="69"/>
      <c r="D23" s="126"/>
      <c r="E23" s="127"/>
      <c r="F23" s="5"/>
      <c r="G23" s="5"/>
    </row>
    <row r="24" spans="1:16" ht="39.950000000000003" customHeight="1">
      <c r="A24" s="133"/>
      <c r="B24" s="22"/>
      <c r="C24" s="69"/>
      <c r="D24" s="126"/>
      <c r="E24" s="127"/>
      <c r="F24" s="5"/>
      <c r="G24" s="5"/>
    </row>
    <row r="25" spans="1:16" ht="39.950000000000003" customHeight="1">
      <c r="A25" s="133"/>
      <c r="B25" s="22"/>
      <c r="C25" s="69"/>
      <c r="D25" s="126"/>
      <c r="E25" s="127"/>
      <c r="F25" s="5"/>
      <c r="G25" s="5"/>
    </row>
    <row r="26" spans="1:16" ht="39.950000000000003" customHeight="1" thickBot="1">
      <c r="A26" s="134"/>
      <c r="B26" s="32"/>
      <c r="C26" s="70"/>
      <c r="D26" s="128"/>
      <c r="E26" s="129"/>
      <c r="F26" s="5"/>
      <c r="G26" s="5"/>
    </row>
    <row r="27" spans="1:16" ht="39.950000000000003" customHeight="1">
      <c r="A27" s="121" t="s">
        <v>34</v>
      </c>
      <c r="B27" s="42"/>
      <c r="C27" s="71"/>
      <c r="D27" s="124"/>
      <c r="E27" s="125"/>
      <c r="F27" s="5"/>
      <c r="G27" s="5"/>
    </row>
    <row r="28" spans="1:16" ht="39.950000000000003" customHeight="1">
      <c r="A28" s="122"/>
      <c r="B28" s="22"/>
      <c r="C28" s="69"/>
      <c r="D28" s="126"/>
      <c r="E28" s="127"/>
      <c r="F28" s="5"/>
      <c r="G28" s="5"/>
    </row>
    <row r="29" spans="1:16" ht="39.950000000000003" customHeight="1">
      <c r="A29" s="122"/>
      <c r="B29" s="22"/>
      <c r="C29" s="69"/>
      <c r="D29" s="126"/>
      <c r="E29" s="127"/>
      <c r="F29" s="5"/>
      <c r="G29" s="5"/>
    </row>
    <row r="30" spans="1:16" ht="39.950000000000003" customHeight="1">
      <c r="A30" s="122"/>
      <c r="B30" s="22"/>
      <c r="C30" s="69"/>
      <c r="D30" s="126"/>
      <c r="E30" s="127"/>
      <c r="F30" s="18"/>
      <c r="G30" s="5"/>
    </row>
    <row r="31" spans="1:16" ht="39.950000000000003" customHeight="1">
      <c r="A31" s="122"/>
      <c r="B31" s="22"/>
      <c r="C31" s="72"/>
      <c r="D31" s="126"/>
      <c r="E31" s="127"/>
      <c r="F31" s="18"/>
      <c r="G31" s="5"/>
    </row>
    <row r="32" spans="1:16" ht="39.950000000000003" customHeight="1" thickBot="1">
      <c r="A32" s="123"/>
      <c r="B32" s="32"/>
      <c r="C32" s="73"/>
      <c r="D32" s="128"/>
      <c r="E32" s="129"/>
      <c r="F32" s="18"/>
      <c r="G32" s="5"/>
    </row>
    <row r="49" ht="20.25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</sheetData>
  <mergeCells count="28">
    <mergeCell ref="A27:A32"/>
    <mergeCell ref="D27:E27"/>
    <mergeCell ref="D28:E28"/>
    <mergeCell ref="D29:E29"/>
    <mergeCell ref="D30:E30"/>
    <mergeCell ref="D31:E31"/>
    <mergeCell ref="D32:E32"/>
    <mergeCell ref="D20:E20"/>
    <mergeCell ref="A21:A26"/>
    <mergeCell ref="D21:E21"/>
    <mergeCell ref="D22:E22"/>
    <mergeCell ref="D23:E23"/>
    <mergeCell ref="D24:E24"/>
    <mergeCell ref="D25:E25"/>
    <mergeCell ref="D26:E26"/>
    <mergeCell ref="R1:R2"/>
    <mergeCell ref="S1:S2"/>
    <mergeCell ref="T1:T2"/>
    <mergeCell ref="K3:K8"/>
    <mergeCell ref="A4:A8"/>
    <mergeCell ref="O1:O2"/>
    <mergeCell ref="P1:P2"/>
    <mergeCell ref="Q1:Q2"/>
    <mergeCell ref="A9:A13"/>
    <mergeCell ref="K9:K16"/>
    <mergeCell ref="A1:E1"/>
    <mergeCell ref="L1:M1"/>
    <mergeCell ref="N1:N2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W55"/>
  <sheetViews>
    <sheetView zoomScale="70" zoomScaleNormal="70" workbookViewId="0">
      <selection activeCell="M11" sqref="M11"/>
    </sheetView>
  </sheetViews>
  <sheetFormatPr defaultRowHeight="15"/>
  <cols>
    <col min="1" max="1" width="16.140625" customWidth="1"/>
    <col min="2" max="2" width="20.7109375" customWidth="1"/>
    <col min="3" max="3" width="14.140625" customWidth="1"/>
    <col min="4" max="4" width="21.140625" customWidth="1"/>
    <col min="5" max="5" width="18" customWidth="1"/>
    <col min="6" max="6" width="11.7109375" customWidth="1"/>
    <col min="8" max="9" width="8.85546875" customWidth="1"/>
    <col min="10" max="10" width="11.140625" customWidth="1"/>
    <col min="11" max="11" width="13.140625" customWidth="1"/>
    <col min="12" max="12" width="17" customWidth="1"/>
    <col min="13" max="13" width="15.42578125" customWidth="1"/>
    <col min="14" max="14" width="14.5703125" bestFit="1" customWidth="1"/>
    <col min="15" max="15" width="11.42578125" customWidth="1"/>
    <col min="16" max="16" width="12.42578125" customWidth="1"/>
    <col min="17" max="19" width="11.42578125" customWidth="1"/>
    <col min="20" max="20" width="22" customWidth="1"/>
    <col min="22" max="22" width="8.42578125" customWidth="1"/>
    <col min="23" max="23" width="18.42578125" customWidth="1"/>
    <col min="24" max="24" width="9.140625" bestFit="1" customWidth="1"/>
    <col min="26" max="26" width="9.5703125" bestFit="1" customWidth="1"/>
    <col min="27" max="27" width="7.42578125" bestFit="1" customWidth="1"/>
    <col min="28" max="28" width="6.7109375" bestFit="1" customWidth="1"/>
    <col min="29" max="29" width="9.7109375" bestFit="1" customWidth="1"/>
    <col min="30" max="30" width="8.7109375" bestFit="1" customWidth="1"/>
    <col min="31" max="31" width="7.42578125" bestFit="1" customWidth="1"/>
    <col min="33" max="33" width="8.140625" bestFit="1" customWidth="1"/>
    <col min="34" max="34" width="21.7109375" bestFit="1" customWidth="1"/>
    <col min="35" max="35" width="8" bestFit="1" customWidth="1"/>
    <col min="36" max="36" width="6.42578125" bestFit="1" customWidth="1"/>
    <col min="37" max="37" width="9.5703125" bestFit="1" customWidth="1"/>
    <col min="38" max="38" width="7.42578125" bestFit="1" customWidth="1"/>
    <col min="39" max="39" width="6.7109375" bestFit="1" customWidth="1"/>
    <col min="40" max="40" width="9.7109375" bestFit="1" customWidth="1"/>
    <col min="41" max="41" width="8.7109375" bestFit="1" customWidth="1"/>
    <col min="42" max="42" width="7.42578125" bestFit="1" customWidth="1"/>
    <col min="44" max="44" width="7.5703125" bestFit="1" customWidth="1"/>
    <col min="45" max="45" width="14.42578125" customWidth="1"/>
    <col min="46" max="46" width="8" customWidth="1"/>
    <col min="47" max="47" width="12.140625" bestFit="1" customWidth="1"/>
    <col min="48" max="48" width="7.42578125" bestFit="1" customWidth="1"/>
    <col min="49" max="49" width="8.140625" bestFit="1" customWidth="1"/>
    <col min="50" max="50" width="8.42578125" bestFit="1" customWidth="1"/>
    <col min="51" max="51" width="5.7109375" bestFit="1" customWidth="1"/>
    <col min="52" max="52" width="9.140625" bestFit="1" customWidth="1"/>
    <col min="55" max="55" width="16.42578125" bestFit="1" customWidth="1"/>
    <col min="56" max="56" width="9.140625" bestFit="1" customWidth="1"/>
    <col min="57" max="57" width="12.140625" bestFit="1" customWidth="1"/>
    <col min="58" max="62" width="7.42578125" bestFit="1" customWidth="1"/>
  </cols>
  <sheetData>
    <row r="1" spans="1:23" ht="45" customHeight="1" thickBot="1">
      <c r="A1" s="152" t="s">
        <v>36</v>
      </c>
      <c r="B1" s="153"/>
      <c r="C1" s="153"/>
      <c r="D1" s="153"/>
      <c r="E1" s="154"/>
      <c r="F1" s="21"/>
      <c r="G1" s="5"/>
      <c r="H1" s="5"/>
      <c r="I1" s="5"/>
      <c r="J1" s="5"/>
      <c r="K1" s="34">
        <f>B2</f>
        <v>44725</v>
      </c>
      <c r="L1" s="155" t="s">
        <v>26</v>
      </c>
      <c r="M1" s="156"/>
      <c r="N1" s="157" t="s">
        <v>27</v>
      </c>
      <c r="O1" s="143" t="s">
        <v>28</v>
      </c>
      <c r="P1" s="145" t="s">
        <v>29</v>
      </c>
      <c r="Q1" s="146" t="s">
        <v>48</v>
      </c>
      <c r="R1" s="135" t="s">
        <v>47</v>
      </c>
      <c r="S1" s="137" t="s">
        <v>49</v>
      </c>
      <c r="T1" s="138" t="s">
        <v>30</v>
      </c>
      <c r="U1" s="119"/>
    </row>
    <row r="2" spans="1:23" ht="30.75" customHeight="1" thickBot="1">
      <c r="A2" s="6" t="s">
        <v>22</v>
      </c>
      <c r="B2" s="7">
        <v>44725</v>
      </c>
      <c r="C2" s="8" t="str">
        <f>CHOOSE(WEEKDAY(B2,1),"(Sunday)","(Monday)","(Tuesday)","(Wednesday)","(Thursday)","(Friday)","(Saturday)")</f>
        <v>(Monday)</v>
      </c>
      <c r="D2" s="9"/>
      <c r="E2" s="20"/>
      <c r="F2" s="11"/>
      <c r="G2" s="5"/>
      <c r="H2" s="5"/>
      <c r="I2" s="5"/>
      <c r="J2" s="5"/>
      <c r="K2" s="36" t="s">
        <v>35</v>
      </c>
      <c r="L2" s="35" t="s">
        <v>31</v>
      </c>
      <c r="M2" s="61" t="s">
        <v>18</v>
      </c>
      <c r="N2" s="158"/>
      <c r="O2" s="144"/>
      <c r="P2" s="139"/>
      <c r="Q2" s="147"/>
      <c r="R2" s="136"/>
      <c r="S2" s="136"/>
      <c r="T2" s="139"/>
      <c r="U2" s="119"/>
    </row>
    <row r="3" spans="1:23" ht="37.9" customHeight="1">
      <c r="A3" s="38" t="s">
        <v>23</v>
      </c>
      <c r="B3" s="39" t="s">
        <v>24</v>
      </c>
      <c r="C3" s="39" t="s">
        <v>18</v>
      </c>
      <c r="D3" s="39" t="s">
        <v>2</v>
      </c>
      <c r="E3" s="40" t="s">
        <v>1</v>
      </c>
      <c r="F3" s="5"/>
      <c r="G3" s="5"/>
      <c r="H3" s="37" t="s">
        <v>24</v>
      </c>
      <c r="I3" s="37" t="s">
        <v>2</v>
      </c>
      <c r="J3" s="12"/>
      <c r="K3" s="140" t="s">
        <v>32</v>
      </c>
      <c r="L3" s="47"/>
      <c r="M3" s="80"/>
      <c r="N3" s="74"/>
      <c r="O3" s="75"/>
      <c r="P3" s="92"/>
      <c r="Q3" s="62"/>
      <c r="R3" s="44"/>
      <c r="S3" s="44"/>
      <c r="T3" s="24"/>
      <c r="U3" s="23"/>
    </row>
    <row r="4" spans="1:23" ht="37.9" customHeight="1">
      <c r="A4" s="132" t="s">
        <v>25</v>
      </c>
      <c r="B4" s="22" t="str">
        <f>IF(H4="","",VLOOKUP(H4,테이블!A:B,2,FALSE))</f>
        <v>EXC</v>
      </c>
      <c r="C4" s="69">
        <v>1</v>
      </c>
      <c r="D4" s="22" t="str">
        <f>IF(I4="","",VLOOKUP(I4,테이블!D:E,2,FALSE))</f>
        <v>Morning</v>
      </c>
      <c r="E4" s="41"/>
      <c r="F4" s="5"/>
      <c r="G4" s="5"/>
      <c r="H4" s="14">
        <v>10</v>
      </c>
      <c r="I4" s="14">
        <v>1</v>
      </c>
      <c r="J4" s="15"/>
      <c r="K4" s="141"/>
      <c r="L4" s="48" t="s">
        <v>19</v>
      </c>
      <c r="M4" s="80" t="e">
        <f>'06.10'!P4</f>
        <v>#REF!</v>
      </c>
      <c r="N4" s="76">
        <v>2</v>
      </c>
      <c r="O4" s="77">
        <v>2</v>
      </c>
      <c r="P4" s="92" t="e">
        <f>M4+N4-O4</f>
        <v>#REF!</v>
      </c>
      <c r="Q4" s="63"/>
      <c r="R4" s="13"/>
      <c r="S4" s="13"/>
      <c r="T4" s="25"/>
      <c r="U4" s="23"/>
    </row>
    <row r="5" spans="1:23" ht="37.9" customHeight="1">
      <c r="A5" s="133"/>
      <c r="B5" s="22" t="str">
        <f>IF(H5="","",VLOOKUP(H5,테이블!A:B,2,FALSE))</f>
        <v>EXC</v>
      </c>
      <c r="C5" s="69">
        <v>1</v>
      </c>
      <c r="D5" s="22" t="str">
        <f>IF(I5="","",VLOOKUP(I5,테이블!D:E,2,FALSE))</f>
        <v>Morning</v>
      </c>
      <c r="E5" s="56"/>
      <c r="F5" s="5"/>
      <c r="G5" s="5"/>
      <c r="H5" s="14">
        <v>10</v>
      </c>
      <c r="I5" s="14">
        <v>1</v>
      </c>
      <c r="J5" s="16"/>
      <c r="K5" s="141"/>
      <c r="L5" s="49" t="s">
        <v>73</v>
      </c>
      <c r="M5" s="80">
        <f>'06.10'!P5</f>
        <v>1</v>
      </c>
      <c r="N5" s="83"/>
      <c r="O5" s="84">
        <v>1</v>
      </c>
      <c r="P5" s="92">
        <f>M5+N5-O5</f>
        <v>0</v>
      </c>
      <c r="Q5" s="64"/>
      <c r="R5" s="60"/>
      <c r="S5" s="60"/>
      <c r="T5" s="26"/>
      <c r="U5" s="23"/>
    </row>
    <row r="6" spans="1:23" ht="37.9" customHeight="1">
      <c r="A6" s="133"/>
      <c r="B6" s="22" t="str">
        <f>IF(H6="","",VLOOKUP(H6,테이블!A:B,2,FALSE))</f>
        <v/>
      </c>
      <c r="C6" s="69"/>
      <c r="D6" s="22" t="str">
        <f>IF(I6="","",VLOOKUP(I6,테이블!D:E,2,FALSE))</f>
        <v/>
      </c>
      <c r="E6" s="31"/>
      <c r="F6" s="5"/>
      <c r="G6" s="5"/>
      <c r="H6" s="14"/>
      <c r="I6" s="14"/>
      <c r="J6" s="16"/>
      <c r="K6" s="141"/>
      <c r="L6" s="19" t="s">
        <v>51</v>
      </c>
      <c r="M6" s="80" t="e">
        <f>'06.10'!P6</f>
        <v>#REF!</v>
      </c>
      <c r="N6" s="78"/>
      <c r="O6" s="84"/>
      <c r="P6" s="92" t="e">
        <f>M6+N6-O6</f>
        <v>#REF!</v>
      </c>
      <c r="Q6" s="65"/>
      <c r="R6" s="55"/>
      <c r="S6" s="55"/>
      <c r="T6" s="27"/>
      <c r="U6" s="23"/>
    </row>
    <row r="7" spans="1:23" ht="37.9" customHeight="1">
      <c r="A7" s="133"/>
      <c r="B7" s="22" t="str">
        <f>IF(H7="","",VLOOKUP(H7,테이블!A:B,2,FALSE))</f>
        <v/>
      </c>
      <c r="C7" s="69"/>
      <c r="D7" s="22" t="str">
        <f>IF(I7="","",VLOOKUP(I7,테이블!D:E,2,FALSE))</f>
        <v/>
      </c>
      <c r="E7" s="31"/>
      <c r="F7" s="5"/>
      <c r="G7" s="5"/>
      <c r="H7" s="14"/>
      <c r="I7" s="14"/>
      <c r="J7" s="17"/>
      <c r="K7" s="141"/>
      <c r="L7" s="46" t="s">
        <v>43</v>
      </c>
      <c r="M7" s="80" t="e">
        <f>'06.10'!P7</f>
        <v>#REF!</v>
      </c>
      <c r="N7" s="78"/>
      <c r="O7" s="79"/>
      <c r="P7" s="92" t="e">
        <f>M7+N7-O7</f>
        <v>#REF!</v>
      </c>
      <c r="Q7" s="66"/>
      <c r="R7" s="52"/>
      <c r="S7" s="52"/>
      <c r="T7" s="28"/>
      <c r="U7" s="23"/>
    </row>
    <row r="8" spans="1:23" ht="37.9" customHeight="1" thickBot="1">
      <c r="A8" s="134"/>
      <c r="B8" s="32" t="str">
        <f>IF(H8="","",VLOOKUP(H8,테이블!A:B,2,FALSE))</f>
        <v/>
      </c>
      <c r="C8" s="70"/>
      <c r="D8" s="32" t="str">
        <f>IF(I8="","",VLOOKUP(I8,테이블!D:E,2,FALSE))</f>
        <v/>
      </c>
      <c r="E8" s="33"/>
      <c r="F8" s="5"/>
      <c r="G8" s="5"/>
      <c r="H8" s="14"/>
      <c r="I8" s="14"/>
      <c r="J8" s="16"/>
      <c r="K8" s="142"/>
      <c r="L8" s="50"/>
      <c r="M8" s="104"/>
      <c r="N8" s="85"/>
      <c r="O8" s="86"/>
      <c r="P8" s="93"/>
      <c r="Q8" s="67"/>
      <c r="R8" s="53"/>
      <c r="S8" s="53"/>
      <c r="T8" s="29"/>
      <c r="U8" s="23"/>
    </row>
    <row r="9" spans="1:23" ht="37.9" customHeight="1">
      <c r="A9" s="121" t="s">
        <v>34</v>
      </c>
      <c r="B9" s="42" t="str">
        <f>IF(H9="","",VLOOKUP(H9,테이블!A:B,2,FALSE))</f>
        <v>EXC</v>
      </c>
      <c r="C9" s="71">
        <v>1</v>
      </c>
      <c r="D9" s="42" t="str">
        <f>IF(I9="","",VLOOKUP(I9,테이블!D:E,2,FALSE))</f>
        <v>Morning</v>
      </c>
      <c r="E9" s="57"/>
      <c r="F9" s="5"/>
      <c r="G9" s="5"/>
      <c r="H9" s="14">
        <v>10</v>
      </c>
      <c r="I9" s="14">
        <v>1</v>
      </c>
      <c r="J9" s="16"/>
      <c r="K9" s="148" t="s">
        <v>33</v>
      </c>
      <c r="L9" s="45" t="s">
        <v>51</v>
      </c>
      <c r="M9" s="102" t="e">
        <f>'06.10'!P9</f>
        <v>#REF!</v>
      </c>
      <c r="N9" s="103"/>
      <c r="O9" s="88">
        <f>Q9*R9*S9+300</f>
        <v>2595</v>
      </c>
      <c r="P9" s="114" t="e">
        <f t="shared" ref="P9:P14" si="0">M9+N9-O9</f>
        <v>#REF!</v>
      </c>
      <c r="Q9" s="91">
        <v>1</v>
      </c>
      <c r="R9" s="82">
        <v>24</v>
      </c>
      <c r="S9" s="55">
        <f>VLOOKUP(L9,테이블!$K$3:$N$25,4,FALSE)</f>
        <v>95.625</v>
      </c>
      <c r="T9" s="90"/>
      <c r="U9" s="23"/>
    </row>
    <row r="10" spans="1:23" ht="37.9" customHeight="1">
      <c r="A10" s="122"/>
      <c r="B10" s="22" t="str">
        <f>IF(H10="","",VLOOKUP(H10,테이블!A:B,2,FALSE))</f>
        <v>EX W Comp</v>
      </c>
      <c r="C10" s="69">
        <v>1</v>
      </c>
      <c r="D10" s="22" t="str">
        <f>IF(I10="","",VLOOKUP(I10,테이블!D:E,2,FALSE))</f>
        <v>Morning</v>
      </c>
      <c r="E10" s="58"/>
      <c r="F10" s="5"/>
      <c r="G10" s="5"/>
      <c r="H10" s="14">
        <v>20</v>
      </c>
      <c r="I10" s="14">
        <v>1</v>
      </c>
      <c r="J10" s="16"/>
      <c r="K10" s="149"/>
      <c r="L10" s="19"/>
      <c r="M10" s="102"/>
      <c r="N10" s="99"/>
      <c r="O10" s="88"/>
      <c r="P10" s="68"/>
      <c r="Q10" s="91"/>
      <c r="R10" s="82"/>
      <c r="S10" s="55"/>
      <c r="T10" s="89"/>
      <c r="U10" s="23"/>
    </row>
    <row r="11" spans="1:23" ht="37.9" customHeight="1">
      <c r="A11" s="122"/>
      <c r="B11" s="22" t="str">
        <f>IF(H11="","",VLOOKUP(H11,테이블!A:B,2,FALSE))</f>
        <v>EXC</v>
      </c>
      <c r="C11" s="69">
        <v>1</v>
      </c>
      <c r="D11" s="22" t="str">
        <f>IF(I11="","",VLOOKUP(I11,테이블!D:E,2,FALSE))</f>
        <v>Morning</v>
      </c>
      <c r="E11" s="59"/>
      <c r="F11" s="18"/>
      <c r="G11" s="5"/>
      <c r="H11" s="14">
        <v>10</v>
      </c>
      <c r="I11" s="14">
        <v>1</v>
      </c>
      <c r="J11" s="17"/>
      <c r="K11" s="149"/>
      <c r="L11" s="46" t="s">
        <v>19</v>
      </c>
      <c r="M11" s="101" t="e">
        <f>'06.10'!P11</f>
        <v>#REF!</v>
      </c>
      <c r="N11" s="100">
        <v>6000</v>
      </c>
      <c r="O11" s="88">
        <f>Q11*R11*S11+300</f>
        <v>4828.8</v>
      </c>
      <c r="P11" s="68" t="e">
        <f t="shared" si="0"/>
        <v>#REF!</v>
      </c>
      <c r="Q11" s="91">
        <v>2</v>
      </c>
      <c r="R11" s="82">
        <v>24</v>
      </c>
      <c r="S11" s="55">
        <f>VLOOKUP(L11,테이블!$K$3:$N$25,4,FALSE)</f>
        <v>94.350000000000009</v>
      </c>
      <c r="T11" s="89"/>
    </row>
    <row r="12" spans="1:23" ht="37.9" customHeight="1">
      <c r="A12" s="122"/>
      <c r="B12" s="22" t="str">
        <f>IF(H12="","",VLOOKUP(H12,테이블!A:B,2,FALSE))</f>
        <v/>
      </c>
      <c r="C12" s="72"/>
      <c r="D12" s="22" t="str">
        <f>IF(I12="","",VLOOKUP(I12,테이블!D:E,2,FALSE))</f>
        <v/>
      </c>
      <c r="E12" s="31"/>
      <c r="F12" s="18"/>
      <c r="G12" s="5"/>
      <c r="H12" s="14"/>
      <c r="I12" s="14"/>
      <c r="J12" s="16"/>
      <c r="K12" s="149"/>
      <c r="L12" s="19"/>
      <c r="M12" s="101"/>
      <c r="N12" s="105"/>
      <c r="O12" s="88"/>
      <c r="P12" s="68"/>
      <c r="Q12" s="91"/>
      <c r="R12" s="82"/>
      <c r="S12" s="55"/>
      <c r="T12" s="89"/>
    </row>
    <row r="13" spans="1:23" ht="37.9" customHeight="1" thickBot="1">
      <c r="A13" s="123"/>
      <c r="B13" s="32" t="str">
        <f>IF(H13="","",VLOOKUP(H13,테이블!A:B,2,FALSE))</f>
        <v/>
      </c>
      <c r="C13" s="73"/>
      <c r="D13" s="32" t="str">
        <f>IF(I13="","",VLOOKUP(I13,테이블!D:E,2,FALSE))</f>
        <v/>
      </c>
      <c r="E13" s="33"/>
      <c r="F13" s="18"/>
      <c r="G13" s="5"/>
      <c r="H13" s="14"/>
      <c r="I13" s="14"/>
      <c r="J13" s="16"/>
      <c r="K13" s="149"/>
      <c r="L13" s="19"/>
      <c r="M13" s="101"/>
      <c r="N13" s="100"/>
      <c r="O13" s="88"/>
      <c r="P13" s="68"/>
      <c r="Q13" s="91"/>
      <c r="R13" s="82"/>
      <c r="S13" s="55"/>
      <c r="T13" s="54"/>
    </row>
    <row r="14" spans="1:23" ht="37.9" customHeight="1">
      <c r="B14" s="10"/>
      <c r="C14" s="10"/>
      <c r="D14" s="10"/>
      <c r="E14" s="10"/>
      <c r="F14" s="10"/>
      <c r="G14" s="10"/>
      <c r="H14" s="10"/>
      <c r="I14" s="10"/>
      <c r="J14" s="15"/>
      <c r="K14" s="149"/>
      <c r="L14" s="49" t="s">
        <v>44</v>
      </c>
      <c r="M14" s="101">
        <f>'06.10'!P14</f>
        <v>1095</v>
      </c>
      <c r="N14" s="87">
        <v>3000</v>
      </c>
      <c r="O14" s="88">
        <f>Q14*R14*S14-200</f>
        <v>1415.6800000000003</v>
      </c>
      <c r="P14" s="68">
        <f t="shared" si="0"/>
        <v>2679.3199999999997</v>
      </c>
      <c r="Q14" s="91">
        <v>1</v>
      </c>
      <c r="R14" s="82">
        <v>24</v>
      </c>
      <c r="S14" s="55">
        <f>VLOOKUP(L14,테이블!$K$3:$N$25,4,FALSE)</f>
        <v>67.320000000000007</v>
      </c>
      <c r="T14" s="54"/>
    </row>
    <row r="15" spans="1:23" ht="37.9" customHeight="1">
      <c r="B15" s="94"/>
      <c r="J15" s="5"/>
      <c r="K15" s="150"/>
      <c r="L15" s="51"/>
      <c r="M15" s="81"/>
      <c r="N15" s="87"/>
      <c r="O15" s="88"/>
      <c r="P15" s="68"/>
      <c r="Q15" s="91"/>
      <c r="R15" s="82"/>
      <c r="S15" s="55"/>
      <c r="T15" s="30"/>
      <c r="V15" t="s">
        <v>71</v>
      </c>
      <c r="W15">
        <v>100</v>
      </c>
    </row>
    <row r="16" spans="1:23" ht="37.9" customHeight="1" thickBot="1">
      <c r="J16" s="20"/>
      <c r="K16" s="151"/>
      <c r="L16" s="106"/>
      <c r="M16" s="107"/>
      <c r="N16" s="108"/>
      <c r="O16" s="109"/>
      <c r="P16" s="110"/>
      <c r="Q16" s="111"/>
      <c r="R16" s="112"/>
      <c r="S16" s="53"/>
      <c r="T16" s="113"/>
    </row>
    <row r="17" spans="1:16" ht="37.9" customHeight="1">
      <c r="J17" s="10"/>
    </row>
    <row r="18" spans="1:16" ht="26.25" customHeight="1">
      <c r="E18" t="s">
        <v>65</v>
      </c>
      <c r="I18" s="43"/>
      <c r="J18" s="10"/>
    </row>
    <row r="19" spans="1:16" ht="15.75" thickBot="1">
      <c r="P19" t="s">
        <v>66</v>
      </c>
    </row>
    <row r="20" spans="1:16" ht="39.950000000000003" customHeight="1">
      <c r="A20" s="38" t="s">
        <v>23</v>
      </c>
      <c r="B20" s="39" t="s">
        <v>24</v>
      </c>
      <c r="C20" s="39" t="s">
        <v>18</v>
      </c>
      <c r="D20" s="130" t="s">
        <v>68</v>
      </c>
      <c r="E20" s="131"/>
      <c r="F20" s="5"/>
      <c r="G20" s="5"/>
    </row>
    <row r="21" spans="1:16" ht="39.950000000000003" customHeight="1">
      <c r="A21" s="132" t="s">
        <v>25</v>
      </c>
      <c r="B21" s="22"/>
      <c r="C21" s="69"/>
      <c r="D21" s="126"/>
      <c r="E21" s="127"/>
      <c r="F21" s="5"/>
      <c r="G21" s="5"/>
    </row>
    <row r="22" spans="1:16" ht="39.950000000000003" customHeight="1">
      <c r="A22" s="133"/>
      <c r="B22" s="22"/>
      <c r="C22" s="69"/>
      <c r="D22" s="126"/>
      <c r="E22" s="127"/>
      <c r="F22" s="5"/>
      <c r="G22" s="5"/>
    </row>
    <row r="23" spans="1:16" ht="39.950000000000003" customHeight="1">
      <c r="A23" s="133"/>
      <c r="B23" s="22"/>
      <c r="C23" s="69"/>
      <c r="D23" s="126"/>
      <c r="E23" s="127"/>
      <c r="F23" s="5"/>
      <c r="G23" s="5"/>
    </row>
    <row r="24" spans="1:16" ht="39.950000000000003" customHeight="1">
      <c r="A24" s="133"/>
      <c r="B24" s="22"/>
      <c r="C24" s="69"/>
      <c r="D24" s="126"/>
      <c r="E24" s="127"/>
      <c r="F24" s="5"/>
      <c r="G24" s="5"/>
    </row>
    <row r="25" spans="1:16" ht="39.950000000000003" customHeight="1">
      <c r="A25" s="133"/>
      <c r="B25" s="22"/>
      <c r="C25" s="69"/>
      <c r="D25" s="126"/>
      <c r="E25" s="127"/>
      <c r="F25" s="5"/>
      <c r="G25" s="5"/>
    </row>
    <row r="26" spans="1:16" ht="39.950000000000003" customHeight="1" thickBot="1">
      <c r="A26" s="134"/>
      <c r="B26" s="32"/>
      <c r="C26" s="70"/>
      <c r="D26" s="128"/>
      <c r="E26" s="129"/>
      <c r="F26" s="5"/>
      <c r="G26" s="5"/>
    </row>
    <row r="27" spans="1:16" ht="39.950000000000003" customHeight="1">
      <c r="A27" s="121" t="s">
        <v>34</v>
      </c>
      <c r="B27" s="42"/>
      <c r="C27" s="71"/>
      <c r="D27" s="124"/>
      <c r="E27" s="125"/>
      <c r="F27" s="5"/>
      <c r="G27" s="5"/>
    </row>
    <row r="28" spans="1:16" ht="39.950000000000003" customHeight="1">
      <c r="A28" s="122"/>
      <c r="B28" s="22"/>
      <c r="C28" s="69"/>
      <c r="D28" s="126"/>
      <c r="E28" s="127"/>
      <c r="F28" s="5"/>
      <c r="G28" s="5"/>
    </row>
    <row r="29" spans="1:16" ht="39.950000000000003" customHeight="1">
      <c r="A29" s="122"/>
      <c r="B29" s="22"/>
      <c r="C29" s="69"/>
      <c r="D29" s="126"/>
      <c r="E29" s="127"/>
      <c r="F29" s="5"/>
      <c r="G29" s="5"/>
    </row>
    <row r="30" spans="1:16" ht="39.950000000000003" customHeight="1">
      <c r="A30" s="122"/>
      <c r="B30" s="22"/>
      <c r="C30" s="69"/>
      <c r="D30" s="126"/>
      <c r="E30" s="127"/>
      <c r="F30" s="18"/>
      <c r="G30" s="5"/>
    </row>
    <row r="31" spans="1:16" ht="39.950000000000003" customHeight="1">
      <c r="A31" s="122"/>
      <c r="B31" s="22"/>
      <c r="C31" s="72"/>
      <c r="D31" s="126"/>
      <c r="E31" s="127"/>
      <c r="F31" s="18"/>
      <c r="G31" s="5"/>
    </row>
    <row r="32" spans="1:16" ht="39.950000000000003" customHeight="1" thickBot="1">
      <c r="A32" s="123"/>
      <c r="B32" s="32"/>
      <c r="C32" s="73"/>
      <c r="D32" s="128"/>
      <c r="E32" s="129"/>
      <c r="F32" s="18"/>
      <c r="G32" s="5"/>
    </row>
    <row r="49" ht="20.25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</sheetData>
  <mergeCells count="28">
    <mergeCell ref="A9:A13"/>
    <mergeCell ref="K9:K16"/>
    <mergeCell ref="A1:E1"/>
    <mergeCell ref="L1:M1"/>
    <mergeCell ref="N1:N2"/>
    <mergeCell ref="R1:R2"/>
    <mergeCell ref="S1:S2"/>
    <mergeCell ref="T1:T2"/>
    <mergeCell ref="K3:K8"/>
    <mergeCell ref="A4:A8"/>
    <mergeCell ref="O1:O2"/>
    <mergeCell ref="P1:P2"/>
    <mergeCell ref="Q1:Q2"/>
    <mergeCell ref="D20:E20"/>
    <mergeCell ref="A21:A26"/>
    <mergeCell ref="D21:E21"/>
    <mergeCell ref="D22:E22"/>
    <mergeCell ref="D23:E23"/>
    <mergeCell ref="D24:E24"/>
    <mergeCell ref="D25:E25"/>
    <mergeCell ref="D26:E26"/>
    <mergeCell ref="A27:A32"/>
    <mergeCell ref="D27:E27"/>
    <mergeCell ref="D28:E28"/>
    <mergeCell ref="D29:E29"/>
    <mergeCell ref="D30:E30"/>
    <mergeCell ref="D31:E31"/>
    <mergeCell ref="D32:E32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W55"/>
  <sheetViews>
    <sheetView zoomScale="70" zoomScaleNormal="70" workbookViewId="0">
      <selection activeCell="M11" sqref="M11"/>
    </sheetView>
  </sheetViews>
  <sheetFormatPr defaultRowHeight="15"/>
  <cols>
    <col min="1" max="1" width="16.140625" customWidth="1"/>
    <col min="2" max="2" width="20.7109375" customWidth="1"/>
    <col min="3" max="3" width="14.140625" customWidth="1"/>
    <col min="4" max="4" width="21.140625" customWidth="1"/>
    <col min="5" max="5" width="18" customWidth="1"/>
    <col min="6" max="6" width="11.7109375" customWidth="1"/>
    <col min="8" max="9" width="8.85546875" customWidth="1"/>
    <col min="10" max="10" width="11.140625" customWidth="1"/>
    <col min="11" max="11" width="13.140625" customWidth="1"/>
    <col min="12" max="12" width="17" customWidth="1"/>
    <col min="13" max="13" width="15.42578125" customWidth="1"/>
    <col min="14" max="14" width="14.5703125" bestFit="1" customWidth="1"/>
    <col min="15" max="15" width="11.42578125" customWidth="1"/>
    <col min="16" max="16" width="12.42578125" customWidth="1"/>
    <col min="17" max="19" width="11.42578125" customWidth="1"/>
    <col min="20" max="20" width="22" customWidth="1"/>
    <col min="22" max="22" width="8.42578125" customWidth="1"/>
    <col min="23" max="23" width="18.42578125" customWidth="1"/>
    <col min="24" max="24" width="9.140625" bestFit="1" customWidth="1"/>
    <col min="26" max="26" width="9.5703125" bestFit="1" customWidth="1"/>
    <col min="27" max="27" width="7.42578125" bestFit="1" customWidth="1"/>
    <col min="28" max="28" width="6.7109375" bestFit="1" customWidth="1"/>
    <col min="29" max="29" width="9.7109375" bestFit="1" customWidth="1"/>
    <col min="30" max="30" width="8.7109375" bestFit="1" customWidth="1"/>
    <col min="31" max="31" width="7.42578125" bestFit="1" customWidth="1"/>
    <col min="33" max="33" width="8.140625" bestFit="1" customWidth="1"/>
    <col min="34" max="34" width="21.7109375" bestFit="1" customWidth="1"/>
    <col min="35" max="35" width="8" bestFit="1" customWidth="1"/>
    <col min="36" max="36" width="6.42578125" bestFit="1" customWidth="1"/>
    <col min="37" max="37" width="9.5703125" bestFit="1" customWidth="1"/>
    <col min="38" max="38" width="7.42578125" bestFit="1" customWidth="1"/>
    <col min="39" max="39" width="6.7109375" bestFit="1" customWidth="1"/>
    <col min="40" max="40" width="9.7109375" bestFit="1" customWidth="1"/>
    <col min="41" max="41" width="8.7109375" bestFit="1" customWidth="1"/>
    <col min="42" max="42" width="7.42578125" bestFit="1" customWidth="1"/>
    <col min="44" max="44" width="7.5703125" bestFit="1" customWidth="1"/>
    <col min="45" max="45" width="14.42578125" customWidth="1"/>
    <col min="46" max="46" width="8" customWidth="1"/>
    <col min="47" max="47" width="12.140625" bestFit="1" customWidth="1"/>
    <col min="48" max="48" width="7.42578125" bestFit="1" customWidth="1"/>
    <col min="49" max="49" width="8.140625" bestFit="1" customWidth="1"/>
    <col min="50" max="50" width="8.42578125" bestFit="1" customWidth="1"/>
    <col min="51" max="51" width="5.7109375" bestFit="1" customWidth="1"/>
    <col min="52" max="52" width="9.140625" bestFit="1" customWidth="1"/>
    <col min="55" max="55" width="16.42578125" bestFit="1" customWidth="1"/>
    <col min="56" max="56" width="9.140625" bestFit="1" customWidth="1"/>
    <col min="57" max="57" width="12.140625" bestFit="1" customWidth="1"/>
    <col min="58" max="62" width="7.42578125" bestFit="1" customWidth="1"/>
  </cols>
  <sheetData>
    <row r="1" spans="1:23" ht="45" customHeight="1" thickBot="1">
      <c r="A1" s="152" t="s">
        <v>36</v>
      </c>
      <c r="B1" s="153"/>
      <c r="C1" s="153"/>
      <c r="D1" s="153"/>
      <c r="E1" s="154"/>
      <c r="F1" s="21"/>
      <c r="G1" s="5"/>
      <c r="H1" s="5"/>
      <c r="I1" s="5"/>
      <c r="J1" s="5"/>
      <c r="K1" s="34">
        <f>B2</f>
        <v>44726</v>
      </c>
      <c r="L1" s="155" t="s">
        <v>26</v>
      </c>
      <c r="M1" s="156"/>
      <c r="N1" s="157" t="s">
        <v>27</v>
      </c>
      <c r="O1" s="143" t="s">
        <v>28</v>
      </c>
      <c r="P1" s="145" t="s">
        <v>29</v>
      </c>
      <c r="Q1" s="146" t="s">
        <v>48</v>
      </c>
      <c r="R1" s="135" t="s">
        <v>47</v>
      </c>
      <c r="S1" s="137" t="s">
        <v>49</v>
      </c>
      <c r="T1" s="138" t="s">
        <v>30</v>
      </c>
      <c r="U1" s="120"/>
    </row>
    <row r="2" spans="1:23" ht="30.75" customHeight="1" thickBot="1">
      <c r="A2" s="6" t="s">
        <v>22</v>
      </c>
      <c r="B2" s="7">
        <v>44726</v>
      </c>
      <c r="C2" s="8" t="str">
        <f>CHOOSE(WEEKDAY(B2,1),"(Sunday)","(Monday)","(Tuesday)","(Wednesday)","(Thursday)","(Friday)","(Saturday)")</f>
        <v>(Tuesday)</v>
      </c>
      <c r="D2" s="9"/>
      <c r="E2" s="20"/>
      <c r="F2" s="11"/>
      <c r="G2" s="5"/>
      <c r="H2" s="5"/>
      <c r="I2" s="5"/>
      <c r="J2" s="5"/>
      <c r="K2" s="36" t="s">
        <v>35</v>
      </c>
      <c r="L2" s="35" t="s">
        <v>31</v>
      </c>
      <c r="M2" s="61" t="s">
        <v>18</v>
      </c>
      <c r="N2" s="158"/>
      <c r="O2" s="144"/>
      <c r="P2" s="139"/>
      <c r="Q2" s="147"/>
      <c r="R2" s="136"/>
      <c r="S2" s="136"/>
      <c r="T2" s="139"/>
      <c r="U2" s="120"/>
    </row>
    <row r="3" spans="1:23" ht="37.9" customHeight="1">
      <c r="A3" s="38" t="s">
        <v>23</v>
      </c>
      <c r="B3" s="39" t="s">
        <v>24</v>
      </c>
      <c r="C3" s="39" t="s">
        <v>18</v>
      </c>
      <c r="D3" s="39" t="s">
        <v>2</v>
      </c>
      <c r="E3" s="40" t="s">
        <v>1</v>
      </c>
      <c r="F3" s="5"/>
      <c r="G3" s="5"/>
      <c r="H3" s="37" t="s">
        <v>24</v>
      </c>
      <c r="I3" s="37" t="s">
        <v>2</v>
      </c>
      <c r="J3" s="12"/>
      <c r="K3" s="140" t="s">
        <v>32</v>
      </c>
      <c r="L3" s="47"/>
      <c r="M3" s="80"/>
      <c r="N3" s="74"/>
      <c r="O3" s="75"/>
      <c r="P3" s="92"/>
      <c r="Q3" s="62"/>
      <c r="R3" s="44"/>
      <c r="S3" s="44"/>
      <c r="T3" s="24"/>
      <c r="U3" s="23"/>
    </row>
    <row r="4" spans="1:23" ht="37.9" customHeight="1">
      <c r="A4" s="132" t="s">
        <v>25</v>
      </c>
      <c r="B4" s="22" t="str">
        <f>IF(H4="","",VLOOKUP(H4,테이블!A:B,2,FALSE))</f>
        <v>Esse Blue</v>
      </c>
      <c r="C4" s="69">
        <v>1</v>
      </c>
      <c r="D4" s="22" t="str">
        <f>IF(I4="","",VLOOKUP(I4,테이블!D:E,2,FALSE))</f>
        <v>Morning</v>
      </c>
      <c r="E4" s="41"/>
      <c r="F4" s="5"/>
      <c r="G4" s="5"/>
      <c r="H4" s="14">
        <v>1</v>
      </c>
      <c r="I4" s="14">
        <v>1</v>
      </c>
      <c r="J4" s="15"/>
      <c r="K4" s="141"/>
      <c r="L4" s="48" t="s">
        <v>19</v>
      </c>
      <c r="M4" s="80" t="e">
        <f>'06.13'!P4</f>
        <v>#REF!</v>
      </c>
      <c r="N4" s="76">
        <v>1</v>
      </c>
      <c r="O4" s="77">
        <v>1</v>
      </c>
      <c r="P4" s="92" t="e">
        <f>M4+N4-O4</f>
        <v>#REF!</v>
      </c>
      <c r="Q4" s="63"/>
      <c r="R4" s="13"/>
      <c r="S4" s="13"/>
      <c r="T4" s="25"/>
      <c r="U4" s="23"/>
    </row>
    <row r="5" spans="1:23" ht="37.9" customHeight="1">
      <c r="A5" s="133"/>
      <c r="B5" s="22" t="str">
        <f>IF(H5="","",VLOOKUP(H5,테이블!A:B,2,FALSE))</f>
        <v>EXC</v>
      </c>
      <c r="C5" s="69">
        <v>1</v>
      </c>
      <c r="D5" s="22" t="str">
        <f>IF(I5="","",VLOOKUP(I5,테이블!D:E,2,FALSE))</f>
        <v>Morning</v>
      </c>
      <c r="E5" s="56"/>
      <c r="F5" s="5"/>
      <c r="G5" s="5"/>
      <c r="H5" s="14">
        <v>10</v>
      </c>
      <c r="I5" s="14">
        <v>1</v>
      </c>
      <c r="J5" s="16"/>
      <c r="K5" s="141"/>
      <c r="L5" s="49" t="s">
        <v>64</v>
      </c>
      <c r="M5" s="80"/>
      <c r="N5" s="83"/>
      <c r="O5" s="84"/>
      <c r="P5" s="92">
        <f>M5+N5-O5</f>
        <v>0</v>
      </c>
      <c r="Q5" s="64"/>
      <c r="R5" s="60"/>
      <c r="S5" s="60"/>
      <c r="T5" s="26"/>
      <c r="U5" s="23"/>
    </row>
    <row r="6" spans="1:23" ht="37.9" customHeight="1">
      <c r="A6" s="133"/>
      <c r="B6" s="22" t="str">
        <f>IF(H6="","",VLOOKUP(H6,테이블!A:B,2,FALSE))</f>
        <v/>
      </c>
      <c r="C6" s="69"/>
      <c r="D6" s="22" t="str">
        <f>IF(I6="","",VLOOKUP(I6,테이블!D:E,2,FALSE))</f>
        <v/>
      </c>
      <c r="E6" s="31"/>
      <c r="F6" s="5"/>
      <c r="G6" s="5"/>
      <c r="H6" s="14"/>
      <c r="I6" s="14"/>
      <c r="J6" s="16"/>
      <c r="K6" s="141"/>
      <c r="L6" s="19" t="s">
        <v>51</v>
      </c>
      <c r="M6" s="80" t="e">
        <f>'06.13'!P6</f>
        <v>#REF!</v>
      </c>
      <c r="N6" s="78">
        <v>1</v>
      </c>
      <c r="O6" s="84">
        <v>1</v>
      </c>
      <c r="P6" s="92" t="e">
        <f>M6+N6-O6</f>
        <v>#REF!</v>
      </c>
      <c r="Q6" s="65"/>
      <c r="R6" s="55"/>
      <c r="S6" s="55"/>
      <c r="T6" s="27"/>
      <c r="U6" s="23"/>
    </row>
    <row r="7" spans="1:23" ht="37.9" customHeight="1">
      <c r="A7" s="133"/>
      <c r="B7" s="22" t="str">
        <f>IF(H7="","",VLOOKUP(H7,테이블!A:B,2,FALSE))</f>
        <v/>
      </c>
      <c r="C7" s="69"/>
      <c r="D7" s="22" t="str">
        <f>IF(I7="","",VLOOKUP(I7,테이블!D:E,2,FALSE))</f>
        <v/>
      </c>
      <c r="E7" s="31"/>
      <c r="F7" s="5"/>
      <c r="G7" s="5"/>
      <c r="H7" s="14"/>
      <c r="I7" s="14"/>
      <c r="J7" s="17"/>
      <c r="K7" s="141"/>
      <c r="L7" s="46" t="s">
        <v>43</v>
      </c>
      <c r="M7" s="80" t="e">
        <f>'06.13'!P7</f>
        <v>#REF!</v>
      </c>
      <c r="N7" s="78"/>
      <c r="O7" s="79"/>
      <c r="P7" s="92" t="e">
        <f>M7+N7-O7</f>
        <v>#REF!</v>
      </c>
      <c r="Q7" s="66"/>
      <c r="R7" s="52"/>
      <c r="S7" s="52"/>
      <c r="T7" s="28"/>
      <c r="U7" s="23"/>
    </row>
    <row r="8" spans="1:23" ht="37.9" customHeight="1" thickBot="1">
      <c r="A8" s="134"/>
      <c r="B8" s="32" t="str">
        <f>IF(H8="","",VLOOKUP(H8,테이블!A:B,2,FALSE))</f>
        <v/>
      </c>
      <c r="C8" s="70"/>
      <c r="D8" s="32" t="str">
        <f>IF(I8="","",VLOOKUP(I8,테이블!D:E,2,FALSE))</f>
        <v/>
      </c>
      <c r="E8" s="33"/>
      <c r="F8" s="5"/>
      <c r="G8" s="5"/>
      <c r="H8" s="14"/>
      <c r="I8" s="14"/>
      <c r="J8" s="16"/>
      <c r="K8" s="142"/>
      <c r="L8" s="50"/>
      <c r="M8" s="104"/>
      <c r="N8" s="85"/>
      <c r="O8" s="86"/>
      <c r="P8" s="93"/>
      <c r="Q8" s="67"/>
      <c r="R8" s="53"/>
      <c r="S8" s="53"/>
      <c r="T8" s="29"/>
      <c r="U8" s="23"/>
    </row>
    <row r="9" spans="1:23" ht="37.9" customHeight="1">
      <c r="A9" s="121" t="s">
        <v>34</v>
      </c>
      <c r="B9" s="42" t="str">
        <f>IF(H9="","",VLOOKUP(H9,테이블!A:B,2,FALSE))</f>
        <v>Esse Blue</v>
      </c>
      <c r="C9" s="71">
        <v>1</v>
      </c>
      <c r="D9" s="42" t="str">
        <f>IF(I9="","",VLOOKUP(I9,테이블!D:E,2,FALSE))</f>
        <v>Morning</v>
      </c>
      <c r="E9" s="57"/>
      <c r="F9" s="5"/>
      <c r="G9" s="5"/>
      <c r="H9" s="14">
        <v>1</v>
      </c>
      <c r="I9" s="14">
        <v>1</v>
      </c>
      <c r="J9" s="16"/>
      <c r="K9" s="148" t="s">
        <v>33</v>
      </c>
      <c r="L9" s="45" t="s">
        <v>51</v>
      </c>
      <c r="M9" s="102" t="e">
        <f>'06.13'!P9</f>
        <v>#REF!</v>
      </c>
      <c r="N9" s="103">
        <v>3000</v>
      </c>
      <c r="O9" s="88">
        <f>Q9*R9*S9+200</f>
        <v>2495</v>
      </c>
      <c r="P9" s="114" t="e">
        <f t="shared" ref="P9:P14" si="0">M9+N9-O9</f>
        <v>#REF!</v>
      </c>
      <c r="Q9" s="91">
        <v>1</v>
      </c>
      <c r="R9" s="82">
        <v>24</v>
      </c>
      <c r="S9" s="55">
        <f>VLOOKUP(L9,테이블!$K$3:$N$25,4,FALSE)</f>
        <v>95.625</v>
      </c>
      <c r="T9" s="90"/>
      <c r="U9" s="23"/>
    </row>
    <row r="10" spans="1:23" ht="37.9" customHeight="1">
      <c r="A10" s="122"/>
      <c r="B10" s="22" t="str">
        <f>IF(H10="","",VLOOKUP(H10,테이블!A:B,2,FALSE))</f>
        <v>EXC</v>
      </c>
      <c r="C10" s="69">
        <v>1</v>
      </c>
      <c r="D10" s="22" t="str">
        <f>IF(I10="","",VLOOKUP(I10,테이블!D:E,2,FALSE))</f>
        <v>Morning</v>
      </c>
      <c r="E10" s="58"/>
      <c r="F10" s="5"/>
      <c r="G10" s="5"/>
      <c r="H10" s="14">
        <v>10</v>
      </c>
      <c r="I10" s="14">
        <v>1</v>
      </c>
      <c r="J10" s="16"/>
      <c r="K10" s="149"/>
      <c r="L10" s="19"/>
      <c r="M10" s="102"/>
      <c r="N10" s="99"/>
      <c r="O10" s="88"/>
      <c r="P10" s="68"/>
      <c r="Q10" s="91"/>
      <c r="R10" s="82"/>
      <c r="S10" s="55"/>
      <c r="T10" s="89"/>
      <c r="U10" s="23"/>
    </row>
    <row r="11" spans="1:23" ht="37.9" customHeight="1">
      <c r="A11" s="122"/>
      <c r="B11" s="22" t="str">
        <f>IF(H11="","",VLOOKUP(H11,테이블!A:B,2,FALSE))</f>
        <v/>
      </c>
      <c r="C11" s="69"/>
      <c r="D11" s="22" t="str">
        <f>IF(I11="","",VLOOKUP(I11,테이블!D:E,2,FALSE))</f>
        <v/>
      </c>
      <c r="E11" s="59"/>
      <c r="F11" s="18"/>
      <c r="G11" s="5"/>
      <c r="H11" s="14"/>
      <c r="I11" s="14"/>
      <c r="J11" s="17"/>
      <c r="K11" s="149"/>
      <c r="L11" s="46" t="s">
        <v>19</v>
      </c>
      <c r="M11" s="101" t="e">
        <f>'06.13'!P11</f>
        <v>#REF!</v>
      </c>
      <c r="N11" s="100">
        <v>3000</v>
      </c>
      <c r="O11" s="88">
        <f>Q11*R11*S11-500</f>
        <v>4028.8</v>
      </c>
      <c r="P11" s="68" t="e">
        <f t="shared" si="0"/>
        <v>#REF!</v>
      </c>
      <c r="Q11" s="91">
        <v>2</v>
      </c>
      <c r="R11" s="82">
        <v>24</v>
      </c>
      <c r="S11" s="55">
        <f>VLOOKUP(L11,테이블!$K$3:$N$25,4,FALSE)</f>
        <v>94.350000000000009</v>
      </c>
      <c r="T11" s="89"/>
    </row>
    <row r="12" spans="1:23" ht="37.9" customHeight="1">
      <c r="A12" s="122"/>
      <c r="B12" s="22" t="str">
        <f>IF(H12="","",VLOOKUP(H12,테이블!A:B,2,FALSE))</f>
        <v/>
      </c>
      <c r="C12" s="72"/>
      <c r="D12" s="22" t="str">
        <f>IF(I12="","",VLOOKUP(I12,테이블!D:E,2,FALSE))</f>
        <v/>
      </c>
      <c r="E12" s="31"/>
      <c r="F12" s="18"/>
      <c r="G12" s="5"/>
      <c r="H12" s="14"/>
      <c r="I12" s="14"/>
      <c r="J12" s="16"/>
      <c r="K12" s="149"/>
      <c r="L12" s="19"/>
      <c r="M12" s="101"/>
      <c r="N12" s="105"/>
      <c r="O12" s="88"/>
      <c r="P12" s="68"/>
      <c r="Q12" s="91"/>
      <c r="R12" s="82"/>
      <c r="S12" s="55"/>
      <c r="T12" s="89"/>
    </row>
    <row r="13" spans="1:23" ht="37.9" customHeight="1" thickBot="1">
      <c r="A13" s="123"/>
      <c r="B13" s="32" t="str">
        <f>IF(H13="","",VLOOKUP(H13,테이블!A:B,2,FALSE))</f>
        <v/>
      </c>
      <c r="C13" s="73"/>
      <c r="D13" s="32" t="str">
        <f>IF(I13="","",VLOOKUP(I13,테이블!D:E,2,FALSE))</f>
        <v/>
      </c>
      <c r="E13" s="33"/>
      <c r="F13" s="18"/>
      <c r="G13" s="5"/>
      <c r="H13" s="14"/>
      <c r="I13" s="14"/>
      <c r="J13" s="16"/>
      <c r="K13" s="149"/>
      <c r="L13" s="19"/>
      <c r="M13" s="101"/>
      <c r="N13" s="100"/>
      <c r="O13" s="88"/>
      <c r="P13" s="68"/>
      <c r="Q13" s="91"/>
      <c r="R13" s="82"/>
      <c r="S13" s="55"/>
      <c r="T13" s="54"/>
    </row>
    <row r="14" spans="1:23" ht="37.9" customHeight="1">
      <c r="B14" s="10"/>
      <c r="C14" s="10"/>
      <c r="D14" s="10"/>
      <c r="E14" s="10"/>
      <c r="F14" s="10"/>
      <c r="G14" s="10"/>
      <c r="H14" s="10"/>
      <c r="I14" s="10"/>
      <c r="J14" s="15"/>
      <c r="K14" s="149"/>
      <c r="L14" s="49" t="s">
        <v>44</v>
      </c>
      <c r="M14" s="101">
        <f>'06.13'!P14</f>
        <v>2679.3199999999997</v>
      </c>
      <c r="N14" s="87"/>
      <c r="O14" s="88">
        <f>Q14*R14*S14-600</f>
        <v>1015.6800000000003</v>
      </c>
      <c r="P14" s="68">
        <f t="shared" si="0"/>
        <v>1663.6399999999994</v>
      </c>
      <c r="Q14" s="91">
        <v>1</v>
      </c>
      <c r="R14" s="82">
        <v>24</v>
      </c>
      <c r="S14" s="55">
        <f>VLOOKUP(L14,테이블!$K$3:$N$25,4,FALSE)</f>
        <v>67.320000000000007</v>
      </c>
      <c r="T14" s="54"/>
    </row>
    <row r="15" spans="1:23" ht="37.9" customHeight="1">
      <c r="B15" s="94"/>
      <c r="J15" s="5"/>
      <c r="K15" s="150"/>
      <c r="L15" s="51"/>
      <c r="M15" s="81"/>
      <c r="N15" s="87"/>
      <c r="O15" s="88"/>
      <c r="P15" s="68"/>
      <c r="Q15" s="91"/>
      <c r="R15" s="82"/>
      <c r="S15" s="55"/>
      <c r="T15" s="30"/>
      <c r="V15" t="s">
        <v>71</v>
      </c>
      <c r="W15">
        <v>100</v>
      </c>
    </row>
    <row r="16" spans="1:23" ht="37.9" customHeight="1" thickBot="1">
      <c r="J16" s="20"/>
      <c r="K16" s="151"/>
      <c r="L16" s="106"/>
      <c r="M16" s="107"/>
      <c r="N16" s="108"/>
      <c r="O16" s="109"/>
      <c r="P16" s="110"/>
      <c r="Q16" s="111"/>
      <c r="R16" s="112"/>
      <c r="S16" s="53"/>
      <c r="T16" s="113"/>
    </row>
    <row r="17" spans="1:16" ht="37.9" customHeight="1">
      <c r="J17" s="10"/>
    </row>
    <row r="18" spans="1:16" ht="26.25" customHeight="1">
      <c r="E18" t="s">
        <v>65</v>
      </c>
      <c r="I18" s="43"/>
      <c r="J18" s="10"/>
    </row>
    <row r="19" spans="1:16" ht="15.75" thickBot="1">
      <c r="P19" t="s">
        <v>66</v>
      </c>
    </row>
    <row r="20" spans="1:16" ht="39.950000000000003" customHeight="1">
      <c r="A20" s="38" t="s">
        <v>23</v>
      </c>
      <c r="B20" s="39" t="s">
        <v>24</v>
      </c>
      <c r="C20" s="39" t="s">
        <v>18</v>
      </c>
      <c r="D20" s="130" t="s">
        <v>68</v>
      </c>
      <c r="E20" s="131"/>
      <c r="F20" s="5"/>
      <c r="G20" s="5"/>
    </row>
    <row r="21" spans="1:16" ht="39.950000000000003" customHeight="1">
      <c r="A21" s="132" t="s">
        <v>25</v>
      </c>
      <c r="B21" s="22"/>
      <c r="C21" s="69"/>
      <c r="D21" s="126"/>
      <c r="E21" s="127"/>
      <c r="F21" s="5"/>
      <c r="G21" s="5"/>
    </row>
    <row r="22" spans="1:16" ht="39.950000000000003" customHeight="1">
      <c r="A22" s="133"/>
      <c r="B22" s="22"/>
      <c r="C22" s="69"/>
      <c r="D22" s="126"/>
      <c r="E22" s="127"/>
      <c r="F22" s="5"/>
      <c r="G22" s="5"/>
    </row>
    <row r="23" spans="1:16" ht="39.950000000000003" customHeight="1">
      <c r="A23" s="133"/>
      <c r="B23" s="22"/>
      <c r="C23" s="69"/>
      <c r="D23" s="126"/>
      <c r="E23" s="127"/>
      <c r="F23" s="5"/>
      <c r="G23" s="5"/>
    </row>
    <row r="24" spans="1:16" ht="39.950000000000003" customHeight="1">
      <c r="A24" s="133"/>
      <c r="B24" s="22"/>
      <c r="C24" s="69"/>
      <c r="D24" s="126"/>
      <c r="E24" s="127"/>
      <c r="F24" s="5"/>
      <c r="G24" s="5"/>
    </row>
    <row r="25" spans="1:16" ht="39.950000000000003" customHeight="1">
      <c r="A25" s="133"/>
      <c r="B25" s="22"/>
      <c r="C25" s="69"/>
      <c r="D25" s="126"/>
      <c r="E25" s="127"/>
      <c r="F25" s="5"/>
      <c r="G25" s="5"/>
    </row>
    <row r="26" spans="1:16" ht="39.950000000000003" customHeight="1" thickBot="1">
      <c r="A26" s="134"/>
      <c r="B26" s="32"/>
      <c r="C26" s="70"/>
      <c r="D26" s="128"/>
      <c r="E26" s="129"/>
      <c r="F26" s="5"/>
      <c r="G26" s="5"/>
    </row>
    <row r="27" spans="1:16" ht="39.950000000000003" customHeight="1">
      <c r="A27" s="121" t="s">
        <v>34</v>
      </c>
      <c r="B27" s="42"/>
      <c r="C27" s="71"/>
      <c r="D27" s="124"/>
      <c r="E27" s="125"/>
      <c r="F27" s="5"/>
      <c r="G27" s="5"/>
    </row>
    <row r="28" spans="1:16" ht="39.950000000000003" customHeight="1">
      <c r="A28" s="122"/>
      <c r="B28" s="22"/>
      <c r="C28" s="69"/>
      <c r="D28" s="126"/>
      <c r="E28" s="127"/>
      <c r="F28" s="5"/>
      <c r="G28" s="5"/>
    </row>
    <row r="29" spans="1:16" ht="39.950000000000003" customHeight="1">
      <c r="A29" s="122"/>
      <c r="B29" s="22"/>
      <c r="C29" s="69"/>
      <c r="D29" s="126"/>
      <c r="E29" s="127"/>
      <c r="F29" s="5"/>
      <c r="G29" s="5"/>
    </row>
    <row r="30" spans="1:16" ht="39.950000000000003" customHeight="1">
      <c r="A30" s="122"/>
      <c r="B30" s="22"/>
      <c r="C30" s="69"/>
      <c r="D30" s="126"/>
      <c r="E30" s="127"/>
      <c r="F30" s="18"/>
      <c r="G30" s="5"/>
    </row>
    <row r="31" spans="1:16" ht="39.950000000000003" customHeight="1">
      <c r="A31" s="122"/>
      <c r="B31" s="22"/>
      <c r="C31" s="72"/>
      <c r="D31" s="126"/>
      <c r="E31" s="127"/>
      <c r="F31" s="18"/>
      <c r="G31" s="5"/>
    </row>
    <row r="32" spans="1:16" ht="39.950000000000003" customHeight="1" thickBot="1">
      <c r="A32" s="123"/>
      <c r="B32" s="32"/>
      <c r="C32" s="73"/>
      <c r="D32" s="128"/>
      <c r="E32" s="129"/>
      <c r="F32" s="18"/>
      <c r="G32" s="5"/>
    </row>
    <row r="49" ht="20.25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</sheetData>
  <mergeCells count="28">
    <mergeCell ref="A27:A32"/>
    <mergeCell ref="D27:E27"/>
    <mergeCell ref="D28:E28"/>
    <mergeCell ref="D29:E29"/>
    <mergeCell ref="D30:E30"/>
    <mergeCell ref="D31:E31"/>
    <mergeCell ref="D32:E32"/>
    <mergeCell ref="D20:E20"/>
    <mergeCell ref="A21:A26"/>
    <mergeCell ref="D21:E21"/>
    <mergeCell ref="D22:E22"/>
    <mergeCell ref="D23:E23"/>
    <mergeCell ref="D24:E24"/>
    <mergeCell ref="D25:E25"/>
    <mergeCell ref="D26:E26"/>
    <mergeCell ref="R1:R2"/>
    <mergeCell ref="S1:S2"/>
    <mergeCell ref="T1:T2"/>
    <mergeCell ref="K3:K8"/>
    <mergeCell ref="A4:A8"/>
    <mergeCell ref="O1:O2"/>
    <mergeCell ref="P1:P2"/>
    <mergeCell ref="Q1:Q2"/>
    <mergeCell ref="A9:A13"/>
    <mergeCell ref="K9:K16"/>
    <mergeCell ref="A1:E1"/>
    <mergeCell ref="L1:M1"/>
    <mergeCell ref="N1:N2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workbookViewId="0">
      <selection activeCell="M11" sqref="M11"/>
    </sheetView>
  </sheetViews>
  <sheetFormatPr defaultRowHeight="15"/>
  <cols>
    <col min="2" max="2" width="16" customWidth="1"/>
    <col min="5" max="5" width="16.5703125" customWidth="1"/>
    <col min="8" max="8" width="18.42578125" customWidth="1"/>
    <col min="11" max="11" width="15.7109375" customWidth="1"/>
    <col min="14" max="14" width="19.7109375" customWidth="1"/>
  </cols>
  <sheetData>
    <row r="1" spans="1:14" ht="18.75">
      <c r="A1" s="159" t="s">
        <v>5</v>
      </c>
      <c r="B1" s="159"/>
      <c r="D1" s="159" t="s">
        <v>3</v>
      </c>
      <c r="E1" s="159"/>
      <c r="G1" s="159" t="s">
        <v>17</v>
      </c>
      <c r="H1" s="159"/>
      <c r="J1" s="159" t="s">
        <v>53</v>
      </c>
      <c r="K1" s="159"/>
      <c r="L1" s="159"/>
    </row>
    <row r="2" spans="1:14" ht="46.5" customHeight="1">
      <c r="A2" s="3" t="s">
        <v>7</v>
      </c>
      <c r="B2" s="4" t="s">
        <v>8</v>
      </c>
      <c r="C2" s="2"/>
      <c r="D2" s="4" t="s">
        <v>7</v>
      </c>
      <c r="E2" s="4" t="s">
        <v>8</v>
      </c>
      <c r="G2" s="3" t="s">
        <v>7</v>
      </c>
      <c r="H2" s="4" t="s">
        <v>8</v>
      </c>
      <c r="J2" s="3" t="s">
        <v>7</v>
      </c>
      <c r="K2" s="4" t="s">
        <v>8</v>
      </c>
      <c r="L2" s="95" t="s">
        <v>61</v>
      </c>
      <c r="M2" s="96" t="s">
        <v>54</v>
      </c>
      <c r="N2" s="96" t="s">
        <v>63</v>
      </c>
    </row>
    <row r="3" spans="1:14" ht="26.25" customHeight="1">
      <c r="A3" s="1">
        <v>1</v>
      </c>
      <c r="B3" s="1" t="s">
        <v>9</v>
      </c>
      <c r="C3" s="2"/>
      <c r="D3" s="1">
        <v>1</v>
      </c>
      <c r="E3" s="1" t="s">
        <v>6</v>
      </c>
      <c r="G3" s="1">
        <v>1</v>
      </c>
      <c r="H3" s="1" t="s">
        <v>0</v>
      </c>
      <c r="J3" s="1">
        <v>1</v>
      </c>
      <c r="K3" s="1" t="s">
        <v>51</v>
      </c>
      <c r="L3" s="97">
        <v>25</v>
      </c>
      <c r="M3" s="97">
        <v>3.75</v>
      </c>
      <c r="N3" s="98">
        <f>L3*M3*1.02</f>
        <v>95.625</v>
      </c>
    </row>
    <row r="4" spans="1:14" ht="26.25" customHeight="1">
      <c r="A4" s="1">
        <v>2</v>
      </c>
      <c r="B4" s="1" t="s">
        <v>10</v>
      </c>
      <c r="C4" s="2"/>
      <c r="D4" s="1">
        <v>2</v>
      </c>
      <c r="E4" s="1" t="s">
        <v>16</v>
      </c>
      <c r="G4" s="1">
        <v>2</v>
      </c>
      <c r="H4" s="1" t="s">
        <v>4</v>
      </c>
      <c r="J4" s="1">
        <v>2</v>
      </c>
      <c r="K4" s="1" t="s">
        <v>46</v>
      </c>
      <c r="L4" s="97">
        <v>25</v>
      </c>
      <c r="M4" s="97">
        <v>3.9</v>
      </c>
      <c r="N4" s="98">
        <f t="shared" ref="N4:N25" si="0">L4*M4*1.02</f>
        <v>99.45</v>
      </c>
    </row>
    <row r="5" spans="1:14" ht="26.25" customHeight="1">
      <c r="A5" s="1">
        <v>3</v>
      </c>
      <c r="B5" s="1" t="s">
        <v>11</v>
      </c>
      <c r="C5" s="2"/>
      <c r="D5" s="2"/>
      <c r="E5" s="2"/>
      <c r="G5" s="1">
        <v>3</v>
      </c>
      <c r="H5" s="1"/>
      <c r="J5" s="1">
        <v>3</v>
      </c>
      <c r="K5" s="1" t="s">
        <v>55</v>
      </c>
      <c r="L5" s="97">
        <v>25</v>
      </c>
      <c r="M5" s="97">
        <v>3.8</v>
      </c>
      <c r="N5" s="98">
        <f t="shared" si="0"/>
        <v>96.9</v>
      </c>
    </row>
    <row r="6" spans="1:14" ht="26.25" customHeight="1">
      <c r="A6" s="1">
        <v>4</v>
      </c>
      <c r="B6" s="1" t="s">
        <v>12</v>
      </c>
      <c r="C6" s="2"/>
      <c r="D6" s="2"/>
      <c r="E6" s="2"/>
      <c r="G6" s="1">
        <v>4</v>
      </c>
      <c r="H6" s="1"/>
      <c r="J6" s="1">
        <v>4</v>
      </c>
      <c r="K6" s="1" t="s">
        <v>56</v>
      </c>
      <c r="L6" s="97">
        <v>25</v>
      </c>
      <c r="M6" s="97">
        <v>3.75</v>
      </c>
      <c r="N6" s="98">
        <f t="shared" si="0"/>
        <v>95.625</v>
      </c>
    </row>
    <row r="7" spans="1:14" ht="26.25" customHeight="1">
      <c r="A7" s="1">
        <v>5</v>
      </c>
      <c r="B7" s="1" t="s">
        <v>13</v>
      </c>
      <c r="C7" s="2"/>
      <c r="D7" s="2"/>
      <c r="E7" s="2"/>
      <c r="G7" s="1">
        <v>5</v>
      </c>
      <c r="H7" s="1"/>
      <c r="J7" s="1">
        <v>5</v>
      </c>
      <c r="K7" s="1" t="s">
        <v>57</v>
      </c>
      <c r="L7" s="97">
        <v>25</v>
      </c>
      <c r="M7" s="97">
        <v>3.5</v>
      </c>
      <c r="N7" s="98">
        <f t="shared" si="0"/>
        <v>89.25</v>
      </c>
    </row>
    <row r="8" spans="1:14" ht="26.25" customHeight="1">
      <c r="A8" s="1">
        <v>6</v>
      </c>
      <c r="B8" s="1" t="s">
        <v>14</v>
      </c>
      <c r="C8" s="2"/>
      <c r="D8" s="2"/>
      <c r="E8" s="2"/>
      <c r="G8" s="1">
        <v>6</v>
      </c>
      <c r="H8" s="1"/>
      <c r="J8" s="1">
        <v>6</v>
      </c>
      <c r="K8" s="1" t="s">
        <v>58</v>
      </c>
      <c r="L8" s="97">
        <v>25</v>
      </c>
      <c r="M8" s="97">
        <v>3.8</v>
      </c>
      <c r="N8" s="98">
        <f t="shared" si="0"/>
        <v>96.9</v>
      </c>
    </row>
    <row r="9" spans="1:14" ht="26.25" customHeight="1">
      <c r="A9" s="1">
        <v>7</v>
      </c>
      <c r="B9" s="1" t="s">
        <v>15</v>
      </c>
      <c r="C9" s="2"/>
      <c r="D9" s="2"/>
      <c r="E9" s="2"/>
      <c r="G9" s="1">
        <v>7</v>
      </c>
      <c r="H9" s="1"/>
      <c r="J9" s="1">
        <v>7</v>
      </c>
      <c r="K9" s="1" t="s">
        <v>50</v>
      </c>
      <c r="L9" s="97">
        <v>25</v>
      </c>
      <c r="M9" s="97">
        <v>3.75</v>
      </c>
      <c r="N9" s="98">
        <f t="shared" si="0"/>
        <v>95.625</v>
      </c>
    </row>
    <row r="10" spans="1:14" ht="26.25" customHeight="1">
      <c r="A10" s="1">
        <v>8</v>
      </c>
      <c r="B10" s="1" t="s">
        <v>21</v>
      </c>
      <c r="J10" s="1">
        <v>8</v>
      </c>
      <c r="K10" s="1" t="s">
        <v>59</v>
      </c>
      <c r="L10" s="97">
        <v>25</v>
      </c>
      <c r="M10" s="97">
        <v>3.5</v>
      </c>
      <c r="N10" s="98">
        <f t="shared" si="0"/>
        <v>89.25</v>
      </c>
    </row>
    <row r="11" spans="1:14" ht="15.75">
      <c r="A11" s="1">
        <v>9</v>
      </c>
      <c r="B11" s="1" t="s">
        <v>42</v>
      </c>
      <c r="J11" s="1">
        <v>9</v>
      </c>
      <c r="K11" s="1" t="s">
        <v>60</v>
      </c>
      <c r="L11" s="97">
        <v>25</v>
      </c>
      <c r="M11" s="97">
        <v>3.5</v>
      </c>
      <c r="N11" s="98">
        <f t="shared" si="0"/>
        <v>89.25</v>
      </c>
    </row>
    <row r="12" spans="1:14" ht="15.75">
      <c r="A12" s="1">
        <v>10</v>
      </c>
      <c r="B12" s="1" t="s">
        <v>19</v>
      </c>
      <c r="J12" s="1">
        <v>10</v>
      </c>
      <c r="K12" s="1" t="s">
        <v>19</v>
      </c>
      <c r="L12" s="97">
        <v>25</v>
      </c>
      <c r="M12" s="97">
        <v>3.7</v>
      </c>
      <c r="N12" s="98">
        <f t="shared" si="0"/>
        <v>94.350000000000009</v>
      </c>
    </row>
    <row r="13" spans="1:14" ht="15.75">
      <c r="A13" s="1">
        <v>11</v>
      </c>
      <c r="B13" s="1" t="s">
        <v>20</v>
      </c>
      <c r="J13" s="1">
        <v>11</v>
      </c>
      <c r="K13" s="1" t="s">
        <v>52</v>
      </c>
      <c r="L13" s="97">
        <v>25</v>
      </c>
      <c r="M13" s="97">
        <v>3.7</v>
      </c>
      <c r="N13" s="98">
        <f t="shared" si="0"/>
        <v>94.350000000000009</v>
      </c>
    </row>
    <row r="14" spans="1:14" ht="15.75">
      <c r="A14" s="1">
        <v>12</v>
      </c>
      <c r="B14" s="1" t="s">
        <v>40</v>
      </c>
      <c r="J14" s="1">
        <v>12</v>
      </c>
      <c r="K14" s="1" t="s">
        <v>40</v>
      </c>
      <c r="L14" s="97">
        <v>22</v>
      </c>
      <c r="M14" s="97">
        <v>3.2</v>
      </c>
      <c r="N14" s="98">
        <f t="shared" si="0"/>
        <v>71.808000000000007</v>
      </c>
    </row>
    <row r="15" spans="1:14" ht="15.75">
      <c r="A15" s="1">
        <v>13</v>
      </c>
      <c r="B15" s="1" t="s">
        <v>38</v>
      </c>
      <c r="J15" s="1">
        <v>13</v>
      </c>
      <c r="K15" s="1" t="s">
        <v>38</v>
      </c>
      <c r="L15" s="97">
        <v>22</v>
      </c>
      <c r="M15" s="97">
        <v>3</v>
      </c>
      <c r="N15" s="98">
        <f t="shared" si="0"/>
        <v>67.320000000000007</v>
      </c>
    </row>
    <row r="16" spans="1:14" ht="15.75">
      <c r="A16" s="1">
        <v>14</v>
      </c>
      <c r="B16" s="1" t="s">
        <v>37</v>
      </c>
      <c r="J16" s="1">
        <v>14</v>
      </c>
      <c r="K16" s="1" t="s">
        <v>62</v>
      </c>
      <c r="L16" s="97">
        <v>25</v>
      </c>
      <c r="M16" s="97">
        <v>3.5</v>
      </c>
      <c r="N16" s="98">
        <f t="shared" si="0"/>
        <v>89.25</v>
      </c>
    </row>
    <row r="17" spans="1:14" ht="15.75">
      <c r="A17" s="1">
        <v>15</v>
      </c>
      <c r="B17" s="1" t="s">
        <v>39</v>
      </c>
      <c r="J17" s="1">
        <v>15</v>
      </c>
      <c r="K17" s="1" t="s">
        <v>39</v>
      </c>
      <c r="L17" s="97">
        <v>25</v>
      </c>
      <c r="M17" s="97">
        <v>3.75</v>
      </c>
      <c r="N17" s="98">
        <f t="shared" si="0"/>
        <v>95.625</v>
      </c>
    </row>
    <row r="18" spans="1:14" ht="15.75">
      <c r="A18" s="1">
        <v>16</v>
      </c>
      <c r="B18" s="1" t="s">
        <v>64</v>
      </c>
      <c r="J18" s="1">
        <v>16</v>
      </c>
      <c r="K18" s="1" t="s">
        <v>64</v>
      </c>
      <c r="L18" s="97">
        <v>11</v>
      </c>
      <c r="M18" s="97">
        <v>2.9</v>
      </c>
      <c r="N18" s="98">
        <f t="shared" si="0"/>
        <v>32.537999999999997</v>
      </c>
    </row>
    <row r="19" spans="1:14" ht="15.75">
      <c r="A19" s="1">
        <v>17</v>
      </c>
      <c r="B19" s="1" t="s">
        <v>41</v>
      </c>
      <c r="J19" s="1">
        <v>17</v>
      </c>
      <c r="K19" s="1" t="s">
        <v>41</v>
      </c>
      <c r="L19" s="97">
        <v>22</v>
      </c>
      <c r="M19" s="97">
        <v>3.2</v>
      </c>
      <c r="N19" s="98">
        <f t="shared" si="0"/>
        <v>71.808000000000007</v>
      </c>
    </row>
    <row r="20" spans="1:14" ht="15.75">
      <c r="A20" s="1">
        <v>18</v>
      </c>
      <c r="B20" s="1" t="s">
        <v>43</v>
      </c>
      <c r="J20" s="1">
        <v>18</v>
      </c>
      <c r="K20" s="1" t="s">
        <v>43</v>
      </c>
      <c r="L20" s="97">
        <v>25</v>
      </c>
      <c r="M20" s="97">
        <v>3.75</v>
      </c>
      <c r="N20" s="98">
        <f t="shared" si="0"/>
        <v>95.625</v>
      </c>
    </row>
    <row r="21" spans="1:14" ht="15.75">
      <c r="A21" s="1">
        <v>19</v>
      </c>
      <c r="B21" s="1" t="s">
        <v>44</v>
      </c>
      <c r="J21" s="1">
        <v>19</v>
      </c>
      <c r="K21" s="1" t="s">
        <v>44</v>
      </c>
      <c r="L21" s="97">
        <v>22</v>
      </c>
      <c r="M21" s="97">
        <v>3</v>
      </c>
      <c r="N21" s="98">
        <f t="shared" si="0"/>
        <v>67.320000000000007</v>
      </c>
    </row>
    <row r="22" spans="1:14" ht="15.75">
      <c r="A22" s="1">
        <v>20</v>
      </c>
      <c r="B22" s="1" t="s">
        <v>45</v>
      </c>
      <c r="J22" s="1">
        <v>20</v>
      </c>
      <c r="K22" s="1" t="s">
        <v>45</v>
      </c>
      <c r="L22" s="97">
        <v>22</v>
      </c>
      <c r="M22" s="97">
        <v>3</v>
      </c>
      <c r="N22" s="98">
        <f>L22*M22*1.02</f>
        <v>67.320000000000007</v>
      </c>
    </row>
    <row r="23" spans="1:14" ht="15.75">
      <c r="A23" s="1">
        <v>21</v>
      </c>
      <c r="B23" s="1" t="s">
        <v>67</v>
      </c>
      <c r="J23" s="1">
        <v>21</v>
      </c>
      <c r="K23" s="1" t="s">
        <v>67</v>
      </c>
      <c r="L23" s="97">
        <v>25</v>
      </c>
      <c r="M23" s="97">
        <v>3.5</v>
      </c>
      <c r="N23" s="98">
        <f>L23*M23*1.02</f>
        <v>89.25</v>
      </c>
    </row>
    <row r="24" spans="1:14" ht="15.75">
      <c r="A24" s="1">
        <v>22</v>
      </c>
      <c r="B24" s="1" t="s">
        <v>69</v>
      </c>
      <c r="J24" s="1">
        <v>22</v>
      </c>
      <c r="K24" s="1" t="s">
        <v>69</v>
      </c>
      <c r="L24" s="97">
        <v>25</v>
      </c>
      <c r="M24" s="97">
        <v>3.3</v>
      </c>
      <c r="N24" s="98">
        <f>L24*M24*1.02</f>
        <v>84.15</v>
      </c>
    </row>
    <row r="25" spans="1:14" ht="15.75">
      <c r="A25" s="1">
        <v>23</v>
      </c>
      <c r="B25" s="1" t="s">
        <v>70</v>
      </c>
      <c r="J25" s="1">
        <v>23</v>
      </c>
      <c r="K25" s="1" t="s">
        <v>70</v>
      </c>
      <c r="L25" s="97">
        <v>25</v>
      </c>
      <c r="M25" s="97">
        <v>3</v>
      </c>
      <c r="N25" s="98">
        <f t="shared" si="0"/>
        <v>76.5</v>
      </c>
    </row>
  </sheetData>
  <mergeCells count="4">
    <mergeCell ref="A1:B1"/>
    <mergeCell ref="D1:E1"/>
    <mergeCell ref="G1:H1"/>
    <mergeCell ref="J1:L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J10" sqref="J10"/>
    </sheetView>
  </sheetViews>
  <sheetFormatPr defaultRowHeight="15"/>
  <cols>
    <col min="1" max="1" width="10.140625" bestFit="1" customWidth="1"/>
    <col min="2" max="2" width="10" bestFit="1" customWidth="1"/>
    <col min="3" max="3" width="11" bestFit="1" customWidth="1"/>
    <col min="4" max="4" width="8.140625" bestFit="1" customWidth="1"/>
    <col min="9" max="9" width="11.85546875" customWidth="1"/>
  </cols>
  <sheetData>
    <row r="1" spans="1:9">
      <c r="A1" s="160" t="s">
        <v>75</v>
      </c>
      <c r="B1" s="160" t="s">
        <v>23</v>
      </c>
      <c r="C1" s="160" t="s">
        <v>24</v>
      </c>
      <c r="D1" s="160" t="s">
        <v>18</v>
      </c>
      <c r="I1" t="s">
        <v>77</v>
      </c>
    </row>
    <row r="2" spans="1:9">
      <c r="A2" s="162">
        <v>44719</v>
      </c>
      <c r="B2" s="160" t="s">
        <v>25</v>
      </c>
      <c r="C2" s="160" t="s">
        <v>19</v>
      </c>
      <c r="D2" s="160">
        <v>1</v>
      </c>
      <c r="I2" t="str">
        <f ca="1">LEFT(CELL("имяфайла"),FIND("[",CELL("имяфайла"))-1)&amp;"Plan.xlsx"</f>
        <v>C:\Users\sergey.porshakov\Downloads\Plan.xlsx</v>
      </c>
    </row>
    <row r="3" spans="1:9">
      <c r="A3" s="162">
        <v>44719</v>
      </c>
      <c r="B3" s="160" t="s">
        <v>25</v>
      </c>
      <c r="C3" s="160" t="s">
        <v>44</v>
      </c>
      <c r="D3" s="160">
        <v>1</v>
      </c>
    </row>
    <row r="4" spans="1:9" ht="30">
      <c r="A4" s="162">
        <v>44719</v>
      </c>
      <c r="B4" s="161" t="s">
        <v>34</v>
      </c>
      <c r="C4" s="160" t="s">
        <v>19</v>
      </c>
      <c r="D4" s="160">
        <v>1</v>
      </c>
    </row>
    <row r="5" spans="1:9">
      <c r="A5" s="162">
        <v>44720</v>
      </c>
      <c r="B5" s="160" t="s">
        <v>25</v>
      </c>
      <c r="C5" s="160" t="s">
        <v>19</v>
      </c>
      <c r="D5" s="160">
        <v>1</v>
      </c>
    </row>
    <row r="6" spans="1:9">
      <c r="A6" s="162">
        <v>44720</v>
      </c>
      <c r="B6" s="160" t="s">
        <v>25</v>
      </c>
      <c r="C6" s="160" t="s">
        <v>76</v>
      </c>
      <c r="D6" s="160">
        <v>1</v>
      </c>
    </row>
    <row r="7" spans="1:9">
      <c r="A7" s="162">
        <v>44720</v>
      </c>
      <c r="B7" s="160" t="s">
        <v>25</v>
      </c>
      <c r="C7" s="160" t="s">
        <v>19</v>
      </c>
      <c r="D7" s="160">
        <v>1</v>
      </c>
    </row>
    <row r="8" spans="1:9" ht="30">
      <c r="A8" s="162">
        <v>44720</v>
      </c>
      <c r="B8" s="161" t="s">
        <v>34</v>
      </c>
      <c r="C8" s="160" t="s">
        <v>76</v>
      </c>
      <c r="D8" s="160">
        <v>1</v>
      </c>
    </row>
    <row r="9" spans="1:9" ht="30">
      <c r="A9" s="162">
        <v>44720</v>
      </c>
      <c r="B9" s="161" t="s">
        <v>34</v>
      </c>
      <c r="C9" s="160" t="s">
        <v>19</v>
      </c>
      <c r="D9" s="160">
        <v>1</v>
      </c>
    </row>
    <row r="10" spans="1:9" ht="30">
      <c r="A10" s="162">
        <v>44720</v>
      </c>
      <c r="B10" s="161" t="s">
        <v>34</v>
      </c>
      <c r="C10" s="160" t="s">
        <v>44</v>
      </c>
      <c r="D10" s="160">
        <v>1</v>
      </c>
    </row>
    <row r="11" spans="1:9" ht="30">
      <c r="A11" s="162">
        <v>44720</v>
      </c>
      <c r="B11" s="161" t="s">
        <v>34</v>
      </c>
      <c r="C11" s="160" t="s">
        <v>19</v>
      </c>
      <c r="D11" s="160">
        <v>1</v>
      </c>
    </row>
    <row r="12" spans="1:9">
      <c r="A12" s="162">
        <v>44721</v>
      </c>
      <c r="B12" s="160" t="s">
        <v>25</v>
      </c>
      <c r="C12" s="160" t="s">
        <v>45</v>
      </c>
      <c r="D12" s="160">
        <v>1</v>
      </c>
    </row>
    <row r="13" spans="1:9">
      <c r="A13" s="162">
        <v>44721</v>
      </c>
      <c r="B13" s="160" t="s">
        <v>25</v>
      </c>
      <c r="C13" s="160" t="s">
        <v>76</v>
      </c>
      <c r="D13" s="160">
        <v>1</v>
      </c>
    </row>
    <row r="14" spans="1:9">
      <c r="A14" s="162">
        <v>44721</v>
      </c>
      <c r="B14" s="160" t="s">
        <v>25</v>
      </c>
      <c r="C14" s="160" t="s">
        <v>19</v>
      </c>
      <c r="D14" s="160">
        <v>1</v>
      </c>
    </row>
    <row r="15" spans="1:9" ht="30">
      <c r="A15" s="162">
        <v>44721</v>
      </c>
      <c r="B15" s="161" t="s">
        <v>34</v>
      </c>
      <c r="C15" s="160" t="s">
        <v>19</v>
      </c>
      <c r="D15" s="160">
        <v>1</v>
      </c>
    </row>
    <row r="16" spans="1:9" ht="30">
      <c r="A16" s="162">
        <v>44721</v>
      </c>
      <c r="B16" s="161" t="s">
        <v>34</v>
      </c>
      <c r="C16" s="160" t="s">
        <v>76</v>
      </c>
      <c r="D16" s="160">
        <v>1</v>
      </c>
    </row>
    <row r="17" spans="1:4">
      <c r="A17" s="162">
        <v>44722</v>
      </c>
      <c r="B17" s="160" t="s">
        <v>25</v>
      </c>
      <c r="C17" s="160" t="s">
        <v>76</v>
      </c>
      <c r="D17" s="160">
        <v>1</v>
      </c>
    </row>
    <row r="18" spans="1:4">
      <c r="A18" s="162">
        <v>44722</v>
      </c>
      <c r="B18" s="160" t="s">
        <v>25</v>
      </c>
      <c r="C18" s="160" t="s">
        <v>19</v>
      </c>
      <c r="D18" s="160">
        <v>1</v>
      </c>
    </row>
    <row r="19" spans="1:4" ht="30">
      <c r="A19" s="162">
        <v>44722</v>
      </c>
      <c r="B19" s="161" t="s">
        <v>34</v>
      </c>
      <c r="C19" s="160" t="s">
        <v>76</v>
      </c>
      <c r="D19" s="160">
        <v>1</v>
      </c>
    </row>
    <row r="20" spans="1:4" ht="30">
      <c r="A20" s="162">
        <v>44722</v>
      </c>
      <c r="B20" s="161" t="s">
        <v>34</v>
      </c>
      <c r="C20" s="160" t="s">
        <v>19</v>
      </c>
      <c r="D20" s="160">
        <v>1</v>
      </c>
    </row>
    <row r="21" spans="1:4">
      <c r="A21" s="162">
        <v>44725</v>
      </c>
      <c r="B21" s="160" t="s">
        <v>25</v>
      </c>
      <c r="C21" s="160" t="s">
        <v>19</v>
      </c>
      <c r="D21" s="160">
        <v>1</v>
      </c>
    </row>
    <row r="22" spans="1:4">
      <c r="A22" s="162">
        <v>44725</v>
      </c>
      <c r="B22" s="160" t="s">
        <v>25</v>
      </c>
      <c r="C22" s="160" t="s">
        <v>19</v>
      </c>
      <c r="D22" s="160">
        <v>1</v>
      </c>
    </row>
    <row r="23" spans="1:4" ht="30">
      <c r="A23" s="162">
        <v>44725</v>
      </c>
      <c r="B23" s="161" t="s">
        <v>34</v>
      </c>
      <c r="C23" s="160" t="s">
        <v>19</v>
      </c>
      <c r="D23" s="160">
        <v>1</v>
      </c>
    </row>
    <row r="24" spans="1:4" ht="30">
      <c r="A24" s="162">
        <v>44725</v>
      </c>
      <c r="B24" s="161" t="s">
        <v>34</v>
      </c>
      <c r="C24" s="160" t="s">
        <v>45</v>
      </c>
      <c r="D24" s="160">
        <v>1</v>
      </c>
    </row>
    <row r="25" spans="1:4" ht="30">
      <c r="A25" s="162">
        <v>44725</v>
      </c>
      <c r="B25" s="161" t="s">
        <v>34</v>
      </c>
      <c r="C25" s="160" t="s">
        <v>19</v>
      </c>
      <c r="D25" s="160">
        <v>1</v>
      </c>
    </row>
    <row r="26" spans="1:4">
      <c r="A26" s="162">
        <v>44726</v>
      </c>
      <c r="B26" s="160" t="s">
        <v>25</v>
      </c>
      <c r="C26" s="160" t="s">
        <v>76</v>
      </c>
      <c r="D26" s="160">
        <v>1</v>
      </c>
    </row>
    <row r="27" spans="1:4">
      <c r="A27" s="162">
        <v>44726</v>
      </c>
      <c r="B27" s="160" t="s">
        <v>25</v>
      </c>
      <c r="C27" s="160" t="s">
        <v>19</v>
      </c>
      <c r="D27" s="160">
        <v>1</v>
      </c>
    </row>
    <row r="28" spans="1:4" ht="30">
      <c r="A28" s="162">
        <v>44726</v>
      </c>
      <c r="B28" s="161" t="s">
        <v>34</v>
      </c>
      <c r="C28" s="160" t="s">
        <v>76</v>
      </c>
      <c r="D28" s="160">
        <v>1</v>
      </c>
    </row>
    <row r="29" spans="1:4" ht="30">
      <c r="A29" s="162">
        <v>44726</v>
      </c>
      <c r="B29" s="161" t="s">
        <v>34</v>
      </c>
      <c r="C29" s="160" t="s">
        <v>19</v>
      </c>
      <c r="D29" s="160">
        <v>1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a 9 5 d 1 0 6 - b 9 3 7 - 4 8 c c - 8 9 4 b - b 9 d 5 5 7 3 f e 9 9 d "   x m l n s = " h t t p : / / s c h e m a s . m i c r o s o f t . c o m / D a t a M a s h u p " > A A A A A K k H A A B Q S w M E F A A C A A g A L x z k V C 2 n d / S o A A A A + A A A A B I A H A B D b 2 5 m a W c v U G F j a 2 F n Z S 5 4 b W w g o h g A K K A U A A A A A A A A A A A A A A A A A A A A A A A A A A A A h Y 9 B D o I w F E S v Q r q n v 6 1 K l H z K w q 0 k R q N x S 7 B C I x R D i 3 A 3 F x 7 J K 0 i i q D u X M 3 m T v H n c 7 h j 3 V e l d V W N 1 b S L C K S O e M l l 9 1 C a P S O t O / p z E E t d p d k 5 z 5 Q 2 w s W F v d U Q K 5 y 4 h Q N d 1 t J v Q u s l B M M b h k K y 2 W a G q 1 N f G u t R k i n x W x / 8 r I n H / k p G C B p z O + E L Q a c A R x h o T b b 6 I G I w p Q / g p c d m W r m 2 U b F p / s 0 M Y I 8 L 7 h X w C U E s D B B Q A A g A I A C 8 c 5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v H O R U w h c V l Z 8 E A A B 7 F Q A A E w A c A E Z v c m 1 1 b G F z L 1 N l Y 3 R p b 2 4 x L m 0 g o h g A K K A U A A A A A A A A A A A A A A A A A A A A A A A A A A A A 7 V j d a h t H F L 4 3 5 B 2 G 8 c 0 K 1 E W z d v z T 1 I X E T k h o C G k k K E X o Y q O d 4 i W r X b O 7 i m 2 E I V a C W 2 q 3 v g k 0 F 4 W 0 9 A U U t y K u / / I K M 2 / U M 7 N r z W i s y L I U S g s W i J 0 5 O z v n + 8 5 8 5 + z M J r S e + l G I y t m V 3 L o x d W M q W X V j 6 q F p / D h w Q 7 Q R J B s Y L a G A p l M I f u w N 3 + Z t d s a / Z 6 f s k B 3 B r b s b d R r Y 3 0 T x s 6 d R 9 M y 6 5 w f U X o 7 C l I Z p Y m U 3 l 5 t x D N 3 e m E K r + s h t 0 C V c j u u 4 t l X N h 9 d a p a 1 q O W r G d V o r F F H Y D I I i S u M m L R S l 8 2 n M f u d t / o K d s S N 2 i P g 2 Y h + g d 8 h O W B f g i P 8 p 3 2 U n i L 8 C 4 z H f y w e f C A Y V 9 y k A K 9 M A y D 6 J 1 h P L p F J E 1 K 2 v I k t C q 8 E T u D R n l + Y x i m L U b 1 s Y Y F u 8 a C O l A b a Z A b Z Z X F A M f 2 M d 9 p 4 d s C 5 A P + U v g c I u + x v x n 9 g x E J R E e R u t u K m r S N 3 d W H N D T 7 a X o 6 D Z C K 3 x I 1 V E W E 5 e R C 2 c T U a E L W s 6 q j m j m r O q e V M 1 5 1 R z X j U X V H N R N S F S q q 3 5 I 5 p D o n k k m k u i + S S a U 6 J 5 J Z p b o v l 1 N L + O z l P z 6 8 z g L R E M E R V b i 4 j W d 4 z + j N G f N f o 3 j f 6 c 0 Z 8 3 + g t G f 9 H o Z + H T D S Z C Y k I k J k Z i g i Q m S m L C J C Z O Y g I l J l L H R O p c i K W J V M T f z I 6 / Q M H H 7 B B E u 4 e y J I b u O 0 i Z H d A 5 O 0 O g 5 b 5 h 4 s p / 1 q r A W u C n K l V G T z m A J j I X r n K K l M b Z X B W 6 k d 7 Z X K G B 3 / D B a G E b h n z d j F J a T j d F P U y e F 4 S I x M M 2 O Z / G d n R q b w B D f 3 o C h j a k 5 w c F v B K 7 Y f J d F D c y 8 J X N N Z p Y k 4 a l 2 N K A P Q j T u V l b T L z V A + z 0 2 z X M b 2 X M u r 3 C c g Z R 7 O T o u x o G v s N 3 F Y s n N I R p M w o S / h D q f e A w + x U c b v N 9 v o P 7 4 W H 2 W q 7 T H h 4 A j 7 8 U 9 P k L v g / c R b 3 v j g A x i j 0 a a x i v R L X Y U o D 6 Y R s J c l 1 J / t V K A o Y H K W 2 I 6 1 d + 6 I n r f d / z a K g n 4 m t Y y H e w t g c y / 0 9 l 7 o h 3 J I h U L n q e O H t 8 W 7 x c Q a p i P P 8 R j E e 8 r S R 0 2 / N U i b m y E o V q 3 g 7 x 2 + H 7 O N + x A E V q f 0 v d 2 B K t i g 8 p 8 T C q u 8 G j a N 0 q F M b P B j I s H S Y L 0 t D 8 G I H 3 d Q 7 9 x 3 P o D 9 B W J 5 P G p Z W 2 E T 3 X X w Z X l 2 m x d b 2 + / 6 c a S T 5 S J C 8 V z Q j F Q e 4 T Z F m c 9 q A a W t X L H q g V q 6 r 8 i E 5 e l 2 q F 0 d V M h s h 5 w k h N V i n H 3 K q R I X u 1 y 2 M h t m w j L Z M Q H u 3 b s I 1 3 a C U D z / d X 5 t z 7 A K D n V A 1 9 8 S X C n 8 m X L P o c I z h o o w E D V l w / 2 E S P 4 8 h r Z t 9 U x N c T 3 P f y B e d 8 l / + g B Q 6 C 0 2 F / S g g C G Z B W R G C q B h w f 7 l M X 3 r v J + A d 6 Q a u a T 3 Y 7 C M q w L 3 D j Z E l 8 V a m N c v Y g l x 8 + R q Q m Z A F A 6 j R J A F M K T 6 M U j k 1 y H 3 8 H p v Y u W t 2 0 v n p u d c N N a S z N 2 6 U 5 2 y n J 0 i X v i D y f X E T O x 0 Q 0 L D Y 9 y e T E M j G c s y x I t V h V y U 7 e E p + 0 M g k p G 9 Z l 8 g u E T R a I 3 N 2 h i O W B b L x X A O / 5 Q b A S r U / w n c c R h e U c 5 5 h V w h l S J Y b y E E r o W 8 a L h e C q m w D n U x 3 d n H w 3 I c 7 4 m l x 7 C s 1 F u V W Y 8 s P x w d 7 6 B 1 B L A Q I t A B Q A A g A I A C 8 c 5 F Q t p 3 f 0 q A A A A P g A A A A S A A A A A A A A A A A A A A A A A A A A A A B D b 2 5 m a W c v U G F j a 2 F n Z S 5 4 b W x Q S w E C L Q A U A A I A C A A v H O R U D 8 r p q 6 Q A A A D p A A A A E w A A A A A A A A A A A A A A A A D 0 A A A A W 0 N v b n R l b n R f V H l w Z X N d L n h t b F B L A Q I t A B Q A A g A I A C 8 c 5 F T C F x W V n w Q A A H s V A A A T A A A A A A A A A A A A A A A A A O U B A A B G b 3 J t d W x h c y 9 T Z W N 0 a W 9 u M S 5 t U E s F B g A A A A A D A A M A w g A A A N E G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g e A A A A A A A A R h 4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B s Y W 4 l M j B 4 b H N 4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U G x h b l 9 4 b H N 4 I i A v P j x F b n R y e S B U e X B l P S J G a W x s Z W R D b 2 1 w b G V 0 Z V J l c 3 V s d F R v V 2 9 y a 3 N o Z W V 0 I i B W Y W x 1 Z T 0 i b D E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x I i A v P j x F b n R y e S B U e X B l P S J G a W x s Q 2 9 s d W 1 u T m F t Z X M i I F Z h b H V l P S J z W y Z x d W 9 0 O 0 R h d G U m c X V v d D s s J n F 1 b 3 Q 7 U H J v Y 2 V z c y Z x d W 9 0 O y w m c X V v d D t C c m F u Z C Z x d W 9 0 O y w m c X V v d D t C Y X R j a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s Y W 4 g e G x z e C / Q l 9 C w 0 L / Q v t C 7 0 L 3 Q t d C 9 0 L j Q t S D Q s t C 9 0 L j Q t y 5 7 M D c u M D Y u M j A y M i w z f S Z x d W 9 0 O y w m c X V v d D t T Z W N 0 a W 9 u M S 9 Q b G F u I H h s c 3 g v 0 J f Q s N C / 0 L 7 Q u 9 C 9 0 L X Q v d C 4 0 L U g 0 L L Q v d C 4 0 L c u e 1 B y b 2 N l c 3 M s M H 0 m c X V v d D s s J n F 1 b 3 Q 7 U 2 V j d G l v b j E v U G x h b i B 4 b H N 4 L 9 C X 0 L D Q v 9 C + 0 L v Q v d C 1 0 L 3 Q u N C 1 I N C y 0 L 3 Q u N C 3 L n t C c m F u Z C w x f S Z x d W 9 0 O y w m c X V v d D t T Z W N 0 a W 9 u M S 9 Q b G F u I H h s c 3 g v 0 J f Q s N C / 0 L 7 Q u 9 C 9 0 L X Q v d C 4 0 L U g 0 L L Q v d C 4 0 L c u e 0 J h d G N o L D J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B s Y W 4 g e G x z e C / Q l 9 C w 0 L / Q v t C 7 0 L 3 Q t d C 9 0 L j Q t S D Q s t C 9 0 L j Q t y 5 7 M D c u M D Y u M j A y M i w z f S Z x d W 9 0 O y w m c X V v d D t T Z W N 0 a W 9 u M S 9 Q b G F u I H h s c 3 g v 0 J f Q s N C / 0 L 7 Q u 9 C 9 0 L X Q v d C 4 0 L U g 0 L L Q v d C 4 0 L c u e 1 B y b 2 N l c 3 M s M H 0 m c X V v d D s s J n F 1 b 3 Q 7 U 2 V j d G l v b j E v U G x h b i B 4 b H N 4 L 9 C X 0 L D Q v 9 C + 0 L v Q v d C 1 0 L 3 Q u N C 1 I N C y 0 L 3 Q u N C 3 L n t C c m F u Z C w x f S Z x d W 9 0 O y w m c X V v d D t T Z W N 0 a W 9 u M S 9 Q b G F u I H h s c 3 g v 0 J f Q s N C / 0 L 7 Q u 9 C 9 0 L X Q v d C 4 0 L U g 0 L L Q v d C 4 0 L c u e 0 J h d G N o L D J 9 J n F 1 b 3 Q 7 X S w m c X V v d D t S Z W x h d G l v b n N o a X B J b m Z v J n F 1 b 3 Q 7 O l t d f S I g L z 4 8 R W 5 0 c n k g V H l w Z T 0 i R m l s b E N v b H V t b l R 5 c G V z I i B W Y W x 1 Z T 0 i c 0 N R W U d B Q T 0 9 I i A v P j x F b n R y e S B U e X B l P S J G a W x s T G F z d F V w Z G F 0 Z W Q i I F Z h b H V l P S J k M j A y M i 0 w N y 0 w N F Q w M D o z M z o z M S 4 y N T E w N z E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g i I C 8 + P E V u d H J 5 I F R 5 c G U 9 I k F k Z G V k V G 9 E Y X R h T W 9 k Z W w i I F Z h b H V l P S J s M C I g L z 4 8 R W 5 0 c n k g V H l w Z T 0 i U X V l c n l J R C I g V m F s d W U 9 I n M 2 Y 2 F i Y j k 0 M y 1 i O G N i L T Q 1 Z W E t O D g 3 N C 0 2 O W F i N D J i Y T c z O T I i I C 8 + P C 9 T d G F i b G V F b n R y a W V z P j w v S X R l b T 4 8 S X R l b T 4 8 S X R l b U x v Y 2 F 0 a W 9 u P j x J d G V t V H l w Z T 5 G b 3 J t d W x h P C 9 J d G V t V H l w Z T 4 8 S X R l b V B h d G g + U 2 V j d G l v b j E v U G x h b i U y M H h s c 3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x h b i U y M H h s c 3 g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x h b i U y M H h s c 3 g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s Y W 4 l M j B 4 b H N 4 L y V E M C V B M C V E M C V C M C V E M C V C N y V E M C V C N C V E M C V C N S V E M C V C Q i V E M C V C O C V E M S U 4 M i V E M S U 4 Q y U y M C V E M S U 4 M S V E M S U 4 M i V E M C V C R S V E M C V C Q i V E M C V C M S V E M C V C N S V E M S U 4 N i U y M C V E M C V C R i V E M C V C R S U y M C V E M S U 4 M C V E M C V C M C V E M C V C N y V E M C V C N C V E M C V C N S V E M C V C Q i V E M C V C O C V E M S U 4 M i V E M C V C N S V E M C V C Q i V E M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s Y W 4 l M j B 4 b H N 4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s Y W 4 l M j B 4 b H N 4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s Y W 4 l M j B 4 b H N 4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s Y W 4 l M j B 4 b H N 4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s Y W 4 l M j B 4 b H N 4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G F u J T I w e G x z e C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G F u J T I w e G x z e C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x h b i U y M H h s c 3 g v J U Q w J U E z J U Q w J U I 0 J U Q w J U I w J U Q w J U J C J U Q w J U I 1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s Y W 4 l M j B 4 b H N 4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G F u J T I w e G x z e C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x h b i U y M H h s c 3 g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x h b i U y M H h s c 3 g v J U Q w J T k 4 J U Q w J U I 3 J U Q w J U J D J U Q w J U I 1 J U Q w J U J E J U Q w J U I 1 J U Q w J U J E J U Q w J U J E J U Q x J T h C J U Q w J U I 5 J T I w J U Q x J T g y J U Q w J U I 4 J U Q w J U J G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s Y W 4 l M j B 4 b H N 4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G F u J T I w e G x z e C 8 l R D A l O T c l R D A l Q j A l R D A l Q k Y l R D A l Q k U l R D A l Q k I l R D A l Q k Q l R D A l Q j U l R D A l Q k Q l R D A l Q j g l R D A l Q j U l M j A l R D A l Q j I l R D A l Q k Q l R D A l Q j g l R D A l Q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G F u J T I w e G x z e C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x h b i U y M H h s c 3 g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M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u q k U 6 1 Y n U T 6 O + R B n x j a v M A A A A A A I A A A A A A A N m A A D A A A A A E A A A A H V x w W 6 T 7 U m n j i w Y h E + D Q N Q A A A A A B I A A A K A A A A A Q A A A A T 0 t 5 F v u f u 4 7 Y 5 h p 9 8 c z 7 w l A A A A A N 5 f U W w K 5 Z N v 3 w s 9 D 0 h E Z z 5 D z 1 h c D H l X q h E l 8 X y o L X M t h T T t l 2 N y y L n r A s G E r O j v l 7 J C n Z / x F T L W 5 j r T v G 8 + 7 U K j k z O T K 6 s m a 6 o 2 V X L g p F K x Q A A A A t V v t 4 P f a g U A 0 r 0 q z P I + v E t s D M g A = = < / D a t a M a s h u p > 
</file>

<file path=customXml/itemProps1.xml><?xml version="1.0" encoding="utf-8"?>
<ds:datastoreItem xmlns:ds="http://schemas.openxmlformats.org/officeDocument/2006/customXml" ds:itemID="{83793E82-1974-4452-9B86-1FA99976BBF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06.07</vt:lpstr>
      <vt:lpstr>06.08</vt:lpstr>
      <vt:lpstr>06.09</vt:lpstr>
      <vt:lpstr>06.10</vt:lpstr>
      <vt:lpstr>06.13</vt:lpstr>
      <vt:lpstr>06.14</vt:lpstr>
      <vt:lpstr>테이블</vt:lpstr>
      <vt:lpstr>Лист1</vt:lpstr>
      <vt:lpstr>'06.07'!Область_печати</vt:lpstr>
      <vt:lpstr>'06.08'!Область_печати</vt:lpstr>
      <vt:lpstr>'06.09'!Область_печати</vt:lpstr>
      <vt:lpstr>'06.10'!Область_печати</vt:lpstr>
      <vt:lpstr>'06.13'!Область_печати</vt:lpstr>
      <vt:lpstr>'06.14'!Область_печати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Поршаков Сергей</cp:lastModifiedBy>
  <cp:lastPrinted>2022-06-20T11:38:13Z</cp:lastPrinted>
  <dcterms:created xsi:type="dcterms:W3CDTF">2012-12-02T06:58:19Z</dcterms:created>
  <dcterms:modified xsi:type="dcterms:W3CDTF">2022-07-04T00:33:45Z</dcterms:modified>
</cp:coreProperties>
</file>