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DCCCqUAF\Новая папка\"/>
    </mc:Choice>
  </mc:AlternateContent>
  <xr:revisionPtr revIDLastSave="0" documentId="13_ncr:1_{7853D965-D630-4FF4-B2CB-5E1C4D5B2996}" xr6:coauthVersionLast="43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06.07" sheetId="2602" r:id="rId1"/>
    <sheet name="06.08" sheetId="2603" r:id="rId2"/>
    <sheet name="06.09" sheetId="2604" r:id="rId3"/>
    <sheet name="06.10" sheetId="2605" r:id="rId4"/>
    <sheet name="06.13" sheetId="2606" r:id="rId5"/>
    <sheet name="06.14" sheetId="2607" r:id="rId6"/>
    <sheet name="테이블" sheetId="2" r:id="rId7"/>
  </sheets>
  <definedNames>
    <definedName name="_xlnm.Print_Area" localSheetId="0">'06.07'!$A$1:$E$13</definedName>
    <definedName name="_xlnm.Print_Area" localSheetId="1">'06.08'!$A$1:$E$13</definedName>
    <definedName name="_xlnm.Print_Area" localSheetId="2">'06.09'!$A$1:$E$13</definedName>
    <definedName name="_xlnm.Print_Area" localSheetId="3">'06.10'!$A$1:$E$13</definedName>
    <definedName name="_xlnm.Print_Area" localSheetId="4">'06.13'!$A$1:$E$13</definedName>
    <definedName name="_xlnm.Print_Area" localSheetId="5">'06.14'!$A$1:$E$13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" i="2602" l="1"/>
  <c r="M4" i="2602"/>
  <c r="P4" i="2602"/>
  <c r="P5" i="2602"/>
  <c r="M6" i="2602"/>
  <c r="P6" i="2602"/>
  <c r="M7" i="2602"/>
  <c r="P7" i="2602" s="1"/>
  <c r="M9" i="2602"/>
  <c r="P9" i="2602"/>
  <c r="S9" i="2602"/>
  <c r="M10" i="2602"/>
  <c r="P10" i="2602" s="1"/>
  <c r="S10" i="2602"/>
  <c r="M11" i="2602"/>
  <c r="P11" i="2602" s="1"/>
  <c r="S11" i="2602"/>
  <c r="M12" i="2602"/>
  <c r="P12" i="2602"/>
  <c r="S12" i="2602"/>
  <c r="M13" i="2602"/>
  <c r="P13" i="2602"/>
  <c r="S13" i="2602"/>
  <c r="S14" i="2602"/>
  <c r="O14" i="2602" s="1"/>
  <c r="P14" i="2602" s="1"/>
  <c r="O14" i="2607" l="1"/>
  <c r="O11" i="2607"/>
  <c r="O9" i="2607"/>
  <c r="O14" i="2606"/>
  <c r="O9" i="2606"/>
  <c r="O11" i="2606"/>
  <c r="S14" i="2607"/>
  <c r="D13" i="2607"/>
  <c r="B13" i="2607"/>
  <c r="D12" i="2607"/>
  <c r="B12" i="2607"/>
  <c r="S11" i="2607"/>
  <c r="D11" i="2607"/>
  <c r="B11" i="2607"/>
  <c r="D10" i="2607"/>
  <c r="B10" i="2607"/>
  <c r="S9" i="2607"/>
  <c r="D9" i="2607"/>
  <c r="B9" i="2607"/>
  <c r="D8" i="2607"/>
  <c r="B8" i="2607"/>
  <c r="D7" i="2607"/>
  <c r="B7" i="2607"/>
  <c r="D6" i="2607"/>
  <c r="B6" i="2607"/>
  <c r="P5" i="2607"/>
  <c r="D5" i="2607"/>
  <c r="B5" i="2607"/>
  <c r="D4" i="2607"/>
  <c r="B4" i="2607"/>
  <c r="C2" i="2607"/>
  <c r="K1" i="2607"/>
  <c r="M5" i="2606"/>
  <c r="P5" i="2606" s="1"/>
  <c r="S14" i="2606"/>
  <c r="D13" i="2606"/>
  <c r="B13" i="2606"/>
  <c r="D12" i="2606"/>
  <c r="B12" i="2606"/>
  <c r="S11" i="2606"/>
  <c r="D11" i="2606"/>
  <c r="B11" i="2606"/>
  <c r="D10" i="2606"/>
  <c r="B10" i="2606"/>
  <c r="S9" i="2606"/>
  <c r="D9" i="2606"/>
  <c r="B9" i="2606"/>
  <c r="D8" i="2606"/>
  <c r="B8" i="2606"/>
  <c r="D7" i="2606"/>
  <c r="B7" i="2606"/>
  <c r="D6" i="2606"/>
  <c r="B6" i="2606"/>
  <c r="D5" i="2606"/>
  <c r="B5" i="2606"/>
  <c r="D4" i="2606"/>
  <c r="B4" i="2606"/>
  <c r="C2" i="2606"/>
  <c r="K1" i="2606"/>
  <c r="M5" i="2605" l="1"/>
  <c r="P5" i="2605" s="1"/>
  <c r="S14" i="2605"/>
  <c r="D13" i="2605"/>
  <c r="B13" i="2605"/>
  <c r="D12" i="2605"/>
  <c r="B12" i="2605"/>
  <c r="S11" i="2605"/>
  <c r="D11" i="2605"/>
  <c r="B11" i="2605"/>
  <c r="D10" i="2605"/>
  <c r="B10" i="2605"/>
  <c r="S9" i="2605"/>
  <c r="D9" i="2605"/>
  <c r="B9" i="2605"/>
  <c r="D8" i="2605"/>
  <c r="B8" i="2605"/>
  <c r="D7" i="2605"/>
  <c r="B7" i="2605"/>
  <c r="D6" i="2605"/>
  <c r="B6" i="2605"/>
  <c r="D5" i="2605"/>
  <c r="B5" i="2605"/>
  <c r="D4" i="2605"/>
  <c r="B4" i="2605"/>
  <c r="C2" i="2605"/>
  <c r="K1" i="2605"/>
  <c r="P5" i="2604"/>
  <c r="S14" i="2604"/>
  <c r="D13" i="2604"/>
  <c r="B13" i="2604"/>
  <c r="S12" i="2604"/>
  <c r="D12" i="2604"/>
  <c r="B12" i="2604"/>
  <c r="S11" i="2604"/>
  <c r="D11" i="2604"/>
  <c r="B11" i="2604"/>
  <c r="D10" i="2604"/>
  <c r="B10" i="2604"/>
  <c r="S9" i="2604"/>
  <c r="D9" i="2604"/>
  <c r="B9" i="2604"/>
  <c r="D8" i="2604"/>
  <c r="B8" i="2604"/>
  <c r="D7" i="2604"/>
  <c r="B7" i="2604"/>
  <c r="D6" i="2604"/>
  <c r="B6" i="2604"/>
  <c r="D5" i="2604"/>
  <c r="B5" i="2604"/>
  <c r="D4" i="2604"/>
  <c r="B4" i="2604"/>
  <c r="C2" i="2604"/>
  <c r="K1" i="2604"/>
  <c r="M5" i="2603" l="1"/>
  <c r="P5" i="2603" s="1"/>
  <c r="S14" i="2603"/>
  <c r="O14" i="2603" s="1"/>
  <c r="D13" i="2603"/>
  <c r="B13" i="2603"/>
  <c r="S12" i="2603"/>
  <c r="D12" i="2603"/>
  <c r="B12" i="2603"/>
  <c r="S11" i="2603"/>
  <c r="D11" i="2603"/>
  <c r="B11" i="2603"/>
  <c r="D10" i="2603"/>
  <c r="B10" i="2603"/>
  <c r="S9" i="2603"/>
  <c r="D9" i="2603"/>
  <c r="B9" i="2603"/>
  <c r="D8" i="2603"/>
  <c r="B8" i="2603"/>
  <c r="D7" i="2603"/>
  <c r="B7" i="2603"/>
  <c r="D6" i="2603"/>
  <c r="B6" i="2603"/>
  <c r="D5" i="2603"/>
  <c r="B5" i="2603"/>
  <c r="D4" i="2603"/>
  <c r="B4" i="2603"/>
  <c r="C2" i="2603"/>
  <c r="K1" i="2603"/>
  <c r="M14" i="2603" l="1"/>
  <c r="P14" i="2603" s="1"/>
  <c r="M14" i="2604" s="1"/>
  <c r="P14" i="2604" s="1"/>
  <c r="M14" i="2605" s="1"/>
  <c r="P14" i="2605" s="1"/>
  <c r="M14" i="2606" s="1"/>
  <c r="P14" i="2606" s="1"/>
  <c r="M14" i="2607" s="1"/>
  <c r="P14" i="2607" s="1"/>
  <c r="D13" i="2602" l="1"/>
  <c r="B13" i="2602"/>
  <c r="D12" i="2602"/>
  <c r="B12" i="2602"/>
  <c r="D11" i="2602"/>
  <c r="B11" i="2602"/>
  <c r="D10" i="2602"/>
  <c r="B10" i="2602"/>
  <c r="D9" i="2602"/>
  <c r="B9" i="2602"/>
  <c r="D8" i="2602"/>
  <c r="B8" i="2602"/>
  <c r="D7" i="2602"/>
  <c r="B7" i="2602"/>
  <c r="D6" i="2602"/>
  <c r="B6" i="2602"/>
  <c r="D5" i="2602"/>
  <c r="B5" i="2602"/>
  <c r="D4" i="2602"/>
  <c r="B4" i="2602"/>
  <c r="C2" i="2602"/>
  <c r="M12" i="2603" l="1"/>
  <c r="P12" i="2603" s="1"/>
  <c r="M12" i="2604" s="1"/>
  <c r="P12" i="2604" s="1"/>
  <c r="M7" i="2603" l="1"/>
  <c r="P7" i="2603" s="1"/>
  <c r="M7" i="2604" s="1"/>
  <c r="P7" i="2604" s="1"/>
  <c r="M7" i="2605" s="1"/>
  <c r="P7" i="2605" s="1"/>
  <c r="M7" i="2606" s="1"/>
  <c r="P7" i="2606" s="1"/>
  <c r="M7" i="2607" s="1"/>
  <c r="P7" i="2607" s="1"/>
  <c r="M4" i="2603"/>
  <c r="P4" i="2603" s="1"/>
  <c r="M4" i="2604" s="1"/>
  <c r="P4" i="2604" s="1"/>
  <c r="M4" i="2605" s="1"/>
  <c r="P4" i="2605" s="1"/>
  <c r="M4" i="2606" s="1"/>
  <c r="P4" i="2606" s="1"/>
  <c r="M4" i="2607" s="1"/>
  <c r="P4" i="2607" s="1"/>
  <c r="M6" i="2603"/>
  <c r="P6" i="2603" s="1"/>
  <c r="M6" i="2604" s="1"/>
  <c r="P6" i="2604" s="1"/>
  <c r="M6" i="2605" s="1"/>
  <c r="P6" i="2605" s="1"/>
  <c r="M6" i="2606" s="1"/>
  <c r="P6" i="2606" s="1"/>
  <c r="M6" i="2607" s="1"/>
  <c r="P6" i="2607" s="1"/>
  <c r="M9" i="2603" l="1"/>
  <c r="P9" i="2603" s="1"/>
  <c r="M9" i="2604" s="1"/>
  <c r="P9" i="2604" s="1"/>
  <c r="M9" i="2605" l="1"/>
  <c r="P9" i="2605" s="1"/>
  <c r="M9" i="2606" s="1"/>
  <c r="P9" i="2606" s="1"/>
  <c r="M9" i="2607" s="1"/>
  <c r="P9" i="2607" s="1"/>
  <c r="M11" i="2603" l="1"/>
  <c r="P11" i="2603" s="1"/>
  <c r="M11" i="2604" s="1"/>
  <c r="P11" i="2604" s="1"/>
  <c r="N23" i="2"/>
  <c r="N24" i="2"/>
  <c r="M11" i="2605" l="1"/>
  <c r="P11" i="2605" s="1"/>
  <c r="M11" i="2606" s="1"/>
  <c r="P11" i="2606" s="1"/>
  <c r="M11" i="2607" s="1"/>
  <c r="P11" i="2607" s="1"/>
  <c r="N22" i="2"/>
  <c r="N18" i="2" l="1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9" i="2"/>
  <c r="N20" i="2"/>
  <c r="N21" i="2"/>
  <c r="N25" i="2"/>
  <c r="N3" i="2"/>
</calcChain>
</file>

<file path=xl/sharedStrings.xml><?xml version="1.0" encoding="utf-8"?>
<sst xmlns="http://schemas.openxmlformats.org/spreadsheetml/2006/main" count="316" uniqueCount="75">
  <si>
    <t>(Monday)</t>
    <phoneticPr fontId="3" type="noConversion"/>
  </si>
  <si>
    <t>Resi</t>
  </si>
  <si>
    <t>Time</t>
  </si>
  <si>
    <t>Time</t>
    <phoneticPr fontId="3" type="noConversion"/>
  </si>
  <si>
    <t>(Tuesday)</t>
    <phoneticPr fontId="3" type="noConversion"/>
  </si>
  <si>
    <t>Brand List</t>
    <phoneticPr fontId="3" type="noConversion"/>
  </si>
  <si>
    <t>Morning</t>
    <phoneticPr fontId="3" type="noConversion"/>
  </si>
  <si>
    <t>번호</t>
    <phoneticPr fontId="3" type="noConversion"/>
  </si>
  <si>
    <t>제품명</t>
    <phoneticPr fontId="3" type="noConversion"/>
  </si>
  <si>
    <t>Esse Blue</t>
    <phoneticPr fontId="3" type="noConversion"/>
  </si>
  <si>
    <t>Special Gold</t>
    <phoneticPr fontId="3" type="noConversion"/>
  </si>
  <si>
    <t>Golden Leaf</t>
    <phoneticPr fontId="3" type="noConversion"/>
  </si>
  <si>
    <t>Esse Classic</t>
    <phoneticPr fontId="3" type="noConversion"/>
  </si>
  <si>
    <t>Esse One</t>
    <phoneticPr fontId="3" type="noConversion"/>
  </si>
  <si>
    <t>Esse Field</t>
    <phoneticPr fontId="3" type="noConversion"/>
  </si>
  <si>
    <t>Esse Menthol</t>
    <phoneticPr fontId="3" type="noConversion"/>
  </si>
  <si>
    <t>Afternoon</t>
    <phoneticPr fontId="3" type="noConversion"/>
  </si>
  <si>
    <t>요  일</t>
    <phoneticPr fontId="3" type="noConversion"/>
  </si>
  <si>
    <t>Batch</t>
  </si>
  <si>
    <t>EXC</t>
  </si>
  <si>
    <t>EXC W</t>
  </si>
  <si>
    <t>Blooming Blue</t>
  </si>
  <si>
    <t>- Date :</t>
  </si>
  <si>
    <t>Process</t>
  </si>
  <si>
    <t>Brand</t>
  </si>
  <si>
    <t>DCCC</t>
  </si>
  <si>
    <t>전일 잔</t>
  </si>
  <si>
    <t>수입</t>
  </si>
  <si>
    <t>불출</t>
  </si>
  <si>
    <t>금일 잔
(예정)</t>
  </si>
  <si>
    <t>비  고</t>
  </si>
  <si>
    <t>제품명</t>
  </si>
  <si>
    <t>퇴적Silo</t>
  </si>
  <si>
    <t>각초Silo</t>
  </si>
  <si>
    <t>Dryer
Flavor</t>
  </si>
  <si>
    <t>Silo</t>
  </si>
  <si>
    <t>Daily Production Plan</t>
  </si>
  <si>
    <t>Change 1mg</t>
  </si>
  <si>
    <t>SLVR</t>
  </si>
  <si>
    <t>Presso</t>
  </si>
  <si>
    <t>BLCK</t>
  </si>
  <si>
    <t>GRN</t>
  </si>
  <si>
    <t>Blooming</t>
  </si>
  <si>
    <t>Secret</t>
  </si>
  <si>
    <t>EX Comp</t>
  </si>
  <si>
    <t>EX W Comp</t>
  </si>
  <si>
    <t>SG</t>
  </si>
  <si>
    <t>시간</t>
    <phoneticPr fontId="3" type="noConversion"/>
  </si>
  <si>
    <t>가동
기계 수</t>
    <phoneticPr fontId="3" type="noConversion"/>
  </si>
  <si>
    <t>시간당
각초
불출량</t>
    <phoneticPr fontId="3" type="noConversion"/>
  </si>
  <si>
    <t>M</t>
  </si>
  <si>
    <t>B</t>
  </si>
  <si>
    <t>EXCW</t>
  </si>
  <si>
    <t>제품별 각초 사용량</t>
  </si>
  <si>
    <t>상자당
각초 무게</t>
  </si>
  <si>
    <t>GL</t>
  </si>
  <si>
    <t>C</t>
  </si>
  <si>
    <t>O</t>
  </si>
  <si>
    <t>F</t>
  </si>
  <si>
    <t>BB</t>
  </si>
  <si>
    <t>BS</t>
  </si>
  <si>
    <t>시간당
생산량
(Box)</t>
  </si>
  <si>
    <t>C 1mg</t>
  </si>
  <si>
    <t>사용
각초량 
(수율 98%)</t>
  </si>
  <si>
    <t>Bohem</t>
  </si>
  <si>
    <t>;.</t>
  </si>
  <si>
    <t>.</t>
  </si>
  <si>
    <t>BonBon</t>
  </si>
  <si>
    <t>KG</t>
  </si>
  <si>
    <t>Himalaya</t>
  </si>
  <si>
    <t>Himalaya C</t>
  </si>
  <si>
    <t>GL 잔량</t>
  </si>
  <si>
    <t>EXC M</t>
  </si>
  <si>
    <t>EXW Comp</t>
  </si>
  <si>
    <t>EXC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</si>
</sst>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.0_ "/>
    <numFmt numFmtId="166" formatCode="_-* #,##0.0_-;\-* #,##0.0_-;_-* &quot;-&quot;_-;_-@_-"/>
    <numFmt numFmtId="167" formatCode="0.0_);[Red]\(0.0\)"/>
    <numFmt numFmtId="168" formatCode="_-* #,##0.00_-;\-* #,##0.00_-;_-* &quot;-&quot;_-;_-@_-"/>
    <numFmt numFmtId="169" formatCode="#,##0_ "/>
    <numFmt numFmtId="170" formatCode="_-* #,##0.0_-;\-* #,##0.0_-;_-* &quot;-&quot;??_-;_-@_-"/>
    <numFmt numFmtId="171" formatCode="0.00_);[Red]\(0.00\)"/>
    <numFmt numFmtId="172" formatCode="_-* #,##0.0_-;\-* #,##0.0_-;_-* &quot;-&quot;?_-;_-@_-"/>
  </numFmts>
  <fonts count="23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4"/>
      <color theme="1"/>
      <name val="Calibri"/>
      <family val="3"/>
      <charset val="129"/>
      <scheme val="minor"/>
    </font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3"/>
      <charset val="129"/>
      <scheme val="minor"/>
    </font>
    <font>
      <sz val="11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돋움"/>
      <family val="3"/>
      <charset val="129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4"/>
      <color theme="1"/>
      <name val="돋움"/>
      <family val="3"/>
      <charset val="129"/>
    </font>
    <font>
      <b/>
      <sz val="14"/>
      <color theme="1"/>
      <name val="Calibri"/>
      <family val="2"/>
    </font>
    <font>
      <sz val="22"/>
      <color theme="1"/>
      <name val="Calibri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quotePrefix="1" applyFont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7" fillId="0" borderId="0" xfId="0" applyNumberFormat="1" applyFont="1">
      <alignment vertical="center"/>
    </xf>
    <xf numFmtId="0" fontId="12" fillId="0" borderId="0" xfId="0" applyFont="1">
      <alignment vertical="center"/>
    </xf>
    <xf numFmtId="14" fontId="7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166" fontId="14" fillId="0" borderId="1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9" fillId="0" borderId="12" xfId="1" applyNumberFormat="1" applyFont="1" applyBorder="1" applyAlignment="1">
      <alignment horizontal="left" vertical="center"/>
    </xf>
    <xf numFmtId="168" fontId="9" fillId="0" borderId="13" xfId="1" applyNumberFormat="1" applyFont="1" applyBorder="1" applyAlignment="1">
      <alignment horizontal="left" vertical="center"/>
    </xf>
    <xf numFmtId="167" fontId="9" fillId="0" borderId="14" xfId="1" applyNumberFormat="1" applyFont="1" applyBorder="1">
      <alignment vertical="center"/>
    </xf>
    <xf numFmtId="167" fontId="9" fillId="0" borderId="13" xfId="1" applyNumberFormat="1" applyFont="1" applyBorder="1">
      <alignment vertical="center"/>
    </xf>
    <xf numFmtId="166" fontId="9" fillId="0" borderId="5" xfId="1" applyNumberFormat="1" applyFont="1" applyBorder="1" applyAlignment="1">
      <alignment horizontal="center" vertical="center"/>
    </xf>
    <xf numFmtId="167" fontId="9" fillId="0" borderId="16" xfId="1" applyNumberFormat="1" applyFont="1" applyBorder="1">
      <alignment vertical="center"/>
    </xf>
    <xf numFmtId="167" fontId="11" fillId="0" borderId="13" xfId="1" applyNumberFormat="1" applyFont="1" applyBorder="1" applyAlignment="1">
      <alignment vertical="center" wrapText="1"/>
    </xf>
    <xf numFmtId="165" fontId="9" fillId="0" borderId="13" xfId="0" applyNumberFormat="1" applyFont="1" applyBorder="1">
      <alignment vertical="center"/>
    </xf>
    <xf numFmtId="0" fontId="9" fillId="4" borderId="15" xfId="0" applyFont="1" applyFill="1" applyBorder="1" applyAlignment="1">
      <alignment horizontal="center" vertical="center"/>
    </xf>
    <xf numFmtId="165" fontId="9" fillId="0" borderId="16" xfId="0" applyNumberFormat="1" applyFont="1" applyBorder="1">
      <alignment vertical="center"/>
    </xf>
    <xf numFmtId="14" fontId="7" fillId="0" borderId="18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66" fontId="14" fillId="0" borderId="11" xfId="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6" fontId="9" fillId="4" borderId="6" xfId="1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 wrapText="1"/>
    </xf>
    <xf numFmtId="166" fontId="9" fillId="0" borderId="31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horizontal="center" vertical="center" wrapText="1"/>
    </xf>
    <xf numFmtId="166" fontId="9" fillId="0" borderId="24" xfId="1" applyNumberFormat="1" applyFont="1" applyBorder="1" applyAlignment="1">
      <alignment horizontal="center" vertical="center"/>
    </xf>
    <xf numFmtId="170" fontId="14" fillId="0" borderId="1" xfId="2" applyNumberFormat="1" applyFont="1" applyBorder="1" applyAlignment="1">
      <alignment horizontal="center" vertical="center"/>
    </xf>
    <xf numFmtId="43" fontId="14" fillId="0" borderId="15" xfId="1" applyNumberFormat="1" applyFont="1" applyBorder="1">
      <alignment vertical="center"/>
    </xf>
    <xf numFmtId="167" fontId="11" fillId="0" borderId="5" xfId="1" applyNumberFormat="1" applyFont="1" applyBorder="1" applyAlignment="1">
      <alignment vertical="center" wrapText="1"/>
    </xf>
    <xf numFmtId="43" fontId="14" fillId="0" borderId="1" xfId="1" applyNumberFormat="1" applyFont="1" applyBorder="1">
      <alignment vertical="center"/>
    </xf>
    <xf numFmtId="165" fontId="19" fillId="0" borderId="13" xfId="0" applyNumberFormat="1" applyFont="1" applyBorder="1">
      <alignment vertical="center"/>
    </xf>
    <xf numFmtId="165" fontId="19" fillId="4" borderId="5" xfId="0" applyNumberFormat="1" applyFont="1" applyFill="1" applyBorder="1">
      <alignment vertical="center"/>
    </xf>
    <xf numFmtId="165" fontId="19" fillId="4" borderId="13" xfId="0" applyNumberFormat="1" applyFont="1" applyFill="1" applyBorder="1">
      <alignment vertical="center"/>
    </xf>
    <xf numFmtId="169" fontId="11" fillId="4" borderId="13" xfId="0" applyNumberFormat="1" applyFont="1" applyFill="1" applyBorder="1" applyAlignment="1">
      <alignment horizontal="left" vertical="center"/>
    </xf>
    <xf numFmtId="168" fontId="14" fillId="0" borderId="2" xfId="1" applyNumberFormat="1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166" fontId="14" fillId="0" borderId="27" xfId="1" applyNumberFormat="1" applyFont="1" applyBorder="1" applyAlignment="1">
      <alignment horizontal="center" vertical="center"/>
    </xf>
    <xf numFmtId="166" fontId="14" fillId="0" borderId="6" xfId="1" applyNumberFormat="1" applyFont="1" applyBorder="1" applyAlignment="1">
      <alignment horizontal="center" vertical="center"/>
    </xf>
    <xf numFmtId="168" fontId="14" fillId="0" borderId="31" xfId="1" applyNumberFormat="1" applyFont="1" applyBorder="1">
      <alignment vertical="center"/>
    </xf>
    <xf numFmtId="43" fontId="14" fillId="0" borderId="6" xfId="1" applyNumberFormat="1" applyFont="1" applyBorder="1">
      <alignment vertical="center"/>
    </xf>
    <xf numFmtId="170" fontId="14" fillId="0" borderId="6" xfId="2" applyNumberFormat="1" applyFont="1" applyBorder="1" applyAlignment="1">
      <alignment horizontal="center" vertical="center"/>
    </xf>
    <xf numFmtId="43" fontId="14" fillId="0" borderId="17" xfId="1" applyNumberFormat="1" applyFont="1" applyBorder="1">
      <alignment vertical="center"/>
    </xf>
    <xf numFmtId="41" fontId="14" fillId="5" borderId="13" xfId="2" applyNumberFormat="1" applyFont="1" applyFill="1" applyBorder="1" applyAlignment="1">
      <alignment horizontal="center" vertical="center"/>
    </xf>
    <xf numFmtId="171" fontId="9" fillId="4" borderId="1" xfId="1" applyNumberFormat="1" applyFont="1" applyFill="1" applyBorder="1" applyAlignment="1">
      <alignment horizontal="center" vertical="center"/>
    </xf>
    <xf numFmtId="171" fontId="9" fillId="4" borderId="15" xfId="1" applyNumberFormat="1" applyFont="1" applyFill="1" applyBorder="1" applyAlignment="1">
      <alignment horizontal="center" vertical="center"/>
    </xf>
    <xf numFmtId="171" fontId="9" fillId="4" borderId="3" xfId="1" applyNumberFormat="1" applyFont="1" applyFill="1" applyBorder="1" applyAlignment="1">
      <alignment horizontal="center" vertical="center"/>
    </xf>
    <xf numFmtId="171" fontId="9" fillId="0" borderId="1" xfId="1" applyNumberFormat="1" applyFont="1" applyBorder="1" applyAlignment="1">
      <alignment horizontal="center" vertical="center"/>
    </xf>
    <xf numFmtId="171" fontId="9" fillId="0" borderId="15" xfId="1" applyNumberFormat="1" applyFont="1" applyBorder="1" applyAlignment="1">
      <alignment horizontal="center" vertical="center"/>
    </xf>
    <xf numFmtId="171" fontId="14" fillId="0" borderId="18" xfId="1" applyNumberFormat="1" applyFont="1" applyBorder="1" applyAlignment="1">
      <alignment horizontal="center" vertical="center"/>
    </xf>
    <xf numFmtId="171" fontId="14" fillId="0" borderId="11" xfId="1" applyNumberFormat="1" applyFont="1" applyBorder="1" applyAlignment="1">
      <alignment horizontal="center" vertical="center"/>
    </xf>
    <xf numFmtId="171" fontId="14" fillId="0" borderId="24" xfId="2" applyNumberFormat="1" applyFont="1" applyBorder="1" applyAlignment="1">
      <alignment horizontal="center" vertical="center"/>
    </xf>
    <xf numFmtId="171" fontId="14" fillId="0" borderId="1" xfId="1" applyNumberFormat="1" applyFont="1" applyBorder="1" applyAlignment="1">
      <alignment horizontal="center" vertical="center"/>
    </xf>
    <xf numFmtId="171" fontId="14" fillId="0" borderId="24" xfId="1" applyNumberFormat="1" applyFont="1" applyBorder="1" applyAlignment="1">
      <alignment horizontal="center" vertical="center"/>
    </xf>
    <xf numFmtId="171" fontId="14" fillId="0" borderId="1" xfId="2" applyNumberFormat="1" applyFont="1" applyBorder="1" applyAlignment="1">
      <alignment horizontal="center" vertical="center"/>
    </xf>
    <xf numFmtId="171" fontId="21" fillId="0" borderId="34" xfId="1" applyNumberFormat="1" applyFont="1" applyBorder="1" applyAlignment="1">
      <alignment horizontal="center" vertical="center"/>
    </xf>
    <xf numFmtId="41" fontId="21" fillId="0" borderId="34" xfId="1" applyFont="1" applyBorder="1" applyAlignment="1">
      <alignment horizontal="center" vertical="center"/>
    </xf>
    <xf numFmtId="172" fontId="14" fillId="4" borderId="1" xfId="1" applyNumberFormat="1" applyFont="1" applyFill="1" applyBorder="1">
      <alignment vertical="center"/>
    </xf>
    <xf numFmtId="171" fontId="14" fillId="0" borderId="37" xfId="1" applyNumberFormat="1" applyFont="1" applyBorder="1" applyAlignment="1">
      <alignment horizontal="center" vertical="center"/>
    </xf>
    <xf numFmtId="171" fontId="14" fillId="0" borderId="2" xfId="1" applyNumberFormat="1" applyFont="1" applyBorder="1" applyAlignment="1">
      <alignment horizontal="center" vertical="center"/>
    </xf>
    <xf numFmtId="171" fontId="14" fillId="0" borderId="4" xfId="1" applyNumberFormat="1" applyFont="1" applyBorder="1" applyAlignment="1">
      <alignment horizontal="center" vertical="center"/>
    </xf>
    <xf numFmtId="171" fontId="14" fillId="0" borderId="15" xfId="1" applyNumberFormat="1" applyFont="1" applyBorder="1" applyAlignment="1">
      <alignment horizontal="center" vertical="center"/>
    </xf>
    <xf numFmtId="41" fontId="14" fillId="4" borderId="24" xfId="1" applyFont="1" applyFill="1" applyBorder="1" applyAlignment="1">
      <alignment horizontal="center" vertical="center"/>
    </xf>
    <xf numFmtId="41" fontId="14" fillId="4" borderId="2" xfId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2" fontId="14" fillId="0" borderId="6" xfId="1" applyNumberFormat="1" applyFont="1" applyBorder="1">
      <alignment vertical="center"/>
    </xf>
    <xf numFmtId="2" fontId="14" fillId="5" borderId="13" xfId="2" applyNumberFormat="1" applyFont="1" applyFill="1" applyBorder="1" applyAlignment="1">
      <alignment horizontal="center" vertical="center"/>
    </xf>
    <xf numFmtId="2" fontId="14" fillId="5" borderId="16" xfId="2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1" fontId="14" fillId="4" borderId="6" xfId="1" applyFont="1" applyFill="1" applyBorder="1" applyAlignment="1">
      <alignment horizontal="center" vertical="center"/>
    </xf>
    <xf numFmtId="41" fontId="14" fillId="0" borderId="31" xfId="1" applyFont="1" applyBorder="1" applyAlignment="1">
      <alignment horizontal="center" vertical="center"/>
    </xf>
    <xf numFmtId="41" fontId="21" fillId="0" borderId="13" xfId="1" applyFont="1" applyBorder="1" applyAlignment="1">
      <alignment horizontal="center" vertical="center"/>
    </xf>
    <xf numFmtId="41" fontId="21" fillId="0" borderId="5" xfId="1" applyFont="1" applyBorder="1" applyAlignment="1">
      <alignment horizontal="center" vertical="center"/>
    </xf>
    <xf numFmtId="41" fontId="14" fillId="0" borderId="38" xfId="0" applyNumberFormat="1" applyFont="1" applyBorder="1" applyAlignment="1">
      <alignment horizontal="center" vertical="center"/>
    </xf>
    <xf numFmtId="171" fontId="21" fillId="0" borderId="33" xfId="1" applyNumberFormat="1" applyFont="1" applyBorder="1" applyAlignment="1">
      <alignment horizontal="center" vertical="center"/>
    </xf>
    <xf numFmtId="41" fontId="14" fillId="0" borderId="24" xfId="1" applyFont="1" applyBorder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41" fontId="21" fillId="0" borderId="33" xfId="1" applyFont="1" applyBorder="1" applyAlignment="1">
      <alignment horizontal="center" vertical="center"/>
    </xf>
    <xf numFmtId="41" fontId="14" fillId="4" borderId="4" xfId="1" applyFont="1" applyFill="1" applyBorder="1" applyAlignment="1">
      <alignment horizontal="center" vertical="center"/>
    </xf>
    <xf numFmtId="41" fontId="14" fillId="4" borderId="15" xfId="1" applyFont="1" applyFill="1" applyBorder="1" applyAlignment="1">
      <alignment horizontal="center" vertical="center"/>
    </xf>
    <xf numFmtId="41" fontId="14" fillId="5" borderId="16" xfId="2" applyNumberFormat="1" applyFont="1" applyFill="1" applyBorder="1" applyAlignment="1">
      <alignment horizontal="center" vertical="center"/>
    </xf>
    <xf numFmtId="172" fontId="14" fillId="0" borderId="17" xfId="1" applyNumberFormat="1" applyFont="1" applyBorder="1">
      <alignment vertical="center"/>
    </xf>
    <xf numFmtId="172" fontId="14" fillId="4" borderId="15" xfId="1" applyNumberFormat="1" applyFont="1" applyFill="1" applyBorder="1">
      <alignment vertical="center"/>
    </xf>
    <xf numFmtId="167" fontId="11" fillId="0" borderId="16" xfId="1" applyNumberFormat="1" applyFont="1" applyBorder="1" applyAlignment="1">
      <alignment vertical="center" wrapText="1"/>
    </xf>
    <xf numFmtId="41" fontId="14" fillId="5" borderId="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 shrinkToFit="1"/>
    </xf>
    <xf numFmtId="0" fontId="13" fillId="2" borderId="29" xfId="0" applyFont="1" applyFill="1" applyBorder="1" applyAlignment="1">
      <alignment horizontal="center" vertical="center" wrapText="1" shrinkToFit="1"/>
    </xf>
    <xf numFmtId="0" fontId="13" fillId="2" borderId="30" xfId="0" applyFont="1" applyFill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Финансовый" xfId="2" builtinId="3"/>
    <cellStyle name="Финансовый [0]" xfId="1" builtinId="6"/>
    <cellStyle name="쉼표 3" xfId="3" xr:uid="{056B4976-6AA4-4810-AD54-E82DB0EBE4EF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9476-718C-43BF-A953-E2B6F549C8B9}">
  <sheetPr>
    <tabColor theme="4"/>
    <pageSetUpPr fitToPage="1"/>
  </sheetPr>
  <dimension ref="A1:W55"/>
  <sheetViews>
    <sheetView zoomScale="70" zoomScaleNormal="70" workbookViewId="0">
      <selection activeCell="M13" sqref="M13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28" t="s">
        <v>36</v>
      </c>
      <c r="B1" s="129"/>
      <c r="C1" s="129"/>
      <c r="D1" s="129"/>
      <c r="E1" s="130"/>
      <c r="F1" s="21"/>
      <c r="G1" s="5"/>
      <c r="H1" s="5"/>
      <c r="I1" s="5"/>
      <c r="J1" s="5"/>
      <c r="K1" s="34">
        <f>B2</f>
        <v>44719</v>
      </c>
      <c r="L1" s="131" t="s">
        <v>26</v>
      </c>
      <c r="M1" s="132"/>
      <c r="N1" s="133" t="s">
        <v>27</v>
      </c>
      <c r="O1" s="146" t="s">
        <v>28</v>
      </c>
      <c r="P1" s="148" t="s">
        <v>29</v>
      </c>
      <c r="Q1" s="149" t="s">
        <v>48</v>
      </c>
      <c r="R1" s="135" t="s">
        <v>47</v>
      </c>
      <c r="S1" s="137" t="s">
        <v>49</v>
      </c>
      <c r="T1" s="138" t="s">
        <v>30</v>
      </c>
      <c r="U1" s="115"/>
    </row>
    <row r="2" spans="1:23" ht="30.75" customHeight="1" thickBot="1">
      <c r="A2" s="6" t="s">
        <v>22</v>
      </c>
      <c r="B2" s="7">
        <v>44719</v>
      </c>
      <c r="C2" s="8" t="str">
        <f>CHOOSE(WEEKDAY(B2,1),"(Sunday)","(Monday)","(Tuesday)","(Wednesday)","(Thursday)","(Friday)","(Saturday)")</f>
        <v>(Tuesday)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34"/>
      <c r="O2" s="147"/>
      <c r="P2" s="139"/>
      <c r="Q2" s="150"/>
      <c r="R2" s="136"/>
      <c r="S2" s="136"/>
      <c r="T2" s="139"/>
      <c r="U2" s="115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43" t="s">
        <v>25</v>
      </c>
      <c r="B4" s="22" t="str">
        <f>IF(H4="","",VLOOKUP(H4,테이블!A:B,2,FALSE))</f>
        <v>EXC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10</v>
      </c>
      <c r="I4" s="14">
        <v>1</v>
      </c>
      <c r="J4" s="15"/>
      <c r="K4" s="141"/>
      <c r="L4" s="48" t="s">
        <v>19</v>
      </c>
      <c r="M4" s="80" t="e">
        <f>#REF!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44"/>
      <c r="B5" s="22" t="str">
        <f>IF(H5="","",VLOOKUP(H5,테이블!A:B,2,FALSE))</f>
        <v>EX Comp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19</v>
      </c>
      <c r="I5" s="14">
        <v>1</v>
      </c>
      <c r="J5" s="16"/>
      <c r="K5" s="141"/>
      <c r="L5" s="49" t="s">
        <v>44</v>
      </c>
      <c r="M5" s="80"/>
      <c r="N5" s="83">
        <v>1</v>
      </c>
      <c r="O5" s="84"/>
      <c r="P5" s="92">
        <f>M5+N5-O5</f>
        <v>1</v>
      </c>
      <c r="Q5" s="64"/>
      <c r="R5" s="60"/>
      <c r="S5" s="60"/>
      <c r="T5" s="26"/>
      <c r="U5" s="23"/>
    </row>
    <row r="6" spans="1:23" ht="37.9" customHeight="1">
      <c r="A6" s="144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#REF!</f>
        <v>#REF!</v>
      </c>
      <c r="N6" s="78"/>
      <c r="O6" s="84"/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44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#REF!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45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EXC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10</v>
      </c>
      <c r="I9" s="14">
        <v>1</v>
      </c>
      <c r="J9" s="16"/>
      <c r="K9" s="124" t="s">
        <v>33</v>
      </c>
      <c r="L9" s="45" t="s">
        <v>51</v>
      </c>
      <c r="M9" s="102" t="e">
        <f>#REF!</f>
        <v>#REF!</v>
      </c>
      <c r="N9" s="103"/>
      <c r="O9" s="88">
        <v>2395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/>
      </c>
      <c r="C10" s="69"/>
      <c r="D10" s="22" t="str">
        <f>IF(I10="","",VLOOKUP(I10,테이블!D:E,2,FALSE))</f>
        <v/>
      </c>
      <c r="E10" s="58"/>
      <c r="F10" s="5"/>
      <c r="G10" s="5"/>
      <c r="H10" s="14"/>
      <c r="I10" s="14"/>
      <c r="J10" s="16"/>
      <c r="K10" s="125"/>
      <c r="L10" s="19" t="s">
        <v>56</v>
      </c>
      <c r="M10" s="102" t="e">
        <f>#REF!</f>
        <v>#REF!</v>
      </c>
      <c r="N10" s="99"/>
      <c r="O10" s="88">
        <v>1936</v>
      </c>
      <c r="P10" s="68" t="e">
        <f t="shared" si="0"/>
        <v>#REF!</v>
      </c>
      <c r="Q10" s="91">
        <v>2</v>
      </c>
      <c r="R10" s="82">
        <v>9</v>
      </c>
      <c r="S10" s="55">
        <f>VLOOKUP(L10,테이블!$K$3:$N$25,4,FALSE)</f>
        <v>95.625</v>
      </c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25"/>
      <c r="L11" s="46" t="s">
        <v>19</v>
      </c>
      <c r="M11" s="101" t="e">
        <f>#REF!</f>
        <v>#REF!</v>
      </c>
      <c r="N11" s="100">
        <v>3000</v>
      </c>
      <c r="O11" s="88">
        <v>1939</v>
      </c>
      <c r="P11" s="68" t="e">
        <f t="shared" si="0"/>
        <v>#REF!</v>
      </c>
      <c r="Q11" s="91">
        <v>2</v>
      </c>
      <c r="R11" s="82">
        <v>13</v>
      </c>
      <c r="S11" s="55">
        <f>VLOOKUP(L11,테이블!$K$3:$N$25,4,FALSE)</f>
        <v>94.350000000000009</v>
      </c>
      <c r="T11" s="89" t="s">
        <v>72</v>
      </c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25"/>
      <c r="L12" s="19" t="s">
        <v>40</v>
      </c>
      <c r="M12" s="101" t="e">
        <f>#REF!</f>
        <v>#REF!</v>
      </c>
      <c r="N12" s="105"/>
      <c r="O12" s="88">
        <v>854</v>
      </c>
      <c r="P12" s="68" t="e">
        <f t="shared" si="0"/>
        <v>#REF!</v>
      </c>
      <c r="Q12" s="91">
        <v>1</v>
      </c>
      <c r="R12" s="82">
        <v>14</v>
      </c>
      <c r="S12" s="55">
        <f>VLOOKUP(L12,테이블!$K$3:$N$25,4,FALSE)</f>
        <v>71.808000000000007</v>
      </c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25"/>
      <c r="L13" s="19" t="s">
        <v>38</v>
      </c>
      <c r="M13" s="101" t="e">
        <f>#REF!</f>
        <v>#REF!</v>
      </c>
      <c r="N13" s="100"/>
      <c r="O13" s="88">
        <v>482</v>
      </c>
      <c r="P13" s="68" t="e">
        <f t="shared" si="0"/>
        <v>#REF!</v>
      </c>
      <c r="Q13" s="91">
        <v>1</v>
      </c>
      <c r="R13" s="82">
        <v>9</v>
      </c>
      <c r="S13" s="55">
        <f>VLOOKUP(L13,테이블!$K$3:$N$25,4,FALSE)</f>
        <v>67.320000000000007</v>
      </c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25"/>
      <c r="L14" s="49" t="s">
        <v>44</v>
      </c>
      <c r="M14" s="101"/>
      <c r="N14" s="87"/>
      <c r="O14" s="88">
        <f t="shared" ref="O14" si="1">Q14*R14*S14</f>
        <v>0</v>
      </c>
      <c r="P14" s="68">
        <f t="shared" si="0"/>
        <v>0</v>
      </c>
      <c r="Q14" s="91">
        <v>1</v>
      </c>
      <c r="R14" s="82"/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26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27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51" t="s">
        <v>68</v>
      </c>
      <c r="E20" s="152"/>
      <c r="F20" s="5"/>
      <c r="G20" s="5"/>
    </row>
    <row r="21" spans="1:16" ht="39.950000000000003" customHeight="1">
      <c r="A21" s="143" t="s">
        <v>25</v>
      </c>
      <c r="B21" s="22"/>
      <c r="C21" s="69"/>
      <c r="D21" s="153"/>
      <c r="E21" s="154"/>
      <c r="F21" s="5"/>
      <c r="G21" s="5"/>
    </row>
    <row r="22" spans="1:16" ht="39.950000000000003" customHeight="1">
      <c r="A22" s="144"/>
      <c r="B22" s="22"/>
      <c r="C22" s="69"/>
      <c r="D22" s="153"/>
      <c r="E22" s="154"/>
      <c r="F22" s="5"/>
      <c r="G22" s="5"/>
    </row>
    <row r="23" spans="1:16" ht="39.950000000000003" customHeight="1">
      <c r="A23" s="144"/>
      <c r="B23" s="22"/>
      <c r="C23" s="69"/>
      <c r="D23" s="153"/>
      <c r="E23" s="154"/>
      <c r="F23" s="5"/>
      <c r="G23" s="5"/>
    </row>
    <row r="24" spans="1:16" ht="39.950000000000003" customHeight="1">
      <c r="A24" s="144"/>
      <c r="B24" s="22"/>
      <c r="C24" s="69"/>
      <c r="D24" s="153"/>
      <c r="E24" s="154"/>
      <c r="F24" s="5"/>
      <c r="G24" s="5"/>
    </row>
    <row r="25" spans="1:16" ht="39.950000000000003" customHeight="1">
      <c r="A25" s="144"/>
      <c r="B25" s="22"/>
      <c r="C25" s="69"/>
      <c r="D25" s="153"/>
      <c r="E25" s="154"/>
      <c r="F25" s="5"/>
      <c r="G25" s="5"/>
    </row>
    <row r="26" spans="1:16" ht="39.950000000000003" customHeight="1" thickBot="1">
      <c r="A26" s="145"/>
      <c r="B26" s="32"/>
      <c r="C26" s="70"/>
      <c r="D26" s="155"/>
      <c r="E26" s="156"/>
      <c r="F26" s="5"/>
      <c r="G26" s="5"/>
    </row>
    <row r="27" spans="1:16" ht="39.950000000000003" customHeight="1">
      <c r="A27" s="121" t="s">
        <v>34</v>
      </c>
      <c r="B27" s="42"/>
      <c r="C27" s="71"/>
      <c r="D27" s="157"/>
      <c r="E27" s="158"/>
      <c r="F27" s="5"/>
      <c r="G27" s="5"/>
    </row>
    <row r="28" spans="1:16" ht="39.950000000000003" customHeight="1">
      <c r="A28" s="122"/>
      <c r="B28" s="22"/>
      <c r="C28" s="69"/>
      <c r="D28" s="153"/>
      <c r="E28" s="154"/>
      <c r="F28" s="5"/>
      <c r="G28" s="5"/>
    </row>
    <row r="29" spans="1:16" ht="39.950000000000003" customHeight="1">
      <c r="A29" s="122"/>
      <c r="B29" s="22"/>
      <c r="C29" s="69"/>
      <c r="D29" s="153"/>
      <c r="E29" s="154"/>
      <c r="F29" s="5"/>
      <c r="G29" s="5"/>
    </row>
    <row r="30" spans="1:16" ht="39.950000000000003" customHeight="1">
      <c r="A30" s="122"/>
      <c r="B30" s="22"/>
      <c r="C30" s="69"/>
      <c r="D30" s="153"/>
      <c r="E30" s="154"/>
      <c r="F30" s="18"/>
      <c r="G30" s="5"/>
    </row>
    <row r="31" spans="1:16" ht="39.950000000000003" customHeight="1">
      <c r="A31" s="122"/>
      <c r="B31" s="22"/>
      <c r="C31" s="72"/>
      <c r="D31" s="153"/>
      <c r="E31" s="154"/>
      <c r="F31" s="18"/>
      <c r="G31" s="5"/>
    </row>
    <row r="32" spans="1:16" ht="39.950000000000003" customHeight="1" thickBot="1">
      <c r="A32" s="123"/>
      <c r="B32" s="32"/>
      <c r="C32" s="73"/>
      <c r="D32" s="155"/>
      <c r="E32" s="156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27:A32"/>
    <mergeCell ref="D27:E27"/>
    <mergeCell ref="D28:E28"/>
    <mergeCell ref="D29:E29"/>
    <mergeCell ref="D30:E30"/>
    <mergeCell ref="D31:E31"/>
    <mergeCell ref="D32:E32"/>
    <mergeCell ref="D20:E20"/>
    <mergeCell ref="A21:A26"/>
    <mergeCell ref="D21:E21"/>
    <mergeCell ref="D22:E22"/>
    <mergeCell ref="D23:E23"/>
    <mergeCell ref="D24:E24"/>
    <mergeCell ref="D25:E25"/>
    <mergeCell ref="D26:E26"/>
    <mergeCell ref="R1:R2"/>
    <mergeCell ref="S1:S2"/>
    <mergeCell ref="T1:T2"/>
    <mergeCell ref="K3:K8"/>
    <mergeCell ref="A4:A8"/>
    <mergeCell ref="O1:O2"/>
    <mergeCell ref="P1:P2"/>
    <mergeCell ref="Q1:Q2"/>
    <mergeCell ref="A9:A13"/>
    <mergeCell ref="K9:K16"/>
    <mergeCell ref="A1:E1"/>
    <mergeCell ref="L1:M1"/>
    <mergeCell ref="N1:N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E53B-247B-45AB-8CAE-022363D09FEA}">
  <sheetPr>
    <tabColor theme="4"/>
    <pageSetUpPr fitToPage="1"/>
  </sheetPr>
  <dimension ref="A1:W55"/>
  <sheetViews>
    <sheetView tabSelected="1" zoomScale="70" zoomScaleNormal="70" workbookViewId="0">
      <selection activeCell="C3" sqref="C3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28" t="s">
        <v>36</v>
      </c>
      <c r="B1" s="129"/>
      <c r="C1" s="129"/>
      <c r="D1" s="129"/>
      <c r="E1" s="130"/>
      <c r="F1" s="21"/>
      <c r="G1" s="5"/>
      <c r="H1" s="5"/>
      <c r="I1" s="5"/>
      <c r="J1" s="5"/>
      <c r="K1" s="34">
        <f>B2</f>
        <v>44720</v>
      </c>
      <c r="L1" s="131" t="s">
        <v>26</v>
      </c>
      <c r="M1" s="132"/>
      <c r="N1" s="133" t="s">
        <v>27</v>
      </c>
      <c r="O1" s="146" t="s">
        <v>28</v>
      </c>
      <c r="P1" s="148" t="s">
        <v>29</v>
      </c>
      <c r="Q1" s="149" t="s">
        <v>48</v>
      </c>
      <c r="R1" s="135" t="s">
        <v>47</v>
      </c>
      <c r="S1" s="137" t="s">
        <v>49</v>
      </c>
      <c r="T1" s="138" t="s">
        <v>30</v>
      </c>
      <c r="U1" s="116"/>
    </row>
    <row r="2" spans="1:23" ht="30.75" customHeight="1" thickBot="1">
      <c r="A2" s="6" t="s">
        <v>22</v>
      </c>
      <c r="B2" s="7">
        <v>44720</v>
      </c>
      <c r="C2" s="8" t="str">
        <f>CHOOSE(WEEKDAY(B2,1),"(Sunday)","(Monday)","(Tuesday)","(Wednesday)","(Thursday)","(Friday)","(Saturday)")</f>
        <v>(Wednesday)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34"/>
      <c r="O2" s="147"/>
      <c r="P2" s="139"/>
      <c r="Q2" s="150"/>
      <c r="R2" s="136"/>
      <c r="S2" s="136"/>
      <c r="T2" s="139"/>
      <c r="U2" s="116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43" t="s">
        <v>25</v>
      </c>
      <c r="B4" s="22" t="str">
        <f>IF(H4="","",VLOOKUP(H4,테이블!A:B,2,FALSE))</f>
        <v>EXC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10</v>
      </c>
      <c r="I4" s="14">
        <v>1</v>
      </c>
      <c r="J4" s="15"/>
      <c r="K4" s="141"/>
      <c r="L4" s="48" t="s">
        <v>19</v>
      </c>
      <c r="M4" s="80" t="e">
        <f>'06.07'!P4</f>
        <v>#REF!</v>
      </c>
      <c r="N4" s="76">
        <v>2</v>
      </c>
      <c r="O4" s="77">
        <v>2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44"/>
      <c r="B5" s="22" t="str">
        <f>IF(H5="","",VLOOKUP(H5,테이블!A:B,2,FALSE))</f>
        <v>Esse Blue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</v>
      </c>
      <c r="I5" s="14">
        <v>1</v>
      </c>
      <c r="J5" s="16"/>
      <c r="K5" s="141"/>
      <c r="L5" s="49" t="s">
        <v>44</v>
      </c>
      <c r="M5" s="80">
        <f>'06.07'!P5</f>
        <v>1</v>
      </c>
      <c r="N5" s="83"/>
      <c r="O5" s="84">
        <v>1</v>
      </c>
      <c r="P5" s="92">
        <f>M5+N5-O5</f>
        <v>0</v>
      </c>
      <c r="Q5" s="64"/>
      <c r="R5" s="60"/>
      <c r="S5" s="60"/>
      <c r="T5" s="26"/>
      <c r="U5" s="23"/>
    </row>
    <row r="6" spans="1:23" ht="37.9" customHeight="1">
      <c r="A6" s="144"/>
      <c r="B6" s="22" t="str">
        <f>IF(H6="","",VLOOKUP(H6,테이블!A:B,2,FALSE))</f>
        <v>EXC</v>
      </c>
      <c r="C6" s="69">
        <v>1</v>
      </c>
      <c r="D6" s="22" t="str">
        <f>IF(I6="","",VLOOKUP(I6,테이블!D:E,2,FALSE))</f>
        <v>Afternoon</v>
      </c>
      <c r="E6" s="31"/>
      <c r="F6" s="5"/>
      <c r="G6" s="5"/>
      <c r="H6" s="14">
        <v>10</v>
      </c>
      <c r="I6" s="14">
        <v>2</v>
      </c>
      <c r="J6" s="16"/>
      <c r="K6" s="141"/>
      <c r="L6" s="19" t="s">
        <v>51</v>
      </c>
      <c r="M6" s="80" t="e">
        <f>'06.07'!P6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44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'06.07'!P7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45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Esse Blue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</v>
      </c>
      <c r="I9" s="14">
        <v>1</v>
      </c>
      <c r="J9" s="16"/>
      <c r="K9" s="124" t="s">
        <v>33</v>
      </c>
      <c r="L9" s="45" t="s">
        <v>51</v>
      </c>
      <c r="M9" s="102" t="e">
        <f>'06.07'!P9</f>
        <v>#REF!</v>
      </c>
      <c r="N9" s="103">
        <v>3000</v>
      </c>
      <c r="O9" s="88">
        <v>2419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EXC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10</v>
      </c>
      <c r="I10" s="14">
        <v>1</v>
      </c>
      <c r="J10" s="16"/>
      <c r="K10" s="125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>EX Comp</v>
      </c>
      <c r="C11" s="69">
        <v>1</v>
      </c>
      <c r="D11" s="22" t="str">
        <f>IF(I11="","",VLOOKUP(I11,테이블!D:E,2,FALSE))</f>
        <v>Afternoon</v>
      </c>
      <c r="E11" s="59"/>
      <c r="F11" s="18"/>
      <c r="G11" s="5"/>
      <c r="H11" s="14">
        <v>19</v>
      </c>
      <c r="I11" s="14">
        <v>2</v>
      </c>
      <c r="J11" s="17"/>
      <c r="K11" s="125"/>
      <c r="L11" s="46" t="s">
        <v>19</v>
      </c>
      <c r="M11" s="101" t="e">
        <f>'06.07'!P11</f>
        <v>#REF!</v>
      </c>
      <c r="N11" s="100">
        <v>6000</v>
      </c>
      <c r="O11" s="88">
        <v>4246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>EXC</v>
      </c>
      <c r="C12" s="72">
        <v>1</v>
      </c>
      <c r="D12" s="22" t="str">
        <f>IF(I12="","",VLOOKUP(I12,테이블!D:E,2,FALSE))</f>
        <v>Afternoon</v>
      </c>
      <c r="E12" s="31"/>
      <c r="F12" s="18"/>
      <c r="G12" s="5"/>
      <c r="H12" s="14">
        <v>10</v>
      </c>
      <c r="I12" s="14">
        <v>2</v>
      </c>
      <c r="J12" s="16"/>
      <c r="K12" s="125"/>
      <c r="L12" s="19" t="s">
        <v>40</v>
      </c>
      <c r="M12" s="101" t="e">
        <f>'06.07'!P12</f>
        <v>#REF!</v>
      </c>
      <c r="N12" s="105"/>
      <c r="O12" s="88">
        <v>1376</v>
      </c>
      <c r="P12" s="68" t="e">
        <f t="shared" si="0"/>
        <v>#REF!</v>
      </c>
      <c r="Q12" s="91">
        <v>1</v>
      </c>
      <c r="R12" s="82">
        <v>24</v>
      </c>
      <c r="S12" s="55">
        <f>VLOOKUP(L12,테이블!$K$3:$N$25,4,FALSE)</f>
        <v>71.808000000000007</v>
      </c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25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25"/>
      <c r="L14" s="49" t="s">
        <v>44</v>
      </c>
      <c r="M14" s="101">
        <f>'06.07'!P14</f>
        <v>0</v>
      </c>
      <c r="N14" s="87">
        <v>3000</v>
      </c>
      <c r="O14" s="88">
        <f t="shared" ref="O14" si="1">Q14*R14*S14</f>
        <v>0</v>
      </c>
      <c r="P14" s="68">
        <f t="shared" si="0"/>
        <v>3000</v>
      </c>
      <c r="Q14" s="91">
        <v>1</v>
      </c>
      <c r="R14" s="82"/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26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27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  <c r="N17" t="s">
        <v>72</v>
      </c>
      <c r="O17">
        <v>1811</v>
      </c>
    </row>
    <row r="18" spans="1:16" ht="26.25" customHeight="1">
      <c r="E18" t="s">
        <v>65</v>
      </c>
      <c r="I18" s="43"/>
      <c r="J18" s="10"/>
      <c r="N18" t="s">
        <v>74</v>
      </c>
      <c r="O18">
        <v>2435</v>
      </c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51" t="s">
        <v>68</v>
      </c>
      <c r="E20" s="152"/>
      <c r="F20" s="5"/>
      <c r="G20" s="5"/>
    </row>
    <row r="21" spans="1:16" ht="39.950000000000003" customHeight="1">
      <c r="A21" s="143" t="s">
        <v>25</v>
      </c>
      <c r="B21" s="22"/>
      <c r="C21" s="69"/>
      <c r="D21" s="153"/>
      <c r="E21" s="154"/>
      <c r="F21" s="5"/>
      <c r="G21" s="5"/>
    </row>
    <row r="22" spans="1:16" ht="39.950000000000003" customHeight="1">
      <c r="A22" s="144"/>
      <c r="B22" s="22"/>
      <c r="C22" s="69"/>
      <c r="D22" s="153"/>
      <c r="E22" s="154"/>
      <c r="F22" s="5"/>
      <c r="G22" s="5"/>
    </row>
    <row r="23" spans="1:16" ht="39.950000000000003" customHeight="1">
      <c r="A23" s="144"/>
      <c r="B23" s="22"/>
      <c r="C23" s="69"/>
      <c r="D23" s="153"/>
      <c r="E23" s="154"/>
      <c r="F23" s="5"/>
      <c r="G23" s="5"/>
    </row>
    <row r="24" spans="1:16" ht="39.950000000000003" customHeight="1">
      <c r="A24" s="144"/>
      <c r="B24" s="22"/>
      <c r="C24" s="69"/>
      <c r="D24" s="153"/>
      <c r="E24" s="154"/>
      <c r="F24" s="5"/>
      <c r="G24" s="5"/>
    </row>
    <row r="25" spans="1:16" ht="39.950000000000003" customHeight="1">
      <c r="A25" s="144"/>
      <c r="B25" s="22"/>
      <c r="C25" s="69"/>
      <c r="D25" s="153"/>
      <c r="E25" s="154"/>
      <c r="F25" s="5"/>
      <c r="G25" s="5"/>
    </row>
    <row r="26" spans="1:16" ht="39.950000000000003" customHeight="1" thickBot="1">
      <c r="A26" s="145"/>
      <c r="B26" s="32"/>
      <c r="C26" s="70"/>
      <c r="D26" s="155"/>
      <c r="E26" s="156"/>
      <c r="F26" s="5"/>
      <c r="G26" s="5"/>
    </row>
    <row r="27" spans="1:16" ht="39.950000000000003" customHeight="1">
      <c r="A27" s="121" t="s">
        <v>34</v>
      </c>
      <c r="B27" s="42"/>
      <c r="C27" s="71"/>
      <c r="D27" s="157"/>
      <c r="E27" s="158"/>
      <c r="F27" s="5"/>
      <c r="G27" s="5"/>
    </row>
    <row r="28" spans="1:16" ht="39.950000000000003" customHeight="1">
      <c r="A28" s="122"/>
      <c r="B28" s="22"/>
      <c r="C28" s="69"/>
      <c r="D28" s="153"/>
      <c r="E28" s="154"/>
      <c r="F28" s="5"/>
      <c r="G28" s="5"/>
    </row>
    <row r="29" spans="1:16" ht="39.950000000000003" customHeight="1">
      <c r="A29" s="122"/>
      <c r="B29" s="22"/>
      <c r="C29" s="69"/>
      <c r="D29" s="153"/>
      <c r="E29" s="154"/>
      <c r="F29" s="5"/>
      <c r="G29" s="5"/>
    </row>
    <row r="30" spans="1:16" ht="39.950000000000003" customHeight="1">
      <c r="A30" s="122"/>
      <c r="B30" s="22"/>
      <c r="C30" s="69"/>
      <c r="D30" s="153"/>
      <c r="E30" s="154"/>
      <c r="F30" s="18"/>
      <c r="G30" s="5"/>
    </row>
    <row r="31" spans="1:16" ht="39.950000000000003" customHeight="1">
      <c r="A31" s="122"/>
      <c r="B31" s="22"/>
      <c r="C31" s="72"/>
      <c r="D31" s="153"/>
      <c r="E31" s="154"/>
      <c r="F31" s="18"/>
      <c r="G31" s="5"/>
    </row>
    <row r="32" spans="1:16" ht="39.950000000000003" customHeight="1" thickBot="1">
      <c r="A32" s="123"/>
      <c r="B32" s="32"/>
      <c r="C32" s="73"/>
      <c r="D32" s="155"/>
      <c r="E32" s="156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9:A13"/>
    <mergeCell ref="K9:K16"/>
    <mergeCell ref="A1:E1"/>
    <mergeCell ref="L1:M1"/>
    <mergeCell ref="N1:N2"/>
    <mergeCell ref="R1:R2"/>
    <mergeCell ref="S1:S2"/>
    <mergeCell ref="T1:T2"/>
    <mergeCell ref="K3:K8"/>
    <mergeCell ref="A4:A8"/>
    <mergeCell ref="O1:O2"/>
    <mergeCell ref="P1:P2"/>
    <mergeCell ref="Q1:Q2"/>
    <mergeCell ref="D20:E20"/>
    <mergeCell ref="A21:A26"/>
    <mergeCell ref="D21:E21"/>
    <mergeCell ref="D22:E22"/>
    <mergeCell ref="D23:E23"/>
    <mergeCell ref="D24:E24"/>
    <mergeCell ref="D25:E25"/>
    <mergeCell ref="D26:E26"/>
    <mergeCell ref="A27:A32"/>
    <mergeCell ref="D27:E27"/>
    <mergeCell ref="D28:E28"/>
    <mergeCell ref="D29:E29"/>
    <mergeCell ref="D30:E30"/>
    <mergeCell ref="D31:E31"/>
    <mergeCell ref="D32:E3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3E7A-0022-47D9-B54D-28D7F4CEF3D9}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28" t="s">
        <v>36</v>
      </c>
      <c r="B1" s="129"/>
      <c r="C1" s="129"/>
      <c r="D1" s="129"/>
      <c r="E1" s="130"/>
      <c r="F1" s="21"/>
      <c r="G1" s="5"/>
      <c r="H1" s="5"/>
      <c r="I1" s="5"/>
      <c r="J1" s="5"/>
      <c r="K1" s="34">
        <f>B2</f>
        <v>44721</v>
      </c>
      <c r="L1" s="131" t="s">
        <v>26</v>
      </c>
      <c r="M1" s="132"/>
      <c r="N1" s="133" t="s">
        <v>27</v>
      </c>
      <c r="O1" s="146" t="s">
        <v>28</v>
      </c>
      <c r="P1" s="148" t="s">
        <v>29</v>
      </c>
      <c r="Q1" s="149" t="s">
        <v>48</v>
      </c>
      <c r="R1" s="135" t="s">
        <v>47</v>
      </c>
      <c r="S1" s="137" t="s">
        <v>49</v>
      </c>
      <c r="T1" s="138" t="s">
        <v>30</v>
      </c>
      <c r="U1" s="117"/>
    </row>
    <row r="2" spans="1:23" ht="30.75" customHeight="1" thickBot="1">
      <c r="A2" s="6" t="s">
        <v>22</v>
      </c>
      <c r="B2" s="7">
        <v>44721</v>
      </c>
      <c r="C2" s="8" t="str">
        <f>CHOOSE(WEEKDAY(B2,1),"(Sunday)","(Monday)","(Tuesday)","(Wednesday)","(Thursday)","(Friday)","(Saturday)")</f>
        <v>(Thursday)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34"/>
      <c r="O2" s="147"/>
      <c r="P2" s="139"/>
      <c r="Q2" s="150"/>
      <c r="R2" s="136"/>
      <c r="S2" s="136"/>
      <c r="T2" s="139"/>
      <c r="U2" s="117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43" t="s">
        <v>25</v>
      </c>
      <c r="B4" s="22" t="str">
        <f>IF(H4="","",VLOOKUP(H4,테이블!A:B,2,FALSE))</f>
        <v>EX W Comp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20</v>
      </c>
      <c r="I4" s="14">
        <v>1</v>
      </c>
      <c r="J4" s="15"/>
      <c r="K4" s="141"/>
      <c r="L4" s="48" t="s">
        <v>19</v>
      </c>
      <c r="M4" s="80" t="e">
        <f>'06.08'!P4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44"/>
      <c r="B5" s="22" t="str">
        <f>IF(H5="","",VLOOKUP(H5,테이블!A:B,2,FALSE))</f>
        <v>Esse Blue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</v>
      </c>
      <c r="I5" s="14">
        <v>1</v>
      </c>
      <c r="J5" s="16"/>
      <c r="K5" s="141"/>
      <c r="L5" s="49" t="s">
        <v>73</v>
      </c>
      <c r="M5" s="80"/>
      <c r="N5" s="83">
        <v>1</v>
      </c>
      <c r="O5" s="84"/>
      <c r="P5" s="92">
        <f>M5+N5-O5</f>
        <v>1</v>
      </c>
      <c r="Q5" s="64"/>
      <c r="R5" s="60"/>
      <c r="S5" s="60"/>
      <c r="T5" s="26"/>
      <c r="U5" s="23"/>
    </row>
    <row r="6" spans="1:23" ht="37.9" customHeight="1">
      <c r="A6" s="144"/>
      <c r="B6" s="22" t="str">
        <f>IF(H6="","",VLOOKUP(H6,테이블!A:B,2,FALSE))</f>
        <v>EXC</v>
      </c>
      <c r="C6" s="69">
        <v>1</v>
      </c>
      <c r="D6" s="22" t="str">
        <f>IF(I6="","",VLOOKUP(I6,테이블!D:E,2,FALSE))</f>
        <v>Afternoon</v>
      </c>
      <c r="E6" s="31"/>
      <c r="F6" s="5"/>
      <c r="G6" s="5"/>
      <c r="H6" s="14">
        <v>10</v>
      </c>
      <c r="I6" s="14">
        <v>2</v>
      </c>
      <c r="J6" s="16"/>
      <c r="K6" s="141"/>
      <c r="L6" s="19" t="s">
        <v>51</v>
      </c>
      <c r="M6" s="80" t="e">
        <f>'06.08'!P6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44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'06.08'!P7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45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EXC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10</v>
      </c>
      <c r="I9" s="14">
        <v>1</v>
      </c>
      <c r="J9" s="16"/>
      <c r="K9" s="124" t="s">
        <v>33</v>
      </c>
      <c r="L9" s="45" t="s">
        <v>51</v>
      </c>
      <c r="M9" s="102" t="e">
        <f>'06.08'!P9</f>
        <v>#REF!</v>
      </c>
      <c r="N9" s="103">
        <v>3000</v>
      </c>
      <c r="O9" s="88">
        <v>1988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Esse Blue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</v>
      </c>
      <c r="I10" s="14">
        <v>1</v>
      </c>
      <c r="J10" s="16"/>
      <c r="K10" s="125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25"/>
      <c r="L11" s="46" t="s">
        <v>19</v>
      </c>
      <c r="M11" s="101" t="e">
        <f>'06.08'!P11</f>
        <v>#REF!</v>
      </c>
      <c r="N11" s="100">
        <v>3000</v>
      </c>
      <c r="O11" s="88">
        <v>4299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 t="s">
        <v>74</v>
      </c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25"/>
      <c r="L12" s="19" t="s">
        <v>40</v>
      </c>
      <c r="M12" s="101" t="e">
        <f>'06.08'!P12</f>
        <v>#REF!</v>
      </c>
      <c r="N12" s="105"/>
      <c r="O12" s="88">
        <v>770</v>
      </c>
      <c r="P12" s="68" t="e">
        <f t="shared" si="0"/>
        <v>#REF!</v>
      </c>
      <c r="Q12" s="91">
        <v>1</v>
      </c>
      <c r="R12" s="82">
        <v>11</v>
      </c>
      <c r="S12" s="55">
        <f>VLOOKUP(L12,테이블!$K$3:$N$25,4,FALSE)</f>
        <v>71.808000000000007</v>
      </c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25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25"/>
      <c r="L14" s="49" t="s">
        <v>44</v>
      </c>
      <c r="M14" s="101">
        <f>'06.08'!P14</f>
        <v>3000</v>
      </c>
      <c r="N14" s="87"/>
      <c r="O14" s="88">
        <v>405</v>
      </c>
      <c r="P14" s="68">
        <f t="shared" si="0"/>
        <v>2595</v>
      </c>
      <c r="Q14" s="91">
        <v>1</v>
      </c>
      <c r="R14" s="82">
        <v>12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26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27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51" t="s">
        <v>68</v>
      </c>
      <c r="E20" s="152"/>
      <c r="F20" s="5"/>
      <c r="G20" s="5"/>
    </row>
    <row r="21" spans="1:16" ht="39.950000000000003" customHeight="1">
      <c r="A21" s="143" t="s">
        <v>25</v>
      </c>
      <c r="B21" s="22"/>
      <c r="C21" s="69"/>
      <c r="D21" s="153"/>
      <c r="E21" s="154"/>
      <c r="F21" s="5"/>
      <c r="G21" s="5"/>
    </row>
    <row r="22" spans="1:16" ht="39.950000000000003" customHeight="1">
      <c r="A22" s="144"/>
      <c r="B22" s="22"/>
      <c r="C22" s="69"/>
      <c r="D22" s="153"/>
      <c r="E22" s="154"/>
      <c r="F22" s="5"/>
      <c r="G22" s="5"/>
    </row>
    <row r="23" spans="1:16" ht="39.950000000000003" customHeight="1">
      <c r="A23" s="144"/>
      <c r="B23" s="22"/>
      <c r="C23" s="69"/>
      <c r="D23" s="153"/>
      <c r="E23" s="154"/>
      <c r="F23" s="5"/>
      <c r="G23" s="5"/>
    </row>
    <row r="24" spans="1:16" ht="39.950000000000003" customHeight="1">
      <c r="A24" s="144"/>
      <c r="B24" s="22"/>
      <c r="C24" s="69"/>
      <c r="D24" s="153"/>
      <c r="E24" s="154"/>
      <c r="F24" s="5"/>
      <c r="G24" s="5"/>
    </row>
    <row r="25" spans="1:16" ht="39.950000000000003" customHeight="1">
      <c r="A25" s="144"/>
      <c r="B25" s="22"/>
      <c r="C25" s="69"/>
      <c r="D25" s="153"/>
      <c r="E25" s="154"/>
      <c r="F25" s="5"/>
      <c r="G25" s="5"/>
    </row>
    <row r="26" spans="1:16" ht="39.950000000000003" customHeight="1" thickBot="1">
      <c r="A26" s="145"/>
      <c r="B26" s="32"/>
      <c r="C26" s="70"/>
      <c r="D26" s="155"/>
      <c r="E26" s="156"/>
      <c r="F26" s="5"/>
      <c r="G26" s="5"/>
    </row>
    <row r="27" spans="1:16" ht="39.950000000000003" customHeight="1">
      <c r="A27" s="121" t="s">
        <v>34</v>
      </c>
      <c r="B27" s="42"/>
      <c r="C27" s="71"/>
      <c r="D27" s="157"/>
      <c r="E27" s="158"/>
      <c r="F27" s="5"/>
      <c r="G27" s="5"/>
    </row>
    <row r="28" spans="1:16" ht="39.950000000000003" customHeight="1">
      <c r="A28" s="122"/>
      <c r="B28" s="22"/>
      <c r="C28" s="69"/>
      <c r="D28" s="153"/>
      <c r="E28" s="154"/>
      <c r="F28" s="5"/>
      <c r="G28" s="5"/>
    </row>
    <row r="29" spans="1:16" ht="39.950000000000003" customHeight="1">
      <c r="A29" s="122"/>
      <c r="B29" s="22"/>
      <c r="C29" s="69"/>
      <c r="D29" s="153"/>
      <c r="E29" s="154"/>
      <c r="F29" s="5"/>
      <c r="G29" s="5"/>
    </row>
    <row r="30" spans="1:16" ht="39.950000000000003" customHeight="1">
      <c r="A30" s="122"/>
      <c r="B30" s="22"/>
      <c r="C30" s="69"/>
      <c r="D30" s="153"/>
      <c r="E30" s="154"/>
      <c r="F30" s="18"/>
      <c r="G30" s="5"/>
    </row>
    <row r="31" spans="1:16" ht="39.950000000000003" customHeight="1">
      <c r="A31" s="122"/>
      <c r="B31" s="22"/>
      <c r="C31" s="72"/>
      <c r="D31" s="153"/>
      <c r="E31" s="154"/>
      <c r="F31" s="18"/>
      <c r="G31" s="5"/>
    </row>
    <row r="32" spans="1:16" ht="39.950000000000003" customHeight="1" thickBot="1">
      <c r="A32" s="123"/>
      <c r="B32" s="32"/>
      <c r="C32" s="73"/>
      <c r="D32" s="155"/>
      <c r="E32" s="156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27:A32"/>
    <mergeCell ref="D27:E27"/>
    <mergeCell ref="D28:E28"/>
    <mergeCell ref="D29:E29"/>
    <mergeCell ref="D30:E30"/>
    <mergeCell ref="D31:E31"/>
    <mergeCell ref="D32:E32"/>
    <mergeCell ref="D20:E20"/>
    <mergeCell ref="A21:A26"/>
    <mergeCell ref="D21:E21"/>
    <mergeCell ref="D22:E22"/>
    <mergeCell ref="D23:E23"/>
    <mergeCell ref="D24:E24"/>
    <mergeCell ref="D25:E25"/>
    <mergeCell ref="D26:E26"/>
    <mergeCell ref="R1:R2"/>
    <mergeCell ref="S1:S2"/>
    <mergeCell ref="T1:T2"/>
    <mergeCell ref="K3:K8"/>
    <mergeCell ref="A4:A8"/>
    <mergeCell ref="O1:O2"/>
    <mergeCell ref="P1:P2"/>
    <mergeCell ref="Q1:Q2"/>
    <mergeCell ref="A9:A13"/>
    <mergeCell ref="K9:K16"/>
    <mergeCell ref="A1:E1"/>
    <mergeCell ref="L1:M1"/>
    <mergeCell ref="N1:N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CE2C-14C5-4BC6-B763-4E61139BB60B}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28" t="s">
        <v>36</v>
      </c>
      <c r="B1" s="129"/>
      <c r="C1" s="129"/>
      <c r="D1" s="129"/>
      <c r="E1" s="130"/>
      <c r="F1" s="21"/>
      <c r="G1" s="5"/>
      <c r="H1" s="5"/>
      <c r="I1" s="5"/>
      <c r="J1" s="5"/>
      <c r="K1" s="34">
        <f>B2</f>
        <v>44722</v>
      </c>
      <c r="L1" s="131" t="s">
        <v>26</v>
      </c>
      <c r="M1" s="132"/>
      <c r="N1" s="133" t="s">
        <v>27</v>
      </c>
      <c r="O1" s="146" t="s">
        <v>28</v>
      </c>
      <c r="P1" s="148" t="s">
        <v>29</v>
      </c>
      <c r="Q1" s="149" t="s">
        <v>48</v>
      </c>
      <c r="R1" s="135" t="s">
        <v>47</v>
      </c>
      <c r="S1" s="137" t="s">
        <v>49</v>
      </c>
      <c r="T1" s="138" t="s">
        <v>30</v>
      </c>
      <c r="U1" s="118"/>
    </row>
    <row r="2" spans="1:23" ht="30.75" customHeight="1" thickBot="1">
      <c r="A2" s="6" t="s">
        <v>22</v>
      </c>
      <c r="B2" s="7">
        <v>44722</v>
      </c>
      <c r="C2" s="8" t="str">
        <f>CHOOSE(WEEKDAY(B2,1),"(Sunday)","(Monday)","(Tuesday)","(Wednesday)","(Thursday)","(Friday)","(Saturday)")</f>
        <v>(Friday)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34"/>
      <c r="O2" s="147"/>
      <c r="P2" s="139"/>
      <c r="Q2" s="150"/>
      <c r="R2" s="136"/>
      <c r="S2" s="136"/>
      <c r="T2" s="139"/>
      <c r="U2" s="118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43" t="s">
        <v>25</v>
      </c>
      <c r="B4" s="22" t="str">
        <f>IF(H4="","",VLOOKUP(H4,테이블!A:B,2,FALSE))</f>
        <v>Esse Blue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</v>
      </c>
      <c r="I4" s="14">
        <v>1</v>
      </c>
      <c r="J4" s="15"/>
      <c r="K4" s="141"/>
      <c r="L4" s="48" t="s">
        <v>19</v>
      </c>
      <c r="M4" s="80" t="e">
        <f>'06.09'!P4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44"/>
      <c r="B5" s="22" t="str">
        <f>IF(H5="","",VLOOKUP(H5,테이블!A:B,2,FALSE))</f>
        <v>EXC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10</v>
      </c>
      <c r="I5" s="14">
        <v>1</v>
      </c>
      <c r="J5" s="16"/>
      <c r="K5" s="141"/>
      <c r="L5" s="49" t="s">
        <v>73</v>
      </c>
      <c r="M5" s="80">
        <f>'06.09'!P5</f>
        <v>1</v>
      </c>
      <c r="N5" s="83"/>
      <c r="O5" s="84"/>
      <c r="P5" s="92">
        <f>M5+N5-O5</f>
        <v>1</v>
      </c>
      <c r="Q5" s="64"/>
      <c r="R5" s="60"/>
      <c r="S5" s="60"/>
      <c r="T5" s="26"/>
      <c r="U5" s="23"/>
    </row>
    <row r="6" spans="1:23" ht="37.9" customHeight="1">
      <c r="A6" s="144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'06.09'!P6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44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'06.09'!P7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45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Esse Blue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</v>
      </c>
      <c r="I9" s="14">
        <v>1</v>
      </c>
      <c r="J9" s="16"/>
      <c r="K9" s="124" t="s">
        <v>33</v>
      </c>
      <c r="L9" s="45" t="s">
        <v>51</v>
      </c>
      <c r="M9" s="102" t="e">
        <f>'06.09'!P9</f>
        <v>#REF!</v>
      </c>
      <c r="N9" s="103">
        <v>3000</v>
      </c>
      <c r="O9" s="88">
        <v>2595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EXC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10</v>
      </c>
      <c r="I10" s="14">
        <v>1</v>
      </c>
      <c r="J10" s="16"/>
      <c r="K10" s="125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25"/>
      <c r="L11" s="46" t="s">
        <v>19</v>
      </c>
      <c r="M11" s="101" t="e">
        <f>'06.09'!P11</f>
        <v>#REF!</v>
      </c>
      <c r="N11" s="100">
        <v>3000</v>
      </c>
      <c r="O11" s="88">
        <v>4523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25"/>
      <c r="L12" s="19"/>
      <c r="M12" s="101"/>
      <c r="N12" s="105"/>
      <c r="O12" s="88"/>
      <c r="P12" s="68"/>
      <c r="Q12" s="91"/>
      <c r="R12" s="82"/>
      <c r="S12" s="55"/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25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25"/>
      <c r="L14" s="49" t="s">
        <v>44</v>
      </c>
      <c r="M14" s="101">
        <f>'06.09'!P14</f>
        <v>2595</v>
      </c>
      <c r="N14" s="87"/>
      <c r="O14" s="88">
        <v>1500</v>
      </c>
      <c r="P14" s="68">
        <f t="shared" si="0"/>
        <v>1095</v>
      </c>
      <c r="Q14" s="91">
        <v>1</v>
      </c>
      <c r="R14" s="82">
        <v>24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26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27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  <c r="N17" t="s">
        <v>74</v>
      </c>
      <c r="O17">
        <v>2266</v>
      </c>
    </row>
    <row r="18" spans="1:16" ht="26.25" customHeight="1">
      <c r="E18" t="s">
        <v>65</v>
      </c>
      <c r="I18" s="43"/>
      <c r="J18" s="10"/>
      <c r="N18" t="s">
        <v>19</v>
      </c>
      <c r="O18">
        <v>2257</v>
      </c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51" t="s">
        <v>68</v>
      </c>
      <c r="E20" s="152"/>
      <c r="F20" s="5"/>
      <c r="G20" s="5"/>
    </row>
    <row r="21" spans="1:16" ht="39.950000000000003" customHeight="1">
      <c r="A21" s="143" t="s">
        <v>25</v>
      </c>
      <c r="B21" s="22"/>
      <c r="C21" s="69"/>
      <c r="D21" s="153"/>
      <c r="E21" s="154"/>
      <c r="F21" s="5"/>
      <c r="G21" s="5"/>
    </row>
    <row r="22" spans="1:16" ht="39.950000000000003" customHeight="1">
      <c r="A22" s="144"/>
      <c r="B22" s="22"/>
      <c r="C22" s="69"/>
      <c r="D22" s="153"/>
      <c r="E22" s="154"/>
      <c r="F22" s="5"/>
      <c r="G22" s="5"/>
    </row>
    <row r="23" spans="1:16" ht="39.950000000000003" customHeight="1">
      <c r="A23" s="144"/>
      <c r="B23" s="22"/>
      <c r="C23" s="69"/>
      <c r="D23" s="153"/>
      <c r="E23" s="154"/>
      <c r="F23" s="5"/>
      <c r="G23" s="5"/>
    </row>
    <row r="24" spans="1:16" ht="39.950000000000003" customHeight="1">
      <c r="A24" s="144"/>
      <c r="B24" s="22"/>
      <c r="C24" s="69"/>
      <c r="D24" s="153"/>
      <c r="E24" s="154"/>
      <c r="F24" s="5"/>
      <c r="G24" s="5"/>
    </row>
    <row r="25" spans="1:16" ht="39.950000000000003" customHeight="1">
      <c r="A25" s="144"/>
      <c r="B25" s="22"/>
      <c r="C25" s="69"/>
      <c r="D25" s="153"/>
      <c r="E25" s="154"/>
      <c r="F25" s="5"/>
      <c r="G25" s="5"/>
    </row>
    <row r="26" spans="1:16" ht="39.950000000000003" customHeight="1" thickBot="1">
      <c r="A26" s="145"/>
      <c r="B26" s="32"/>
      <c r="C26" s="70"/>
      <c r="D26" s="155"/>
      <c r="E26" s="156"/>
      <c r="F26" s="5"/>
      <c r="G26" s="5"/>
    </row>
    <row r="27" spans="1:16" ht="39.950000000000003" customHeight="1">
      <c r="A27" s="121" t="s">
        <v>34</v>
      </c>
      <c r="B27" s="42"/>
      <c r="C27" s="71"/>
      <c r="D27" s="157"/>
      <c r="E27" s="158"/>
      <c r="F27" s="5"/>
      <c r="G27" s="5"/>
    </row>
    <row r="28" spans="1:16" ht="39.950000000000003" customHeight="1">
      <c r="A28" s="122"/>
      <c r="B28" s="22"/>
      <c r="C28" s="69"/>
      <c r="D28" s="153"/>
      <c r="E28" s="154"/>
      <c r="F28" s="5"/>
      <c r="G28" s="5"/>
    </row>
    <row r="29" spans="1:16" ht="39.950000000000003" customHeight="1">
      <c r="A29" s="122"/>
      <c r="B29" s="22"/>
      <c r="C29" s="69"/>
      <c r="D29" s="153"/>
      <c r="E29" s="154"/>
      <c r="F29" s="5"/>
      <c r="G29" s="5"/>
    </row>
    <row r="30" spans="1:16" ht="39.950000000000003" customHeight="1">
      <c r="A30" s="122"/>
      <c r="B30" s="22"/>
      <c r="C30" s="69"/>
      <c r="D30" s="153"/>
      <c r="E30" s="154"/>
      <c r="F30" s="18"/>
      <c r="G30" s="5"/>
    </row>
    <row r="31" spans="1:16" ht="39.950000000000003" customHeight="1">
      <c r="A31" s="122"/>
      <c r="B31" s="22"/>
      <c r="C31" s="72"/>
      <c r="D31" s="153"/>
      <c r="E31" s="154"/>
      <c r="F31" s="18"/>
      <c r="G31" s="5"/>
    </row>
    <row r="32" spans="1:16" ht="39.950000000000003" customHeight="1" thickBot="1">
      <c r="A32" s="123"/>
      <c r="B32" s="32"/>
      <c r="C32" s="73"/>
      <c r="D32" s="155"/>
      <c r="E32" s="156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9:A13"/>
    <mergeCell ref="K9:K16"/>
    <mergeCell ref="A1:E1"/>
    <mergeCell ref="L1:M1"/>
    <mergeCell ref="N1:N2"/>
    <mergeCell ref="R1:R2"/>
    <mergeCell ref="S1:S2"/>
    <mergeCell ref="T1:T2"/>
    <mergeCell ref="K3:K8"/>
    <mergeCell ref="A4:A8"/>
    <mergeCell ref="O1:O2"/>
    <mergeCell ref="P1:P2"/>
    <mergeCell ref="Q1:Q2"/>
    <mergeCell ref="D20:E20"/>
    <mergeCell ref="A21:A26"/>
    <mergeCell ref="D21:E21"/>
    <mergeCell ref="D22:E22"/>
    <mergeCell ref="D23:E23"/>
    <mergeCell ref="D24:E24"/>
    <mergeCell ref="D25:E25"/>
    <mergeCell ref="D26:E26"/>
    <mergeCell ref="A27:A32"/>
    <mergeCell ref="D27:E27"/>
    <mergeCell ref="D28:E28"/>
    <mergeCell ref="D29:E29"/>
    <mergeCell ref="D30:E30"/>
    <mergeCell ref="D31:E31"/>
    <mergeCell ref="D32:E3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9177-E070-480A-8FAD-E9D024E66F74}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28" t="s">
        <v>36</v>
      </c>
      <c r="B1" s="129"/>
      <c r="C1" s="129"/>
      <c r="D1" s="129"/>
      <c r="E1" s="130"/>
      <c r="F1" s="21"/>
      <c r="G1" s="5"/>
      <c r="H1" s="5"/>
      <c r="I1" s="5"/>
      <c r="J1" s="5"/>
      <c r="K1" s="34">
        <f>B2</f>
        <v>44725</v>
      </c>
      <c r="L1" s="131" t="s">
        <v>26</v>
      </c>
      <c r="M1" s="132"/>
      <c r="N1" s="133" t="s">
        <v>27</v>
      </c>
      <c r="O1" s="146" t="s">
        <v>28</v>
      </c>
      <c r="P1" s="148" t="s">
        <v>29</v>
      </c>
      <c r="Q1" s="149" t="s">
        <v>48</v>
      </c>
      <c r="R1" s="135" t="s">
        <v>47</v>
      </c>
      <c r="S1" s="137" t="s">
        <v>49</v>
      </c>
      <c r="T1" s="138" t="s">
        <v>30</v>
      </c>
      <c r="U1" s="119"/>
    </row>
    <row r="2" spans="1:23" ht="30.75" customHeight="1" thickBot="1">
      <c r="A2" s="6" t="s">
        <v>22</v>
      </c>
      <c r="B2" s="7">
        <v>44725</v>
      </c>
      <c r="C2" s="8" t="str">
        <f>CHOOSE(WEEKDAY(B2,1),"(Sunday)","(Monday)","(Tuesday)","(Wednesday)","(Thursday)","(Friday)","(Saturday)")</f>
        <v>(Monday)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34"/>
      <c r="O2" s="147"/>
      <c r="P2" s="139"/>
      <c r="Q2" s="150"/>
      <c r="R2" s="136"/>
      <c r="S2" s="136"/>
      <c r="T2" s="139"/>
      <c r="U2" s="119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43" t="s">
        <v>25</v>
      </c>
      <c r="B4" s="22" t="str">
        <f>IF(H4="","",VLOOKUP(H4,테이블!A:B,2,FALSE))</f>
        <v>EXC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10</v>
      </c>
      <c r="I4" s="14">
        <v>1</v>
      </c>
      <c r="J4" s="15"/>
      <c r="K4" s="141"/>
      <c r="L4" s="48" t="s">
        <v>19</v>
      </c>
      <c r="M4" s="80" t="e">
        <f>'06.10'!P4</f>
        <v>#REF!</v>
      </c>
      <c r="N4" s="76">
        <v>2</v>
      </c>
      <c r="O4" s="77">
        <v>2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44"/>
      <c r="B5" s="22" t="str">
        <f>IF(H5="","",VLOOKUP(H5,테이블!A:B,2,FALSE))</f>
        <v>EXC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10</v>
      </c>
      <c r="I5" s="14">
        <v>1</v>
      </c>
      <c r="J5" s="16"/>
      <c r="K5" s="141"/>
      <c r="L5" s="49" t="s">
        <v>73</v>
      </c>
      <c r="M5" s="80">
        <f>'06.10'!P5</f>
        <v>1</v>
      </c>
      <c r="N5" s="83"/>
      <c r="O5" s="84">
        <v>1</v>
      </c>
      <c r="P5" s="92">
        <f>M5+N5-O5</f>
        <v>0</v>
      </c>
      <c r="Q5" s="64"/>
      <c r="R5" s="60"/>
      <c r="S5" s="60"/>
      <c r="T5" s="26"/>
      <c r="U5" s="23"/>
    </row>
    <row r="6" spans="1:23" ht="37.9" customHeight="1">
      <c r="A6" s="144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'06.10'!P6</f>
        <v>#REF!</v>
      </c>
      <c r="N6" s="78"/>
      <c r="O6" s="84"/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44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'06.10'!P7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45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EXC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10</v>
      </c>
      <c r="I9" s="14">
        <v>1</v>
      </c>
      <c r="J9" s="16"/>
      <c r="K9" s="124" t="s">
        <v>33</v>
      </c>
      <c r="L9" s="45" t="s">
        <v>51</v>
      </c>
      <c r="M9" s="102" t="e">
        <f>'06.10'!P9</f>
        <v>#REF!</v>
      </c>
      <c r="N9" s="103"/>
      <c r="O9" s="88">
        <f>Q9*R9*S9+300</f>
        <v>2595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 W Comp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20</v>
      </c>
      <c r="I10" s="14">
        <v>1</v>
      </c>
      <c r="J10" s="16"/>
      <c r="K10" s="125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>EXC</v>
      </c>
      <c r="C11" s="69">
        <v>1</v>
      </c>
      <c r="D11" s="22" t="str">
        <f>IF(I11="","",VLOOKUP(I11,테이블!D:E,2,FALSE))</f>
        <v>Morning</v>
      </c>
      <c r="E11" s="59"/>
      <c r="F11" s="18"/>
      <c r="G11" s="5"/>
      <c r="H11" s="14">
        <v>10</v>
      </c>
      <c r="I11" s="14">
        <v>1</v>
      </c>
      <c r="J11" s="17"/>
      <c r="K11" s="125"/>
      <c r="L11" s="46" t="s">
        <v>19</v>
      </c>
      <c r="M11" s="101" t="e">
        <f>'06.10'!P11</f>
        <v>#REF!</v>
      </c>
      <c r="N11" s="100">
        <v>6000</v>
      </c>
      <c r="O11" s="88">
        <f>Q11*R11*S11+300</f>
        <v>4828.8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25"/>
      <c r="L12" s="19"/>
      <c r="M12" s="101"/>
      <c r="N12" s="105"/>
      <c r="O12" s="88"/>
      <c r="P12" s="68"/>
      <c r="Q12" s="91"/>
      <c r="R12" s="82"/>
      <c r="S12" s="55"/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25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25"/>
      <c r="L14" s="49" t="s">
        <v>44</v>
      </c>
      <c r="M14" s="101">
        <f>'06.10'!P14</f>
        <v>1095</v>
      </c>
      <c r="N14" s="87">
        <v>3000</v>
      </c>
      <c r="O14" s="88">
        <f>Q14*R14*S14-200</f>
        <v>1415.6800000000003</v>
      </c>
      <c r="P14" s="68">
        <f t="shared" si="0"/>
        <v>2679.3199999999997</v>
      </c>
      <c r="Q14" s="91">
        <v>1</v>
      </c>
      <c r="R14" s="82">
        <v>24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26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27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51" t="s">
        <v>68</v>
      </c>
      <c r="E20" s="152"/>
      <c r="F20" s="5"/>
      <c r="G20" s="5"/>
    </row>
    <row r="21" spans="1:16" ht="39.950000000000003" customHeight="1">
      <c r="A21" s="143" t="s">
        <v>25</v>
      </c>
      <c r="B21" s="22"/>
      <c r="C21" s="69"/>
      <c r="D21" s="153"/>
      <c r="E21" s="154"/>
      <c r="F21" s="5"/>
      <c r="G21" s="5"/>
    </row>
    <row r="22" spans="1:16" ht="39.950000000000003" customHeight="1">
      <c r="A22" s="144"/>
      <c r="B22" s="22"/>
      <c r="C22" s="69"/>
      <c r="D22" s="153"/>
      <c r="E22" s="154"/>
      <c r="F22" s="5"/>
      <c r="G22" s="5"/>
    </row>
    <row r="23" spans="1:16" ht="39.950000000000003" customHeight="1">
      <c r="A23" s="144"/>
      <c r="B23" s="22"/>
      <c r="C23" s="69"/>
      <c r="D23" s="153"/>
      <c r="E23" s="154"/>
      <c r="F23" s="5"/>
      <c r="G23" s="5"/>
    </row>
    <row r="24" spans="1:16" ht="39.950000000000003" customHeight="1">
      <c r="A24" s="144"/>
      <c r="B24" s="22"/>
      <c r="C24" s="69"/>
      <c r="D24" s="153"/>
      <c r="E24" s="154"/>
      <c r="F24" s="5"/>
      <c r="G24" s="5"/>
    </row>
    <row r="25" spans="1:16" ht="39.950000000000003" customHeight="1">
      <c r="A25" s="144"/>
      <c r="B25" s="22"/>
      <c r="C25" s="69"/>
      <c r="D25" s="153"/>
      <c r="E25" s="154"/>
      <c r="F25" s="5"/>
      <c r="G25" s="5"/>
    </row>
    <row r="26" spans="1:16" ht="39.950000000000003" customHeight="1" thickBot="1">
      <c r="A26" s="145"/>
      <c r="B26" s="32"/>
      <c r="C26" s="70"/>
      <c r="D26" s="155"/>
      <c r="E26" s="156"/>
      <c r="F26" s="5"/>
      <c r="G26" s="5"/>
    </row>
    <row r="27" spans="1:16" ht="39.950000000000003" customHeight="1">
      <c r="A27" s="121" t="s">
        <v>34</v>
      </c>
      <c r="B27" s="42"/>
      <c r="C27" s="71"/>
      <c r="D27" s="157"/>
      <c r="E27" s="158"/>
      <c r="F27" s="5"/>
      <c r="G27" s="5"/>
    </row>
    <row r="28" spans="1:16" ht="39.950000000000003" customHeight="1">
      <c r="A28" s="122"/>
      <c r="B28" s="22"/>
      <c r="C28" s="69"/>
      <c r="D28" s="153"/>
      <c r="E28" s="154"/>
      <c r="F28" s="5"/>
      <c r="G28" s="5"/>
    </row>
    <row r="29" spans="1:16" ht="39.950000000000003" customHeight="1">
      <c r="A29" s="122"/>
      <c r="B29" s="22"/>
      <c r="C29" s="69"/>
      <c r="D29" s="153"/>
      <c r="E29" s="154"/>
      <c r="F29" s="5"/>
      <c r="G29" s="5"/>
    </row>
    <row r="30" spans="1:16" ht="39.950000000000003" customHeight="1">
      <c r="A30" s="122"/>
      <c r="B30" s="22"/>
      <c r="C30" s="69"/>
      <c r="D30" s="153"/>
      <c r="E30" s="154"/>
      <c r="F30" s="18"/>
      <c r="G30" s="5"/>
    </row>
    <row r="31" spans="1:16" ht="39.950000000000003" customHeight="1">
      <c r="A31" s="122"/>
      <c r="B31" s="22"/>
      <c r="C31" s="72"/>
      <c r="D31" s="153"/>
      <c r="E31" s="154"/>
      <c r="F31" s="18"/>
      <c r="G31" s="5"/>
    </row>
    <row r="32" spans="1:16" ht="39.950000000000003" customHeight="1" thickBot="1">
      <c r="A32" s="123"/>
      <c r="B32" s="32"/>
      <c r="C32" s="73"/>
      <c r="D32" s="155"/>
      <c r="E32" s="156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27:A32"/>
    <mergeCell ref="D27:E27"/>
    <mergeCell ref="D28:E28"/>
    <mergeCell ref="D29:E29"/>
    <mergeCell ref="D30:E30"/>
    <mergeCell ref="D31:E31"/>
    <mergeCell ref="D32:E32"/>
    <mergeCell ref="D20:E20"/>
    <mergeCell ref="A21:A26"/>
    <mergeCell ref="D21:E21"/>
    <mergeCell ref="D22:E22"/>
    <mergeCell ref="D23:E23"/>
    <mergeCell ref="D24:E24"/>
    <mergeCell ref="D25:E25"/>
    <mergeCell ref="D26:E26"/>
    <mergeCell ref="R1:R2"/>
    <mergeCell ref="S1:S2"/>
    <mergeCell ref="T1:T2"/>
    <mergeCell ref="K3:K8"/>
    <mergeCell ref="A4:A8"/>
    <mergeCell ref="O1:O2"/>
    <mergeCell ref="P1:P2"/>
    <mergeCell ref="Q1:Q2"/>
    <mergeCell ref="A9:A13"/>
    <mergeCell ref="K9:K16"/>
    <mergeCell ref="A1:E1"/>
    <mergeCell ref="L1:M1"/>
    <mergeCell ref="N1:N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A385-D59F-4250-8F6D-79FC84A01C8D}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28" t="s">
        <v>36</v>
      </c>
      <c r="B1" s="129"/>
      <c r="C1" s="129"/>
      <c r="D1" s="129"/>
      <c r="E1" s="130"/>
      <c r="F1" s="21"/>
      <c r="G1" s="5"/>
      <c r="H1" s="5"/>
      <c r="I1" s="5"/>
      <c r="J1" s="5"/>
      <c r="K1" s="34">
        <f>B2</f>
        <v>44726</v>
      </c>
      <c r="L1" s="131" t="s">
        <v>26</v>
      </c>
      <c r="M1" s="132"/>
      <c r="N1" s="133" t="s">
        <v>27</v>
      </c>
      <c r="O1" s="146" t="s">
        <v>28</v>
      </c>
      <c r="P1" s="148" t="s">
        <v>29</v>
      </c>
      <c r="Q1" s="149" t="s">
        <v>48</v>
      </c>
      <c r="R1" s="135" t="s">
        <v>47</v>
      </c>
      <c r="S1" s="137" t="s">
        <v>49</v>
      </c>
      <c r="T1" s="138" t="s">
        <v>30</v>
      </c>
      <c r="U1" s="120"/>
    </row>
    <row r="2" spans="1:23" ht="30.75" customHeight="1" thickBot="1">
      <c r="A2" s="6" t="s">
        <v>22</v>
      </c>
      <c r="B2" s="7">
        <v>44726</v>
      </c>
      <c r="C2" s="8" t="str">
        <f>CHOOSE(WEEKDAY(B2,1),"(Sunday)","(Monday)","(Tuesday)","(Wednesday)","(Thursday)","(Friday)","(Saturday)")</f>
        <v>(Tuesday)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34"/>
      <c r="O2" s="147"/>
      <c r="P2" s="139"/>
      <c r="Q2" s="150"/>
      <c r="R2" s="136"/>
      <c r="S2" s="136"/>
      <c r="T2" s="139"/>
      <c r="U2" s="120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43" t="s">
        <v>25</v>
      </c>
      <c r="B4" s="22" t="str">
        <f>IF(H4="","",VLOOKUP(H4,테이블!A:B,2,FALSE))</f>
        <v>Esse Blue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</v>
      </c>
      <c r="I4" s="14">
        <v>1</v>
      </c>
      <c r="J4" s="15"/>
      <c r="K4" s="141"/>
      <c r="L4" s="48" t="s">
        <v>19</v>
      </c>
      <c r="M4" s="80" t="e">
        <f>'06.13'!P4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44"/>
      <c r="B5" s="22" t="str">
        <f>IF(H5="","",VLOOKUP(H5,테이블!A:B,2,FALSE))</f>
        <v>EXC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10</v>
      </c>
      <c r="I5" s="14">
        <v>1</v>
      </c>
      <c r="J5" s="16"/>
      <c r="K5" s="141"/>
      <c r="L5" s="49" t="s">
        <v>64</v>
      </c>
      <c r="M5" s="80"/>
      <c r="N5" s="83"/>
      <c r="O5" s="84"/>
      <c r="P5" s="92">
        <f>M5+N5-O5</f>
        <v>0</v>
      </c>
      <c r="Q5" s="64"/>
      <c r="R5" s="60"/>
      <c r="S5" s="60"/>
      <c r="T5" s="26"/>
      <c r="U5" s="23"/>
    </row>
    <row r="6" spans="1:23" ht="37.9" customHeight="1">
      <c r="A6" s="144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'06.13'!P6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44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'06.13'!P7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45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Esse Blue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</v>
      </c>
      <c r="I9" s="14">
        <v>1</v>
      </c>
      <c r="J9" s="16"/>
      <c r="K9" s="124" t="s">
        <v>33</v>
      </c>
      <c r="L9" s="45" t="s">
        <v>51</v>
      </c>
      <c r="M9" s="102" t="e">
        <f>'06.13'!P9</f>
        <v>#REF!</v>
      </c>
      <c r="N9" s="103">
        <v>3000</v>
      </c>
      <c r="O9" s="88">
        <f>Q9*R9*S9+200</f>
        <v>2495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EXC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10</v>
      </c>
      <c r="I10" s="14">
        <v>1</v>
      </c>
      <c r="J10" s="16"/>
      <c r="K10" s="125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25"/>
      <c r="L11" s="46" t="s">
        <v>19</v>
      </c>
      <c r="M11" s="101" t="e">
        <f>'06.13'!P11</f>
        <v>#REF!</v>
      </c>
      <c r="N11" s="100">
        <v>3000</v>
      </c>
      <c r="O11" s="88">
        <f>Q11*R11*S11-500</f>
        <v>4028.8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25"/>
      <c r="L12" s="19"/>
      <c r="M12" s="101"/>
      <c r="N12" s="105"/>
      <c r="O12" s="88"/>
      <c r="P12" s="68"/>
      <c r="Q12" s="91"/>
      <c r="R12" s="82"/>
      <c r="S12" s="55"/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25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25"/>
      <c r="L14" s="49" t="s">
        <v>44</v>
      </c>
      <c r="M14" s="101">
        <f>'06.13'!P14</f>
        <v>2679.3199999999997</v>
      </c>
      <c r="N14" s="87"/>
      <c r="O14" s="88">
        <f>Q14*R14*S14-600</f>
        <v>1015.6800000000003</v>
      </c>
      <c r="P14" s="68">
        <f t="shared" si="0"/>
        <v>1663.6399999999994</v>
      </c>
      <c r="Q14" s="91">
        <v>1</v>
      </c>
      <c r="R14" s="82">
        <v>24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26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27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51" t="s">
        <v>68</v>
      </c>
      <c r="E20" s="152"/>
      <c r="F20" s="5"/>
      <c r="G20" s="5"/>
    </row>
    <row r="21" spans="1:16" ht="39.950000000000003" customHeight="1">
      <c r="A21" s="143" t="s">
        <v>25</v>
      </c>
      <c r="B21" s="22"/>
      <c r="C21" s="69"/>
      <c r="D21" s="153"/>
      <c r="E21" s="154"/>
      <c r="F21" s="5"/>
      <c r="G21" s="5"/>
    </row>
    <row r="22" spans="1:16" ht="39.950000000000003" customHeight="1">
      <c r="A22" s="144"/>
      <c r="B22" s="22"/>
      <c r="C22" s="69"/>
      <c r="D22" s="153"/>
      <c r="E22" s="154"/>
      <c r="F22" s="5"/>
      <c r="G22" s="5"/>
    </row>
    <row r="23" spans="1:16" ht="39.950000000000003" customHeight="1">
      <c r="A23" s="144"/>
      <c r="B23" s="22"/>
      <c r="C23" s="69"/>
      <c r="D23" s="153"/>
      <c r="E23" s="154"/>
      <c r="F23" s="5"/>
      <c r="G23" s="5"/>
    </row>
    <row r="24" spans="1:16" ht="39.950000000000003" customHeight="1">
      <c r="A24" s="144"/>
      <c r="B24" s="22"/>
      <c r="C24" s="69"/>
      <c r="D24" s="153"/>
      <c r="E24" s="154"/>
      <c r="F24" s="5"/>
      <c r="G24" s="5"/>
    </row>
    <row r="25" spans="1:16" ht="39.950000000000003" customHeight="1">
      <c r="A25" s="144"/>
      <c r="B25" s="22"/>
      <c r="C25" s="69"/>
      <c r="D25" s="153"/>
      <c r="E25" s="154"/>
      <c r="F25" s="5"/>
      <c r="G25" s="5"/>
    </row>
    <row r="26" spans="1:16" ht="39.950000000000003" customHeight="1" thickBot="1">
      <c r="A26" s="145"/>
      <c r="B26" s="32"/>
      <c r="C26" s="70"/>
      <c r="D26" s="155"/>
      <c r="E26" s="156"/>
      <c r="F26" s="5"/>
      <c r="G26" s="5"/>
    </row>
    <row r="27" spans="1:16" ht="39.950000000000003" customHeight="1">
      <c r="A27" s="121" t="s">
        <v>34</v>
      </c>
      <c r="B27" s="42"/>
      <c r="C27" s="71"/>
      <c r="D27" s="157"/>
      <c r="E27" s="158"/>
      <c r="F27" s="5"/>
      <c r="G27" s="5"/>
    </row>
    <row r="28" spans="1:16" ht="39.950000000000003" customHeight="1">
      <c r="A28" s="122"/>
      <c r="B28" s="22"/>
      <c r="C28" s="69"/>
      <c r="D28" s="153"/>
      <c r="E28" s="154"/>
      <c r="F28" s="5"/>
      <c r="G28" s="5"/>
    </row>
    <row r="29" spans="1:16" ht="39.950000000000003" customHeight="1">
      <c r="A29" s="122"/>
      <c r="B29" s="22"/>
      <c r="C29" s="69"/>
      <c r="D29" s="153"/>
      <c r="E29" s="154"/>
      <c r="F29" s="5"/>
      <c r="G29" s="5"/>
    </row>
    <row r="30" spans="1:16" ht="39.950000000000003" customHeight="1">
      <c r="A30" s="122"/>
      <c r="B30" s="22"/>
      <c r="C30" s="69"/>
      <c r="D30" s="153"/>
      <c r="E30" s="154"/>
      <c r="F30" s="18"/>
      <c r="G30" s="5"/>
    </row>
    <row r="31" spans="1:16" ht="39.950000000000003" customHeight="1">
      <c r="A31" s="122"/>
      <c r="B31" s="22"/>
      <c r="C31" s="72"/>
      <c r="D31" s="153"/>
      <c r="E31" s="154"/>
      <c r="F31" s="18"/>
      <c r="G31" s="5"/>
    </row>
    <row r="32" spans="1:16" ht="39.950000000000003" customHeight="1" thickBot="1">
      <c r="A32" s="123"/>
      <c r="B32" s="32"/>
      <c r="C32" s="73"/>
      <c r="D32" s="155"/>
      <c r="E32" s="156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9:A13"/>
    <mergeCell ref="K9:K16"/>
    <mergeCell ref="A1:E1"/>
    <mergeCell ref="L1:M1"/>
    <mergeCell ref="N1:N2"/>
    <mergeCell ref="R1:R2"/>
    <mergeCell ref="S1:S2"/>
    <mergeCell ref="T1:T2"/>
    <mergeCell ref="K3:K8"/>
    <mergeCell ref="A4:A8"/>
    <mergeCell ref="O1:O2"/>
    <mergeCell ref="P1:P2"/>
    <mergeCell ref="Q1:Q2"/>
    <mergeCell ref="D20:E20"/>
    <mergeCell ref="A21:A26"/>
    <mergeCell ref="D21:E21"/>
    <mergeCell ref="D22:E22"/>
    <mergeCell ref="D23:E23"/>
    <mergeCell ref="D24:E24"/>
    <mergeCell ref="D25:E25"/>
    <mergeCell ref="D26:E26"/>
    <mergeCell ref="A27:A32"/>
    <mergeCell ref="D27:E27"/>
    <mergeCell ref="D28:E28"/>
    <mergeCell ref="D29:E29"/>
    <mergeCell ref="D30:E30"/>
    <mergeCell ref="D31:E31"/>
    <mergeCell ref="D32:E3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workbookViewId="0">
      <selection activeCell="M11" sqref="M11"/>
    </sheetView>
  </sheetViews>
  <sheetFormatPr defaultRowHeight="15"/>
  <cols>
    <col min="2" max="2" width="16" customWidth="1"/>
    <col min="5" max="5" width="16.5703125" customWidth="1"/>
    <col min="8" max="8" width="18.42578125" customWidth="1"/>
    <col min="11" max="11" width="15.7109375" customWidth="1"/>
    <col min="14" max="14" width="19.7109375" customWidth="1"/>
  </cols>
  <sheetData>
    <row r="1" spans="1:14" ht="18.75">
      <c r="A1" s="159" t="s">
        <v>5</v>
      </c>
      <c r="B1" s="159"/>
      <c r="D1" s="159" t="s">
        <v>3</v>
      </c>
      <c r="E1" s="159"/>
      <c r="G1" s="159" t="s">
        <v>17</v>
      </c>
      <c r="H1" s="159"/>
      <c r="J1" s="159" t="s">
        <v>53</v>
      </c>
      <c r="K1" s="159"/>
      <c r="L1" s="159"/>
    </row>
    <row r="2" spans="1:14" ht="46.5" customHeight="1">
      <c r="A2" s="3" t="s">
        <v>7</v>
      </c>
      <c r="B2" s="4" t="s">
        <v>8</v>
      </c>
      <c r="C2" s="2"/>
      <c r="D2" s="4" t="s">
        <v>7</v>
      </c>
      <c r="E2" s="4" t="s">
        <v>8</v>
      </c>
      <c r="G2" s="3" t="s">
        <v>7</v>
      </c>
      <c r="H2" s="4" t="s">
        <v>8</v>
      </c>
      <c r="J2" s="3" t="s">
        <v>7</v>
      </c>
      <c r="K2" s="4" t="s">
        <v>8</v>
      </c>
      <c r="L2" s="95" t="s">
        <v>61</v>
      </c>
      <c r="M2" s="96" t="s">
        <v>54</v>
      </c>
      <c r="N2" s="96" t="s">
        <v>63</v>
      </c>
    </row>
    <row r="3" spans="1:14" ht="26.25" customHeight="1">
      <c r="A3" s="1">
        <v>1</v>
      </c>
      <c r="B3" s="1" t="s">
        <v>9</v>
      </c>
      <c r="C3" s="2"/>
      <c r="D3" s="1">
        <v>1</v>
      </c>
      <c r="E3" s="1" t="s">
        <v>6</v>
      </c>
      <c r="G3" s="1">
        <v>1</v>
      </c>
      <c r="H3" s="1" t="s">
        <v>0</v>
      </c>
      <c r="J3" s="1">
        <v>1</v>
      </c>
      <c r="K3" s="1" t="s">
        <v>51</v>
      </c>
      <c r="L3" s="97">
        <v>25</v>
      </c>
      <c r="M3" s="97">
        <v>3.75</v>
      </c>
      <c r="N3" s="98">
        <f>L3*M3*1.02</f>
        <v>95.625</v>
      </c>
    </row>
    <row r="4" spans="1:14" ht="26.25" customHeight="1">
      <c r="A4" s="1">
        <v>2</v>
      </c>
      <c r="B4" s="1" t="s">
        <v>10</v>
      </c>
      <c r="C4" s="2"/>
      <c r="D4" s="1">
        <v>2</v>
      </c>
      <c r="E4" s="1" t="s">
        <v>16</v>
      </c>
      <c r="G4" s="1">
        <v>2</v>
      </c>
      <c r="H4" s="1" t="s">
        <v>4</v>
      </c>
      <c r="J4" s="1">
        <v>2</v>
      </c>
      <c r="K4" s="1" t="s">
        <v>46</v>
      </c>
      <c r="L4" s="97">
        <v>25</v>
      </c>
      <c r="M4" s="97">
        <v>3.9</v>
      </c>
      <c r="N4" s="98">
        <f t="shared" ref="N4:N25" si="0">L4*M4*1.02</f>
        <v>99.45</v>
      </c>
    </row>
    <row r="5" spans="1:14" ht="26.25" customHeight="1">
      <c r="A5" s="1">
        <v>3</v>
      </c>
      <c r="B5" s="1" t="s">
        <v>11</v>
      </c>
      <c r="C5" s="2"/>
      <c r="D5" s="2"/>
      <c r="E5" s="2"/>
      <c r="G5" s="1">
        <v>3</v>
      </c>
      <c r="H5" s="1"/>
      <c r="J5" s="1">
        <v>3</v>
      </c>
      <c r="K5" s="1" t="s">
        <v>55</v>
      </c>
      <c r="L5" s="97">
        <v>25</v>
      </c>
      <c r="M5" s="97">
        <v>3.8</v>
      </c>
      <c r="N5" s="98">
        <f t="shared" si="0"/>
        <v>96.9</v>
      </c>
    </row>
    <row r="6" spans="1:14" ht="26.25" customHeight="1">
      <c r="A6" s="1">
        <v>4</v>
      </c>
      <c r="B6" s="1" t="s">
        <v>12</v>
      </c>
      <c r="C6" s="2"/>
      <c r="D6" s="2"/>
      <c r="E6" s="2"/>
      <c r="G6" s="1">
        <v>4</v>
      </c>
      <c r="H6" s="1"/>
      <c r="J6" s="1">
        <v>4</v>
      </c>
      <c r="K6" s="1" t="s">
        <v>56</v>
      </c>
      <c r="L6" s="97">
        <v>25</v>
      </c>
      <c r="M6" s="97">
        <v>3.75</v>
      </c>
      <c r="N6" s="98">
        <f t="shared" si="0"/>
        <v>95.625</v>
      </c>
    </row>
    <row r="7" spans="1:14" ht="26.25" customHeight="1">
      <c r="A7" s="1">
        <v>5</v>
      </c>
      <c r="B7" s="1" t="s">
        <v>13</v>
      </c>
      <c r="C7" s="2"/>
      <c r="D7" s="2"/>
      <c r="E7" s="2"/>
      <c r="G7" s="1">
        <v>5</v>
      </c>
      <c r="H7" s="1"/>
      <c r="J7" s="1">
        <v>5</v>
      </c>
      <c r="K7" s="1" t="s">
        <v>57</v>
      </c>
      <c r="L7" s="97">
        <v>25</v>
      </c>
      <c r="M7" s="97">
        <v>3.5</v>
      </c>
      <c r="N7" s="98">
        <f t="shared" si="0"/>
        <v>89.25</v>
      </c>
    </row>
    <row r="8" spans="1:14" ht="26.25" customHeight="1">
      <c r="A8" s="1">
        <v>6</v>
      </c>
      <c r="B8" s="1" t="s">
        <v>14</v>
      </c>
      <c r="C8" s="2"/>
      <c r="D8" s="2"/>
      <c r="E8" s="2"/>
      <c r="G8" s="1">
        <v>6</v>
      </c>
      <c r="H8" s="1"/>
      <c r="J8" s="1">
        <v>6</v>
      </c>
      <c r="K8" s="1" t="s">
        <v>58</v>
      </c>
      <c r="L8" s="97">
        <v>25</v>
      </c>
      <c r="M8" s="97">
        <v>3.8</v>
      </c>
      <c r="N8" s="98">
        <f t="shared" si="0"/>
        <v>96.9</v>
      </c>
    </row>
    <row r="9" spans="1:14" ht="26.25" customHeight="1">
      <c r="A9" s="1">
        <v>7</v>
      </c>
      <c r="B9" s="1" t="s">
        <v>15</v>
      </c>
      <c r="C9" s="2"/>
      <c r="D9" s="2"/>
      <c r="E9" s="2"/>
      <c r="G9" s="1">
        <v>7</v>
      </c>
      <c r="H9" s="1"/>
      <c r="J9" s="1">
        <v>7</v>
      </c>
      <c r="K9" s="1" t="s">
        <v>50</v>
      </c>
      <c r="L9" s="97">
        <v>25</v>
      </c>
      <c r="M9" s="97">
        <v>3.75</v>
      </c>
      <c r="N9" s="98">
        <f t="shared" si="0"/>
        <v>95.625</v>
      </c>
    </row>
    <row r="10" spans="1:14" ht="26.25" customHeight="1">
      <c r="A10" s="1">
        <v>8</v>
      </c>
      <c r="B10" s="1" t="s">
        <v>21</v>
      </c>
      <c r="J10" s="1">
        <v>8</v>
      </c>
      <c r="K10" s="1" t="s">
        <v>59</v>
      </c>
      <c r="L10" s="97">
        <v>25</v>
      </c>
      <c r="M10" s="97">
        <v>3.5</v>
      </c>
      <c r="N10" s="98">
        <f t="shared" si="0"/>
        <v>89.25</v>
      </c>
    </row>
    <row r="11" spans="1:14" ht="15.75">
      <c r="A11" s="1">
        <v>9</v>
      </c>
      <c r="B11" s="1" t="s">
        <v>42</v>
      </c>
      <c r="J11" s="1">
        <v>9</v>
      </c>
      <c r="K11" s="1" t="s">
        <v>60</v>
      </c>
      <c r="L11" s="97">
        <v>25</v>
      </c>
      <c r="M11" s="97">
        <v>3.5</v>
      </c>
      <c r="N11" s="98">
        <f t="shared" si="0"/>
        <v>89.25</v>
      </c>
    </row>
    <row r="12" spans="1:14" ht="15.75">
      <c r="A12" s="1">
        <v>10</v>
      </c>
      <c r="B12" s="1" t="s">
        <v>19</v>
      </c>
      <c r="J12" s="1">
        <v>10</v>
      </c>
      <c r="K12" s="1" t="s">
        <v>19</v>
      </c>
      <c r="L12" s="97">
        <v>25</v>
      </c>
      <c r="M12" s="97">
        <v>3.7</v>
      </c>
      <c r="N12" s="98">
        <f t="shared" si="0"/>
        <v>94.350000000000009</v>
      </c>
    </row>
    <row r="13" spans="1:14" ht="15.75">
      <c r="A13" s="1">
        <v>11</v>
      </c>
      <c r="B13" s="1" t="s">
        <v>20</v>
      </c>
      <c r="J13" s="1">
        <v>11</v>
      </c>
      <c r="K13" s="1" t="s">
        <v>52</v>
      </c>
      <c r="L13" s="97">
        <v>25</v>
      </c>
      <c r="M13" s="97">
        <v>3.7</v>
      </c>
      <c r="N13" s="98">
        <f t="shared" si="0"/>
        <v>94.350000000000009</v>
      </c>
    </row>
    <row r="14" spans="1:14" ht="15.75">
      <c r="A14" s="1">
        <v>12</v>
      </c>
      <c r="B14" s="1" t="s">
        <v>40</v>
      </c>
      <c r="J14" s="1">
        <v>12</v>
      </c>
      <c r="K14" s="1" t="s">
        <v>40</v>
      </c>
      <c r="L14" s="97">
        <v>22</v>
      </c>
      <c r="M14" s="97">
        <v>3.2</v>
      </c>
      <c r="N14" s="98">
        <f t="shared" si="0"/>
        <v>71.808000000000007</v>
      </c>
    </row>
    <row r="15" spans="1:14" ht="15.75">
      <c r="A15" s="1">
        <v>13</v>
      </c>
      <c r="B15" s="1" t="s">
        <v>38</v>
      </c>
      <c r="J15" s="1">
        <v>13</v>
      </c>
      <c r="K15" s="1" t="s">
        <v>38</v>
      </c>
      <c r="L15" s="97">
        <v>22</v>
      </c>
      <c r="M15" s="97">
        <v>3</v>
      </c>
      <c r="N15" s="98">
        <f t="shared" si="0"/>
        <v>67.320000000000007</v>
      </c>
    </row>
    <row r="16" spans="1:14" ht="15.75">
      <c r="A16" s="1">
        <v>14</v>
      </c>
      <c r="B16" s="1" t="s">
        <v>37</v>
      </c>
      <c r="J16" s="1">
        <v>14</v>
      </c>
      <c r="K16" s="1" t="s">
        <v>62</v>
      </c>
      <c r="L16" s="97">
        <v>25</v>
      </c>
      <c r="M16" s="97">
        <v>3.5</v>
      </c>
      <c r="N16" s="98">
        <f t="shared" si="0"/>
        <v>89.25</v>
      </c>
    </row>
    <row r="17" spans="1:14" ht="15.75">
      <c r="A17" s="1">
        <v>15</v>
      </c>
      <c r="B17" s="1" t="s">
        <v>39</v>
      </c>
      <c r="J17" s="1">
        <v>15</v>
      </c>
      <c r="K17" s="1" t="s">
        <v>39</v>
      </c>
      <c r="L17" s="97">
        <v>25</v>
      </c>
      <c r="M17" s="97">
        <v>3.75</v>
      </c>
      <c r="N17" s="98">
        <f t="shared" si="0"/>
        <v>95.625</v>
      </c>
    </row>
    <row r="18" spans="1:14" ht="15.75">
      <c r="A18" s="1">
        <v>16</v>
      </c>
      <c r="B18" s="1" t="s">
        <v>64</v>
      </c>
      <c r="J18" s="1">
        <v>16</v>
      </c>
      <c r="K18" s="1" t="s">
        <v>64</v>
      </c>
      <c r="L18" s="97">
        <v>11</v>
      </c>
      <c r="M18" s="97">
        <v>2.9</v>
      </c>
      <c r="N18" s="98">
        <f t="shared" si="0"/>
        <v>32.537999999999997</v>
      </c>
    </row>
    <row r="19" spans="1:14" ht="15.75">
      <c r="A19" s="1">
        <v>17</v>
      </c>
      <c r="B19" s="1" t="s">
        <v>41</v>
      </c>
      <c r="J19" s="1">
        <v>17</v>
      </c>
      <c r="K19" s="1" t="s">
        <v>41</v>
      </c>
      <c r="L19" s="97">
        <v>22</v>
      </c>
      <c r="M19" s="97">
        <v>3.2</v>
      </c>
      <c r="N19" s="98">
        <f t="shared" si="0"/>
        <v>71.808000000000007</v>
      </c>
    </row>
    <row r="20" spans="1:14" ht="15.75">
      <c r="A20" s="1">
        <v>18</v>
      </c>
      <c r="B20" s="1" t="s">
        <v>43</v>
      </c>
      <c r="J20" s="1">
        <v>18</v>
      </c>
      <c r="K20" s="1" t="s">
        <v>43</v>
      </c>
      <c r="L20" s="97">
        <v>25</v>
      </c>
      <c r="M20" s="97">
        <v>3.75</v>
      </c>
      <c r="N20" s="98">
        <f t="shared" si="0"/>
        <v>95.625</v>
      </c>
    </row>
    <row r="21" spans="1:14" ht="15.75">
      <c r="A21" s="1">
        <v>19</v>
      </c>
      <c r="B21" s="1" t="s">
        <v>44</v>
      </c>
      <c r="J21" s="1">
        <v>19</v>
      </c>
      <c r="K21" s="1" t="s">
        <v>44</v>
      </c>
      <c r="L21" s="97">
        <v>22</v>
      </c>
      <c r="M21" s="97">
        <v>3</v>
      </c>
      <c r="N21" s="98">
        <f t="shared" si="0"/>
        <v>67.320000000000007</v>
      </c>
    </row>
    <row r="22" spans="1:14" ht="15.75">
      <c r="A22" s="1">
        <v>20</v>
      </c>
      <c r="B22" s="1" t="s">
        <v>45</v>
      </c>
      <c r="J22" s="1">
        <v>20</v>
      </c>
      <c r="K22" s="1" t="s">
        <v>45</v>
      </c>
      <c r="L22" s="97">
        <v>22</v>
      </c>
      <c r="M22" s="97">
        <v>3</v>
      </c>
      <c r="N22" s="98">
        <f>L22*M22*1.02</f>
        <v>67.320000000000007</v>
      </c>
    </row>
    <row r="23" spans="1:14" ht="15.75">
      <c r="A23" s="1">
        <v>21</v>
      </c>
      <c r="B23" s="1" t="s">
        <v>67</v>
      </c>
      <c r="J23" s="1">
        <v>21</v>
      </c>
      <c r="K23" s="1" t="s">
        <v>67</v>
      </c>
      <c r="L23" s="97">
        <v>25</v>
      </c>
      <c r="M23" s="97">
        <v>3.5</v>
      </c>
      <c r="N23" s="98">
        <f>L23*M23*1.02</f>
        <v>89.25</v>
      </c>
    </row>
    <row r="24" spans="1:14" ht="15.75">
      <c r="A24" s="1">
        <v>22</v>
      </c>
      <c r="B24" s="1" t="s">
        <v>69</v>
      </c>
      <c r="J24" s="1">
        <v>22</v>
      </c>
      <c r="K24" s="1" t="s">
        <v>69</v>
      </c>
      <c r="L24" s="97">
        <v>25</v>
      </c>
      <c r="M24" s="97">
        <v>3.3</v>
      </c>
      <c r="N24" s="98">
        <f>L24*M24*1.02</f>
        <v>84.15</v>
      </c>
    </row>
    <row r="25" spans="1:14" ht="15.75">
      <c r="A25" s="1">
        <v>23</v>
      </c>
      <c r="B25" s="1" t="s">
        <v>70</v>
      </c>
      <c r="J25" s="1">
        <v>23</v>
      </c>
      <c r="K25" s="1" t="s">
        <v>70</v>
      </c>
      <c r="L25" s="97">
        <v>25</v>
      </c>
      <c r="M25" s="97">
        <v>3</v>
      </c>
      <c r="N25" s="98">
        <f t="shared" si="0"/>
        <v>76.5</v>
      </c>
    </row>
  </sheetData>
  <mergeCells count="4">
    <mergeCell ref="A1:B1"/>
    <mergeCell ref="D1:E1"/>
    <mergeCell ref="G1:H1"/>
    <mergeCell ref="J1:L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06.07</vt:lpstr>
      <vt:lpstr>06.08</vt:lpstr>
      <vt:lpstr>06.09</vt:lpstr>
      <vt:lpstr>06.10</vt:lpstr>
      <vt:lpstr>06.13</vt:lpstr>
      <vt:lpstr>06.14</vt:lpstr>
      <vt:lpstr>테이블</vt:lpstr>
      <vt:lpstr>'06.07'!Область_печати</vt:lpstr>
      <vt:lpstr>'06.08'!Область_печати</vt:lpstr>
      <vt:lpstr>'06.09'!Область_печати</vt:lpstr>
      <vt:lpstr>'06.10'!Область_печати</vt:lpstr>
      <vt:lpstr>'06.13'!Область_печати</vt:lpstr>
      <vt:lpstr>'06.14'!Область_печати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cp:lastPrinted>2022-06-20T11:38:13Z</cp:lastPrinted>
  <dcterms:created xsi:type="dcterms:W3CDTF">2012-12-02T06:58:19Z</dcterms:created>
  <dcterms:modified xsi:type="dcterms:W3CDTF">2022-07-01T12:24:06Z</dcterms:modified>
</cp:coreProperties>
</file>