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лександр\OneDrive\Документы\"/>
    </mc:Choice>
  </mc:AlternateContent>
  <xr:revisionPtr revIDLastSave="0" documentId="13_ncr:1_{0167C185-50A7-4F7B-8802-90B007E73268}" xr6:coauthVersionLast="47" xr6:coauthVersionMax="47" xr10:uidLastSave="{00000000-0000-0000-0000-000000000000}"/>
  <bookViews>
    <workbookView xWindow="-120" yWindow="-120" windowWidth="29040" windowHeight="15840" xr2:uid="{D4ED3743-4DC3-402A-ACAE-A7544388B583}"/>
  </bookViews>
  <sheets>
    <sheet name="Лист1" sheetId="1" r:id="rId1"/>
  </sheets>
  <definedNames>
    <definedName name="_xlnm._FilterDatabase" localSheetId="0" hidden="1">Лист1!$A$5:$AR$75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N20" i="1" l="1"/>
  <c r="AN13" i="1"/>
  <c r="AN6" i="1"/>
  <c r="AO75" i="1"/>
  <c r="P75" i="1" s="1"/>
  <c r="AM75" i="1" s="1"/>
  <c r="AO74" i="1"/>
  <c r="AO73" i="1"/>
  <c r="AP73" i="1" s="1"/>
  <c r="AO72" i="1"/>
  <c r="AP72" i="1" s="1"/>
  <c r="AO71" i="1"/>
  <c r="AP71" i="1" s="1"/>
  <c r="AO70" i="1"/>
  <c r="P70" i="1" s="1"/>
  <c r="AM70" i="1"/>
  <c r="AL70" i="1" s="1"/>
  <c r="AK70" i="1" s="1"/>
  <c r="AO69" i="1"/>
  <c r="P69" i="1" s="1"/>
  <c r="AM69" i="1" s="1"/>
  <c r="AO68" i="1"/>
  <c r="AO67" i="1"/>
  <c r="AP67" i="1" s="1"/>
  <c r="AO66" i="1"/>
  <c r="AP66" i="1" s="1"/>
  <c r="AO65" i="1"/>
  <c r="P65" i="1" s="1"/>
  <c r="AM65" i="1"/>
  <c r="AJ65" i="1" s="1"/>
  <c r="AO64" i="1"/>
  <c r="P64" i="1" s="1"/>
  <c r="AM64" i="1"/>
  <c r="AO63" i="1"/>
  <c r="P63" i="1" s="1"/>
  <c r="AM63" i="1"/>
  <c r="AJ63" i="1" s="1"/>
  <c r="AO62" i="1"/>
  <c r="P62" i="1" s="1"/>
  <c r="AM62" i="1" s="1"/>
  <c r="AO61" i="1"/>
  <c r="AP61" i="1" s="1"/>
  <c r="AO60" i="1"/>
  <c r="AP60" i="1" s="1"/>
  <c r="AO59" i="1"/>
  <c r="AP59" i="1" s="1"/>
  <c r="AO58" i="1"/>
  <c r="P58" i="1" s="1"/>
  <c r="AM58" i="1" s="1"/>
  <c r="AQ58" i="1" s="1"/>
  <c r="AO57" i="1"/>
  <c r="P57" i="1" s="1"/>
  <c r="AM57" i="1" s="1"/>
  <c r="AJ57" i="1" s="1"/>
  <c r="AO56" i="1"/>
  <c r="AP56" i="1" s="1"/>
  <c r="AO55" i="1"/>
  <c r="P55" i="1" s="1"/>
  <c r="AM55" i="1" s="1"/>
  <c r="AQ55" i="1" s="1"/>
  <c r="AO54" i="1"/>
  <c r="AP54" i="1" s="1"/>
  <c r="AO53" i="1"/>
  <c r="AP53" i="1" s="1"/>
  <c r="AO52" i="1"/>
  <c r="P52" i="1" s="1"/>
  <c r="AM52" i="1" s="1"/>
  <c r="AO51" i="1"/>
  <c r="P51" i="1" s="1"/>
  <c r="AM51" i="1" s="1"/>
  <c r="AJ51" i="1" s="1"/>
  <c r="AO50" i="1"/>
  <c r="P50" i="1" s="1"/>
  <c r="AM50" i="1"/>
  <c r="AQ50" i="1" s="1"/>
  <c r="AO49" i="1"/>
  <c r="P49" i="1" s="1"/>
  <c r="AM49" i="1"/>
  <c r="AQ49" i="1" s="1"/>
  <c r="AO48" i="1"/>
  <c r="P48" i="1" s="1"/>
  <c r="AM48" i="1" s="1"/>
  <c r="AN48" i="1" s="1"/>
  <c r="AO47" i="1"/>
  <c r="P47" i="1" s="1"/>
  <c r="AM47" i="1" s="1"/>
  <c r="AQ47" i="1" s="1"/>
  <c r="AO46" i="1"/>
  <c r="P46" i="1" s="1"/>
  <c r="AM46" i="1" s="1"/>
  <c r="AO45" i="1"/>
  <c r="P45" i="1" s="1"/>
  <c r="AM45" i="1" s="1"/>
  <c r="AO44" i="1"/>
  <c r="AP44" i="1" s="1"/>
  <c r="AO43" i="1"/>
  <c r="AP43" i="1" s="1"/>
  <c r="AO42" i="1"/>
  <c r="AM42" i="1"/>
  <c r="AL42" i="1" s="1"/>
  <c r="AK42" i="1" s="1"/>
  <c r="AO41" i="1"/>
  <c r="P41" i="1" s="1"/>
  <c r="AM41" i="1" s="1"/>
  <c r="AJ41" i="1" s="1"/>
  <c r="AO40" i="1"/>
  <c r="P40" i="1" s="1"/>
  <c r="AM40" i="1" s="1"/>
  <c r="AO39" i="1"/>
  <c r="P39" i="1" s="1"/>
  <c r="AM39" i="1" s="1"/>
  <c r="AJ39" i="1" s="1"/>
  <c r="AO38" i="1"/>
  <c r="P38" i="1" s="1"/>
  <c r="AM38" i="1"/>
  <c r="AQ38" i="1" s="1"/>
  <c r="AO37" i="1"/>
  <c r="P37" i="1" s="1"/>
  <c r="AM37" i="1"/>
  <c r="AQ37" i="1" s="1"/>
  <c r="AO36" i="1"/>
  <c r="AM36" i="1"/>
  <c r="AL36" i="1" s="1"/>
  <c r="AK36" i="1" s="1"/>
  <c r="AO35" i="1"/>
  <c r="P35" i="1" s="1"/>
  <c r="AM35" i="1"/>
  <c r="AJ35" i="1" s="1"/>
  <c r="AO34" i="1"/>
  <c r="P34" i="1" s="1"/>
  <c r="AM34" i="1"/>
  <c r="AJ34" i="1" s="1"/>
  <c r="AO33" i="1"/>
  <c r="P33" i="1" s="1"/>
  <c r="AM33" i="1" s="1"/>
  <c r="AO32" i="1"/>
  <c r="AP32" i="1" s="1"/>
  <c r="AO31" i="1"/>
  <c r="AP31" i="1" s="1"/>
  <c r="AO30" i="1"/>
  <c r="AP30" i="1" s="1"/>
  <c r="AO29" i="1"/>
  <c r="P29" i="1" s="1"/>
  <c r="AM29" i="1" s="1"/>
  <c r="AO28" i="1"/>
  <c r="P28" i="1" s="1"/>
  <c r="AM28" i="1"/>
  <c r="AJ28" i="1" s="1"/>
  <c r="AO27" i="1"/>
  <c r="P27" i="1" s="1"/>
  <c r="AM27" i="1"/>
  <c r="AN27" i="1" s="1"/>
  <c r="AO26" i="1"/>
  <c r="AP26" i="1" s="1"/>
  <c r="AO25" i="1"/>
  <c r="AP25" i="1" s="1"/>
  <c r="AO24" i="1"/>
  <c r="AP24" i="1" s="1"/>
  <c r="AO23" i="1"/>
  <c r="AP23" i="1" s="1"/>
  <c r="AO22" i="1"/>
  <c r="P22" i="1" s="1"/>
  <c r="AM22" i="1" s="1"/>
  <c r="AJ22" i="1" s="1"/>
  <c r="AO21" i="1"/>
  <c r="P21" i="1" s="1"/>
  <c r="AM21" i="1" s="1"/>
  <c r="AO20" i="1"/>
  <c r="AO19" i="1"/>
  <c r="AP19" i="1" s="1"/>
  <c r="AO18" i="1"/>
  <c r="AP18" i="1" s="1"/>
  <c r="AO17" i="1"/>
  <c r="AP17" i="1" s="1"/>
  <c r="AO16" i="1"/>
  <c r="P16" i="1" s="1"/>
  <c r="AM16" i="1"/>
  <c r="AJ16" i="1" s="1"/>
  <c r="AO15" i="1"/>
  <c r="P15" i="1" s="1"/>
  <c r="AM15" i="1"/>
  <c r="AJ15" i="1" s="1"/>
  <c r="AO14" i="1"/>
  <c r="AM14" i="1"/>
  <c r="AQ14" i="1" s="1"/>
  <c r="AO13" i="1"/>
  <c r="P13" i="1" s="1"/>
  <c r="AM13" i="1"/>
  <c r="C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AO12" i="1"/>
  <c r="AP12" i="1" s="1"/>
  <c r="AO11" i="1"/>
  <c r="AP11" i="1" s="1"/>
  <c r="AO10" i="1"/>
  <c r="P10" i="1" s="1"/>
  <c r="AM10" i="1" s="1"/>
  <c r="AO9" i="1"/>
  <c r="AP9" i="1" s="1"/>
  <c r="AO8" i="1"/>
  <c r="AP8" i="1" s="1"/>
  <c r="AO7" i="1"/>
  <c r="AP7" i="1" s="1"/>
  <c r="AO6" i="1"/>
  <c r="P6" i="1" s="1"/>
  <c r="AM6" i="1"/>
  <c r="AG1" i="1"/>
  <c r="AC1" i="1"/>
  <c r="Y1" i="1"/>
  <c r="N1" i="1"/>
  <c r="L1" i="1"/>
  <c r="J1" i="1"/>
  <c r="AP63" i="1" l="1"/>
  <c r="AL6" i="1"/>
  <c r="AK6" i="1" s="1"/>
  <c r="P31" i="1"/>
  <c r="AM31" i="1" s="1"/>
  <c r="AQ31" i="1" s="1"/>
  <c r="AQ6" i="1"/>
  <c r="AP15" i="1"/>
  <c r="P9" i="1"/>
  <c r="AM9" i="1" s="1"/>
  <c r="P8" i="1"/>
  <c r="AM8" i="1" s="1"/>
  <c r="AQ8" i="1" s="1"/>
  <c r="P24" i="1"/>
  <c r="AM24" i="1" s="1"/>
  <c r="AL24" i="1" s="1"/>
  <c r="AK24" i="1" s="1"/>
  <c r="P67" i="1"/>
  <c r="AM67" i="1" s="1"/>
  <c r="AQ67" i="1" s="1"/>
  <c r="AJ27" i="1"/>
  <c r="AP41" i="1"/>
  <c r="AJ13" i="1"/>
  <c r="AP13" i="1" s="1"/>
  <c r="AP57" i="1"/>
  <c r="AP21" i="1"/>
  <c r="AP52" i="1"/>
  <c r="AP22" i="1"/>
  <c r="P53" i="1"/>
  <c r="AM53" i="1" s="1"/>
  <c r="AQ53" i="1" s="1"/>
  <c r="AJ6" i="1"/>
  <c r="AP6" i="1" s="1"/>
  <c r="AP65" i="1"/>
  <c r="AP35" i="1"/>
  <c r="AL21" i="1"/>
  <c r="AK21" i="1" s="1"/>
  <c r="AJ21" i="1"/>
  <c r="AP70" i="1"/>
  <c r="AL13" i="1"/>
  <c r="AK13" i="1" s="1"/>
  <c r="P43" i="1"/>
  <c r="AM43" i="1" s="1"/>
  <c r="AQ43" i="1" s="1"/>
  <c r="P72" i="1"/>
  <c r="AM72" i="1" s="1"/>
  <c r="AQ72" i="1" s="1"/>
  <c r="AL27" i="1"/>
  <c r="AK27" i="1" s="1"/>
  <c r="AP33" i="1"/>
  <c r="P59" i="1"/>
  <c r="AM59" i="1" s="1"/>
  <c r="AL59" i="1" s="1"/>
  <c r="AK59" i="1" s="1"/>
  <c r="P11" i="1"/>
  <c r="AM11" i="1" s="1"/>
  <c r="AL11" i="1" s="1"/>
  <c r="AK11" i="1" s="1"/>
  <c r="AL34" i="1"/>
  <c r="AK34" i="1" s="1"/>
  <c r="AL39" i="1"/>
  <c r="AK39" i="1" s="1"/>
  <c r="AN41" i="1"/>
  <c r="AQ27" i="1"/>
  <c r="AP47" i="1"/>
  <c r="P61" i="1"/>
  <c r="AM61" i="1" s="1"/>
  <c r="AQ61" i="1" s="1"/>
  <c r="AN34" i="1"/>
  <c r="AL16" i="1"/>
  <c r="AK16" i="1" s="1"/>
  <c r="AP28" i="1"/>
  <c r="AQ34" i="1"/>
  <c r="AQ62" i="1"/>
  <c r="AN62" i="1"/>
  <c r="AJ33" i="1"/>
  <c r="AQ33" i="1"/>
  <c r="AL33" i="1"/>
  <c r="AK33" i="1" s="1"/>
  <c r="AJ45" i="1"/>
  <c r="AL45" i="1"/>
  <c r="AK45" i="1" s="1"/>
  <c r="AQ45" i="1"/>
  <c r="AJ69" i="1"/>
  <c r="AP69" i="1" s="1"/>
  <c r="AN69" i="1"/>
  <c r="AL14" i="1"/>
  <c r="AK14" i="1" s="1"/>
  <c r="AL49" i="1"/>
  <c r="AK49" i="1" s="1"/>
  <c r="P7" i="1"/>
  <c r="AM7" i="1" s="1"/>
  <c r="AQ7" i="1" s="1"/>
  <c r="P19" i="1"/>
  <c r="AM19" i="1" s="1"/>
  <c r="AJ38" i="1"/>
  <c r="AP38" i="1" s="1"/>
  <c r="AQ41" i="1"/>
  <c r="AQ65" i="1"/>
  <c r="AP58" i="1"/>
  <c r="AQ22" i="1"/>
  <c r="P36" i="1"/>
  <c r="AL38" i="1"/>
  <c r="AK38" i="1" s="1"/>
  <c r="P42" i="1"/>
  <c r="AQ57" i="1"/>
  <c r="P66" i="1"/>
  <c r="AM66" i="1" s="1"/>
  <c r="AL66" i="1" s="1"/>
  <c r="AK66" i="1" s="1"/>
  <c r="AQ70" i="1"/>
  <c r="P23" i="1"/>
  <c r="AM23" i="1" s="1"/>
  <c r="AQ23" i="1" s="1"/>
  <c r="P26" i="1"/>
  <c r="AM26" i="1" s="1"/>
  <c r="AQ26" i="1" s="1"/>
  <c r="P30" i="1"/>
  <c r="AM30" i="1" s="1"/>
  <c r="AL30" i="1" s="1"/>
  <c r="AK30" i="1" s="1"/>
  <c r="AJ36" i="1"/>
  <c r="AP36" i="1" s="1"/>
  <c r="AJ42" i="1"/>
  <c r="AP42" i="1" s="1"/>
  <c r="P54" i="1"/>
  <c r="AM54" i="1" s="1"/>
  <c r="AQ54" i="1" s="1"/>
  <c r="P71" i="1"/>
  <c r="AM71" i="1" s="1"/>
  <c r="AL71" i="1" s="1"/>
  <c r="AK71" i="1" s="1"/>
  <c r="AN55" i="1"/>
  <c r="AJ31" i="1"/>
  <c r="AJ48" i="1"/>
  <c r="AP48" i="1" s="1"/>
  <c r="AL55" i="1"/>
  <c r="AK55" i="1" s="1"/>
  <c r="AQ13" i="1"/>
  <c r="AL31" i="1"/>
  <c r="AK31" i="1" s="1"/>
  <c r="AJ37" i="1"/>
  <c r="AP37" i="1" s="1"/>
  <c r="AQ39" i="1"/>
  <c r="P73" i="1"/>
  <c r="AM73" i="1" s="1"/>
  <c r="AQ73" i="1" s="1"/>
  <c r="AQ36" i="1"/>
  <c r="AJ55" i="1"/>
  <c r="AP55" i="1" s="1"/>
  <c r="P56" i="1"/>
  <c r="AM56" i="1" s="1"/>
  <c r="AJ56" i="1" s="1"/>
  <c r="P60" i="1"/>
  <c r="AM60" i="1" s="1"/>
  <c r="AQ60" i="1" s="1"/>
  <c r="AJ14" i="1"/>
  <c r="AP14" i="1" s="1"/>
  <c r="P18" i="1"/>
  <c r="AM18" i="1" s="1"/>
  <c r="AL18" i="1" s="1"/>
  <c r="AK18" i="1" s="1"/>
  <c r="AL22" i="1"/>
  <c r="AK22" i="1" s="1"/>
  <c r="P25" i="1"/>
  <c r="AM25" i="1" s="1"/>
  <c r="AL28" i="1"/>
  <c r="AK28" i="1" s="1"/>
  <c r="P32" i="1"/>
  <c r="AM32" i="1" s="1"/>
  <c r="AQ32" i="1" s="1"/>
  <c r="AL35" i="1"/>
  <c r="AK35" i="1" s="1"/>
  <c r="AL37" i="1"/>
  <c r="AK37" i="1" s="1"/>
  <c r="AL41" i="1"/>
  <c r="AK41" i="1" s="1"/>
  <c r="AJ49" i="1"/>
  <c r="AP49" i="1" s="1"/>
  <c r="AL65" i="1"/>
  <c r="AK65" i="1" s="1"/>
  <c r="AL46" i="1"/>
  <c r="AK46" i="1" s="1"/>
  <c r="AJ46" i="1"/>
  <c r="AQ46" i="1"/>
  <c r="AJ9" i="1"/>
  <c r="AQ9" i="1"/>
  <c r="AL9" i="1"/>
  <c r="AK9" i="1" s="1"/>
  <c r="C36" i="1"/>
  <c r="C37" i="1" s="1"/>
  <c r="C38" i="1" s="1"/>
  <c r="C39" i="1" s="1"/>
  <c r="C40" i="1" s="1"/>
  <c r="C41" i="1" s="1"/>
  <c r="C42" i="1" s="1"/>
  <c r="AQ35" i="1"/>
  <c r="AL10" i="1"/>
  <c r="AK10" i="1" s="1"/>
  <c r="AJ10" i="1"/>
  <c r="AQ10" i="1"/>
  <c r="AL40" i="1"/>
  <c r="AK40" i="1" s="1"/>
  <c r="AJ40" i="1"/>
  <c r="AQ40" i="1"/>
  <c r="AL75" i="1"/>
  <c r="AK75" i="1" s="1"/>
  <c r="AJ75" i="1"/>
  <c r="AQ75" i="1"/>
  <c r="AQ16" i="1"/>
  <c r="AL52" i="1"/>
  <c r="AK52" i="1" s="1"/>
  <c r="AJ52" i="1"/>
  <c r="P68" i="1"/>
  <c r="AM68" i="1" s="1"/>
  <c r="AP68" i="1"/>
  <c r="AP10" i="1"/>
  <c r="AL15" i="1"/>
  <c r="AK15" i="1" s="1"/>
  <c r="P20" i="1"/>
  <c r="AM20" i="1" s="1"/>
  <c r="AQ28" i="1"/>
  <c r="AP34" i="1"/>
  <c r="P44" i="1"/>
  <c r="AM44" i="1" s="1"/>
  <c r="AQ48" i="1"/>
  <c r="AL48" i="1"/>
  <c r="AK48" i="1" s="1"/>
  <c r="AJ50" i="1"/>
  <c r="AP50" i="1" s="1"/>
  <c r="AL69" i="1"/>
  <c r="AK69" i="1" s="1"/>
  <c r="P14" i="1"/>
  <c r="P17" i="1"/>
  <c r="AM17" i="1" s="1"/>
  <c r="AQ21" i="1"/>
  <c r="AP40" i="1"/>
  <c r="AP46" i="1"/>
  <c r="AL50" i="1"/>
  <c r="AK50" i="1" s="1"/>
  <c r="AQ52" i="1"/>
  <c r="AL63" i="1"/>
  <c r="AK63" i="1" s="1"/>
  <c r="AP29" i="1"/>
  <c r="AL57" i="1"/>
  <c r="AK57" i="1" s="1"/>
  <c r="AQ69" i="1"/>
  <c r="AL29" i="1"/>
  <c r="AK29" i="1" s="1"/>
  <c r="AJ29" i="1"/>
  <c r="AJ8" i="1"/>
  <c r="AQ15" i="1"/>
  <c r="AJ19" i="1"/>
  <c r="AQ29" i="1"/>
  <c r="AL53" i="1"/>
  <c r="AK53" i="1" s="1"/>
  <c r="AR6" i="1"/>
  <c r="AL8" i="1"/>
  <c r="AK8" i="1" s="1"/>
  <c r="AJ24" i="1"/>
  <c r="AP27" i="1"/>
  <c r="AL47" i="1"/>
  <c r="AK47" i="1" s="1"/>
  <c r="AJ47" i="1"/>
  <c r="AL51" i="1"/>
  <c r="AK51" i="1" s="1"/>
  <c r="AQ63" i="1"/>
  <c r="P74" i="1"/>
  <c r="AM74" i="1" s="1"/>
  <c r="AP74" i="1"/>
  <c r="AL64" i="1"/>
  <c r="AK64" i="1" s="1"/>
  <c r="AJ64" i="1"/>
  <c r="AP64" i="1" s="1"/>
  <c r="AJ62" i="1"/>
  <c r="AP62" i="1" s="1"/>
  <c r="AP51" i="1"/>
  <c r="AL58" i="1"/>
  <c r="AK58" i="1" s="1"/>
  <c r="AJ58" i="1"/>
  <c r="AQ66" i="1"/>
  <c r="AP75" i="1"/>
  <c r="P12" i="1"/>
  <c r="AM12" i="1" s="1"/>
  <c r="AP16" i="1"/>
  <c r="AP39" i="1"/>
  <c r="AP45" i="1"/>
  <c r="AQ51" i="1"/>
  <c r="AL62" i="1"/>
  <c r="AK62" i="1" s="1"/>
  <c r="AQ64" i="1"/>
  <c r="AJ66" i="1"/>
  <c r="AJ70" i="1"/>
  <c r="AJ26" i="1" l="1"/>
  <c r="AR8" i="1"/>
  <c r="AJ7" i="1"/>
  <c r="AL7" i="1"/>
  <c r="AK7" i="1" s="1"/>
  <c r="AJ30" i="1"/>
  <c r="AL67" i="1"/>
  <c r="AK67" i="1" s="1"/>
  <c r="AJ67" i="1"/>
  <c r="AL61" i="1"/>
  <c r="AK61" i="1" s="1"/>
  <c r="AQ24" i="1"/>
  <c r="AJ72" i="1"/>
  <c r="AL43" i="1"/>
  <c r="AK43" i="1" s="1"/>
  <c r="AJ43" i="1"/>
  <c r="AL72" i="1"/>
  <c r="AK72" i="1" s="1"/>
  <c r="AQ30" i="1"/>
  <c r="AQ11" i="1"/>
  <c r="AR11" i="1" s="1"/>
  <c r="AJ11" i="1"/>
  <c r="AL26" i="1"/>
  <c r="AK26" i="1" s="1"/>
  <c r="AJ73" i="1"/>
  <c r="AJ53" i="1"/>
  <c r="AJ61" i="1"/>
  <c r="AJ18" i="1"/>
  <c r="AQ18" i="1"/>
  <c r="AL56" i="1"/>
  <c r="AK56" i="1" s="1"/>
  <c r="AJ23" i="1"/>
  <c r="AL23" i="1"/>
  <c r="AK23" i="1" s="1"/>
  <c r="AQ56" i="1"/>
  <c r="AJ60" i="1"/>
  <c r="AL60" i="1"/>
  <c r="AK60" i="1" s="1"/>
  <c r="AJ59" i="1"/>
  <c r="AQ59" i="1"/>
  <c r="AJ71" i="1"/>
  <c r="AQ71" i="1"/>
  <c r="AL73" i="1"/>
  <c r="AK73" i="1" s="1"/>
  <c r="AJ54" i="1"/>
  <c r="AQ25" i="1"/>
  <c r="AL25" i="1"/>
  <c r="AK25" i="1" s="1"/>
  <c r="AJ25" i="1"/>
  <c r="AL54" i="1"/>
  <c r="AK54" i="1" s="1"/>
  <c r="AL32" i="1"/>
  <c r="AK32" i="1" s="1"/>
  <c r="AJ32" i="1"/>
  <c r="AQ19" i="1"/>
  <c r="AL19" i="1"/>
  <c r="AK19" i="1" s="1"/>
  <c r="AR9" i="1"/>
  <c r="AQ42" i="1"/>
  <c r="C43" i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AQ68" i="1"/>
  <c r="AL68" i="1"/>
  <c r="AK68" i="1" s="1"/>
  <c r="AJ68" i="1"/>
  <c r="AJ17" i="1"/>
  <c r="AQ17" i="1"/>
  <c r="AL17" i="1"/>
  <c r="AK17" i="1" s="1"/>
  <c r="AQ44" i="1"/>
  <c r="AL44" i="1"/>
  <c r="AK44" i="1" s="1"/>
  <c r="AJ44" i="1"/>
  <c r="AQ12" i="1"/>
  <c r="AL12" i="1"/>
  <c r="AK12" i="1" s="1"/>
  <c r="AJ12" i="1"/>
  <c r="AQ74" i="1"/>
  <c r="AL74" i="1"/>
  <c r="AK74" i="1" s="1"/>
  <c r="AJ74" i="1"/>
  <c r="AQ20" i="1"/>
  <c r="AL20" i="1"/>
  <c r="AK20" i="1" s="1"/>
  <c r="AJ20" i="1"/>
  <c r="AP20" i="1" s="1"/>
  <c r="AR10" i="1"/>
  <c r="AR7" i="1"/>
  <c r="AR22" i="1" l="1"/>
  <c r="AR29" i="1"/>
  <c r="AR74" i="1"/>
  <c r="AR58" i="1"/>
  <c r="AR39" i="1"/>
  <c r="AR20" i="1"/>
  <c r="AR72" i="1"/>
  <c r="AR44" i="1"/>
  <c r="AR28" i="1"/>
  <c r="AR17" i="1"/>
  <c r="AR66" i="1"/>
  <c r="AR13" i="1"/>
  <c r="AR68" i="1"/>
  <c r="AR54" i="1"/>
  <c r="AR23" i="1"/>
  <c r="AR71" i="1"/>
  <c r="AR75" i="1"/>
  <c r="AR52" i="1"/>
  <c r="AR18" i="1"/>
  <c r="AR63" i="1"/>
  <c r="AR26" i="1"/>
  <c r="AR67" i="1"/>
  <c r="AR51" i="1"/>
  <c r="AR55" i="1"/>
  <c r="AR42" i="1"/>
  <c r="AR69" i="1"/>
  <c r="AR41" i="1"/>
  <c r="AR59" i="1"/>
  <c r="AR12" i="1"/>
  <c r="AR65" i="1"/>
  <c r="AR61" i="1"/>
  <c r="AR57" i="1"/>
  <c r="AR36" i="1"/>
  <c r="AR38" i="1"/>
  <c r="AR73" i="1"/>
  <c r="AR45" i="1"/>
  <c r="AR27" i="1"/>
  <c r="AR33" i="1"/>
  <c r="AR49" i="1"/>
  <c r="AR43" i="1"/>
  <c r="AR25" i="1"/>
  <c r="AR34" i="1"/>
  <c r="AR62" i="1"/>
  <c r="AR31" i="1"/>
  <c r="AR50" i="1"/>
  <c r="AR37" i="1"/>
  <c r="AR14" i="1"/>
  <c r="AR21" i="1"/>
  <c r="AR60" i="1"/>
  <c r="AR64" i="1"/>
  <c r="AR46" i="1"/>
  <c r="AR35" i="1"/>
  <c r="AR48" i="1"/>
  <c r="AR40" i="1"/>
  <c r="AR53" i="1"/>
  <c r="AR32" i="1"/>
  <c r="AR56" i="1"/>
  <c r="AR16" i="1"/>
  <c r="AR70" i="1"/>
  <c r="AR19" i="1"/>
  <c r="AR24" i="1"/>
  <c r="AR30" i="1"/>
  <c r="AR15" i="1"/>
  <c r="AR47" i="1"/>
</calcChain>
</file>

<file path=xl/sharedStrings.xml><?xml version="1.0" encoding="utf-8"?>
<sst xmlns="http://schemas.openxmlformats.org/spreadsheetml/2006/main" count="453" uniqueCount="120">
  <si>
    <t>Данные в рублях без НДС</t>
  </si>
  <si>
    <t>Горное оборудование</t>
  </si>
  <si>
    <t>Источник поставки (текст, указать по шаблону)</t>
  </si>
  <si>
    <r>
      <t>Статус позиции</t>
    </r>
    <r>
      <rPr>
        <b/>
        <sz val="11"/>
        <color rgb="FFFF0000"/>
        <rFont val="Calibri"/>
        <family val="2"/>
        <charset val="204"/>
        <scheme val="minor"/>
      </rPr>
      <t xml:space="preserve"> (формула)</t>
    </r>
  </si>
  <si>
    <t>Наличие данных об аналогах продукции</t>
  </si>
  <si>
    <t>Получено КП от Поставкщика</t>
  </si>
  <si>
    <t>Этапы контрактации</t>
  </si>
  <si>
    <t>Потребность</t>
  </si>
  <si>
    <t>Поставка по заявкам Плана закупа</t>
  </si>
  <si>
    <t>Поставка (выкуп у импортных контрагентов)</t>
  </si>
  <si>
    <t>Заявка на срочный закуп</t>
  </si>
  <si>
    <t>Коммерческая работа</t>
  </si>
  <si>
    <t>Контрактация</t>
  </si>
  <si>
    <t>Факт поставки</t>
  </si>
  <si>
    <t>Проверка статуса</t>
  </si>
  <si>
    <t>№ п/п</t>
  </si>
  <si>
    <t>Этап поставки</t>
  </si>
  <si>
    <t>№ позиции</t>
  </si>
  <si>
    <t>Номенклатурный номер</t>
  </si>
  <si>
    <t>Производитель оборудования</t>
  </si>
  <si>
    <t>Тип оборудования</t>
  </si>
  <si>
    <t>Артикул/код детали</t>
  </si>
  <si>
    <t>Наименование МТР</t>
  </si>
  <si>
    <t>Потребность, кол-во</t>
  </si>
  <si>
    <t>Потребность, сумма</t>
  </si>
  <si>
    <t>ПЗ, кол-во</t>
  </si>
  <si>
    <t>ПЗ, сумма</t>
  </si>
  <si>
    <t>Выкуп, кол-во</t>
  </si>
  <si>
    <t>Выкуп, сумма</t>
  </si>
  <si>
    <t>Источник поставки</t>
  </si>
  <si>
    <t>Статус позиции</t>
  </si>
  <si>
    <t>Аналог</t>
  </si>
  <si>
    <t>Замена номенклатуры</t>
  </si>
  <si>
    <t>Завод-изготовитель</t>
  </si>
  <si>
    <t>Контрагент</t>
  </si>
  <si>
    <t>На оформлении заявки</t>
  </si>
  <si>
    <t>№ заявки (закуп)</t>
  </si>
  <si>
    <t>Дата заявки (закуп)</t>
  </si>
  <si>
    <t>Заявка, кол-во</t>
  </si>
  <si>
    <t>Заявка, сумма</t>
  </si>
  <si>
    <t>№ спецификации (на торги)</t>
  </si>
  <si>
    <t>Дата спецификации (на торги)</t>
  </si>
  <si>
    <t>КДР, кол-во</t>
  </si>
  <si>
    <t>КДР, сумма</t>
  </si>
  <si>
    <t>№ спецификации (договор)</t>
  </si>
  <si>
    <t>Дата поставки (договор)</t>
  </si>
  <si>
    <t>Законтрактовано, кол-во</t>
  </si>
  <si>
    <t>Законтрактовано, сумма</t>
  </si>
  <si>
    <t>Факт поставки, кол-во</t>
  </si>
  <si>
    <t>Факт поставки, сумма</t>
  </si>
  <si>
    <t>Статус общий</t>
  </si>
  <si>
    <t>Обеспеченность</t>
  </si>
  <si>
    <t>Статус детальный</t>
  </si>
  <si>
    <t>Проверка поставки</t>
  </si>
  <si>
    <t>Поставлено в рамках срочного закупа</t>
  </si>
  <si>
    <t>Без "Поставлено ранее"</t>
  </si>
  <si>
    <t>39а</t>
  </si>
  <si>
    <t>176682</t>
  </si>
  <si>
    <t>Caterpillar</t>
  </si>
  <si>
    <t>CA2113336</t>
  </si>
  <si>
    <t>Насос 211-3336 Caterpillar</t>
  </si>
  <si>
    <t>Выкуп склад-магазин</t>
  </si>
  <si>
    <t>Нет</t>
  </si>
  <si>
    <t>3185702</t>
  </si>
  <si>
    <t>R1700G</t>
  </si>
  <si>
    <t>CA5772006</t>
  </si>
  <si>
    <t>ПЕДАЛЬ</t>
  </si>
  <si>
    <t>Поставка по плану закупа ПС</t>
  </si>
  <si>
    <t>Срочный закуп ПС</t>
  </si>
  <si>
    <t>Папалео</t>
  </si>
  <si>
    <t>337-ЦСО ГО</t>
  </si>
  <si>
    <t>Атриум</t>
  </si>
  <si>
    <t>378-ЦСО ГО</t>
  </si>
  <si>
    <t>04 от 18.07.2022</t>
  </si>
  <si>
    <t>379-ЦСО ГО</t>
  </si>
  <si>
    <t>004638</t>
  </si>
  <si>
    <t>Normet</t>
  </si>
  <si>
    <t>56097017</t>
  </si>
  <si>
    <t>Цилиндр 56097017 Normet</t>
  </si>
  <si>
    <t>004639</t>
  </si>
  <si>
    <t>35562600</t>
  </si>
  <si>
    <t>Палец шарнира</t>
  </si>
  <si>
    <t>Закуп КГМК</t>
  </si>
  <si>
    <t>Фамбишн</t>
  </si>
  <si>
    <t>568327</t>
  </si>
  <si>
    <t>Epiroc</t>
  </si>
  <si>
    <t>клапан</t>
  </si>
  <si>
    <t>да</t>
  </si>
  <si>
    <t>3247579</t>
  </si>
  <si>
    <t>Патриот Сервис</t>
  </si>
  <si>
    <t>293-ЦСО ГО</t>
  </si>
  <si>
    <t>Спецификация № 03 от 17.05.2022</t>
  </si>
  <si>
    <t>Майнинг Групп</t>
  </si>
  <si>
    <t>ГлобалМаш</t>
  </si>
  <si>
    <t>568337</t>
  </si>
  <si>
    <t>ТЕРМОСТАТ КОНДИЦИОНЕРА</t>
  </si>
  <si>
    <t>Эпирок Рус</t>
  </si>
  <si>
    <t>Наряд-заказ 21/06-22 от 07.06.2022</t>
  </si>
  <si>
    <t>747153</t>
  </si>
  <si>
    <t>9106063312</t>
  </si>
  <si>
    <t>Шланг 9106 0633 12 Atlas Copco</t>
  </si>
  <si>
    <t>нет</t>
  </si>
  <si>
    <t>339-ЦСО ГО</t>
  </si>
  <si>
    <t>№05 от 22.06.2022</t>
  </si>
  <si>
    <t>049650</t>
  </si>
  <si>
    <t>Sandvik</t>
  </si>
  <si>
    <t>00668980</t>
  </si>
  <si>
    <t>СЕПАРАТОР</t>
  </si>
  <si>
    <t>997660</t>
  </si>
  <si>
    <t>5580084103</t>
  </si>
  <si>
    <t>ТРАНСВЕРТЕР</t>
  </si>
  <si>
    <t>309-ЦСО ГО</t>
  </si>
  <si>
    <t>№02 от 27.05.2022</t>
  </si>
  <si>
    <t>Арсенал Технологий</t>
  </si>
  <si>
    <t>311-ЦСО ГО</t>
  </si>
  <si>
    <t>996957</t>
  </si>
  <si>
    <t>5580108393</t>
  </si>
  <si>
    <t>Вал карданный</t>
  </si>
  <si>
    <t xml:space="preserve">Нова-Тех 3306 от 10.06.2022 
Карьер-Сервис №QS-1583-2022 от 29.07.2022 
</t>
  </si>
  <si>
    <t>Законтрактовано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</si>
</sst>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113">
    <xf numFmtId="0" fontId="0" fillId="0" borderId="0" xfId="0"/>
    <xf numFmtId="0" fontId="0" fillId="2" borderId="0" xfId="0" applyFill="1"/>
    <xf numFmtId="49" fontId="0" fillId="2" borderId="0" xfId="0" applyNumberFormat="1" applyFill="1" applyAlignment="1">
      <alignment horizontal="center" vertical="center"/>
    </xf>
    <xf numFmtId="43" fontId="0" fillId="2" borderId="0" xfId="1" applyFont="1" applyFill="1" applyAlignment="1">
      <alignment horizontal="center" vertic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 vertical="center"/>
    </xf>
    <xf numFmtId="4" fontId="0" fillId="2" borderId="0" xfId="1" applyNumberFormat="1" applyFont="1" applyFill="1" applyAlignment="1">
      <alignment horizontal="center" vertical="center"/>
    </xf>
    <xf numFmtId="43" fontId="0" fillId="2" borderId="0" xfId="1" applyFont="1" applyFill="1" applyBorder="1" applyAlignment="1">
      <alignment horizontal="center" vertical="center"/>
    </xf>
    <xf numFmtId="1" fontId="0" fillId="3" borderId="0" xfId="1" applyNumberFormat="1" applyFont="1" applyFill="1" applyBorder="1" applyAlignment="1">
      <alignment horizontal="center" vertical="center"/>
    </xf>
    <xf numFmtId="43" fontId="0" fillId="3" borderId="0" xfId="1" applyFont="1" applyFill="1" applyBorder="1" applyAlignment="1">
      <alignment horizontal="center" vertical="center"/>
    </xf>
    <xf numFmtId="43" fontId="0" fillId="3" borderId="0" xfId="1" applyFont="1" applyFill="1" applyBorder="1" applyAlignment="1">
      <alignment horizontal="center" vertical="center" wrapText="1"/>
    </xf>
    <xf numFmtId="0" fontId="0" fillId="3" borderId="0" xfId="1" applyNumberFormat="1" applyFont="1" applyFill="1" applyBorder="1" applyAlignment="1">
      <alignment horizontal="center" vertical="center" wrapText="1"/>
    </xf>
    <xf numFmtId="1" fontId="0" fillId="3" borderId="0" xfId="0" applyNumberFormat="1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4" fontId="0" fillId="3" borderId="0" xfId="1" applyNumberFormat="1" applyFont="1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49" fontId="0" fillId="3" borderId="0" xfId="1" applyNumberFormat="1" applyFont="1" applyFill="1" applyAlignment="1">
      <alignment horizontal="center" vertical="center" wrapText="1"/>
    </xf>
    <xf numFmtId="43" fontId="0" fillId="3" borderId="0" xfId="1" applyFont="1" applyFill="1" applyAlignment="1">
      <alignment horizontal="center" vertical="center" wrapText="1"/>
    </xf>
    <xf numFmtId="43" fontId="3" fillId="3" borderId="0" xfId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2" fillId="4" borderId="2" xfId="0" applyFont="1" applyFill="1" applyBorder="1" applyAlignment="1">
      <alignment horizontal="center" vertical="center"/>
    </xf>
    <xf numFmtId="4" fontId="2" fillId="4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/>
    </xf>
    <xf numFmtId="49" fontId="2" fillId="4" borderId="2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0" fillId="0" borderId="7" xfId="0" applyBorder="1" applyAlignment="1">
      <alignment wrapText="1"/>
    </xf>
    <xf numFmtId="0" fontId="0" fillId="0" borderId="8" xfId="0" applyBorder="1"/>
    <xf numFmtId="49" fontId="2" fillId="4" borderId="8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4" fontId="2" fillId="4" borderId="8" xfId="0" applyNumberFormat="1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" fontId="2" fillId="4" borderId="8" xfId="0" applyNumberFormat="1" applyFont="1" applyFill="1" applyBorder="1" applyAlignment="1">
      <alignment horizontal="center" wrapText="1"/>
    </xf>
    <xf numFmtId="49" fontId="2" fillId="4" borderId="8" xfId="0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0" fillId="0" borderId="7" xfId="0" applyBorder="1"/>
    <xf numFmtId="0" fontId="0" fillId="0" borderId="8" xfId="0" applyBorder="1" applyAlignment="1">
      <alignment wrapText="1"/>
    </xf>
    <xf numFmtId="49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49" fontId="0" fillId="0" borderId="18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/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49" fontId="0" fillId="7" borderId="22" xfId="0" applyNumberFormat="1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8" xfId="0" applyFill="1" applyBorder="1" applyAlignment="1">
      <alignment horizontal="left"/>
    </xf>
    <xf numFmtId="3" fontId="0" fillId="7" borderId="8" xfId="1" applyNumberFormat="1" applyFont="1" applyFill="1" applyBorder="1" applyAlignment="1">
      <alignment horizontal="center" vertical="center"/>
    </xf>
    <xf numFmtId="4" fontId="0" fillId="7" borderId="8" xfId="1" applyNumberFormat="1" applyFont="1" applyFill="1" applyBorder="1" applyAlignment="1">
      <alignment horizontal="center" vertical="center"/>
    </xf>
    <xf numFmtId="4" fontId="0" fillId="7" borderId="22" xfId="1" applyNumberFormat="1" applyFont="1" applyFill="1" applyBorder="1" applyAlignment="1">
      <alignment horizontal="center" vertical="center"/>
    </xf>
    <xf numFmtId="43" fontId="0" fillId="8" borderId="8" xfId="1" applyFont="1" applyFill="1" applyBorder="1" applyAlignment="1">
      <alignment horizontal="left" vertical="center"/>
    </xf>
    <xf numFmtId="0" fontId="0" fillId="7" borderId="8" xfId="0" applyFill="1" applyBorder="1" applyAlignment="1">
      <alignment horizontal="center"/>
    </xf>
    <xf numFmtId="1" fontId="0" fillId="7" borderId="8" xfId="1" applyNumberFormat="1" applyFont="1" applyFill="1" applyBorder="1" applyAlignment="1">
      <alignment horizontal="center" vertical="center"/>
    </xf>
    <xf numFmtId="43" fontId="0" fillId="7" borderId="8" xfId="1" applyFont="1" applyFill="1" applyBorder="1" applyAlignment="1">
      <alignment horizontal="center" vertical="center"/>
    </xf>
    <xf numFmtId="43" fontId="0" fillId="7" borderId="8" xfId="1" applyFont="1" applyFill="1" applyBorder="1" applyAlignment="1">
      <alignment horizontal="center" vertical="center" wrapText="1"/>
    </xf>
    <xf numFmtId="0" fontId="0" fillId="9" borderId="8" xfId="1" applyNumberFormat="1" applyFont="1" applyFill="1" applyBorder="1" applyAlignment="1">
      <alignment horizontal="center" vertical="center" wrapText="1"/>
    </xf>
    <xf numFmtId="1" fontId="0" fillId="7" borderId="8" xfId="1" applyNumberFormat="1" applyFont="1" applyFill="1" applyBorder="1" applyAlignment="1">
      <alignment horizontal="center" vertical="center" wrapText="1"/>
    </xf>
    <xf numFmtId="43" fontId="0" fillId="7" borderId="8" xfId="1" applyFont="1" applyFill="1" applyBorder="1" applyAlignment="1">
      <alignment vertical="center"/>
    </xf>
    <xf numFmtId="0" fontId="0" fillId="7" borderId="8" xfId="1" applyNumberFormat="1" applyFont="1" applyFill="1" applyBorder="1" applyAlignment="1">
      <alignment horizontal="center" vertical="center"/>
    </xf>
    <xf numFmtId="14" fontId="0" fillId="7" borderId="8" xfId="1" applyNumberFormat="1" applyFont="1" applyFill="1" applyBorder="1" applyAlignment="1">
      <alignment horizontal="center" vertical="center"/>
    </xf>
    <xf numFmtId="43" fontId="0" fillId="7" borderId="22" xfId="1" applyFont="1" applyFill="1" applyBorder="1" applyAlignment="1">
      <alignment horizontal="center" vertical="center"/>
    </xf>
    <xf numFmtId="43" fontId="0" fillId="7" borderId="22" xfId="1" applyFont="1" applyFill="1" applyBorder="1" applyAlignment="1">
      <alignment vertical="center" wrapText="1"/>
    </xf>
    <xf numFmtId="0" fontId="0" fillId="7" borderId="22" xfId="1" applyNumberFormat="1" applyFont="1" applyFill="1" applyBorder="1" applyAlignment="1">
      <alignment horizontal="center" vertical="center"/>
    </xf>
    <xf numFmtId="43" fontId="0" fillId="7" borderId="9" xfId="1" applyFont="1" applyFill="1" applyBorder="1" applyAlignment="1">
      <alignment vertical="center"/>
    </xf>
    <xf numFmtId="0" fontId="0" fillId="0" borderId="22" xfId="0" applyBorder="1"/>
    <xf numFmtId="0" fontId="0" fillId="7" borderId="22" xfId="0" applyFill="1" applyBorder="1"/>
    <xf numFmtId="0" fontId="0" fillId="0" borderId="22" xfId="0" applyBorder="1" applyAlignment="1">
      <alignment horizontal="center"/>
    </xf>
    <xf numFmtId="49" fontId="0" fillId="7" borderId="8" xfId="0" applyNumberFormat="1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43" fontId="0" fillId="7" borderId="8" xfId="1" applyFont="1" applyFill="1" applyBorder="1" applyAlignment="1">
      <alignment vertical="center" wrapText="1"/>
    </xf>
    <xf numFmtId="43" fontId="0" fillId="7" borderId="15" xfId="1" applyFont="1" applyFill="1" applyBorder="1" applyAlignment="1">
      <alignment vertical="center"/>
    </xf>
    <xf numFmtId="1" fontId="7" fillId="7" borderId="8" xfId="2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23" xfId="0" applyBorder="1"/>
    <xf numFmtId="49" fontId="0" fillId="7" borderId="18" xfId="0" applyNumberFormat="1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7" borderId="18" xfId="0" applyFill="1" applyBorder="1" applyAlignment="1">
      <alignment horizontal="left"/>
    </xf>
    <xf numFmtId="3" fontId="0" fillId="7" borderId="18" xfId="1" applyNumberFormat="1" applyFont="1" applyFill="1" applyBorder="1" applyAlignment="1">
      <alignment horizontal="center" vertical="center"/>
    </xf>
    <xf numFmtId="4" fontId="0" fillId="7" borderId="18" xfId="1" applyNumberFormat="1" applyFont="1" applyFill="1" applyBorder="1" applyAlignment="1">
      <alignment horizontal="center" vertical="center"/>
    </xf>
    <xf numFmtId="43" fontId="0" fillId="8" borderId="18" xfId="1" applyFont="1" applyFill="1" applyBorder="1" applyAlignment="1">
      <alignment horizontal="left" vertical="center"/>
    </xf>
    <xf numFmtId="0" fontId="0" fillId="7" borderId="18" xfId="0" applyFill="1" applyBorder="1" applyAlignment="1">
      <alignment horizontal="center"/>
    </xf>
    <xf numFmtId="43" fontId="0" fillId="7" borderId="18" xfId="1" applyFont="1" applyFill="1" applyBorder="1" applyAlignment="1">
      <alignment vertical="center"/>
    </xf>
    <xf numFmtId="43" fontId="0" fillId="7" borderId="18" xfId="1" applyFont="1" applyFill="1" applyBorder="1" applyAlignment="1">
      <alignment horizontal="center" vertical="center"/>
    </xf>
    <xf numFmtId="0" fontId="0" fillId="9" borderId="18" xfId="1" applyNumberFormat="1" applyFont="1" applyFill="1" applyBorder="1" applyAlignment="1">
      <alignment horizontal="center" vertical="center" wrapText="1"/>
    </xf>
    <xf numFmtId="0" fontId="0" fillId="7" borderId="18" xfId="1" applyNumberFormat="1" applyFont="1" applyFill="1" applyBorder="1" applyAlignment="1">
      <alignment horizontal="center" vertical="center"/>
    </xf>
    <xf numFmtId="43" fontId="0" fillId="7" borderId="20" xfId="1" applyFont="1" applyFill="1" applyBorder="1" applyAlignment="1">
      <alignment vertical="center"/>
    </xf>
    <xf numFmtId="0" fontId="0" fillId="0" borderId="24" xfId="0" applyBorder="1"/>
    <xf numFmtId="0" fontId="0" fillId="7" borderId="24" xfId="0" applyFill="1" applyBorder="1"/>
  </cellXfs>
  <cellStyles count="3">
    <cellStyle name="Обычный" xfId="0" builtinId="0"/>
    <cellStyle name="Обычный 2" xfId="2" xr:uid="{F7B8445D-7F93-418A-8406-40BAC5D2DF1D}"/>
    <cellStyle name="Финансовый" xfId="1" builtinId="3"/>
  </cellStyles>
  <dxfs count="71">
    <dxf>
      <font>
        <color rgb="FF006100"/>
      </font>
      <fill>
        <patternFill>
          <bgColor rgb="FFC6EFCE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93812-15D6-498D-8EE5-8E1E20ED9B84}">
  <dimension ref="A1:AR75"/>
  <sheetViews>
    <sheetView tabSelected="1" zoomScale="80" zoomScaleNormal="80" workbookViewId="0">
      <pane xSplit="4" ySplit="5" topLeftCell="AE6" activePane="bottomRight" state="frozen"/>
      <selection pane="topRight" activeCell="E1" sqref="E1"/>
      <selection pane="bottomLeft" activeCell="A6" sqref="A6"/>
      <selection pane="bottomRight" activeCell="T70" sqref="T70"/>
    </sheetView>
  </sheetViews>
  <sheetFormatPr defaultRowHeight="15" x14ac:dyDescent="0.25"/>
  <cols>
    <col min="2" max="2" width="8.28515625" customWidth="1"/>
    <col min="4" max="4" width="13" bestFit="1" customWidth="1"/>
    <col min="5" max="5" width="15" customWidth="1"/>
    <col min="6" max="6" width="13.42578125" customWidth="1"/>
    <col min="7" max="7" width="14.28515625" customWidth="1"/>
    <col min="8" max="8" width="35.7109375" customWidth="1"/>
    <col min="9" max="9" width="12" customWidth="1"/>
    <col min="10" max="10" width="15.7109375" customWidth="1"/>
    <col min="11" max="11" width="9.140625" customWidth="1"/>
    <col min="12" max="12" width="14.28515625" customWidth="1"/>
    <col min="13" max="13" width="9.140625" customWidth="1"/>
    <col min="14" max="14" width="15.85546875" customWidth="1"/>
    <col min="15" max="15" width="36.85546875" customWidth="1"/>
    <col min="16" max="16" width="46.28515625" customWidth="1"/>
    <col min="17" max="17" width="16.85546875" customWidth="1"/>
    <col min="18" max="18" width="15" customWidth="1"/>
    <col min="19" max="19" width="18.85546875" customWidth="1"/>
    <col min="20" max="20" width="20.5703125" customWidth="1"/>
    <col min="21" max="21" width="16.85546875" customWidth="1"/>
    <col min="22" max="22" width="16.28515625" customWidth="1"/>
    <col min="23" max="23" width="11.7109375" customWidth="1"/>
    <col min="24" max="24" width="9" customWidth="1"/>
    <col min="25" max="25" width="15.42578125" customWidth="1"/>
    <col min="26" max="26" width="13.28515625" customWidth="1"/>
    <col min="27" max="27" width="12.5703125" customWidth="1"/>
    <col min="28" max="28" width="10.28515625" customWidth="1"/>
    <col min="29" max="29" width="14.5703125" customWidth="1"/>
    <col min="30" max="30" width="18.5703125" customWidth="1"/>
    <col min="31" max="31" width="24.140625" customWidth="1"/>
    <col min="32" max="32" width="11.42578125" customWidth="1"/>
    <col min="33" max="33" width="18.28515625" customWidth="1"/>
    <col min="35" max="35" width="13.85546875" bestFit="1" customWidth="1"/>
    <col min="36" max="37" width="26.7109375" customWidth="1"/>
    <col min="38" max="38" width="33.85546875" customWidth="1"/>
    <col min="39" max="39" width="39.42578125" customWidth="1"/>
    <col min="40" max="40" width="27.28515625" customWidth="1"/>
    <col min="41" max="41" width="15.85546875" customWidth="1"/>
    <col min="42" max="42" width="18.140625" customWidth="1"/>
    <col min="43" max="43" width="13.5703125" customWidth="1"/>
  </cols>
  <sheetData>
    <row r="1" spans="1:44" ht="19.5" thickBot="1" x14ac:dyDescent="0.3">
      <c r="C1" s="1"/>
      <c r="D1" s="2"/>
      <c r="E1" s="2"/>
      <c r="F1" s="2"/>
      <c r="G1" s="3"/>
      <c r="H1" s="4"/>
      <c r="I1" s="5"/>
      <c r="J1" s="6">
        <f>SUBTOTAL(9,J6:J20000)</f>
        <v>31743657.438000001</v>
      </c>
      <c r="K1" s="5"/>
      <c r="L1" s="6">
        <f>SUBTOTAL(9,L6:L20000)</f>
        <v>538071.86</v>
      </c>
      <c r="M1" s="5"/>
      <c r="N1" s="6">
        <f>SUBTOTAL(9,N6:N20000)</f>
        <v>620354.07000000007</v>
      </c>
      <c r="O1" s="7"/>
      <c r="P1" s="7"/>
      <c r="Q1" s="1"/>
      <c r="R1" s="8"/>
      <c r="S1" s="9"/>
      <c r="T1" s="10"/>
      <c r="U1" s="11"/>
      <c r="V1" s="12"/>
      <c r="W1" s="13"/>
      <c r="X1" s="14"/>
      <c r="Y1" s="15">
        <f>SUBTOTAL(9,Y6:Y20000)</f>
        <v>195499.66</v>
      </c>
      <c r="Z1" s="13"/>
      <c r="AA1" s="16"/>
      <c r="AB1" s="13"/>
      <c r="AC1" s="15">
        <f>SUBTOTAL(9,AC6:AC20000)</f>
        <v>194959.66</v>
      </c>
      <c r="AD1" s="17"/>
      <c r="AE1" s="18"/>
      <c r="AF1" s="13"/>
      <c r="AG1" s="15">
        <f>SUBTOTAL(9,AG6:AG20000)</f>
        <v>18797545.370000001</v>
      </c>
      <c r="AH1" s="19" t="s">
        <v>0</v>
      </c>
      <c r="AI1" s="19"/>
      <c r="AO1" s="20"/>
    </row>
    <row r="2" spans="1:44" ht="15" customHeight="1" thickBot="1" x14ac:dyDescent="0.3">
      <c r="A2" s="21"/>
      <c r="B2" s="22"/>
      <c r="C2" s="22"/>
      <c r="D2" s="23" t="s">
        <v>1</v>
      </c>
      <c r="E2" s="23"/>
      <c r="F2" s="23"/>
      <c r="G2" s="23"/>
      <c r="H2" s="23"/>
      <c r="I2" s="23"/>
      <c r="J2" s="23"/>
      <c r="K2" s="23"/>
      <c r="L2" s="24"/>
      <c r="M2" s="23"/>
      <c r="N2" s="23"/>
      <c r="O2" s="25" t="s">
        <v>2</v>
      </c>
      <c r="P2" s="25" t="s">
        <v>3</v>
      </c>
      <c r="Q2" s="25" t="s">
        <v>4</v>
      </c>
      <c r="R2" s="26" t="s">
        <v>5</v>
      </c>
      <c r="S2" s="27"/>
      <c r="T2" s="27"/>
      <c r="U2" s="28"/>
      <c r="V2" s="23" t="s">
        <v>6</v>
      </c>
      <c r="W2" s="23"/>
      <c r="X2" s="29"/>
      <c r="Y2" s="23"/>
      <c r="Z2" s="23"/>
      <c r="AA2" s="23"/>
      <c r="AB2" s="23"/>
      <c r="AC2" s="23"/>
      <c r="AD2" s="30"/>
      <c r="AE2" s="23"/>
      <c r="AF2" s="23"/>
      <c r="AG2" s="23"/>
      <c r="AH2" s="23"/>
      <c r="AI2" s="31"/>
      <c r="AN2" t="s">
        <v>119</v>
      </c>
      <c r="AO2" s="20"/>
    </row>
    <row r="3" spans="1:44" ht="35.25" customHeight="1" thickBot="1" x14ac:dyDescent="0.3">
      <c r="A3" s="32"/>
      <c r="B3" s="33"/>
      <c r="C3" s="33"/>
      <c r="D3" s="34"/>
      <c r="E3" s="34"/>
      <c r="F3" s="34"/>
      <c r="G3" s="35"/>
      <c r="H3" s="36"/>
      <c r="I3" s="37" t="s">
        <v>7</v>
      </c>
      <c r="J3" s="37"/>
      <c r="K3" s="38" t="s">
        <v>8</v>
      </c>
      <c r="L3" s="39"/>
      <c r="M3" s="38" t="s">
        <v>9</v>
      </c>
      <c r="N3" s="38"/>
      <c r="O3" s="38"/>
      <c r="P3" s="38"/>
      <c r="Q3" s="38"/>
      <c r="R3" s="40"/>
      <c r="S3" s="41"/>
      <c r="T3" s="41"/>
      <c r="U3" s="42"/>
      <c r="V3" s="38" t="s">
        <v>10</v>
      </c>
      <c r="W3" s="38"/>
      <c r="X3" s="43"/>
      <c r="Y3" s="38"/>
      <c r="Z3" s="38" t="s">
        <v>11</v>
      </c>
      <c r="AA3" s="38"/>
      <c r="AB3" s="38"/>
      <c r="AC3" s="38"/>
      <c r="AD3" s="44" t="s">
        <v>12</v>
      </c>
      <c r="AE3" s="37"/>
      <c r="AF3" s="38"/>
      <c r="AG3" s="38"/>
      <c r="AH3" s="38" t="s">
        <v>13</v>
      </c>
      <c r="AI3" s="45"/>
      <c r="AJ3" s="46" t="s">
        <v>14</v>
      </c>
      <c r="AK3" s="47"/>
      <c r="AL3" s="47"/>
      <c r="AM3" s="47"/>
      <c r="AN3" s="47"/>
      <c r="AO3" s="47"/>
      <c r="AP3" s="47"/>
    </row>
    <row r="4" spans="1:44" ht="60" x14ac:dyDescent="0.25">
      <c r="A4" s="48" t="s">
        <v>15</v>
      </c>
      <c r="B4" s="33" t="s">
        <v>16</v>
      </c>
      <c r="C4" s="49" t="s">
        <v>17</v>
      </c>
      <c r="D4" s="50" t="s">
        <v>18</v>
      </c>
      <c r="E4" s="50" t="s">
        <v>19</v>
      </c>
      <c r="F4" s="50" t="s">
        <v>20</v>
      </c>
      <c r="G4" s="51" t="s">
        <v>21</v>
      </c>
      <c r="H4" s="51" t="s">
        <v>22</v>
      </c>
      <c r="I4" s="51" t="s">
        <v>23</v>
      </c>
      <c r="J4" s="51" t="s">
        <v>24</v>
      </c>
      <c r="K4" s="51" t="s">
        <v>25</v>
      </c>
      <c r="L4" s="51" t="s">
        <v>26</v>
      </c>
      <c r="M4" s="51" t="s">
        <v>27</v>
      </c>
      <c r="N4" s="51" t="s">
        <v>28</v>
      </c>
      <c r="O4" s="51" t="s">
        <v>29</v>
      </c>
      <c r="P4" s="51" t="s">
        <v>30</v>
      </c>
      <c r="Q4" s="51" t="s">
        <v>31</v>
      </c>
      <c r="R4" s="52" t="s">
        <v>32</v>
      </c>
      <c r="S4" s="51" t="s">
        <v>33</v>
      </c>
      <c r="T4" s="51" t="s">
        <v>34</v>
      </c>
      <c r="U4" s="51" t="s">
        <v>35</v>
      </c>
      <c r="V4" s="52" t="s">
        <v>36</v>
      </c>
      <c r="W4" s="51" t="s">
        <v>37</v>
      </c>
      <c r="X4" s="51" t="s">
        <v>38</v>
      </c>
      <c r="Y4" s="51" t="s">
        <v>39</v>
      </c>
      <c r="Z4" s="51" t="s">
        <v>40</v>
      </c>
      <c r="AA4" s="53" t="s">
        <v>41</v>
      </c>
      <c r="AB4" s="51" t="s">
        <v>42</v>
      </c>
      <c r="AC4" s="51" t="s">
        <v>43</v>
      </c>
      <c r="AD4" s="50" t="s">
        <v>44</v>
      </c>
      <c r="AE4" s="51" t="s">
        <v>45</v>
      </c>
      <c r="AF4" s="51" t="s">
        <v>46</v>
      </c>
      <c r="AG4" s="52" t="s">
        <v>47</v>
      </c>
      <c r="AH4" s="54" t="s">
        <v>48</v>
      </c>
      <c r="AI4" s="55" t="s">
        <v>49</v>
      </c>
      <c r="AJ4" s="56" t="s">
        <v>29</v>
      </c>
      <c r="AK4" s="57" t="s">
        <v>50</v>
      </c>
      <c r="AL4" s="57" t="s">
        <v>51</v>
      </c>
      <c r="AM4" s="58" t="s">
        <v>30</v>
      </c>
      <c r="AN4" s="58" t="s">
        <v>52</v>
      </c>
      <c r="AO4" s="58" t="s">
        <v>7</v>
      </c>
      <c r="AP4" s="58" t="s">
        <v>53</v>
      </c>
      <c r="AQ4" s="59" t="s">
        <v>54</v>
      </c>
      <c r="AR4" s="59" t="s">
        <v>55</v>
      </c>
    </row>
    <row r="5" spans="1:44" ht="15.75" thickBot="1" x14ac:dyDescent="0.3">
      <c r="A5" s="60">
        <v>1</v>
      </c>
      <c r="B5" s="61">
        <v>2</v>
      </c>
      <c r="C5" s="61">
        <v>3</v>
      </c>
      <c r="D5" s="61">
        <v>4</v>
      </c>
      <c r="E5" s="61">
        <v>5</v>
      </c>
      <c r="F5" s="61">
        <v>6</v>
      </c>
      <c r="G5" s="61">
        <v>7</v>
      </c>
      <c r="H5" s="62">
        <v>8</v>
      </c>
      <c r="I5" s="62">
        <v>9</v>
      </c>
      <c r="J5" s="62">
        <v>10</v>
      </c>
      <c r="K5" s="62">
        <v>11</v>
      </c>
      <c r="L5" s="62">
        <v>12</v>
      </c>
      <c r="M5" s="62">
        <v>13</v>
      </c>
      <c r="N5" s="62">
        <v>14</v>
      </c>
      <c r="O5" s="61">
        <v>15</v>
      </c>
      <c r="P5" s="61">
        <v>16</v>
      </c>
      <c r="Q5" s="62">
        <v>17</v>
      </c>
      <c r="R5" s="62">
        <v>18</v>
      </c>
      <c r="S5" s="62">
        <v>19</v>
      </c>
      <c r="T5" s="62">
        <v>20</v>
      </c>
      <c r="U5" s="62">
        <v>21</v>
      </c>
      <c r="V5" s="62">
        <v>22</v>
      </c>
      <c r="W5" s="62">
        <v>23</v>
      </c>
      <c r="X5" s="62">
        <v>24</v>
      </c>
      <c r="Y5" s="62">
        <v>25</v>
      </c>
      <c r="Z5" s="62">
        <v>26</v>
      </c>
      <c r="AA5" s="62">
        <v>27</v>
      </c>
      <c r="AB5" s="61">
        <v>28</v>
      </c>
      <c r="AC5" s="61">
        <v>29</v>
      </c>
      <c r="AD5" s="63">
        <v>30</v>
      </c>
      <c r="AE5" s="61">
        <v>31</v>
      </c>
      <c r="AF5" s="61">
        <v>32</v>
      </c>
      <c r="AG5" s="61">
        <v>33</v>
      </c>
      <c r="AH5" s="61">
        <v>34</v>
      </c>
      <c r="AI5" s="64">
        <v>35</v>
      </c>
      <c r="AJ5" s="60">
        <v>36</v>
      </c>
      <c r="AK5" s="65"/>
      <c r="AL5" s="65"/>
      <c r="AM5" s="61">
        <v>37</v>
      </c>
      <c r="AN5" s="61"/>
      <c r="AO5" s="61">
        <v>38</v>
      </c>
      <c r="AP5" s="66">
        <v>39</v>
      </c>
      <c r="AQ5" s="67">
        <v>39</v>
      </c>
      <c r="AR5" s="68" t="s">
        <v>56</v>
      </c>
    </row>
    <row r="6" spans="1:44" ht="15" customHeight="1" x14ac:dyDescent="0.25">
      <c r="A6" s="97">
        <v>1</v>
      </c>
      <c r="B6" s="97">
        <v>0</v>
      </c>
      <c r="C6" s="97">
        <v>1</v>
      </c>
      <c r="D6" s="69" t="s">
        <v>57</v>
      </c>
      <c r="E6" s="69" t="s">
        <v>58</v>
      </c>
      <c r="F6" s="69"/>
      <c r="G6" s="70" t="s">
        <v>59</v>
      </c>
      <c r="H6" s="71" t="s">
        <v>60</v>
      </c>
      <c r="I6" s="72">
        <v>5</v>
      </c>
      <c r="J6" s="73">
        <v>1226467.2000000002</v>
      </c>
      <c r="K6" s="72">
        <v>1</v>
      </c>
      <c r="L6" s="73">
        <v>237453.5</v>
      </c>
      <c r="M6" s="72">
        <v>2</v>
      </c>
      <c r="N6" s="73">
        <v>498426.82</v>
      </c>
      <c r="O6" s="74" t="s">
        <v>61</v>
      </c>
      <c r="P6" s="75" t="str">
        <f t="shared" ref="P6:P69" si="0">IF(AO6&gt;0,IF(K6&gt;0,"Поставлено по потребности, в т.ч. 1 квартал",IF(M6&gt;0,"Поставлено по потребности, в т.ч. 1 квартал",IF(X6&gt;0,"Проработано",IF(U6&gt;0,"Проработано",IF(X7&gt;0,"Проработано",IF(U7&gt;0,"Проработано","В проработке"))))))," ")</f>
        <v>Поставлено по потребности, в т.ч. 1 квартал</v>
      </c>
      <c r="Q6" s="76" t="s">
        <v>62</v>
      </c>
      <c r="R6" s="77"/>
      <c r="S6" s="78"/>
      <c r="T6" s="79"/>
      <c r="U6" s="80"/>
      <c r="V6" s="81"/>
      <c r="W6" s="82"/>
      <c r="X6" s="83"/>
      <c r="Y6" s="78"/>
      <c r="Z6" s="78"/>
      <c r="AA6" s="84"/>
      <c r="AB6" s="85"/>
      <c r="AC6" s="85"/>
      <c r="AD6" s="86"/>
      <c r="AE6" s="86"/>
      <c r="AF6" s="87"/>
      <c r="AG6" s="88"/>
      <c r="AH6" s="88"/>
      <c r="AI6" s="88"/>
      <c r="AJ6" s="89" t="str">
        <f t="shared" ref="AJ6:AJ69" si="1">IF(AM6&gt;0,O6," ")</f>
        <v>Выкуп склад-магазин</v>
      </c>
      <c r="AK6" s="89" t="str">
        <f>IF(AL6="Обеспечение годовой потребности","Потребность текущего года",IF(AL6="Позиций к поставке","Потребность текущего года"," "))</f>
        <v>Потребность текущего года</v>
      </c>
      <c r="AL6" s="89" t="str">
        <f>IF(AM6="Поставлено по потребности, в т.ч. 1 квартал","Обеспечение годовой потребности",IF(AM6="Поставлено","Позиций к поставке",IF(AM6="Законтрактовано","Позиций к поставке",IF(AM6="КДР","Позиций к поставке",IF(AM6="Оформление заявки","Позиций к поставке",IF(AM6="Заявка оформлена","Позиций к поставке",IF(AM6="В проработке вариантов поставки","Позиций к поставке"," ")))))))</f>
        <v>Обеспечение годовой потребности</v>
      </c>
      <c r="AM6" s="89" t="str">
        <f t="shared" ref="AM6:AM69" si="2">IF(K6&gt;0,"Поставлено по потребности, в т.ч. 1 квартал",IF(M6&gt;0,"Поставлено по потребности, в т.ч. 1 квартал",IF(AH6&gt;0,"Поставлено",IF(AF6&gt;0,"Законтрактовано",IF(AB6&gt;0,"КДР",IF(X6&gt;0,"Заявка оформлена",IF(T6&gt;0,"Оформление заявки",IF(P6="В проработке","В проработке вариантов поставки"," ")
)))))))</f>
        <v>Поставлено по потребности, в т.ч. 1 квартал</v>
      </c>
      <c r="AN6" s="90" t="str">
        <f>IF(AM6:AM12="Поставлено по потребности, в т.ч. 1 квартал","Поставлено 1 квартал",
IF(AM6:AM12="Поставлено","Поставлено",
IF(AM6:AM12="Законтрактовано","Законтрактовано",
IF(AM6:AM12="КДР","КДР",
IF(AM6:AM12="Заявка оформлена","Заявлено",
IF(AM6:AM12="оформление заявки","Оформление заявок","В проработке"))))))</f>
        <v>Поставлено 1 квартал</v>
      </c>
      <c r="AO6" s="91">
        <f t="shared" ref="AO6:AO69" si="3">IF(I6&gt;0,I6,X6)</f>
        <v>5</v>
      </c>
      <c r="AP6" s="91" t="str">
        <f t="shared" ref="AP6:AP69" si="4">IF(AO6&gt;0,IF(O6=AJ6,"ОК","Проверяй данные"),"Пусто")</f>
        <v>ОК</v>
      </c>
      <c r="AQ6" s="33" t="str">
        <f>IF(AM6:AM20655="поставлено",C6,"")</f>
        <v/>
      </c>
      <c r="AR6" s="33" t="str">
        <f>IF(COUNTIF($AQ$6:$AQ6,AQ6)&gt;1,"Повтор","")</f>
        <v/>
      </c>
    </row>
    <row r="7" spans="1:44" ht="15" customHeight="1" x14ac:dyDescent="0.25">
      <c r="A7" s="97">
        <v>2</v>
      </c>
      <c r="B7" s="97">
        <v>1</v>
      </c>
      <c r="C7" s="97">
        <v>1</v>
      </c>
      <c r="D7" s="92" t="s">
        <v>57</v>
      </c>
      <c r="E7" s="92" t="s">
        <v>58</v>
      </c>
      <c r="F7" s="92"/>
      <c r="G7" s="93" t="s">
        <v>59</v>
      </c>
      <c r="H7" s="71" t="s">
        <v>60</v>
      </c>
      <c r="I7" s="72"/>
      <c r="J7" s="73"/>
      <c r="K7" s="72"/>
      <c r="L7" s="73"/>
      <c r="M7" s="72"/>
      <c r="N7" s="73"/>
      <c r="O7" s="73"/>
      <c r="P7" s="75" t="str">
        <f t="shared" si="0"/>
        <v xml:space="preserve"> </v>
      </c>
      <c r="Q7" s="76" t="s">
        <v>62</v>
      </c>
      <c r="R7" s="77"/>
      <c r="S7" s="78"/>
      <c r="T7" s="79"/>
      <c r="U7" s="80"/>
      <c r="V7" s="81"/>
      <c r="W7" s="82"/>
      <c r="X7" s="83"/>
      <c r="Y7" s="78"/>
      <c r="Z7" s="78"/>
      <c r="AA7" s="84"/>
      <c r="AB7" s="78"/>
      <c r="AC7" s="78"/>
      <c r="AD7" s="94"/>
      <c r="AE7" s="94"/>
      <c r="AF7" s="83"/>
      <c r="AG7" s="95"/>
      <c r="AH7" s="95"/>
      <c r="AI7" s="95"/>
      <c r="AJ7" s="33">
        <f t="shared" si="1"/>
        <v>0</v>
      </c>
      <c r="AK7" s="89" t="str">
        <f t="shared" ref="AK7:AK70" si="5">IF(AL7="Обеспечение годовой потребности","Потребность текущего года",IF(AL7="Позиций к поставке","Потребность текущего года"," "))</f>
        <v xml:space="preserve"> </v>
      </c>
      <c r="AL7" s="89" t="str">
        <f t="shared" ref="AL7:AL70" si="6">IF(AM7="Поставлено по потребности, в т.ч. 1 квартал","Обеспечение годовой потребности",IF(AM7="Поставлено","Позиций к поставке",IF(AM7="Законтрактовано","Позиций к поставке",IF(AM7="КДР","Позиций к поставке",IF(AM7="Оформление заявки","Позиций к поставке",IF(AM7="Заявка оформлена","Позиций к поставке",IF(AM7="В проработке вариантов поставки","Позиций к поставке"," ")))))))</f>
        <v xml:space="preserve"> </v>
      </c>
      <c r="AM7" s="89" t="str">
        <f t="shared" si="2"/>
        <v xml:space="preserve"> </v>
      </c>
      <c r="AN7" s="90"/>
      <c r="AO7" s="68">
        <f t="shared" si="3"/>
        <v>0</v>
      </c>
      <c r="AP7" s="68" t="str">
        <f t="shared" si="4"/>
        <v>Пусто</v>
      </c>
      <c r="AQ7" s="33" t="str">
        <f t="shared" ref="AQ7:AQ12" si="7">IF(AM7:AM20656="поставлено",C7,"")</f>
        <v/>
      </c>
      <c r="AR7" s="33" t="str">
        <f>IF(COUNTIF($AQ$6:$AQ7,AQ7)&gt;1,"Повтор","")</f>
        <v>Повтор</v>
      </c>
    </row>
    <row r="8" spans="1:44" ht="15" customHeight="1" x14ac:dyDescent="0.25">
      <c r="A8" s="97">
        <v>3</v>
      </c>
      <c r="B8" s="97">
        <v>2</v>
      </c>
      <c r="C8" s="97">
        <v>1</v>
      </c>
      <c r="D8" s="92" t="s">
        <v>57</v>
      </c>
      <c r="E8" s="92" t="s">
        <v>58</v>
      </c>
      <c r="F8" s="92"/>
      <c r="G8" s="93" t="s">
        <v>59</v>
      </c>
      <c r="H8" s="71" t="s">
        <v>60</v>
      </c>
      <c r="I8" s="72"/>
      <c r="J8" s="73"/>
      <c r="K8" s="72"/>
      <c r="L8" s="73"/>
      <c r="M8" s="72"/>
      <c r="N8" s="73"/>
      <c r="O8" s="73"/>
      <c r="P8" s="75" t="str">
        <f t="shared" si="0"/>
        <v xml:space="preserve"> </v>
      </c>
      <c r="Q8" s="76" t="s">
        <v>62</v>
      </c>
      <c r="R8" s="78"/>
      <c r="S8" s="82"/>
      <c r="T8" s="78"/>
      <c r="U8" s="80"/>
      <c r="V8" s="78"/>
      <c r="W8" s="82"/>
      <c r="X8" s="83"/>
      <c r="Y8" s="78"/>
      <c r="Z8" s="78"/>
      <c r="AA8" s="78"/>
      <c r="AB8" s="78"/>
      <c r="AC8" s="78"/>
      <c r="AD8" s="82"/>
      <c r="AE8" s="82"/>
      <c r="AF8" s="83"/>
      <c r="AG8" s="95"/>
      <c r="AH8" s="95"/>
      <c r="AI8" s="95"/>
      <c r="AJ8" s="33">
        <f t="shared" si="1"/>
        <v>0</v>
      </c>
      <c r="AK8" s="89" t="str">
        <f t="shared" si="5"/>
        <v xml:space="preserve"> </v>
      </c>
      <c r="AL8" s="89" t="str">
        <f t="shared" si="6"/>
        <v xml:space="preserve"> </v>
      </c>
      <c r="AM8" s="89" t="str">
        <f t="shared" si="2"/>
        <v xml:space="preserve"> </v>
      </c>
      <c r="AN8" s="90"/>
      <c r="AO8" s="68">
        <f t="shared" si="3"/>
        <v>0</v>
      </c>
      <c r="AP8" s="68" t="str">
        <f t="shared" si="4"/>
        <v>Пусто</v>
      </c>
      <c r="AQ8" s="33" t="str">
        <f t="shared" si="7"/>
        <v/>
      </c>
      <c r="AR8" s="33" t="str">
        <f>IF(COUNTIF($AQ$6:$AQ8,AQ8)&gt;1,"Повтор","")</f>
        <v>Повтор</v>
      </c>
    </row>
    <row r="9" spans="1:44" ht="15" customHeight="1" x14ac:dyDescent="0.25">
      <c r="A9" s="97">
        <v>4</v>
      </c>
      <c r="B9" s="97">
        <v>3</v>
      </c>
      <c r="C9" s="97">
        <v>1</v>
      </c>
      <c r="D9" s="92" t="s">
        <v>57</v>
      </c>
      <c r="E9" s="92" t="s">
        <v>58</v>
      </c>
      <c r="F9" s="92"/>
      <c r="G9" s="93" t="s">
        <v>59</v>
      </c>
      <c r="H9" s="71" t="s">
        <v>60</v>
      </c>
      <c r="I9" s="72"/>
      <c r="J9" s="73"/>
      <c r="K9" s="72"/>
      <c r="L9" s="73"/>
      <c r="M9" s="72"/>
      <c r="N9" s="73"/>
      <c r="O9" s="73"/>
      <c r="P9" s="75" t="str">
        <f t="shared" si="0"/>
        <v xml:space="preserve"> </v>
      </c>
      <c r="Q9" s="76" t="s">
        <v>62</v>
      </c>
      <c r="R9" s="82"/>
      <c r="S9" s="82"/>
      <c r="T9" s="78"/>
      <c r="U9" s="80"/>
      <c r="V9" s="77"/>
      <c r="W9" s="82"/>
      <c r="X9" s="83"/>
      <c r="Y9" s="78"/>
      <c r="Z9" s="78"/>
      <c r="AA9" s="78"/>
      <c r="AB9" s="78"/>
      <c r="AC9" s="78"/>
      <c r="AD9" s="82"/>
      <c r="AE9" s="82"/>
      <c r="AF9" s="83"/>
      <c r="AG9" s="95"/>
      <c r="AH9" s="95"/>
      <c r="AI9" s="95"/>
      <c r="AJ9" s="33">
        <f t="shared" si="1"/>
        <v>0</v>
      </c>
      <c r="AK9" s="89" t="str">
        <f t="shared" si="5"/>
        <v xml:space="preserve"> </v>
      </c>
      <c r="AL9" s="89" t="str">
        <f t="shared" si="6"/>
        <v xml:space="preserve"> </v>
      </c>
      <c r="AM9" s="89" t="str">
        <f t="shared" si="2"/>
        <v xml:space="preserve"> </v>
      </c>
      <c r="AN9" s="90"/>
      <c r="AO9" s="68">
        <f t="shared" si="3"/>
        <v>0</v>
      </c>
      <c r="AP9" s="68" t="str">
        <f t="shared" si="4"/>
        <v>Пусто</v>
      </c>
      <c r="AQ9" s="33" t="str">
        <f t="shared" si="7"/>
        <v/>
      </c>
      <c r="AR9" s="33" t="str">
        <f>IF(COUNTIF($AQ$6:$AQ9,AQ9)&gt;1,"Повтор","")</f>
        <v>Повтор</v>
      </c>
    </row>
    <row r="10" spans="1:44" ht="15" customHeight="1" x14ac:dyDescent="0.25">
      <c r="A10" s="97">
        <v>5</v>
      </c>
      <c r="B10" s="97">
        <v>4</v>
      </c>
      <c r="C10" s="97">
        <v>1</v>
      </c>
      <c r="D10" s="92" t="s">
        <v>57</v>
      </c>
      <c r="E10" s="92" t="s">
        <v>58</v>
      </c>
      <c r="F10" s="92"/>
      <c r="G10" s="93" t="s">
        <v>59</v>
      </c>
      <c r="H10" s="71" t="s">
        <v>60</v>
      </c>
      <c r="I10" s="72"/>
      <c r="J10" s="73"/>
      <c r="K10" s="72"/>
      <c r="L10" s="73"/>
      <c r="M10" s="72"/>
      <c r="N10" s="73"/>
      <c r="O10" s="73"/>
      <c r="P10" s="75" t="str">
        <f t="shared" si="0"/>
        <v xml:space="preserve"> </v>
      </c>
      <c r="Q10" s="76" t="s">
        <v>62</v>
      </c>
      <c r="R10" s="82"/>
      <c r="S10" s="82"/>
      <c r="T10" s="78"/>
      <c r="U10" s="80"/>
      <c r="V10" s="78"/>
      <c r="W10" s="82"/>
      <c r="X10" s="83"/>
      <c r="Y10" s="78"/>
      <c r="Z10" s="78"/>
      <c r="AA10" s="78"/>
      <c r="AB10" s="78"/>
      <c r="AC10" s="78"/>
      <c r="AD10" s="82"/>
      <c r="AE10" s="82"/>
      <c r="AF10" s="83"/>
      <c r="AG10" s="95"/>
      <c r="AH10" s="95"/>
      <c r="AI10" s="95"/>
      <c r="AJ10" s="33">
        <f t="shared" si="1"/>
        <v>0</v>
      </c>
      <c r="AK10" s="89" t="str">
        <f t="shared" si="5"/>
        <v xml:space="preserve"> </v>
      </c>
      <c r="AL10" s="89" t="str">
        <f t="shared" si="6"/>
        <v xml:space="preserve"> </v>
      </c>
      <c r="AM10" s="89" t="str">
        <f t="shared" si="2"/>
        <v xml:space="preserve"> </v>
      </c>
      <c r="AN10" s="90"/>
      <c r="AO10" s="68">
        <f t="shared" si="3"/>
        <v>0</v>
      </c>
      <c r="AP10" s="68" t="str">
        <f t="shared" si="4"/>
        <v>Пусто</v>
      </c>
      <c r="AQ10" s="33" t="str">
        <f t="shared" si="7"/>
        <v/>
      </c>
      <c r="AR10" s="33" t="str">
        <f>IF(COUNTIF($AQ$6:$AQ10,AQ10)&gt;1,"Повтор","")</f>
        <v>Повтор</v>
      </c>
    </row>
    <row r="11" spans="1:44" ht="15" customHeight="1" x14ac:dyDescent="0.25">
      <c r="A11" s="97">
        <v>6</v>
      </c>
      <c r="B11" s="97">
        <v>5</v>
      </c>
      <c r="C11" s="97">
        <v>1</v>
      </c>
      <c r="D11" s="92" t="s">
        <v>57</v>
      </c>
      <c r="E11" s="92" t="s">
        <v>58</v>
      </c>
      <c r="F11" s="92"/>
      <c r="G11" s="93" t="s">
        <v>59</v>
      </c>
      <c r="H11" s="71" t="s">
        <v>60</v>
      </c>
      <c r="I11" s="72"/>
      <c r="J11" s="73"/>
      <c r="K11" s="72"/>
      <c r="L11" s="73"/>
      <c r="M11" s="72"/>
      <c r="N11" s="73"/>
      <c r="O11" s="73"/>
      <c r="P11" s="75" t="str">
        <f t="shared" si="0"/>
        <v xml:space="preserve"> </v>
      </c>
      <c r="Q11" s="76" t="s">
        <v>62</v>
      </c>
      <c r="R11" s="82"/>
      <c r="S11" s="82"/>
      <c r="T11" s="78"/>
      <c r="U11" s="80"/>
      <c r="V11" s="96"/>
      <c r="W11" s="82"/>
      <c r="X11" s="83"/>
      <c r="Y11" s="78"/>
      <c r="Z11" s="78"/>
      <c r="AA11" s="78"/>
      <c r="AB11" s="78"/>
      <c r="AC11" s="78"/>
      <c r="AD11" s="82"/>
      <c r="AE11" s="82"/>
      <c r="AF11" s="83"/>
      <c r="AG11" s="95"/>
      <c r="AH11" s="95"/>
      <c r="AI11" s="95"/>
      <c r="AJ11" s="33">
        <f t="shared" si="1"/>
        <v>0</v>
      </c>
      <c r="AK11" s="89" t="str">
        <f t="shared" si="5"/>
        <v xml:space="preserve"> </v>
      </c>
      <c r="AL11" s="89" t="str">
        <f t="shared" si="6"/>
        <v xml:space="preserve"> </v>
      </c>
      <c r="AM11" s="89" t="str">
        <f t="shared" si="2"/>
        <v xml:space="preserve"> </v>
      </c>
      <c r="AN11" s="90"/>
      <c r="AO11" s="68">
        <f t="shared" si="3"/>
        <v>0</v>
      </c>
      <c r="AP11" s="68" t="str">
        <f t="shared" si="4"/>
        <v>Пусто</v>
      </c>
      <c r="AQ11" s="33" t="str">
        <f t="shared" si="7"/>
        <v/>
      </c>
      <c r="AR11" s="33" t="str">
        <f>IF(COUNTIF($AQ$6:$AQ11,AQ11)&gt;1,"Повтор","")</f>
        <v>Повтор</v>
      </c>
    </row>
    <row r="12" spans="1:44" ht="15" customHeight="1" thickBot="1" x14ac:dyDescent="0.3">
      <c r="A12" s="98">
        <v>7</v>
      </c>
      <c r="B12" s="98">
        <v>6</v>
      </c>
      <c r="C12" s="98">
        <v>1</v>
      </c>
      <c r="D12" s="99" t="s">
        <v>57</v>
      </c>
      <c r="E12" s="99" t="s">
        <v>58</v>
      </c>
      <c r="F12" s="99"/>
      <c r="G12" s="100" t="s">
        <v>59</v>
      </c>
      <c r="H12" s="101" t="s">
        <v>60</v>
      </c>
      <c r="I12" s="102"/>
      <c r="J12" s="103"/>
      <c r="K12" s="102"/>
      <c r="L12" s="103"/>
      <c r="M12" s="102"/>
      <c r="N12" s="103"/>
      <c r="O12" s="103"/>
      <c r="P12" s="104" t="str">
        <f t="shared" si="0"/>
        <v xml:space="preserve"> </v>
      </c>
      <c r="Q12" s="105" t="s">
        <v>62</v>
      </c>
      <c r="R12" s="106"/>
      <c r="S12" s="106"/>
      <c r="T12" s="107"/>
      <c r="U12" s="108"/>
      <c r="V12" s="107"/>
      <c r="W12" s="106"/>
      <c r="X12" s="109"/>
      <c r="Y12" s="107"/>
      <c r="Z12" s="107"/>
      <c r="AA12" s="107"/>
      <c r="AB12" s="107"/>
      <c r="AC12" s="107"/>
      <c r="AD12" s="106"/>
      <c r="AE12" s="106"/>
      <c r="AF12" s="109"/>
      <c r="AG12" s="110"/>
      <c r="AH12" s="110"/>
      <c r="AI12" s="110"/>
      <c r="AJ12" s="66">
        <f t="shared" si="1"/>
        <v>0</v>
      </c>
      <c r="AK12" s="111" t="str">
        <f t="shared" si="5"/>
        <v xml:space="preserve"> </v>
      </c>
      <c r="AL12" s="111" t="str">
        <f t="shared" si="6"/>
        <v xml:space="preserve"> </v>
      </c>
      <c r="AM12" s="111" t="str">
        <f t="shared" si="2"/>
        <v xml:space="preserve"> </v>
      </c>
      <c r="AN12" s="112"/>
      <c r="AO12" s="61">
        <f t="shared" si="3"/>
        <v>0</v>
      </c>
      <c r="AP12" s="61" t="str">
        <f t="shared" si="4"/>
        <v>Пусто</v>
      </c>
      <c r="AQ12" s="66" t="str">
        <f t="shared" si="7"/>
        <v/>
      </c>
      <c r="AR12" s="66" t="str">
        <f>IF(COUNTIF($AQ$6:$AQ12,AQ12)&gt;1,"Повтор","")</f>
        <v>Повтор</v>
      </c>
    </row>
    <row r="13" spans="1:44" ht="15" customHeight="1" x14ac:dyDescent="0.25">
      <c r="A13" s="97">
        <v>8</v>
      </c>
      <c r="B13" s="97">
        <v>0</v>
      </c>
      <c r="C13" s="97">
        <f>C12+1</f>
        <v>2</v>
      </c>
      <c r="D13" s="69" t="s">
        <v>63</v>
      </c>
      <c r="E13" s="69" t="s">
        <v>58</v>
      </c>
      <c r="F13" s="69" t="s">
        <v>64</v>
      </c>
      <c r="G13" s="70" t="s">
        <v>65</v>
      </c>
      <c r="H13" s="71" t="s">
        <v>66</v>
      </c>
      <c r="I13" s="72">
        <v>3</v>
      </c>
      <c r="J13" s="73">
        <v>267417.59999999998</v>
      </c>
      <c r="K13" s="72">
        <v>1</v>
      </c>
      <c r="L13" s="73">
        <v>89139.199999999997</v>
      </c>
      <c r="M13" s="72"/>
      <c r="N13" s="73"/>
      <c r="O13" s="74" t="s">
        <v>67</v>
      </c>
      <c r="P13" s="75" t="str">
        <f t="shared" si="0"/>
        <v>Поставлено по потребности, в т.ч. 1 квартал</v>
      </c>
      <c r="Q13" s="76" t="s">
        <v>62</v>
      </c>
      <c r="R13" s="77"/>
      <c r="S13" s="78"/>
      <c r="T13" s="79"/>
      <c r="U13" s="80"/>
      <c r="V13" s="81"/>
      <c r="W13" s="82"/>
      <c r="X13" s="83"/>
      <c r="Y13" s="78"/>
      <c r="Z13" s="78"/>
      <c r="AA13" s="84"/>
      <c r="AB13" s="85"/>
      <c r="AC13" s="85"/>
      <c r="AD13" s="86"/>
      <c r="AE13" s="86"/>
      <c r="AF13" s="87"/>
      <c r="AG13" s="88"/>
      <c r="AH13" s="88"/>
      <c r="AI13" s="88"/>
      <c r="AJ13" s="89" t="str">
        <f t="shared" si="1"/>
        <v>Поставка по плану закупа ПС</v>
      </c>
      <c r="AK13" s="89" t="str">
        <f t="shared" si="5"/>
        <v>Потребность текущего года</v>
      </c>
      <c r="AL13" s="89" t="str">
        <f t="shared" si="6"/>
        <v>Обеспечение годовой потребности</v>
      </c>
      <c r="AM13" s="89" t="str">
        <f t="shared" si="2"/>
        <v>Поставлено по потребности, в т.ч. 1 квартал</v>
      </c>
      <c r="AN13" s="90" t="str">
        <f>IF(AM13:AM19="Поставлено по потребности, в т.ч. 1 квартал","Поставлено 1 квартал",
IF(AM13:AM19="Поставлено","Поставлено",
IF(AM13:AM19="Законтрактовано","Законтрактовано",
IF(AM13:AM19="КДР","КДР",
IF(AM13:AM19="Заявка оформлена","Заявлено",
IF(AM13:AM19="оформление заявки","Оформление заявок","В проработке"))))))</f>
        <v>Поставлено 1 квартал</v>
      </c>
      <c r="AO13" s="91">
        <f t="shared" si="3"/>
        <v>3</v>
      </c>
      <c r="AP13" s="91" t="str">
        <f t="shared" si="4"/>
        <v>ОК</v>
      </c>
      <c r="AQ13" s="33" t="str">
        <f t="shared" ref="AQ13:AQ75" si="8">IF(AM13:AM20654="поставлено",C13,"")</f>
        <v/>
      </c>
      <c r="AR13" s="33" t="str">
        <f>IF(COUNTIF($AQ$6:$AQ13,AQ13)&gt;1,"Повтор","")</f>
        <v>Повтор</v>
      </c>
    </row>
    <row r="14" spans="1:44" ht="15" customHeight="1" x14ac:dyDescent="0.25">
      <c r="A14" s="97">
        <v>9</v>
      </c>
      <c r="B14" s="97">
        <v>1</v>
      </c>
      <c r="C14" s="97">
        <f>C13</f>
        <v>2</v>
      </c>
      <c r="D14" s="92" t="s">
        <v>63</v>
      </c>
      <c r="E14" s="92" t="s">
        <v>58</v>
      </c>
      <c r="F14" s="92" t="s">
        <v>64</v>
      </c>
      <c r="G14" s="93" t="s">
        <v>65</v>
      </c>
      <c r="H14" s="71" t="s">
        <v>66</v>
      </c>
      <c r="I14" s="72"/>
      <c r="J14" s="73"/>
      <c r="K14" s="72"/>
      <c r="L14" s="73"/>
      <c r="M14" s="72"/>
      <c r="N14" s="73"/>
      <c r="O14" s="73" t="s">
        <v>68</v>
      </c>
      <c r="P14" s="75" t="str">
        <f t="shared" si="0"/>
        <v>Проработано</v>
      </c>
      <c r="Q14" s="76" t="s">
        <v>62</v>
      </c>
      <c r="R14" s="77"/>
      <c r="S14" s="78"/>
      <c r="T14" s="79" t="s">
        <v>69</v>
      </c>
      <c r="U14" s="80"/>
      <c r="V14" s="81">
        <v>20014962</v>
      </c>
      <c r="W14" s="82"/>
      <c r="X14" s="83">
        <v>2</v>
      </c>
      <c r="Y14" s="78">
        <v>181548</v>
      </c>
      <c r="Z14" s="78" t="s">
        <v>70</v>
      </c>
      <c r="AA14" s="84">
        <v>44718</v>
      </c>
      <c r="AB14" s="78">
        <v>2</v>
      </c>
      <c r="AC14" s="78">
        <v>181548</v>
      </c>
      <c r="AD14" s="94"/>
      <c r="AE14" s="94"/>
      <c r="AF14" s="83"/>
      <c r="AG14" s="95"/>
      <c r="AH14" s="95"/>
      <c r="AI14" s="95"/>
      <c r="AJ14" s="33" t="str">
        <f t="shared" si="1"/>
        <v>Срочный закуп ПС</v>
      </c>
      <c r="AK14" s="89" t="str">
        <f t="shared" si="5"/>
        <v>Потребность текущего года</v>
      </c>
      <c r="AL14" s="89" t="str">
        <f t="shared" si="6"/>
        <v>Позиций к поставке</v>
      </c>
      <c r="AM14" s="89" t="str">
        <f t="shared" si="2"/>
        <v>КДР</v>
      </c>
      <c r="AN14" s="90"/>
      <c r="AO14" s="68">
        <f t="shared" si="3"/>
        <v>2</v>
      </c>
      <c r="AP14" s="68" t="str">
        <f t="shared" si="4"/>
        <v>ОК</v>
      </c>
      <c r="AQ14" s="33" t="str">
        <f t="shared" si="8"/>
        <v/>
      </c>
      <c r="AR14" s="33" t="str">
        <f>IF(COUNTIF($AQ$6:$AQ14,AQ14)&gt;1,"Повтор","")</f>
        <v>Повтор</v>
      </c>
    </row>
    <row r="15" spans="1:44" ht="15" customHeight="1" x14ac:dyDescent="0.25">
      <c r="A15" s="97">
        <v>10</v>
      </c>
      <c r="B15" s="97">
        <v>2</v>
      </c>
      <c r="C15" s="97">
        <f t="shared" ref="C15:C19" si="9">C14</f>
        <v>2</v>
      </c>
      <c r="D15" s="92" t="s">
        <v>63</v>
      </c>
      <c r="E15" s="92" t="s">
        <v>58</v>
      </c>
      <c r="F15" s="92" t="s">
        <v>64</v>
      </c>
      <c r="G15" s="93" t="s">
        <v>65</v>
      </c>
      <c r="H15" s="71" t="s">
        <v>66</v>
      </c>
      <c r="I15" s="72"/>
      <c r="J15" s="73"/>
      <c r="K15" s="72"/>
      <c r="L15" s="73"/>
      <c r="M15" s="72"/>
      <c r="N15" s="73"/>
      <c r="O15" s="73" t="s">
        <v>68</v>
      </c>
      <c r="P15" s="75" t="str">
        <f t="shared" si="0"/>
        <v>Проработано</v>
      </c>
      <c r="Q15" s="76" t="s">
        <v>62</v>
      </c>
      <c r="R15" s="78"/>
      <c r="S15" s="82"/>
      <c r="T15" s="78" t="s">
        <v>71</v>
      </c>
      <c r="U15" s="80"/>
      <c r="V15" s="78">
        <v>20015212</v>
      </c>
      <c r="W15" s="82"/>
      <c r="X15" s="83">
        <v>1</v>
      </c>
      <c r="Y15" s="78">
        <v>2458.7600000000002</v>
      </c>
      <c r="Z15" s="78" t="s">
        <v>72</v>
      </c>
      <c r="AA15" s="78">
        <v>44740</v>
      </c>
      <c r="AB15" s="78">
        <v>1</v>
      </c>
      <c r="AC15" s="78">
        <v>2458.7600000000002</v>
      </c>
      <c r="AD15" s="82" t="s">
        <v>73</v>
      </c>
      <c r="AE15" s="82">
        <v>44851</v>
      </c>
      <c r="AF15" s="83">
        <v>1</v>
      </c>
      <c r="AG15" s="95">
        <v>2384.83</v>
      </c>
      <c r="AH15" s="95"/>
      <c r="AI15" s="95"/>
      <c r="AJ15" s="33" t="str">
        <f t="shared" si="1"/>
        <v>Срочный закуп ПС</v>
      </c>
      <c r="AK15" s="89" t="str">
        <f t="shared" si="5"/>
        <v>Потребность текущего года</v>
      </c>
      <c r="AL15" s="89" t="str">
        <f t="shared" si="6"/>
        <v>Позиций к поставке</v>
      </c>
      <c r="AM15" s="89" t="str">
        <f t="shared" si="2"/>
        <v>Законтрактовано</v>
      </c>
      <c r="AN15" s="90"/>
      <c r="AO15" s="68">
        <f t="shared" si="3"/>
        <v>1</v>
      </c>
      <c r="AP15" s="68" t="str">
        <f t="shared" si="4"/>
        <v>ОК</v>
      </c>
      <c r="AQ15" s="33" t="str">
        <f t="shared" si="8"/>
        <v/>
      </c>
      <c r="AR15" s="33" t="str">
        <f>IF(COUNTIF($AQ$6:$AQ15,AQ15)&gt;1,"Повтор","")</f>
        <v>Повтор</v>
      </c>
    </row>
    <row r="16" spans="1:44" ht="15" customHeight="1" x14ac:dyDescent="0.25">
      <c r="A16" s="97">
        <v>11</v>
      </c>
      <c r="B16" s="97">
        <v>3</v>
      </c>
      <c r="C16" s="97">
        <f t="shared" si="9"/>
        <v>2</v>
      </c>
      <c r="D16" s="92" t="s">
        <v>63</v>
      </c>
      <c r="E16" s="92" t="s">
        <v>58</v>
      </c>
      <c r="F16" s="92" t="s">
        <v>64</v>
      </c>
      <c r="G16" s="93" t="s">
        <v>65</v>
      </c>
      <c r="H16" s="71" t="s">
        <v>66</v>
      </c>
      <c r="I16" s="72"/>
      <c r="J16" s="73"/>
      <c r="K16" s="72"/>
      <c r="L16" s="73"/>
      <c r="M16" s="72"/>
      <c r="N16" s="73"/>
      <c r="O16" s="73" t="s">
        <v>68</v>
      </c>
      <c r="P16" s="75" t="str">
        <f t="shared" si="0"/>
        <v>Проработано</v>
      </c>
      <c r="Q16" s="76" t="s">
        <v>62</v>
      </c>
      <c r="R16" s="82"/>
      <c r="S16" s="82"/>
      <c r="T16" s="78" t="s">
        <v>71</v>
      </c>
      <c r="U16" s="80"/>
      <c r="V16" s="77">
        <v>20015211</v>
      </c>
      <c r="W16" s="82"/>
      <c r="X16" s="83">
        <v>2</v>
      </c>
      <c r="Y16" s="78">
        <v>4917.5200000000004</v>
      </c>
      <c r="Z16" s="78" t="s">
        <v>74</v>
      </c>
      <c r="AA16" s="78">
        <v>44740</v>
      </c>
      <c r="AB16" s="78">
        <v>2</v>
      </c>
      <c r="AC16" s="78">
        <v>4917.5200000000004</v>
      </c>
      <c r="AD16" s="82" t="s">
        <v>73</v>
      </c>
      <c r="AE16" s="82">
        <v>44851</v>
      </c>
      <c r="AF16" s="83">
        <v>2</v>
      </c>
      <c r="AG16" s="95">
        <v>4769.66</v>
      </c>
      <c r="AH16" s="95"/>
      <c r="AI16" s="95"/>
      <c r="AJ16" s="33" t="str">
        <f t="shared" si="1"/>
        <v>Срочный закуп ПС</v>
      </c>
      <c r="AK16" s="89" t="str">
        <f t="shared" si="5"/>
        <v>Потребность текущего года</v>
      </c>
      <c r="AL16" s="89" t="str">
        <f t="shared" si="6"/>
        <v>Позиций к поставке</v>
      </c>
      <c r="AM16" s="89" t="str">
        <f t="shared" si="2"/>
        <v>Законтрактовано</v>
      </c>
      <c r="AN16" s="90"/>
      <c r="AO16" s="68">
        <f t="shared" si="3"/>
        <v>2</v>
      </c>
      <c r="AP16" s="68" t="str">
        <f t="shared" si="4"/>
        <v>ОК</v>
      </c>
      <c r="AQ16" s="33" t="str">
        <f t="shared" si="8"/>
        <v/>
      </c>
      <c r="AR16" s="33" t="str">
        <f>IF(COUNTIF($AQ$6:$AQ16,AQ16)&gt;1,"Повтор","")</f>
        <v>Повтор</v>
      </c>
    </row>
    <row r="17" spans="1:44" ht="15" customHeight="1" x14ac:dyDescent="0.25">
      <c r="A17" s="97">
        <v>12</v>
      </c>
      <c r="B17" s="97">
        <v>4</v>
      </c>
      <c r="C17" s="97">
        <f t="shared" si="9"/>
        <v>2</v>
      </c>
      <c r="D17" s="92" t="s">
        <v>63</v>
      </c>
      <c r="E17" s="92" t="s">
        <v>58</v>
      </c>
      <c r="F17" s="92" t="s">
        <v>64</v>
      </c>
      <c r="G17" s="93" t="s">
        <v>65</v>
      </c>
      <c r="H17" s="71" t="s">
        <v>66</v>
      </c>
      <c r="I17" s="72"/>
      <c r="J17" s="73"/>
      <c r="K17" s="72"/>
      <c r="L17" s="73"/>
      <c r="M17" s="72"/>
      <c r="N17" s="73"/>
      <c r="O17" s="73"/>
      <c r="P17" s="75" t="str">
        <f t="shared" si="0"/>
        <v xml:space="preserve"> </v>
      </c>
      <c r="Q17" s="76" t="s">
        <v>62</v>
      </c>
      <c r="R17" s="82"/>
      <c r="S17" s="82"/>
      <c r="T17" s="78"/>
      <c r="U17" s="80"/>
      <c r="V17" s="78"/>
      <c r="W17" s="82"/>
      <c r="X17" s="83"/>
      <c r="Y17" s="78"/>
      <c r="Z17" s="78"/>
      <c r="AA17" s="78"/>
      <c r="AB17" s="78"/>
      <c r="AC17" s="78"/>
      <c r="AD17" s="82"/>
      <c r="AE17" s="82"/>
      <c r="AF17" s="83"/>
      <c r="AG17" s="95"/>
      <c r="AH17" s="95"/>
      <c r="AI17" s="95"/>
      <c r="AJ17" s="33">
        <f t="shared" si="1"/>
        <v>0</v>
      </c>
      <c r="AK17" s="89" t="str">
        <f t="shared" si="5"/>
        <v xml:space="preserve"> </v>
      </c>
      <c r="AL17" s="89" t="str">
        <f t="shared" si="6"/>
        <v xml:space="preserve"> </v>
      </c>
      <c r="AM17" s="89" t="str">
        <f t="shared" si="2"/>
        <v xml:space="preserve"> </v>
      </c>
      <c r="AN17" s="90"/>
      <c r="AO17" s="68">
        <f t="shared" si="3"/>
        <v>0</v>
      </c>
      <c r="AP17" s="68" t="str">
        <f t="shared" si="4"/>
        <v>Пусто</v>
      </c>
      <c r="AQ17" s="33" t="str">
        <f t="shared" si="8"/>
        <v/>
      </c>
      <c r="AR17" s="33" t="str">
        <f>IF(COUNTIF($AQ$6:$AQ17,AQ17)&gt;1,"Повтор","")</f>
        <v>Повтор</v>
      </c>
    </row>
    <row r="18" spans="1:44" ht="15" customHeight="1" x14ac:dyDescent="0.25">
      <c r="A18" s="97">
        <v>13</v>
      </c>
      <c r="B18" s="97">
        <v>5</v>
      </c>
      <c r="C18" s="97">
        <f t="shared" si="9"/>
        <v>2</v>
      </c>
      <c r="D18" s="92" t="s">
        <v>63</v>
      </c>
      <c r="E18" s="92" t="s">
        <v>58</v>
      </c>
      <c r="F18" s="92" t="s">
        <v>64</v>
      </c>
      <c r="G18" s="93" t="s">
        <v>65</v>
      </c>
      <c r="H18" s="71" t="s">
        <v>66</v>
      </c>
      <c r="I18" s="72"/>
      <c r="J18" s="73"/>
      <c r="K18" s="72"/>
      <c r="L18" s="73"/>
      <c r="M18" s="72"/>
      <c r="N18" s="73"/>
      <c r="O18" s="73"/>
      <c r="P18" s="75" t="str">
        <f t="shared" si="0"/>
        <v xml:space="preserve"> </v>
      </c>
      <c r="Q18" s="76" t="s">
        <v>62</v>
      </c>
      <c r="R18" s="82"/>
      <c r="S18" s="82"/>
      <c r="T18" s="78"/>
      <c r="U18" s="80"/>
      <c r="V18" s="96"/>
      <c r="W18" s="82"/>
      <c r="X18" s="83"/>
      <c r="Y18" s="78"/>
      <c r="Z18" s="78"/>
      <c r="AA18" s="78"/>
      <c r="AB18" s="78"/>
      <c r="AC18" s="78"/>
      <c r="AD18" s="82"/>
      <c r="AE18" s="82"/>
      <c r="AF18" s="83"/>
      <c r="AG18" s="95"/>
      <c r="AH18" s="95"/>
      <c r="AI18" s="95"/>
      <c r="AJ18" s="33">
        <f t="shared" si="1"/>
        <v>0</v>
      </c>
      <c r="AK18" s="89" t="str">
        <f t="shared" si="5"/>
        <v xml:space="preserve"> </v>
      </c>
      <c r="AL18" s="89" t="str">
        <f t="shared" si="6"/>
        <v xml:space="preserve"> </v>
      </c>
      <c r="AM18" s="89" t="str">
        <f t="shared" si="2"/>
        <v xml:space="preserve"> </v>
      </c>
      <c r="AN18" s="90"/>
      <c r="AO18" s="68">
        <f t="shared" si="3"/>
        <v>0</v>
      </c>
      <c r="AP18" s="68" t="str">
        <f t="shared" si="4"/>
        <v>Пусто</v>
      </c>
      <c r="AQ18" s="33" t="str">
        <f t="shared" si="8"/>
        <v/>
      </c>
      <c r="AR18" s="33" t="str">
        <f>IF(COUNTIF($AQ$6:$AQ18,AQ18)&gt;1,"Повтор","")</f>
        <v>Повтор</v>
      </c>
    </row>
    <row r="19" spans="1:44" ht="15" customHeight="1" thickBot="1" x14ac:dyDescent="0.3">
      <c r="A19" s="98">
        <v>14</v>
      </c>
      <c r="B19" s="98">
        <v>6</v>
      </c>
      <c r="C19" s="98">
        <f t="shared" si="9"/>
        <v>2</v>
      </c>
      <c r="D19" s="99" t="s">
        <v>63</v>
      </c>
      <c r="E19" s="99" t="s">
        <v>58</v>
      </c>
      <c r="F19" s="99" t="s">
        <v>64</v>
      </c>
      <c r="G19" s="100" t="s">
        <v>65</v>
      </c>
      <c r="H19" s="101" t="s">
        <v>66</v>
      </c>
      <c r="I19" s="102"/>
      <c r="J19" s="103"/>
      <c r="K19" s="102"/>
      <c r="L19" s="103"/>
      <c r="M19" s="102"/>
      <c r="N19" s="103"/>
      <c r="O19" s="103"/>
      <c r="P19" s="104" t="str">
        <f t="shared" si="0"/>
        <v xml:space="preserve"> </v>
      </c>
      <c r="Q19" s="105" t="s">
        <v>62</v>
      </c>
      <c r="R19" s="106"/>
      <c r="S19" s="106"/>
      <c r="T19" s="107"/>
      <c r="U19" s="108"/>
      <c r="V19" s="107"/>
      <c r="W19" s="106"/>
      <c r="X19" s="109"/>
      <c r="Y19" s="107"/>
      <c r="Z19" s="107"/>
      <c r="AA19" s="107"/>
      <c r="AB19" s="107"/>
      <c r="AC19" s="107"/>
      <c r="AD19" s="106"/>
      <c r="AE19" s="106"/>
      <c r="AF19" s="109"/>
      <c r="AG19" s="110"/>
      <c r="AH19" s="110"/>
      <c r="AI19" s="110"/>
      <c r="AJ19" s="66">
        <f t="shared" si="1"/>
        <v>0</v>
      </c>
      <c r="AK19" s="111" t="str">
        <f t="shared" si="5"/>
        <v xml:space="preserve"> </v>
      </c>
      <c r="AL19" s="111" t="str">
        <f t="shared" si="6"/>
        <v xml:space="preserve"> </v>
      </c>
      <c r="AM19" s="111" t="str">
        <f t="shared" si="2"/>
        <v xml:space="preserve"> </v>
      </c>
      <c r="AN19" s="112"/>
      <c r="AO19" s="61">
        <f t="shared" si="3"/>
        <v>0</v>
      </c>
      <c r="AP19" s="61" t="str">
        <f t="shared" si="4"/>
        <v>Пусто</v>
      </c>
      <c r="AQ19" s="66" t="str">
        <f t="shared" si="8"/>
        <v/>
      </c>
      <c r="AR19" s="66" t="str">
        <f>IF(COUNTIF($AQ$6:$AQ19,AQ19)&gt;1,"Повтор","")</f>
        <v>Повтор</v>
      </c>
    </row>
    <row r="20" spans="1:44" ht="15" customHeight="1" x14ac:dyDescent="0.25">
      <c r="A20" s="97">
        <v>15</v>
      </c>
      <c r="B20" s="97">
        <v>0</v>
      </c>
      <c r="C20" s="97">
        <f t="shared" ref="C20" si="10">C19+1</f>
        <v>3</v>
      </c>
      <c r="D20" s="69" t="s">
        <v>75</v>
      </c>
      <c r="E20" s="69" t="s">
        <v>76</v>
      </c>
      <c r="F20" s="69"/>
      <c r="G20" s="70" t="s">
        <v>77</v>
      </c>
      <c r="H20" s="71" t="s">
        <v>78</v>
      </c>
      <c r="I20" s="72">
        <v>1</v>
      </c>
      <c r="J20" s="73">
        <v>100529.628</v>
      </c>
      <c r="K20" s="72"/>
      <c r="L20" s="73"/>
      <c r="M20" s="72"/>
      <c r="N20" s="73"/>
      <c r="O20" s="74"/>
      <c r="P20" s="75" t="str">
        <f t="shared" si="0"/>
        <v>В проработке</v>
      </c>
      <c r="Q20" s="76" t="s">
        <v>62</v>
      </c>
      <c r="R20" s="77"/>
      <c r="S20" s="78"/>
      <c r="T20" s="79"/>
      <c r="U20" s="80"/>
      <c r="V20" s="81"/>
      <c r="W20" s="82"/>
      <c r="X20" s="83"/>
      <c r="Y20" s="78"/>
      <c r="Z20" s="78"/>
      <c r="AA20" s="84"/>
      <c r="AB20" s="85"/>
      <c r="AC20" s="85"/>
      <c r="AD20" s="86"/>
      <c r="AE20" s="86"/>
      <c r="AF20" s="87"/>
      <c r="AG20" s="88"/>
      <c r="AH20" s="88"/>
      <c r="AI20" s="88"/>
      <c r="AJ20" s="89">
        <f t="shared" si="1"/>
        <v>0</v>
      </c>
      <c r="AK20" s="89" t="str">
        <f t="shared" si="5"/>
        <v>Потребность текущего года</v>
      </c>
      <c r="AL20" s="89" t="str">
        <f t="shared" si="6"/>
        <v>Позиций к поставке</v>
      </c>
      <c r="AM20" s="89" t="str">
        <f t="shared" si="2"/>
        <v>В проработке вариантов поставки</v>
      </c>
      <c r="AN20" s="90" t="str">
        <f>IF(AM20:AM26="Поставлено по потребности, в т.ч. 1 квартал","Поставлено 1 квартал",
IF(AM20:AM26="Поставлено","Поставлено",
IF(AM20:AM26="Законтрактовано","Законтрактовано",
IF(AM20:AM26="КДР","КДР",
IF(AM20:AM26="Заявка оформлена","Заявлено",
IF(AM20:AM26="оформление заявки","Оформление заявок","В проработке"))))))</f>
        <v>В проработке</v>
      </c>
      <c r="AO20" s="91">
        <f t="shared" si="3"/>
        <v>1</v>
      </c>
      <c r="AP20" s="91" t="str">
        <f t="shared" si="4"/>
        <v>ОК</v>
      </c>
      <c r="AQ20" s="33" t="str">
        <f t="shared" si="8"/>
        <v/>
      </c>
      <c r="AR20" s="33" t="str">
        <f>IF(COUNTIF($AQ$6:$AQ20,AQ20)&gt;1,"Повтор","")</f>
        <v>Повтор</v>
      </c>
    </row>
    <row r="21" spans="1:44" ht="15" customHeight="1" x14ac:dyDescent="0.25">
      <c r="A21" s="97">
        <v>16</v>
      </c>
      <c r="B21" s="97">
        <v>1</v>
      </c>
      <c r="C21" s="97">
        <f t="shared" ref="C21:C75" si="11">C20</f>
        <v>3</v>
      </c>
      <c r="D21" s="92" t="s">
        <v>75</v>
      </c>
      <c r="E21" s="92" t="s">
        <v>76</v>
      </c>
      <c r="F21" s="92"/>
      <c r="G21" s="93" t="s">
        <v>77</v>
      </c>
      <c r="H21" s="71" t="s">
        <v>78</v>
      </c>
      <c r="I21" s="72"/>
      <c r="J21" s="73"/>
      <c r="K21" s="72"/>
      <c r="L21" s="73"/>
      <c r="M21" s="72"/>
      <c r="N21" s="73"/>
      <c r="O21" s="73"/>
      <c r="P21" s="75" t="str">
        <f t="shared" si="0"/>
        <v xml:space="preserve"> </v>
      </c>
      <c r="Q21" s="76" t="s">
        <v>62</v>
      </c>
      <c r="R21" s="77"/>
      <c r="S21" s="78"/>
      <c r="T21" s="79"/>
      <c r="U21" s="80"/>
      <c r="V21" s="81"/>
      <c r="W21" s="82"/>
      <c r="X21" s="83"/>
      <c r="Y21" s="78"/>
      <c r="Z21" s="78"/>
      <c r="AA21" s="84"/>
      <c r="AB21" s="78"/>
      <c r="AC21" s="78"/>
      <c r="AD21" s="94"/>
      <c r="AE21" s="94"/>
      <c r="AF21" s="83"/>
      <c r="AG21" s="95"/>
      <c r="AH21" s="95"/>
      <c r="AI21" s="95"/>
      <c r="AJ21" s="33">
        <f t="shared" si="1"/>
        <v>0</v>
      </c>
      <c r="AK21" s="89" t="str">
        <f t="shared" si="5"/>
        <v xml:space="preserve"> </v>
      </c>
      <c r="AL21" s="89" t="str">
        <f t="shared" si="6"/>
        <v xml:space="preserve"> </v>
      </c>
      <c r="AM21" s="89" t="str">
        <f t="shared" si="2"/>
        <v xml:space="preserve"> </v>
      </c>
      <c r="AN21" s="90"/>
      <c r="AO21" s="68">
        <f t="shared" si="3"/>
        <v>0</v>
      </c>
      <c r="AP21" s="68" t="str">
        <f t="shared" si="4"/>
        <v>Пусто</v>
      </c>
      <c r="AQ21" s="33" t="str">
        <f t="shared" si="8"/>
        <v/>
      </c>
      <c r="AR21" s="33" t="str">
        <f>IF(COUNTIF($AQ$6:$AQ21,AQ21)&gt;1,"Повтор","")</f>
        <v>Повтор</v>
      </c>
    </row>
    <row r="22" spans="1:44" ht="15" customHeight="1" x14ac:dyDescent="0.25">
      <c r="A22" s="97">
        <v>17</v>
      </c>
      <c r="B22" s="97">
        <v>2</v>
      </c>
      <c r="C22" s="97">
        <f t="shared" si="11"/>
        <v>3</v>
      </c>
      <c r="D22" s="92" t="s">
        <v>75</v>
      </c>
      <c r="E22" s="92" t="s">
        <v>76</v>
      </c>
      <c r="F22" s="92"/>
      <c r="G22" s="93" t="s">
        <v>77</v>
      </c>
      <c r="H22" s="71" t="s">
        <v>78</v>
      </c>
      <c r="I22" s="72"/>
      <c r="J22" s="73"/>
      <c r="K22" s="72"/>
      <c r="L22" s="73"/>
      <c r="M22" s="72"/>
      <c r="N22" s="73"/>
      <c r="O22" s="73"/>
      <c r="P22" s="75" t="str">
        <f t="shared" si="0"/>
        <v xml:space="preserve"> </v>
      </c>
      <c r="Q22" s="76" t="s">
        <v>62</v>
      </c>
      <c r="R22" s="78"/>
      <c r="S22" s="82"/>
      <c r="T22" s="78"/>
      <c r="U22" s="80"/>
      <c r="V22" s="78"/>
      <c r="W22" s="82"/>
      <c r="X22" s="83"/>
      <c r="Y22" s="78"/>
      <c r="Z22" s="78"/>
      <c r="AA22" s="78"/>
      <c r="AB22" s="78"/>
      <c r="AC22" s="78"/>
      <c r="AD22" s="82"/>
      <c r="AE22" s="82"/>
      <c r="AF22" s="83"/>
      <c r="AG22" s="95"/>
      <c r="AH22" s="95"/>
      <c r="AI22" s="95"/>
      <c r="AJ22" s="33">
        <f t="shared" si="1"/>
        <v>0</v>
      </c>
      <c r="AK22" s="89" t="str">
        <f t="shared" si="5"/>
        <v xml:space="preserve"> </v>
      </c>
      <c r="AL22" s="89" t="str">
        <f t="shared" si="6"/>
        <v xml:space="preserve"> </v>
      </c>
      <c r="AM22" s="89" t="str">
        <f t="shared" si="2"/>
        <v xml:space="preserve"> </v>
      </c>
      <c r="AN22" s="90"/>
      <c r="AO22" s="68">
        <f t="shared" si="3"/>
        <v>0</v>
      </c>
      <c r="AP22" s="68" t="str">
        <f t="shared" si="4"/>
        <v>Пусто</v>
      </c>
      <c r="AQ22" s="33" t="str">
        <f t="shared" si="8"/>
        <v/>
      </c>
      <c r="AR22" s="33" t="str">
        <f>IF(COUNTIF($AQ$6:$AQ22,AQ22)&gt;1,"Повтор","")</f>
        <v>Повтор</v>
      </c>
    </row>
    <row r="23" spans="1:44" ht="15" customHeight="1" x14ac:dyDescent="0.25">
      <c r="A23" s="97">
        <v>18</v>
      </c>
      <c r="B23" s="97">
        <v>3</v>
      </c>
      <c r="C23" s="97">
        <f t="shared" si="11"/>
        <v>3</v>
      </c>
      <c r="D23" s="92" t="s">
        <v>75</v>
      </c>
      <c r="E23" s="92" t="s">
        <v>76</v>
      </c>
      <c r="F23" s="92"/>
      <c r="G23" s="93" t="s">
        <v>77</v>
      </c>
      <c r="H23" s="71" t="s">
        <v>78</v>
      </c>
      <c r="I23" s="72"/>
      <c r="J23" s="73"/>
      <c r="K23" s="72"/>
      <c r="L23" s="73"/>
      <c r="M23" s="72"/>
      <c r="N23" s="73"/>
      <c r="O23" s="73"/>
      <c r="P23" s="75" t="str">
        <f t="shared" si="0"/>
        <v xml:space="preserve"> </v>
      </c>
      <c r="Q23" s="76" t="s">
        <v>62</v>
      </c>
      <c r="R23" s="82"/>
      <c r="S23" s="82"/>
      <c r="T23" s="78"/>
      <c r="U23" s="80"/>
      <c r="V23" s="77"/>
      <c r="W23" s="82"/>
      <c r="X23" s="83"/>
      <c r="Y23" s="78"/>
      <c r="Z23" s="78"/>
      <c r="AA23" s="78"/>
      <c r="AB23" s="78"/>
      <c r="AC23" s="78"/>
      <c r="AD23" s="82"/>
      <c r="AE23" s="82"/>
      <c r="AF23" s="83"/>
      <c r="AG23" s="95"/>
      <c r="AH23" s="95"/>
      <c r="AI23" s="95"/>
      <c r="AJ23" s="33">
        <f t="shared" si="1"/>
        <v>0</v>
      </c>
      <c r="AK23" s="89" t="str">
        <f t="shared" si="5"/>
        <v xml:space="preserve"> </v>
      </c>
      <c r="AL23" s="89" t="str">
        <f t="shared" si="6"/>
        <v xml:space="preserve"> </v>
      </c>
      <c r="AM23" s="89" t="str">
        <f t="shared" si="2"/>
        <v xml:space="preserve"> </v>
      </c>
      <c r="AN23" s="90"/>
      <c r="AO23" s="68">
        <f t="shared" si="3"/>
        <v>0</v>
      </c>
      <c r="AP23" s="68" t="str">
        <f t="shared" si="4"/>
        <v>Пусто</v>
      </c>
      <c r="AQ23" s="33" t="str">
        <f t="shared" si="8"/>
        <v/>
      </c>
      <c r="AR23" s="33" t="str">
        <f>IF(COUNTIF($AQ$6:$AQ23,AQ23)&gt;1,"Повтор","")</f>
        <v>Повтор</v>
      </c>
    </row>
    <row r="24" spans="1:44" ht="15" customHeight="1" x14ac:dyDescent="0.25">
      <c r="A24" s="97">
        <v>19</v>
      </c>
      <c r="B24" s="97">
        <v>4</v>
      </c>
      <c r="C24" s="97">
        <f t="shared" si="11"/>
        <v>3</v>
      </c>
      <c r="D24" s="92" t="s">
        <v>75</v>
      </c>
      <c r="E24" s="92" t="s">
        <v>76</v>
      </c>
      <c r="F24" s="92"/>
      <c r="G24" s="93" t="s">
        <v>77</v>
      </c>
      <c r="H24" s="71" t="s">
        <v>78</v>
      </c>
      <c r="I24" s="72"/>
      <c r="J24" s="73"/>
      <c r="K24" s="72"/>
      <c r="L24" s="73"/>
      <c r="M24" s="72"/>
      <c r="N24" s="73"/>
      <c r="O24" s="73"/>
      <c r="P24" s="75" t="str">
        <f t="shared" si="0"/>
        <v xml:space="preserve"> </v>
      </c>
      <c r="Q24" s="76" t="s">
        <v>62</v>
      </c>
      <c r="R24" s="82"/>
      <c r="S24" s="82"/>
      <c r="T24" s="78"/>
      <c r="U24" s="80"/>
      <c r="V24" s="78"/>
      <c r="W24" s="82"/>
      <c r="X24" s="83"/>
      <c r="Y24" s="78"/>
      <c r="Z24" s="78"/>
      <c r="AA24" s="78"/>
      <c r="AB24" s="78"/>
      <c r="AC24" s="78"/>
      <c r="AD24" s="82"/>
      <c r="AE24" s="82"/>
      <c r="AF24" s="83"/>
      <c r="AG24" s="95"/>
      <c r="AH24" s="95"/>
      <c r="AI24" s="95"/>
      <c r="AJ24" s="33">
        <f t="shared" si="1"/>
        <v>0</v>
      </c>
      <c r="AK24" s="89" t="str">
        <f t="shared" si="5"/>
        <v xml:space="preserve"> </v>
      </c>
      <c r="AL24" s="89" t="str">
        <f t="shared" si="6"/>
        <v xml:space="preserve"> </v>
      </c>
      <c r="AM24" s="89" t="str">
        <f t="shared" si="2"/>
        <v xml:space="preserve"> </v>
      </c>
      <c r="AN24" s="90"/>
      <c r="AO24" s="68">
        <f t="shared" si="3"/>
        <v>0</v>
      </c>
      <c r="AP24" s="68" t="str">
        <f t="shared" si="4"/>
        <v>Пусто</v>
      </c>
      <c r="AQ24" s="33" t="str">
        <f t="shared" si="8"/>
        <v/>
      </c>
      <c r="AR24" s="33" t="str">
        <f>IF(COUNTIF($AQ$6:$AQ24,AQ24)&gt;1,"Повтор","")</f>
        <v>Повтор</v>
      </c>
    </row>
    <row r="25" spans="1:44" ht="15" customHeight="1" x14ac:dyDescent="0.25">
      <c r="A25" s="97">
        <v>20</v>
      </c>
      <c r="B25" s="97">
        <v>5</v>
      </c>
      <c r="C25" s="97">
        <f t="shared" si="11"/>
        <v>3</v>
      </c>
      <c r="D25" s="92" t="s">
        <v>75</v>
      </c>
      <c r="E25" s="92" t="s">
        <v>76</v>
      </c>
      <c r="F25" s="92"/>
      <c r="G25" s="93" t="s">
        <v>77</v>
      </c>
      <c r="H25" s="71" t="s">
        <v>78</v>
      </c>
      <c r="I25" s="72"/>
      <c r="J25" s="73"/>
      <c r="K25" s="72"/>
      <c r="L25" s="73"/>
      <c r="M25" s="72"/>
      <c r="N25" s="73"/>
      <c r="O25" s="73"/>
      <c r="P25" s="75" t="str">
        <f t="shared" si="0"/>
        <v xml:space="preserve"> </v>
      </c>
      <c r="Q25" s="76" t="s">
        <v>62</v>
      </c>
      <c r="R25" s="82"/>
      <c r="S25" s="82"/>
      <c r="T25" s="78"/>
      <c r="U25" s="80"/>
      <c r="V25" s="96"/>
      <c r="W25" s="82"/>
      <c r="X25" s="83"/>
      <c r="Y25" s="78"/>
      <c r="Z25" s="78"/>
      <c r="AA25" s="78"/>
      <c r="AB25" s="78"/>
      <c r="AC25" s="78"/>
      <c r="AD25" s="82"/>
      <c r="AE25" s="82"/>
      <c r="AF25" s="83"/>
      <c r="AG25" s="95"/>
      <c r="AH25" s="95"/>
      <c r="AI25" s="95"/>
      <c r="AJ25" s="33">
        <f t="shared" si="1"/>
        <v>0</v>
      </c>
      <c r="AK25" s="89" t="str">
        <f t="shared" si="5"/>
        <v xml:space="preserve"> </v>
      </c>
      <c r="AL25" s="89" t="str">
        <f t="shared" si="6"/>
        <v xml:space="preserve"> </v>
      </c>
      <c r="AM25" s="89" t="str">
        <f t="shared" si="2"/>
        <v xml:space="preserve"> </v>
      </c>
      <c r="AN25" s="90"/>
      <c r="AO25" s="68">
        <f t="shared" si="3"/>
        <v>0</v>
      </c>
      <c r="AP25" s="68" t="str">
        <f t="shared" si="4"/>
        <v>Пусто</v>
      </c>
      <c r="AQ25" s="33" t="str">
        <f t="shared" si="8"/>
        <v/>
      </c>
      <c r="AR25" s="33" t="str">
        <f>IF(COUNTIF($AQ$6:$AQ25,AQ25)&gt;1,"Повтор","")</f>
        <v>Повтор</v>
      </c>
    </row>
    <row r="26" spans="1:44" ht="15" customHeight="1" thickBot="1" x14ac:dyDescent="0.3">
      <c r="A26" s="98">
        <v>21</v>
      </c>
      <c r="B26" s="98">
        <v>6</v>
      </c>
      <c r="C26" s="98">
        <f t="shared" si="11"/>
        <v>3</v>
      </c>
      <c r="D26" s="99" t="s">
        <v>75</v>
      </c>
      <c r="E26" s="99" t="s">
        <v>76</v>
      </c>
      <c r="F26" s="99"/>
      <c r="G26" s="100" t="s">
        <v>77</v>
      </c>
      <c r="H26" s="101" t="s">
        <v>78</v>
      </c>
      <c r="I26" s="102"/>
      <c r="J26" s="103"/>
      <c r="K26" s="102"/>
      <c r="L26" s="103"/>
      <c r="M26" s="102"/>
      <c r="N26" s="103"/>
      <c r="O26" s="103"/>
      <c r="P26" s="104" t="str">
        <f t="shared" si="0"/>
        <v xml:space="preserve"> </v>
      </c>
      <c r="Q26" s="105" t="s">
        <v>62</v>
      </c>
      <c r="R26" s="106"/>
      <c r="S26" s="106"/>
      <c r="T26" s="107"/>
      <c r="U26" s="108"/>
      <c r="V26" s="107"/>
      <c r="W26" s="106"/>
      <c r="X26" s="109"/>
      <c r="Y26" s="107"/>
      <c r="Z26" s="107"/>
      <c r="AA26" s="107"/>
      <c r="AB26" s="107"/>
      <c r="AC26" s="107"/>
      <c r="AD26" s="106"/>
      <c r="AE26" s="106"/>
      <c r="AF26" s="109"/>
      <c r="AG26" s="110"/>
      <c r="AH26" s="110"/>
      <c r="AI26" s="110"/>
      <c r="AJ26" s="66">
        <f t="shared" si="1"/>
        <v>0</v>
      </c>
      <c r="AK26" s="111" t="str">
        <f t="shared" si="5"/>
        <v xml:space="preserve"> </v>
      </c>
      <c r="AL26" s="111" t="str">
        <f t="shared" si="6"/>
        <v xml:space="preserve"> </v>
      </c>
      <c r="AM26" s="111" t="str">
        <f t="shared" si="2"/>
        <v xml:space="preserve"> </v>
      </c>
      <c r="AN26" s="112"/>
      <c r="AO26" s="61">
        <f t="shared" si="3"/>
        <v>0</v>
      </c>
      <c r="AP26" s="61" t="str">
        <f t="shared" si="4"/>
        <v>Пусто</v>
      </c>
      <c r="AQ26" s="66" t="str">
        <f t="shared" si="8"/>
        <v/>
      </c>
      <c r="AR26" s="66" t="str">
        <f>IF(COUNTIF($AQ$6:$AQ26,AQ26)&gt;1,"Повтор","")</f>
        <v>Повтор</v>
      </c>
    </row>
    <row r="27" spans="1:44" ht="15" customHeight="1" x14ac:dyDescent="0.25">
      <c r="A27" s="97">
        <v>22</v>
      </c>
      <c r="B27" s="97">
        <v>0</v>
      </c>
      <c r="C27" s="97">
        <f t="shared" ref="C27" si="12">C26+1</f>
        <v>4</v>
      </c>
      <c r="D27" s="69" t="s">
        <v>79</v>
      </c>
      <c r="E27" s="69" t="s">
        <v>76</v>
      </c>
      <c r="F27" s="69"/>
      <c r="G27" s="70" t="s">
        <v>80</v>
      </c>
      <c r="H27" s="71" t="s">
        <v>81</v>
      </c>
      <c r="I27" s="72">
        <v>8</v>
      </c>
      <c r="J27" s="73">
        <v>82412.73</v>
      </c>
      <c r="K27" s="72">
        <v>2</v>
      </c>
      <c r="L27" s="73">
        <v>82412.73</v>
      </c>
      <c r="M27" s="72"/>
      <c r="N27" s="73"/>
      <c r="O27" s="74" t="s">
        <v>67</v>
      </c>
      <c r="P27" s="75" t="str">
        <f t="shared" si="0"/>
        <v>Поставлено по потребности, в т.ч. 1 квартал</v>
      </c>
      <c r="Q27" s="76" t="s">
        <v>62</v>
      </c>
      <c r="R27" s="77"/>
      <c r="S27" s="78"/>
      <c r="T27" s="79"/>
      <c r="U27" s="80"/>
      <c r="V27" s="81"/>
      <c r="W27" s="82"/>
      <c r="X27" s="83"/>
      <c r="Y27" s="78"/>
      <c r="Z27" s="78"/>
      <c r="AA27" s="84"/>
      <c r="AB27" s="85"/>
      <c r="AC27" s="85"/>
      <c r="AD27" s="86"/>
      <c r="AE27" s="86"/>
      <c r="AF27" s="87"/>
      <c r="AG27" s="88"/>
      <c r="AH27" s="88"/>
      <c r="AI27" s="88"/>
      <c r="AJ27" s="89" t="str">
        <f t="shared" si="1"/>
        <v>Поставка по плану закупа ПС</v>
      </c>
      <c r="AK27" s="89" t="str">
        <f t="shared" si="5"/>
        <v>Потребность текущего года</v>
      </c>
      <c r="AL27" s="89" t="str">
        <f t="shared" si="6"/>
        <v>Обеспечение годовой потребности</v>
      </c>
      <c r="AM27" s="89" t="str">
        <f t="shared" si="2"/>
        <v>Поставлено по потребности, в т.ч. 1 квартал</v>
      </c>
      <c r="AN27" s="90" t="str">
        <f t="shared" ref="AN27" si="13">IF(AM27:AM33="Поставлено по потребности, в т.ч. 1 квартал","Поставлено 1 квартал",
IF(AM27:AM33="Поставлено","Поставлено",
IF(AM27:AM33="Законтрактовано","Законтрактовано",
IF(AM27:AM33="КДР","КДР",
IF(AM27:AM33="Заявка оформлена","Заявлено",
IF(AM27:AM33="оформление заявки","Оформление заявок","В проработке"))))))</f>
        <v>Поставлено 1 квартал</v>
      </c>
      <c r="AO27" s="91">
        <f t="shared" si="3"/>
        <v>8</v>
      </c>
      <c r="AP27" s="91" t="str">
        <f t="shared" si="4"/>
        <v>ОК</v>
      </c>
      <c r="AQ27" s="33" t="str">
        <f t="shared" si="8"/>
        <v/>
      </c>
      <c r="AR27" s="33" t="str">
        <f>IF(COUNTIF($AQ$6:$AQ27,AQ27)&gt;1,"Повтор","")</f>
        <v>Повтор</v>
      </c>
    </row>
    <row r="28" spans="1:44" ht="15" customHeight="1" x14ac:dyDescent="0.25">
      <c r="A28" s="97">
        <v>23</v>
      </c>
      <c r="B28" s="97">
        <v>1</v>
      </c>
      <c r="C28" s="97">
        <f t="shared" ref="C28" si="14">C27</f>
        <v>4</v>
      </c>
      <c r="D28" s="92" t="s">
        <v>79</v>
      </c>
      <c r="E28" s="92" t="s">
        <v>76</v>
      </c>
      <c r="F28" s="92"/>
      <c r="G28" s="93" t="s">
        <v>80</v>
      </c>
      <c r="H28" s="71" t="s">
        <v>81</v>
      </c>
      <c r="I28" s="72"/>
      <c r="J28" s="73"/>
      <c r="K28" s="72"/>
      <c r="L28" s="73"/>
      <c r="M28" s="72"/>
      <c r="N28" s="73"/>
      <c r="O28" s="73" t="s">
        <v>82</v>
      </c>
      <c r="P28" s="75" t="str">
        <f t="shared" si="0"/>
        <v>Проработано</v>
      </c>
      <c r="Q28" s="76" t="s">
        <v>62</v>
      </c>
      <c r="R28" s="77"/>
      <c r="S28" s="78"/>
      <c r="T28" s="79" t="s">
        <v>83</v>
      </c>
      <c r="U28" s="80"/>
      <c r="V28" s="81">
        <v>20014553</v>
      </c>
      <c r="W28" s="82"/>
      <c r="X28" s="83">
        <v>6</v>
      </c>
      <c r="Y28" s="78"/>
      <c r="Z28" s="78"/>
      <c r="AA28" s="84"/>
      <c r="AB28" s="78"/>
      <c r="AC28" s="78"/>
      <c r="AD28" s="94"/>
      <c r="AE28" s="94"/>
      <c r="AF28" s="83"/>
      <c r="AG28" s="95"/>
      <c r="AH28" s="95"/>
      <c r="AI28" s="95"/>
      <c r="AJ28" s="33" t="str">
        <f t="shared" si="1"/>
        <v>Закуп КГМК</v>
      </c>
      <c r="AK28" s="89" t="str">
        <f t="shared" si="5"/>
        <v>Потребность текущего года</v>
      </c>
      <c r="AL28" s="89" t="str">
        <f t="shared" si="6"/>
        <v>Позиций к поставке</v>
      </c>
      <c r="AM28" s="89" t="str">
        <f t="shared" si="2"/>
        <v>Заявка оформлена</v>
      </c>
      <c r="AN28" s="90"/>
      <c r="AO28" s="68">
        <f t="shared" si="3"/>
        <v>6</v>
      </c>
      <c r="AP28" s="68" t="str">
        <f t="shared" si="4"/>
        <v>ОК</v>
      </c>
      <c r="AQ28" s="33" t="str">
        <f t="shared" si="8"/>
        <v/>
      </c>
      <c r="AR28" s="33" t="str">
        <f>IF(COUNTIF($AQ$6:$AQ28,AQ28)&gt;1,"Повтор","")</f>
        <v>Повтор</v>
      </c>
    </row>
    <row r="29" spans="1:44" ht="15" customHeight="1" x14ac:dyDescent="0.25">
      <c r="A29" s="97">
        <v>24</v>
      </c>
      <c r="B29" s="97">
        <v>2</v>
      </c>
      <c r="C29" s="97">
        <f t="shared" si="11"/>
        <v>4</v>
      </c>
      <c r="D29" s="92" t="s">
        <v>79</v>
      </c>
      <c r="E29" s="92" t="s">
        <v>76</v>
      </c>
      <c r="F29" s="92"/>
      <c r="G29" s="93" t="s">
        <v>80</v>
      </c>
      <c r="H29" s="71" t="s">
        <v>81</v>
      </c>
      <c r="I29" s="72"/>
      <c r="J29" s="73"/>
      <c r="K29" s="72"/>
      <c r="L29" s="73"/>
      <c r="M29" s="72"/>
      <c r="N29" s="73"/>
      <c r="O29" s="73"/>
      <c r="P29" s="75" t="str">
        <f t="shared" si="0"/>
        <v xml:space="preserve"> </v>
      </c>
      <c r="Q29" s="76" t="s">
        <v>62</v>
      </c>
      <c r="R29" s="78"/>
      <c r="S29" s="82"/>
      <c r="T29" s="78"/>
      <c r="U29" s="80"/>
      <c r="V29" s="78"/>
      <c r="W29" s="82"/>
      <c r="X29" s="83"/>
      <c r="Y29" s="78"/>
      <c r="Z29" s="78"/>
      <c r="AA29" s="78"/>
      <c r="AB29" s="78"/>
      <c r="AC29" s="78"/>
      <c r="AD29" s="82"/>
      <c r="AE29" s="82"/>
      <c r="AF29" s="83"/>
      <c r="AG29" s="95"/>
      <c r="AH29" s="95"/>
      <c r="AI29" s="95"/>
      <c r="AJ29" s="33">
        <f t="shared" si="1"/>
        <v>0</v>
      </c>
      <c r="AK29" s="89" t="str">
        <f t="shared" si="5"/>
        <v xml:space="preserve"> </v>
      </c>
      <c r="AL29" s="89" t="str">
        <f t="shared" si="6"/>
        <v xml:space="preserve"> </v>
      </c>
      <c r="AM29" s="89" t="str">
        <f t="shared" si="2"/>
        <v xml:space="preserve"> </v>
      </c>
      <c r="AN29" s="90"/>
      <c r="AO29" s="68">
        <f t="shared" si="3"/>
        <v>0</v>
      </c>
      <c r="AP29" s="68" t="str">
        <f t="shared" si="4"/>
        <v>Пусто</v>
      </c>
      <c r="AQ29" s="33" t="str">
        <f t="shared" si="8"/>
        <v/>
      </c>
      <c r="AR29" s="33" t="str">
        <f>IF(COUNTIF($AQ$6:$AQ29,AQ29)&gt;1,"Повтор","")</f>
        <v>Повтор</v>
      </c>
    </row>
    <row r="30" spans="1:44" ht="15" customHeight="1" x14ac:dyDescent="0.25">
      <c r="A30" s="97">
        <v>25</v>
      </c>
      <c r="B30" s="97">
        <v>3</v>
      </c>
      <c r="C30" s="97">
        <f t="shared" si="11"/>
        <v>4</v>
      </c>
      <c r="D30" s="92" t="s">
        <v>79</v>
      </c>
      <c r="E30" s="92" t="s">
        <v>76</v>
      </c>
      <c r="F30" s="92"/>
      <c r="G30" s="93" t="s">
        <v>80</v>
      </c>
      <c r="H30" s="71" t="s">
        <v>81</v>
      </c>
      <c r="I30" s="72"/>
      <c r="J30" s="73"/>
      <c r="K30" s="72"/>
      <c r="L30" s="73"/>
      <c r="M30" s="72"/>
      <c r="N30" s="73"/>
      <c r="O30" s="73"/>
      <c r="P30" s="75" t="str">
        <f t="shared" si="0"/>
        <v xml:space="preserve"> </v>
      </c>
      <c r="Q30" s="76" t="s">
        <v>62</v>
      </c>
      <c r="R30" s="82"/>
      <c r="S30" s="82"/>
      <c r="T30" s="78"/>
      <c r="U30" s="80"/>
      <c r="V30" s="77"/>
      <c r="W30" s="82"/>
      <c r="X30" s="83"/>
      <c r="Y30" s="78"/>
      <c r="Z30" s="78"/>
      <c r="AA30" s="78"/>
      <c r="AB30" s="78"/>
      <c r="AC30" s="78"/>
      <c r="AD30" s="82"/>
      <c r="AE30" s="82"/>
      <c r="AF30" s="83"/>
      <c r="AG30" s="95"/>
      <c r="AH30" s="95"/>
      <c r="AI30" s="95"/>
      <c r="AJ30" s="33">
        <f t="shared" si="1"/>
        <v>0</v>
      </c>
      <c r="AK30" s="89" t="str">
        <f t="shared" si="5"/>
        <v xml:space="preserve"> </v>
      </c>
      <c r="AL30" s="89" t="str">
        <f t="shared" si="6"/>
        <v xml:space="preserve"> </v>
      </c>
      <c r="AM30" s="89" t="str">
        <f t="shared" si="2"/>
        <v xml:space="preserve"> </v>
      </c>
      <c r="AN30" s="90"/>
      <c r="AO30" s="68">
        <f t="shared" si="3"/>
        <v>0</v>
      </c>
      <c r="AP30" s="68" t="str">
        <f t="shared" si="4"/>
        <v>Пусто</v>
      </c>
      <c r="AQ30" s="33" t="str">
        <f t="shared" si="8"/>
        <v/>
      </c>
      <c r="AR30" s="33" t="str">
        <f>IF(COUNTIF($AQ$6:$AQ30,AQ30)&gt;1,"Повтор","")</f>
        <v>Повтор</v>
      </c>
    </row>
    <row r="31" spans="1:44" ht="15" customHeight="1" x14ac:dyDescent="0.25">
      <c r="A31" s="97">
        <v>26</v>
      </c>
      <c r="B31" s="97">
        <v>4</v>
      </c>
      <c r="C31" s="97">
        <f t="shared" si="11"/>
        <v>4</v>
      </c>
      <c r="D31" s="92" t="s">
        <v>79</v>
      </c>
      <c r="E31" s="92" t="s">
        <v>76</v>
      </c>
      <c r="F31" s="92"/>
      <c r="G31" s="93" t="s">
        <v>80</v>
      </c>
      <c r="H31" s="71" t="s">
        <v>81</v>
      </c>
      <c r="I31" s="72"/>
      <c r="J31" s="73"/>
      <c r="K31" s="72"/>
      <c r="L31" s="73"/>
      <c r="M31" s="72"/>
      <c r="N31" s="73"/>
      <c r="O31" s="73"/>
      <c r="P31" s="75" t="str">
        <f t="shared" si="0"/>
        <v xml:space="preserve"> </v>
      </c>
      <c r="Q31" s="76" t="s">
        <v>62</v>
      </c>
      <c r="R31" s="82"/>
      <c r="S31" s="82"/>
      <c r="T31" s="78"/>
      <c r="U31" s="80"/>
      <c r="V31" s="78"/>
      <c r="W31" s="82"/>
      <c r="X31" s="83"/>
      <c r="Y31" s="78"/>
      <c r="Z31" s="78"/>
      <c r="AA31" s="78"/>
      <c r="AB31" s="78"/>
      <c r="AC31" s="78"/>
      <c r="AD31" s="82"/>
      <c r="AE31" s="82"/>
      <c r="AF31" s="83"/>
      <c r="AG31" s="95"/>
      <c r="AH31" s="95"/>
      <c r="AI31" s="95"/>
      <c r="AJ31" s="33">
        <f t="shared" si="1"/>
        <v>0</v>
      </c>
      <c r="AK31" s="89" t="str">
        <f t="shared" si="5"/>
        <v xml:space="preserve"> </v>
      </c>
      <c r="AL31" s="89" t="str">
        <f t="shared" si="6"/>
        <v xml:space="preserve"> </v>
      </c>
      <c r="AM31" s="89" t="str">
        <f t="shared" si="2"/>
        <v xml:space="preserve"> </v>
      </c>
      <c r="AN31" s="90"/>
      <c r="AO31" s="68">
        <f t="shared" si="3"/>
        <v>0</v>
      </c>
      <c r="AP31" s="68" t="str">
        <f t="shared" si="4"/>
        <v>Пусто</v>
      </c>
      <c r="AQ31" s="33" t="str">
        <f t="shared" si="8"/>
        <v/>
      </c>
      <c r="AR31" s="33" t="str">
        <f>IF(COUNTIF($AQ$6:$AQ31,AQ31)&gt;1,"Повтор","")</f>
        <v>Повтор</v>
      </c>
    </row>
    <row r="32" spans="1:44" ht="15" customHeight="1" x14ac:dyDescent="0.25">
      <c r="A32" s="97">
        <v>27</v>
      </c>
      <c r="B32" s="97">
        <v>5</v>
      </c>
      <c r="C32" s="97">
        <f t="shared" si="11"/>
        <v>4</v>
      </c>
      <c r="D32" s="92" t="s">
        <v>79</v>
      </c>
      <c r="E32" s="92" t="s">
        <v>76</v>
      </c>
      <c r="F32" s="92"/>
      <c r="G32" s="93" t="s">
        <v>80</v>
      </c>
      <c r="H32" s="71" t="s">
        <v>81</v>
      </c>
      <c r="I32" s="72"/>
      <c r="J32" s="73"/>
      <c r="K32" s="72"/>
      <c r="L32" s="73"/>
      <c r="M32" s="72"/>
      <c r="N32" s="73"/>
      <c r="O32" s="73"/>
      <c r="P32" s="75" t="str">
        <f t="shared" si="0"/>
        <v xml:space="preserve"> </v>
      </c>
      <c r="Q32" s="76" t="s">
        <v>62</v>
      </c>
      <c r="R32" s="82"/>
      <c r="S32" s="82"/>
      <c r="T32" s="78"/>
      <c r="U32" s="80"/>
      <c r="V32" s="96"/>
      <c r="W32" s="82"/>
      <c r="X32" s="83"/>
      <c r="Y32" s="78"/>
      <c r="Z32" s="78"/>
      <c r="AA32" s="78"/>
      <c r="AB32" s="78"/>
      <c r="AC32" s="78"/>
      <c r="AD32" s="82"/>
      <c r="AE32" s="82"/>
      <c r="AF32" s="83"/>
      <c r="AG32" s="95"/>
      <c r="AH32" s="95"/>
      <c r="AI32" s="95"/>
      <c r="AJ32" s="33">
        <f t="shared" si="1"/>
        <v>0</v>
      </c>
      <c r="AK32" s="89" t="str">
        <f t="shared" si="5"/>
        <v xml:space="preserve"> </v>
      </c>
      <c r="AL32" s="89" t="str">
        <f t="shared" si="6"/>
        <v xml:space="preserve"> </v>
      </c>
      <c r="AM32" s="89" t="str">
        <f t="shared" si="2"/>
        <v xml:space="preserve"> </v>
      </c>
      <c r="AN32" s="90"/>
      <c r="AO32" s="68">
        <f t="shared" si="3"/>
        <v>0</v>
      </c>
      <c r="AP32" s="68" t="str">
        <f t="shared" si="4"/>
        <v>Пусто</v>
      </c>
      <c r="AQ32" s="33" t="str">
        <f t="shared" si="8"/>
        <v/>
      </c>
      <c r="AR32" s="33" t="str">
        <f>IF(COUNTIF($AQ$6:$AQ32,AQ32)&gt;1,"Повтор","")</f>
        <v>Повтор</v>
      </c>
    </row>
    <row r="33" spans="1:44" ht="15" customHeight="1" thickBot="1" x14ac:dyDescent="0.3">
      <c r="A33" s="98">
        <v>28</v>
      </c>
      <c r="B33" s="98">
        <v>6</v>
      </c>
      <c r="C33" s="98">
        <f t="shared" si="11"/>
        <v>4</v>
      </c>
      <c r="D33" s="99" t="s">
        <v>79</v>
      </c>
      <c r="E33" s="99" t="s">
        <v>76</v>
      </c>
      <c r="F33" s="99"/>
      <c r="G33" s="100" t="s">
        <v>80</v>
      </c>
      <c r="H33" s="101" t="s">
        <v>81</v>
      </c>
      <c r="I33" s="102"/>
      <c r="J33" s="103"/>
      <c r="K33" s="102"/>
      <c r="L33" s="103"/>
      <c r="M33" s="102"/>
      <c r="N33" s="103"/>
      <c r="O33" s="103"/>
      <c r="P33" s="104" t="str">
        <f t="shared" si="0"/>
        <v xml:space="preserve"> </v>
      </c>
      <c r="Q33" s="105" t="s">
        <v>62</v>
      </c>
      <c r="R33" s="106"/>
      <c r="S33" s="106"/>
      <c r="T33" s="107"/>
      <c r="U33" s="108"/>
      <c r="V33" s="107"/>
      <c r="W33" s="106"/>
      <c r="X33" s="109"/>
      <c r="Y33" s="107"/>
      <c r="Z33" s="107"/>
      <c r="AA33" s="107"/>
      <c r="AB33" s="107"/>
      <c r="AC33" s="107"/>
      <c r="AD33" s="106"/>
      <c r="AE33" s="106"/>
      <c r="AF33" s="109"/>
      <c r="AG33" s="110"/>
      <c r="AH33" s="110"/>
      <c r="AI33" s="110"/>
      <c r="AJ33" s="66">
        <f t="shared" si="1"/>
        <v>0</v>
      </c>
      <c r="AK33" s="111" t="str">
        <f t="shared" si="5"/>
        <v xml:space="preserve"> </v>
      </c>
      <c r="AL33" s="111" t="str">
        <f t="shared" si="6"/>
        <v xml:space="preserve"> </v>
      </c>
      <c r="AM33" s="111" t="str">
        <f t="shared" si="2"/>
        <v xml:space="preserve"> </v>
      </c>
      <c r="AN33" s="112"/>
      <c r="AO33" s="61">
        <f t="shared" si="3"/>
        <v>0</v>
      </c>
      <c r="AP33" s="61" t="str">
        <f t="shared" si="4"/>
        <v>Пусто</v>
      </c>
      <c r="AQ33" s="66" t="str">
        <f t="shared" si="8"/>
        <v/>
      </c>
      <c r="AR33" s="66" t="str">
        <f>IF(COUNTIF($AQ$6:$AQ33,AQ33)&gt;1,"Повтор","")</f>
        <v>Повтор</v>
      </c>
    </row>
    <row r="34" spans="1:44" ht="15" customHeight="1" x14ac:dyDescent="0.25">
      <c r="A34" s="97">
        <v>29</v>
      </c>
      <c r="B34" s="97">
        <v>0</v>
      </c>
      <c r="C34" s="97">
        <f t="shared" ref="C34" si="15">C33+1</f>
        <v>5</v>
      </c>
      <c r="D34" s="69" t="s">
        <v>84</v>
      </c>
      <c r="E34" s="69" t="s">
        <v>85</v>
      </c>
      <c r="F34" s="69"/>
      <c r="G34" s="70">
        <v>3115376800</v>
      </c>
      <c r="H34" s="71" t="s">
        <v>86</v>
      </c>
      <c r="I34" s="72">
        <v>185</v>
      </c>
      <c r="J34" s="73">
        <v>252900.33</v>
      </c>
      <c r="K34" s="72">
        <v>16</v>
      </c>
      <c r="L34" s="73">
        <v>79341.279999999999</v>
      </c>
      <c r="M34" s="72">
        <v>25</v>
      </c>
      <c r="N34" s="73">
        <v>121927.25</v>
      </c>
      <c r="O34" s="74" t="s">
        <v>61</v>
      </c>
      <c r="P34" s="75" t="str">
        <f t="shared" si="0"/>
        <v>Поставлено по потребности, в т.ч. 1 квартал</v>
      </c>
      <c r="Q34" s="76" t="s">
        <v>87</v>
      </c>
      <c r="R34" s="77"/>
      <c r="S34" s="78"/>
      <c r="T34" s="79"/>
      <c r="U34" s="80"/>
      <c r="V34" s="81"/>
      <c r="W34" s="82"/>
      <c r="X34" s="83"/>
      <c r="Y34" s="78"/>
      <c r="Z34" s="78"/>
      <c r="AA34" s="84"/>
      <c r="AB34" s="85"/>
      <c r="AC34" s="85"/>
      <c r="AD34" s="86"/>
      <c r="AE34" s="86"/>
      <c r="AF34" s="87"/>
      <c r="AG34" s="88"/>
      <c r="AH34" s="88"/>
      <c r="AI34" s="88"/>
      <c r="AJ34" s="89" t="str">
        <f t="shared" si="1"/>
        <v>Выкуп склад-магазин</v>
      </c>
      <c r="AK34" s="89" t="str">
        <f t="shared" si="5"/>
        <v>Потребность текущего года</v>
      </c>
      <c r="AL34" s="89" t="str">
        <f t="shared" si="6"/>
        <v>Обеспечение годовой потребности</v>
      </c>
      <c r="AM34" s="89" t="str">
        <f t="shared" si="2"/>
        <v>Поставлено по потребности, в т.ч. 1 квартал</v>
      </c>
      <c r="AN34" s="90" t="str">
        <f t="shared" ref="AN34" si="16">IF(AM34:AM40="Поставлено по потребности, в т.ч. 1 квартал","Поставлено 1 квартал",
IF(AM34:AM40="Поставлено","Поставлено",
IF(AM34:AM40="Законтрактовано","Законтрактовано",
IF(AM34:AM40="КДР","КДР",
IF(AM34:AM40="Заявка оформлена","Заявлено",
IF(AM34:AM40="оформление заявки","Оформление заявок","В проработке"))))))</f>
        <v>Поставлено 1 квартал</v>
      </c>
      <c r="AO34" s="91">
        <f t="shared" si="3"/>
        <v>185</v>
      </c>
      <c r="AP34" s="91" t="str">
        <f t="shared" si="4"/>
        <v>ОК</v>
      </c>
      <c r="AQ34" s="33" t="str">
        <f t="shared" si="8"/>
        <v/>
      </c>
      <c r="AR34" s="33" t="str">
        <f>IF(COUNTIF($AQ$6:$AQ34,AQ34)&gt;1,"Повтор","")</f>
        <v>Повтор</v>
      </c>
    </row>
    <row r="35" spans="1:44" ht="30" customHeight="1" x14ac:dyDescent="0.25">
      <c r="A35" s="97">
        <v>30</v>
      </c>
      <c r="B35" s="97">
        <v>1</v>
      </c>
      <c r="C35" s="97">
        <f t="shared" ref="C35" si="17">C34</f>
        <v>5</v>
      </c>
      <c r="D35" s="92" t="s">
        <v>84</v>
      </c>
      <c r="E35" s="92" t="s">
        <v>85</v>
      </c>
      <c r="F35" s="92"/>
      <c r="G35" s="93">
        <v>3115376800</v>
      </c>
      <c r="H35" s="71" t="s">
        <v>86</v>
      </c>
      <c r="I35" s="72"/>
      <c r="J35" s="73"/>
      <c r="K35" s="72"/>
      <c r="L35" s="73"/>
      <c r="M35" s="72"/>
      <c r="N35" s="73"/>
      <c r="O35" s="73" t="s">
        <v>68</v>
      </c>
      <c r="P35" s="75" t="str">
        <f t="shared" si="0"/>
        <v>Проработано</v>
      </c>
      <c r="Q35" s="76" t="s">
        <v>87</v>
      </c>
      <c r="R35" s="77" t="s">
        <v>88</v>
      </c>
      <c r="S35" s="78"/>
      <c r="T35" s="79" t="s">
        <v>89</v>
      </c>
      <c r="U35" s="80"/>
      <c r="V35" s="81">
        <v>20014252</v>
      </c>
      <c r="W35" s="82">
        <v>44679</v>
      </c>
      <c r="X35" s="83">
        <v>10</v>
      </c>
      <c r="Y35" s="78">
        <v>540</v>
      </c>
      <c r="Z35" s="78" t="s">
        <v>90</v>
      </c>
      <c r="AA35" s="84">
        <v>44686</v>
      </c>
      <c r="AB35" s="78">
        <v>10</v>
      </c>
      <c r="AC35" s="78"/>
      <c r="AD35" s="94" t="s">
        <v>91</v>
      </c>
      <c r="AE35" s="94">
        <v>44778</v>
      </c>
      <c r="AF35" s="83">
        <v>10</v>
      </c>
      <c r="AG35" s="95">
        <v>450</v>
      </c>
      <c r="AH35" s="95">
        <v>10</v>
      </c>
      <c r="AI35" s="95">
        <v>28524.87</v>
      </c>
      <c r="AJ35" s="33" t="str">
        <f t="shared" si="1"/>
        <v>Срочный закуп ПС</v>
      </c>
      <c r="AK35" s="89" t="str">
        <f t="shared" si="5"/>
        <v>Потребность текущего года</v>
      </c>
      <c r="AL35" s="89" t="str">
        <f t="shared" si="6"/>
        <v>Позиций к поставке</v>
      </c>
      <c r="AM35" s="89" t="str">
        <f t="shared" si="2"/>
        <v>Поставлено</v>
      </c>
      <c r="AN35" s="90"/>
      <c r="AO35" s="68">
        <f t="shared" si="3"/>
        <v>10</v>
      </c>
      <c r="AP35" s="68" t="str">
        <f t="shared" si="4"/>
        <v>ОК</v>
      </c>
      <c r="AQ35" s="33">
        <f t="shared" si="8"/>
        <v>5</v>
      </c>
      <c r="AR35" s="33" t="str">
        <f>IF(COUNTIF($AQ$6:$AQ35,AQ35)&gt;1,"Повтор","")</f>
        <v/>
      </c>
    </row>
    <row r="36" spans="1:44" ht="15" customHeight="1" x14ac:dyDescent="0.25">
      <c r="A36" s="97">
        <v>31</v>
      </c>
      <c r="B36" s="97">
        <v>2</v>
      </c>
      <c r="C36" s="97">
        <f t="shared" si="11"/>
        <v>5</v>
      </c>
      <c r="D36" s="92" t="s">
        <v>84</v>
      </c>
      <c r="E36" s="92" t="s">
        <v>85</v>
      </c>
      <c r="F36" s="92"/>
      <c r="G36" s="93">
        <v>3115376800</v>
      </c>
      <c r="H36" s="71" t="s">
        <v>86</v>
      </c>
      <c r="I36" s="72"/>
      <c r="J36" s="73"/>
      <c r="K36" s="72"/>
      <c r="L36" s="73"/>
      <c r="M36" s="72"/>
      <c r="N36" s="73"/>
      <c r="O36" s="73" t="s">
        <v>82</v>
      </c>
      <c r="P36" s="75" t="str">
        <f t="shared" si="0"/>
        <v>Проработано</v>
      </c>
      <c r="Q36" s="76" t="s">
        <v>87</v>
      </c>
      <c r="R36" s="78"/>
      <c r="S36" s="82"/>
      <c r="T36" s="78" t="s">
        <v>92</v>
      </c>
      <c r="U36" s="80"/>
      <c r="V36" s="78">
        <v>20014782</v>
      </c>
      <c r="W36" s="82"/>
      <c r="X36" s="83">
        <v>16</v>
      </c>
      <c r="Y36" s="78"/>
      <c r="Z36" s="78"/>
      <c r="AA36" s="78"/>
      <c r="AB36" s="78"/>
      <c r="AC36" s="78"/>
      <c r="AD36" s="82"/>
      <c r="AE36" s="82"/>
      <c r="AF36" s="83"/>
      <c r="AG36" s="95"/>
      <c r="AH36" s="95"/>
      <c r="AI36" s="95"/>
      <c r="AJ36" s="33" t="str">
        <f t="shared" si="1"/>
        <v>Закуп КГМК</v>
      </c>
      <c r="AK36" s="89" t="str">
        <f t="shared" si="5"/>
        <v>Потребность текущего года</v>
      </c>
      <c r="AL36" s="89" t="str">
        <f t="shared" si="6"/>
        <v>Позиций к поставке</v>
      </c>
      <c r="AM36" s="89" t="str">
        <f t="shared" si="2"/>
        <v>Заявка оформлена</v>
      </c>
      <c r="AN36" s="90"/>
      <c r="AO36" s="68">
        <f t="shared" si="3"/>
        <v>16</v>
      </c>
      <c r="AP36" s="68" t="str">
        <f t="shared" si="4"/>
        <v>ОК</v>
      </c>
      <c r="AQ36" s="33" t="str">
        <f t="shared" si="8"/>
        <v/>
      </c>
      <c r="AR36" s="33" t="str">
        <f>IF(COUNTIF($AQ$6:$AQ36,AQ36)&gt;1,"Повтор","")</f>
        <v>Повтор</v>
      </c>
    </row>
    <row r="37" spans="1:44" ht="15" customHeight="1" x14ac:dyDescent="0.25">
      <c r="A37" s="97">
        <v>32</v>
      </c>
      <c r="B37" s="97">
        <v>3</v>
      </c>
      <c r="C37" s="97">
        <f t="shared" si="11"/>
        <v>5</v>
      </c>
      <c r="D37" s="92" t="s">
        <v>84</v>
      </c>
      <c r="E37" s="92" t="s">
        <v>85</v>
      </c>
      <c r="F37" s="92"/>
      <c r="G37" s="93">
        <v>3115376800</v>
      </c>
      <c r="H37" s="71" t="s">
        <v>86</v>
      </c>
      <c r="I37" s="72"/>
      <c r="J37" s="73"/>
      <c r="K37" s="72"/>
      <c r="L37" s="73"/>
      <c r="M37" s="72"/>
      <c r="N37" s="73"/>
      <c r="O37" s="73" t="s">
        <v>82</v>
      </c>
      <c r="P37" s="75" t="str">
        <f t="shared" si="0"/>
        <v>Проработано</v>
      </c>
      <c r="Q37" s="76" t="s">
        <v>87</v>
      </c>
      <c r="R37" s="82"/>
      <c r="S37" s="82"/>
      <c r="T37" s="78" t="s">
        <v>93</v>
      </c>
      <c r="U37" s="80"/>
      <c r="V37" s="77">
        <v>20014781</v>
      </c>
      <c r="W37" s="82"/>
      <c r="X37" s="83">
        <v>50</v>
      </c>
      <c r="Y37" s="78"/>
      <c r="Z37" s="78"/>
      <c r="AA37" s="78"/>
      <c r="AB37" s="78"/>
      <c r="AC37" s="78"/>
      <c r="AD37" s="82"/>
      <c r="AE37" s="82"/>
      <c r="AF37" s="83"/>
      <c r="AG37" s="95"/>
      <c r="AH37" s="95"/>
      <c r="AI37" s="95"/>
      <c r="AJ37" s="33" t="str">
        <f t="shared" si="1"/>
        <v>Закуп КГМК</v>
      </c>
      <c r="AK37" s="89" t="str">
        <f t="shared" si="5"/>
        <v>Потребность текущего года</v>
      </c>
      <c r="AL37" s="89" t="str">
        <f t="shared" si="6"/>
        <v>Позиций к поставке</v>
      </c>
      <c r="AM37" s="89" t="str">
        <f t="shared" si="2"/>
        <v>Заявка оформлена</v>
      </c>
      <c r="AN37" s="90"/>
      <c r="AO37" s="68">
        <f t="shared" si="3"/>
        <v>50</v>
      </c>
      <c r="AP37" s="68" t="str">
        <f t="shared" si="4"/>
        <v>ОК</v>
      </c>
      <c r="AQ37" s="33" t="str">
        <f t="shared" si="8"/>
        <v/>
      </c>
      <c r="AR37" s="33" t="str">
        <f>IF(COUNTIF($AQ$6:$AQ37,AQ37)&gt;1,"Повтор","")</f>
        <v>Повтор</v>
      </c>
    </row>
    <row r="38" spans="1:44" ht="15" customHeight="1" x14ac:dyDescent="0.25">
      <c r="A38" s="97">
        <v>33</v>
      </c>
      <c r="B38" s="97">
        <v>4</v>
      </c>
      <c r="C38" s="97">
        <f t="shared" si="11"/>
        <v>5</v>
      </c>
      <c r="D38" s="92" t="s">
        <v>84</v>
      </c>
      <c r="E38" s="92" t="s">
        <v>85</v>
      </c>
      <c r="F38" s="92"/>
      <c r="G38" s="93">
        <v>3115376800</v>
      </c>
      <c r="H38" s="71" t="s">
        <v>86</v>
      </c>
      <c r="I38" s="72"/>
      <c r="J38" s="73"/>
      <c r="K38" s="72"/>
      <c r="L38" s="73"/>
      <c r="M38" s="72"/>
      <c r="N38" s="73"/>
      <c r="O38" s="73" t="s">
        <v>82</v>
      </c>
      <c r="P38" s="75" t="str">
        <f t="shared" si="0"/>
        <v>Проработано</v>
      </c>
      <c r="Q38" s="76" t="s">
        <v>87</v>
      </c>
      <c r="R38" s="82"/>
      <c r="S38" s="82"/>
      <c r="T38" s="78" t="s">
        <v>83</v>
      </c>
      <c r="U38" s="80"/>
      <c r="V38" s="78">
        <v>20014553</v>
      </c>
      <c r="W38" s="82"/>
      <c r="X38" s="83">
        <v>2</v>
      </c>
      <c r="Y38" s="78"/>
      <c r="Z38" s="78"/>
      <c r="AA38" s="78"/>
      <c r="AB38" s="78"/>
      <c r="AC38" s="78"/>
      <c r="AD38" s="82"/>
      <c r="AE38" s="82"/>
      <c r="AF38" s="83"/>
      <c r="AG38" s="95"/>
      <c r="AH38" s="95"/>
      <c r="AI38" s="95"/>
      <c r="AJ38" s="33" t="str">
        <f t="shared" si="1"/>
        <v>Закуп КГМК</v>
      </c>
      <c r="AK38" s="89" t="str">
        <f t="shared" si="5"/>
        <v>Потребность текущего года</v>
      </c>
      <c r="AL38" s="89" t="str">
        <f t="shared" si="6"/>
        <v>Позиций к поставке</v>
      </c>
      <c r="AM38" s="89" t="str">
        <f t="shared" si="2"/>
        <v>Заявка оформлена</v>
      </c>
      <c r="AN38" s="90"/>
      <c r="AO38" s="68">
        <f t="shared" si="3"/>
        <v>2</v>
      </c>
      <c r="AP38" s="68" t="str">
        <f t="shared" si="4"/>
        <v>ОК</v>
      </c>
      <c r="AQ38" s="33" t="str">
        <f t="shared" si="8"/>
        <v/>
      </c>
      <c r="AR38" s="33" t="str">
        <f>IF(COUNTIF($AQ$6:$AQ38,AQ38)&gt;1,"Повтор","")</f>
        <v>Повтор</v>
      </c>
    </row>
    <row r="39" spans="1:44" ht="15" customHeight="1" x14ac:dyDescent="0.25">
      <c r="A39" s="97">
        <v>34</v>
      </c>
      <c r="B39" s="97">
        <v>5</v>
      </c>
      <c r="C39" s="97">
        <f t="shared" si="11"/>
        <v>5</v>
      </c>
      <c r="D39" s="92" t="s">
        <v>84</v>
      </c>
      <c r="E39" s="92" t="s">
        <v>85</v>
      </c>
      <c r="F39" s="92"/>
      <c r="G39" s="93">
        <v>3115376800</v>
      </c>
      <c r="H39" s="71" t="s">
        <v>86</v>
      </c>
      <c r="I39" s="72"/>
      <c r="J39" s="73"/>
      <c r="K39" s="72"/>
      <c r="L39" s="73"/>
      <c r="M39" s="72"/>
      <c r="N39" s="73"/>
      <c r="O39" s="73"/>
      <c r="P39" s="75" t="str">
        <f t="shared" si="0"/>
        <v xml:space="preserve"> </v>
      </c>
      <c r="Q39" s="76" t="s">
        <v>87</v>
      </c>
      <c r="R39" s="82"/>
      <c r="S39" s="82"/>
      <c r="T39" s="78"/>
      <c r="U39" s="80"/>
      <c r="V39" s="96"/>
      <c r="W39" s="82"/>
      <c r="X39" s="83"/>
      <c r="Y39" s="78"/>
      <c r="Z39" s="78"/>
      <c r="AA39" s="78"/>
      <c r="AB39" s="78"/>
      <c r="AC39" s="78"/>
      <c r="AD39" s="82"/>
      <c r="AE39" s="82"/>
      <c r="AF39" s="83"/>
      <c r="AG39" s="95"/>
      <c r="AH39" s="95"/>
      <c r="AI39" s="95"/>
      <c r="AJ39" s="33">
        <f t="shared" si="1"/>
        <v>0</v>
      </c>
      <c r="AK39" s="89" t="str">
        <f t="shared" si="5"/>
        <v xml:space="preserve"> </v>
      </c>
      <c r="AL39" s="89" t="str">
        <f t="shared" si="6"/>
        <v xml:space="preserve"> </v>
      </c>
      <c r="AM39" s="89" t="str">
        <f t="shared" si="2"/>
        <v xml:space="preserve"> </v>
      </c>
      <c r="AN39" s="90"/>
      <c r="AO39" s="68">
        <f t="shared" si="3"/>
        <v>0</v>
      </c>
      <c r="AP39" s="68" t="str">
        <f t="shared" si="4"/>
        <v>Пусто</v>
      </c>
      <c r="AQ39" s="33" t="str">
        <f t="shared" si="8"/>
        <v/>
      </c>
      <c r="AR39" s="33" t="str">
        <f>IF(COUNTIF($AQ$6:$AQ39,AQ39)&gt;1,"Повтор","")</f>
        <v>Повтор</v>
      </c>
    </row>
    <row r="40" spans="1:44" ht="15" customHeight="1" thickBot="1" x14ac:dyDescent="0.3">
      <c r="A40" s="98">
        <v>35</v>
      </c>
      <c r="B40" s="98">
        <v>6</v>
      </c>
      <c r="C40" s="98">
        <f t="shared" si="11"/>
        <v>5</v>
      </c>
      <c r="D40" s="99" t="s">
        <v>84</v>
      </c>
      <c r="E40" s="99" t="s">
        <v>85</v>
      </c>
      <c r="F40" s="99"/>
      <c r="G40" s="100">
        <v>3115376800</v>
      </c>
      <c r="H40" s="101" t="s">
        <v>86</v>
      </c>
      <c r="I40" s="102"/>
      <c r="J40" s="103"/>
      <c r="K40" s="102"/>
      <c r="L40" s="103"/>
      <c r="M40" s="102"/>
      <c r="N40" s="103"/>
      <c r="O40" s="103"/>
      <c r="P40" s="104" t="str">
        <f t="shared" si="0"/>
        <v xml:space="preserve"> </v>
      </c>
      <c r="Q40" s="105" t="s">
        <v>87</v>
      </c>
      <c r="R40" s="106"/>
      <c r="S40" s="106"/>
      <c r="T40" s="107"/>
      <c r="U40" s="108"/>
      <c r="V40" s="107"/>
      <c r="W40" s="106"/>
      <c r="X40" s="109"/>
      <c r="Y40" s="107"/>
      <c r="Z40" s="107"/>
      <c r="AA40" s="107"/>
      <c r="AB40" s="107"/>
      <c r="AC40" s="107"/>
      <c r="AD40" s="106"/>
      <c r="AE40" s="106"/>
      <c r="AF40" s="109"/>
      <c r="AG40" s="110"/>
      <c r="AH40" s="110"/>
      <c r="AI40" s="110"/>
      <c r="AJ40" s="66">
        <f t="shared" si="1"/>
        <v>0</v>
      </c>
      <c r="AK40" s="111" t="str">
        <f t="shared" si="5"/>
        <v xml:space="preserve"> </v>
      </c>
      <c r="AL40" s="111" t="str">
        <f t="shared" si="6"/>
        <v xml:space="preserve"> </v>
      </c>
      <c r="AM40" s="111" t="str">
        <f t="shared" si="2"/>
        <v xml:space="preserve"> </v>
      </c>
      <c r="AN40" s="112"/>
      <c r="AO40" s="61">
        <f t="shared" si="3"/>
        <v>0</v>
      </c>
      <c r="AP40" s="61" t="str">
        <f t="shared" si="4"/>
        <v>Пусто</v>
      </c>
      <c r="AQ40" s="66" t="str">
        <f t="shared" si="8"/>
        <v/>
      </c>
      <c r="AR40" s="66" t="str">
        <f>IF(COUNTIF($AQ$6:$AQ40,AQ40)&gt;1,"Повтор","")</f>
        <v>Повтор</v>
      </c>
    </row>
    <row r="41" spans="1:44" ht="15" customHeight="1" x14ac:dyDescent="0.25">
      <c r="A41" s="97">
        <v>36</v>
      </c>
      <c r="B41" s="97">
        <v>0</v>
      </c>
      <c r="C41" s="97">
        <f t="shared" ref="C41" si="18">C40+1</f>
        <v>6</v>
      </c>
      <c r="D41" s="69" t="s">
        <v>94</v>
      </c>
      <c r="E41" s="69" t="s">
        <v>85</v>
      </c>
      <c r="F41" s="69"/>
      <c r="G41" s="70">
        <v>5590009157</v>
      </c>
      <c r="H41" s="71" t="s">
        <v>95</v>
      </c>
      <c r="I41" s="72">
        <v>5</v>
      </c>
      <c r="J41" s="73">
        <v>49725.15</v>
      </c>
      <c r="K41" s="72">
        <v>5</v>
      </c>
      <c r="L41" s="73">
        <v>49725.15</v>
      </c>
      <c r="M41" s="72"/>
      <c r="N41" s="73"/>
      <c r="O41" s="74" t="s">
        <v>67</v>
      </c>
      <c r="P41" s="75" t="str">
        <f t="shared" si="0"/>
        <v>Поставлено по потребности, в т.ч. 1 квартал</v>
      </c>
      <c r="Q41" s="76" t="s">
        <v>62</v>
      </c>
      <c r="R41" s="77"/>
      <c r="S41" s="78"/>
      <c r="T41" s="79"/>
      <c r="U41" s="80"/>
      <c r="V41" s="81"/>
      <c r="W41" s="82"/>
      <c r="X41" s="83"/>
      <c r="Y41" s="78"/>
      <c r="Z41" s="78"/>
      <c r="AA41" s="84"/>
      <c r="AB41" s="85"/>
      <c r="AC41" s="85"/>
      <c r="AD41" s="86"/>
      <c r="AE41" s="86"/>
      <c r="AF41" s="87"/>
      <c r="AG41" s="88"/>
      <c r="AH41" s="88"/>
      <c r="AI41" s="88"/>
      <c r="AJ41" s="89" t="str">
        <f t="shared" si="1"/>
        <v>Поставка по плану закупа ПС</v>
      </c>
      <c r="AK41" s="89" t="str">
        <f t="shared" si="5"/>
        <v>Потребность текущего года</v>
      </c>
      <c r="AL41" s="89" t="str">
        <f t="shared" si="6"/>
        <v>Обеспечение годовой потребности</v>
      </c>
      <c r="AM41" s="89" t="str">
        <f t="shared" si="2"/>
        <v>Поставлено по потребности, в т.ч. 1 квартал</v>
      </c>
      <c r="AN41" s="90" t="str">
        <f t="shared" ref="AN41" si="19">IF(AM41:AM47="Поставлено по потребности, в т.ч. 1 квартал","Поставлено 1 квартал",
IF(AM41:AM47="Поставлено","Поставлено",
IF(AM41:AM47="Законтрактовано","Законтрактовано",
IF(AM41:AM47="КДР","КДР",
IF(AM41:AM47="Заявка оформлена","Заявлено",
IF(AM41:AM47="оформление заявки","Оформление заявок","В проработке"))))))</f>
        <v>Поставлено 1 квартал</v>
      </c>
      <c r="AO41" s="91">
        <f t="shared" si="3"/>
        <v>5</v>
      </c>
      <c r="AP41" s="91" t="str">
        <f t="shared" si="4"/>
        <v>ОК</v>
      </c>
      <c r="AQ41" s="33" t="str">
        <f t="shared" si="8"/>
        <v/>
      </c>
      <c r="AR41" s="33" t="str">
        <f>IF(COUNTIF($AQ$6:$AQ41,AQ41)&gt;1,"Повтор","")</f>
        <v>Повтор</v>
      </c>
    </row>
    <row r="42" spans="1:44" ht="15" customHeight="1" x14ac:dyDescent="0.25">
      <c r="A42" s="97">
        <v>37</v>
      </c>
      <c r="B42" s="97">
        <v>1</v>
      </c>
      <c r="C42" s="97">
        <f t="shared" ref="C42" si="20">C41</f>
        <v>6</v>
      </c>
      <c r="D42" s="92" t="s">
        <v>94</v>
      </c>
      <c r="E42" s="92" t="s">
        <v>85</v>
      </c>
      <c r="F42" s="92"/>
      <c r="G42" s="93">
        <v>5590009157</v>
      </c>
      <c r="H42" s="71" t="s">
        <v>95</v>
      </c>
      <c r="I42" s="72"/>
      <c r="J42" s="73"/>
      <c r="K42" s="72"/>
      <c r="L42" s="73"/>
      <c r="M42" s="72"/>
      <c r="N42" s="73"/>
      <c r="O42" s="73" t="s">
        <v>68</v>
      </c>
      <c r="P42" s="75" t="str">
        <f t="shared" si="0"/>
        <v>Проработано</v>
      </c>
      <c r="Q42" s="76" t="s">
        <v>62</v>
      </c>
      <c r="R42" s="77"/>
      <c r="S42" s="78"/>
      <c r="T42" s="79" t="s">
        <v>96</v>
      </c>
      <c r="U42" s="80"/>
      <c r="V42" s="81">
        <v>20014954</v>
      </c>
      <c r="W42" s="82"/>
      <c r="X42" s="83">
        <v>2</v>
      </c>
      <c r="Y42" s="78">
        <v>240.88</v>
      </c>
      <c r="Z42" s="78"/>
      <c r="AA42" s="84"/>
      <c r="AB42" s="78">
        <v>2</v>
      </c>
      <c r="AC42" s="78">
        <v>240.88</v>
      </c>
      <c r="AD42" s="94" t="s">
        <v>97</v>
      </c>
      <c r="AE42" s="94">
        <v>44768</v>
      </c>
      <c r="AF42" s="83">
        <v>2</v>
      </c>
      <c r="AG42" s="95">
        <v>240.88</v>
      </c>
      <c r="AH42" s="95">
        <v>2</v>
      </c>
      <c r="AI42" s="95">
        <v>240.88</v>
      </c>
      <c r="AJ42" s="33" t="str">
        <f t="shared" si="1"/>
        <v>Срочный закуп ПС</v>
      </c>
      <c r="AK42" s="89" t="str">
        <f t="shared" si="5"/>
        <v>Потребность текущего года</v>
      </c>
      <c r="AL42" s="89" t="str">
        <f t="shared" si="6"/>
        <v>Позиций к поставке</v>
      </c>
      <c r="AM42" s="89" t="str">
        <f t="shared" si="2"/>
        <v>Поставлено</v>
      </c>
      <c r="AN42" s="90"/>
      <c r="AO42" s="68">
        <f t="shared" si="3"/>
        <v>2</v>
      </c>
      <c r="AP42" s="68" t="str">
        <f t="shared" si="4"/>
        <v>ОК</v>
      </c>
      <c r="AQ42" s="33">
        <f t="shared" si="8"/>
        <v>6</v>
      </c>
      <c r="AR42" s="33" t="str">
        <f>IF(COUNTIF($AQ$6:$AQ42,AQ42)&gt;1,"Повтор","")</f>
        <v/>
      </c>
    </row>
    <row r="43" spans="1:44" ht="15" customHeight="1" x14ac:dyDescent="0.25">
      <c r="A43" s="97">
        <v>38</v>
      </c>
      <c r="B43" s="97">
        <v>2</v>
      </c>
      <c r="C43" s="97">
        <f t="shared" si="11"/>
        <v>6</v>
      </c>
      <c r="D43" s="92" t="s">
        <v>94</v>
      </c>
      <c r="E43" s="92" t="s">
        <v>85</v>
      </c>
      <c r="F43" s="92"/>
      <c r="G43" s="93">
        <v>5590009157</v>
      </c>
      <c r="H43" s="71" t="s">
        <v>95</v>
      </c>
      <c r="I43" s="72"/>
      <c r="J43" s="73"/>
      <c r="K43" s="72"/>
      <c r="L43" s="73"/>
      <c r="M43" s="72"/>
      <c r="N43" s="73"/>
      <c r="O43" s="73"/>
      <c r="P43" s="75" t="str">
        <f t="shared" si="0"/>
        <v xml:space="preserve"> </v>
      </c>
      <c r="Q43" s="76" t="s">
        <v>62</v>
      </c>
      <c r="R43" s="78"/>
      <c r="S43" s="82"/>
      <c r="T43" s="78"/>
      <c r="U43" s="80"/>
      <c r="V43" s="78"/>
      <c r="W43" s="82"/>
      <c r="X43" s="83"/>
      <c r="Y43" s="78"/>
      <c r="Z43" s="78"/>
      <c r="AA43" s="78"/>
      <c r="AB43" s="78"/>
      <c r="AC43" s="78"/>
      <c r="AD43" s="82"/>
      <c r="AE43" s="82"/>
      <c r="AF43" s="83"/>
      <c r="AG43" s="95"/>
      <c r="AH43" s="95"/>
      <c r="AI43" s="95"/>
      <c r="AJ43" s="33">
        <f t="shared" si="1"/>
        <v>0</v>
      </c>
      <c r="AK43" s="89" t="str">
        <f t="shared" si="5"/>
        <v xml:space="preserve"> </v>
      </c>
      <c r="AL43" s="89" t="str">
        <f t="shared" si="6"/>
        <v xml:space="preserve"> </v>
      </c>
      <c r="AM43" s="89" t="str">
        <f t="shared" si="2"/>
        <v xml:space="preserve"> </v>
      </c>
      <c r="AN43" s="90"/>
      <c r="AO43" s="68">
        <f t="shared" si="3"/>
        <v>0</v>
      </c>
      <c r="AP43" s="68" t="str">
        <f t="shared" si="4"/>
        <v>Пусто</v>
      </c>
      <c r="AQ43" s="33" t="str">
        <f t="shared" si="8"/>
        <v/>
      </c>
      <c r="AR43" s="33" t="str">
        <f>IF(COUNTIF($AQ$6:$AQ43,AQ43)&gt;1,"Повтор","")</f>
        <v>Повтор</v>
      </c>
    </row>
    <row r="44" spans="1:44" ht="15" customHeight="1" x14ac:dyDescent="0.25">
      <c r="A44" s="97">
        <v>39</v>
      </c>
      <c r="B44" s="97">
        <v>3</v>
      </c>
      <c r="C44" s="97">
        <f t="shared" si="11"/>
        <v>6</v>
      </c>
      <c r="D44" s="92" t="s">
        <v>94</v>
      </c>
      <c r="E44" s="92" t="s">
        <v>85</v>
      </c>
      <c r="F44" s="92"/>
      <c r="G44" s="93">
        <v>5590009157</v>
      </c>
      <c r="H44" s="71" t="s">
        <v>95</v>
      </c>
      <c r="I44" s="72"/>
      <c r="J44" s="73"/>
      <c r="K44" s="72"/>
      <c r="L44" s="73"/>
      <c r="M44" s="72"/>
      <c r="N44" s="73"/>
      <c r="O44" s="73"/>
      <c r="P44" s="75" t="str">
        <f t="shared" si="0"/>
        <v xml:space="preserve"> </v>
      </c>
      <c r="Q44" s="76" t="s">
        <v>62</v>
      </c>
      <c r="R44" s="82"/>
      <c r="S44" s="82"/>
      <c r="T44" s="78"/>
      <c r="U44" s="80"/>
      <c r="V44" s="77"/>
      <c r="W44" s="82"/>
      <c r="X44" s="83"/>
      <c r="Y44" s="78"/>
      <c r="Z44" s="78"/>
      <c r="AA44" s="78"/>
      <c r="AB44" s="78"/>
      <c r="AC44" s="78"/>
      <c r="AD44" s="82"/>
      <c r="AE44" s="82"/>
      <c r="AF44" s="83"/>
      <c r="AG44" s="95"/>
      <c r="AH44" s="95"/>
      <c r="AI44" s="95"/>
      <c r="AJ44" s="33">
        <f t="shared" si="1"/>
        <v>0</v>
      </c>
      <c r="AK44" s="89" t="str">
        <f t="shared" si="5"/>
        <v xml:space="preserve"> </v>
      </c>
      <c r="AL44" s="89" t="str">
        <f t="shared" si="6"/>
        <v xml:space="preserve"> </v>
      </c>
      <c r="AM44" s="89" t="str">
        <f t="shared" si="2"/>
        <v xml:space="preserve"> </v>
      </c>
      <c r="AN44" s="90"/>
      <c r="AO44" s="68">
        <f t="shared" si="3"/>
        <v>0</v>
      </c>
      <c r="AP44" s="68" t="str">
        <f t="shared" si="4"/>
        <v>Пусто</v>
      </c>
      <c r="AQ44" s="33" t="str">
        <f t="shared" si="8"/>
        <v/>
      </c>
      <c r="AR44" s="33" t="str">
        <f>IF(COUNTIF($AQ$6:$AQ44,AQ44)&gt;1,"Повтор","")</f>
        <v>Повтор</v>
      </c>
    </row>
    <row r="45" spans="1:44" ht="15" customHeight="1" x14ac:dyDescent="0.25">
      <c r="A45" s="97">
        <v>40</v>
      </c>
      <c r="B45" s="97">
        <v>4</v>
      </c>
      <c r="C45" s="97">
        <f t="shared" si="11"/>
        <v>6</v>
      </c>
      <c r="D45" s="92" t="s">
        <v>94</v>
      </c>
      <c r="E45" s="92" t="s">
        <v>85</v>
      </c>
      <c r="F45" s="92"/>
      <c r="G45" s="93">
        <v>5590009157</v>
      </c>
      <c r="H45" s="71" t="s">
        <v>95</v>
      </c>
      <c r="I45" s="72"/>
      <c r="J45" s="73"/>
      <c r="K45" s="72"/>
      <c r="L45" s="73"/>
      <c r="M45" s="72"/>
      <c r="N45" s="73"/>
      <c r="O45" s="73"/>
      <c r="P45" s="75" t="str">
        <f t="shared" si="0"/>
        <v xml:space="preserve"> </v>
      </c>
      <c r="Q45" s="76" t="s">
        <v>62</v>
      </c>
      <c r="R45" s="82"/>
      <c r="S45" s="82"/>
      <c r="T45" s="78"/>
      <c r="U45" s="80"/>
      <c r="V45" s="78"/>
      <c r="W45" s="82"/>
      <c r="X45" s="83"/>
      <c r="Y45" s="78"/>
      <c r="Z45" s="78"/>
      <c r="AA45" s="78"/>
      <c r="AB45" s="78"/>
      <c r="AC45" s="78"/>
      <c r="AD45" s="82"/>
      <c r="AE45" s="82"/>
      <c r="AF45" s="83"/>
      <c r="AG45" s="95"/>
      <c r="AH45" s="95"/>
      <c r="AI45" s="95"/>
      <c r="AJ45" s="33">
        <f t="shared" si="1"/>
        <v>0</v>
      </c>
      <c r="AK45" s="89" t="str">
        <f t="shared" si="5"/>
        <v xml:space="preserve"> </v>
      </c>
      <c r="AL45" s="89" t="str">
        <f t="shared" si="6"/>
        <v xml:space="preserve"> </v>
      </c>
      <c r="AM45" s="89" t="str">
        <f t="shared" si="2"/>
        <v xml:space="preserve"> </v>
      </c>
      <c r="AN45" s="90"/>
      <c r="AO45" s="68">
        <f t="shared" si="3"/>
        <v>0</v>
      </c>
      <c r="AP45" s="68" t="str">
        <f t="shared" si="4"/>
        <v>Пусто</v>
      </c>
      <c r="AQ45" s="33" t="str">
        <f t="shared" si="8"/>
        <v/>
      </c>
      <c r="AR45" s="33" t="str">
        <f>IF(COUNTIF($AQ$6:$AQ45,AQ45)&gt;1,"Повтор","")</f>
        <v>Повтор</v>
      </c>
    </row>
    <row r="46" spans="1:44" ht="15" customHeight="1" x14ac:dyDescent="0.25">
      <c r="A46" s="97">
        <v>41</v>
      </c>
      <c r="B46" s="97">
        <v>5</v>
      </c>
      <c r="C46" s="97">
        <f t="shared" si="11"/>
        <v>6</v>
      </c>
      <c r="D46" s="92" t="s">
        <v>94</v>
      </c>
      <c r="E46" s="92" t="s">
        <v>85</v>
      </c>
      <c r="F46" s="92"/>
      <c r="G46" s="93">
        <v>5590009157</v>
      </c>
      <c r="H46" s="71" t="s">
        <v>95</v>
      </c>
      <c r="I46" s="72"/>
      <c r="J46" s="73"/>
      <c r="K46" s="72"/>
      <c r="L46" s="73"/>
      <c r="M46" s="72"/>
      <c r="N46" s="73"/>
      <c r="O46" s="73"/>
      <c r="P46" s="75" t="str">
        <f t="shared" si="0"/>
        <v xml:space="preserve"> </v>
      </c>
      <c r="Q46" s="76" t="s">
        <v>62</v>
      </c>
      <c r="R46" s="82"/>
      <c r="S46" s="82"/>
      <c r="T46" s="78"/>
      <c r="U46" s="80"/>
      <c r="V46" s="96"/>
      <c r="W46" s="82"/>
      <c r="X46" s="83"/>
      <c r="Y46" s="78"/>
      <c r="Z46" s="78"/>
      <c r="AA46" s="78"/>
      <c r="AB46" s="78"/>
      <c r="AC46" s="78"/>
      <c r="AD46" s="82"/>
      <c r="AE46" s="82"/>
      <c r="AF46" s="83"/>
      <c r="AG46" s="95"/>
      <c r="AH46" s="95"/>
      <c r="AI46" s="95"/>
      <c r="AJ46" s="33">
        <f t="shared" si="1"/>
        <v>0</v>
      </c>
      <c r="AK46" s="89" t="str">
        <f t="shared" si="5"/>
        <v xml:space="preserve"> </v>
      </c>
      <c r="AL46" s="89" t="str">
        <f t="shared" si="6"/>
        <v xml:space="preserve"> </v>
      </c>
      <c r="AM46" s="89" t="str">
        <f t="shared" si="2"/>
        <v xml:space="preserve"> </v>
      </c>
      <c r="AN46" s="90"/>
      <c r="AO46" s="68">
        <f t="shared" si="3"/>
        <v>0</v>
      </c>
      <c r="AP46" s="68" t="str">
        <f t="shared" si="4"/>
        <v>Пусто</v>
      </c>
      <c r="AQ46" s="33" t="str">
        <f t="shared" si="8"/>
        <v/>
      </c>
      <c r="AR46" s="33" t="str">
        <f>IF(COUNTIF($AQ$6:$AQ46,AQ46)&gt;1,"Повтор","")</f>
        <v>Повтор</v>
      </c>
    </row>
    <row r="47" spans="1:44" ht="15" customHeight="1" thickBot="1" x14ac:dyDescent="0.3">
      <c r="A47" s="98">
        <v>42</v>
      </c>
      <c r="B47" s="98">
        <v>6</v>
      </c>
      <c r="C47" s="98">
        <f t="shared" si="11"/>
        <v>6</v>
      </c>
      <c r="D47" s="99" t="s">
        <v>94</v>
      </c>
      <c r="E47" s="99" t="s">
        <v>85</v>
      </c>
      <c r="F47" s="99"/>
      <c r="G47" s="100">
        <v>5590009157</v>
      </c>
      <c r="H47" s="101" t="s">
        <v>95</v>
      </c>
      <c r="I47" s="102"/>
      <c r="J47" s="103"/>
      <c r="K47" s="102"/>
      <c r="L47" s="103"/>
      <c r="M47" s="102"/>
      <c r="N47" s="103"/>
      <c r="O47" s="103"/>
      <c r="P47" s="104" t="str">
        <f t="shared" si="0"/>
        <v xml:space="preserve"> </v>
      </c>
      <c r="Q47" s="105" t="s">
        <v>62</v>
      </c>
      <c r="R47" s="106"/>
      <c r="S47" s="106"/>
      <c r="T47" s="107"/>
      <c r="U47" s="108"/>
      <c r="V47" s="107"/>
      <c r="W47" s="106"/>
      <c r="X47" s="109"/>
      <c r="Y47" s="107"/>
      <c r="Z47" s="107"/>
      <c r="AA47" s="107"/>
      <c r="AB47" s="107"/>
      <c r="AC47" s="107"/>
      <c r="AD47" s="106"/>
      <c r="AE47" s="106"/>
      <c r="AF47" s="109"/>
      <c r="AG47" s="110"/>
      <c r="AH47" s="110"/>
      <c r="AI47" s="110"/>
      <c r="AJ47" s="66">
        <f t="shared" si="1"/>
        <v>0</v>
      </c>
      <c r="AK47" s="111" t="str">
        <f t="shared" si="5"/>
        <v xml:space="preserve"> </v>
      </c>
      <c r="AL47" s="111" t="str">
        <f t="shared" si="6"/>
        <v xml:space="preserve"> </v>
      </c>
      <c r="AM47" s="111" t="str">
        <f t="shared" si="2"/>
        <v xml:space="preserve"> </v>
      </c>
      <c r="AN47" s="112"/>
      <c r="AO47" s="61">
        <f t="shared" si="3"/>
        <v>0</v>
      </c>
      <c r="AP47" s="61" t="str">
        <f t="shared" si="4"/>
        <v>Пусто</v>
      </c>
      <c r="AQ47" s="66" t="str">
        <f t="shared" si="8"/>
        <v/>
      </c>
      <c r="AR47" s="66" t="str">
        <f>IF(COUNTIF($AQ$6:$AQ47,AQ47)&gt;1,"Повтор","")</f>
        <v>Повтор</v>
      </c>
    </row>
    <row r="48" spans="1:44" ht="15" customHeight="1" x14ac:dyDescent="0.25">
      <c r="A48" s="97">
        <v>43</v>
      </c>
      <c r="B48" s="97">
        <v>0</v>
      </c>
      <c r="C48" s="97">
        <f t="shared" ref="C48" si="21">C47+1</f>
        <v>7</v>
      </c>
      <c r="D48" s="69" t="s">
        <v>98</v>
      </c>
      <c r="E48" s="69" t="s">
        <v>85</v>
      </c>
      <c r="F48" s="69"/>
      <c r="G48" s="70" t="s">
        <v>99</v>
      </c>
      <c r="H48" s="71" t="s">
        <v>100</v>
      </c>
      <c r="I48" s="72">
        <v>50</v>
      </c>
      <c r="J48" s="73"/>
      <c r="K48" s="72"/>
      <c r="L48" s="73"/>
      <c r="M48" s="72"/>
      <c r="N48" s="73"/>
      <c r="O48" s="74"/>
      <c r="P48" s="75" t="str">
        <f t="shared" si="0"/>
        <v>Проработано</v>
      </c>
      <c r="Q48" s="76" t="s">
        <v>101</v>
      </c>
      <c r="R48" s="77"/>
      <c r="S48" s="78"/>
      <c r="T48" s="79"/>
      <c r="U48" s="80"/>
      <c r="V48" s="81"/>
      <c r="W48" s="82"/>
      <c r="X48" s="83"/>
      <c r="Y48" s="78"/>
      <c r="Z48" s="78"/>
      <c r="AA48" s="84"/>
      <c r="AB48" s="85"/>
      <c r="AC48" s="85"/>
      <c r="AD48" s="86"/>
      <c r="AE48" s="86"/>
      <c r="AF48" s="87"/>
      <c r="AG48" s="88"/>
      <c r="AH48" s="88"/>
      <c r="AI48" s="88"/>
      <c r="AJ48" s="89">
        <f t="shared" si="1"/>
        <v>0</v>
      </c>
      <c r="AK48" s="89" t="str">
        <f t="shared" si="5"/>
        <v xml:space="preserve"> </v>
      </c>
      <c r="AL48" s="89" t="str">
        <f t="shared" si="6"/>
        <v xml:space="preserve"> </v>
      </c>
      <c r="AM48" s="89" t="str">
        <f t="shared" si="2"/>
        <v xml:space="preserve"> </v>
      </c>
      <c r="AN48" s="90" t="str">
        <f>IF(AM48:AM54="Поставлено по потребности, в т.ч. 1 квартал","Поставлено 1 квартал",
IF(AM48:AM54="Поставлено","Поставлено",
IF(AM48:AM54="Законтрактовано","Законтрактовано",
IF(AM48:AM54="КДР","КДР",
IF(AM48:AM54="Заявка оформлена","Заявлено",
IF(AM48:AM54="оформление заявки","Оформление заявок","В проработке"))))))</f>
        <v>В проработке</v>
      </c>
      <c r="AO48" s="91">
        <f t="shared" si="3"/>
        <v>50</v>
      </c>
      <c r="AP48" s="91" t="str">
        <f t="shared" si="4"/>
        <v>ОК</v>
      </c>
      <c r="AQ48" s="33" t="str">
        <f t="shared" si="8"/>
        <v/>
      </c>
      <c r="AR48" s="33" t="str">
        <f>IF(COUNTIF($AQ$6:$AQ48,AQ48)&gt;1,"Повтор","")</f>
        <v>Повтор</v>
      </c>
    </row>
    <row r="49" spans="1:44" ht="15" customHeight="1" x14ac:dyDescent="0.25">
      <c r="A49" s="97">
        <v>44</v>
      </c>
      <c r="B49" s="97">
        <v>1</v>
      </c>
      <c r="C49" s="97">
        <f t="shared" ref="C49" si="22">C48</f>
        <v>7</v>
      </c>
      <c r="D49" s="92" t="s">
        <v>98</v>
      </c>
      <c r="E49" s="92" t="s">
        <v>85</v>
      </c>
      <c r="F49" s="92"/>
      <c r="G49" s="93" t="s">
        <v>99</v>
      </c>
      <c r="H49" s="71" t="s">
        <v>100</v>
      </c>
      <c r="I49" s="72"/>
      <c r="J49" s="73"/>
      <c r="K49" s="72"/>
      <c r="L49" s="73"/>
      <c r="M49" s="72"/>
      <c r="N49" s="73"/>
      <c r="O49" s="73" t="s">
        <v>68</v>
      </c>
      <c r="P49" s="75" t="str">
        <f t="shared" si="0"/>
        <v>Проработано</v>
      </c>
      <c r="Q49" s="76" t="s">
        <v>101</v>
      </c>
      <c r="R49" s="77"/>
      <c r="S49" s="78"/>
      <c r="T49" s="79" t="s">
        <v>92</v>
      </c>
      <c r="U49" s="80"/>
      <c r="V49" s="81">
        <v>20014968</v>
      </c>
      <c r="W49" s="82"/>
      <c r="X49" s="83">
        <v>50</v>
      </c>
      <c r="Y49" s="78">
        <v>5794.5</v>
      </c>
      <c r="Z49" s="78" t="s">
        <v>102</v>
      </c>
      <c r="AA49" s="84">
        <v>44719</v>
      </c>
      <c r="AB49" s="78">
        <v>50</v>
      </c>
      <c r="AC49" s="78">
        <v>5794.5</v>
      </c>
      <c r="AD49" s="94" t="s">
        <v>103</v>
      </c>
      <c r="AE49" s="94">
        <v>44886</v>
      </c>
      <c r="AF49" s="83">
        <v>50</v>
      </c>
      <c r="AG49" s="95"/>
      <c r="AH49" s="95"/>
      <c r="AI49" s="95"/>
      <c r="AJ49" s="33" t="str">
        <f t="shared" si="1"/>
        <v>Срочный закуп ПС</v>
      </c>
      <c r="AK49" s="89" t="str">
        <f t="shared" si="5"/>
        <v>Потребность текущего года</v>
      </c>
      <c r="AL49" s="89" t="str">
        <f t="shared" si="6"/>
        <v>Позиций к поставке</v>
      </c>
      <c r="AM49" s="89" t="str">
        <f t="shared" si="2"/>
        <v>Законтрактовано</v>
      </c>
      <c r="AN49" s="90"/>
      <c r="AO49" s="68">
        <f t="shared" si="3"/>
        <v>50</v>
      </c>
      <c r="AP49" s="68" t="str">
        <f t="shared" si="4"/>
        <v>ОК</v>
      </c>
      <c r="AQ49" s="33" t="str">
        <f t="shared" si="8"/>
        <v/>
      </c>
      <c r="AR49" s="33" t="str">
        <f>IF(COUNTIF($AQ$6:$AQ49,AQ49)&gt;1,"Повтор","")</f>
        <v>Повтор</v>
      </c>
    </row>
    <row r="50" spans="1:44" ht="15" customHeight="1" x14ac:dyDescent="0.25">
      <c r="A50" s="97">
        <v>45</v>
      </c>
      <c r="B50" s="97">
        <v>2</v>
      </c>
      <c r="C50" s="97">
        <f t="shared" si="11"/>
        <v>7</v>
      </c>
      <c r="D50" s="92" t="s">
        <v>98</v>
      </c>
      <c r="E50" s="92" t="s">
        <v>85</v>
      </c>
      <c r="F50" s="92"/>
      <c r="G50" s="93" t="s">
        <v>99</v>
      </c>
      <c r="H50" s="71" t="s">
        <v>100</v>
      </c>
      <c r="I50" s="72"/>
      <c r="J50" s="73"/>
      <c r="K50" s="72"/>
      <c r="L50" s="73"/>
      <c r="M50" s="72"/>
      <c r="N50" s="73"/>
      <c r="O50" s="73" t="s">
        <v>82</v>
      </c>
      <c r="P50" s="75" t="str">
        <f t="shared" si="0"/>
        <v>Проработано</v>
      </c>
      <c r="Q50" s="76" t="s">
        <v>101</v>
      </c>
      <c r="R50" s="78"/>
      <c r="S50" s="82"/>
      <c r="T50" s="78" t="s">
        <v>92</v>
      </c>
      <c r="U50" s="80"/>
      <c r="V50" s="78">
        <v>20014782</v>
      </c>
      <c r="W50" s="82"/>
      <c r="X50" s="83">
        <v>50</v>
      </c>
      <c r="Y50" s="78"/>
      <c r="Z50" s="78"/>
      <c r="AA50" s="78"/>
      <c r="AB50" s="78"/>
      <c r="AC50" s="78"/>
      <c r="AD50" s="82"/>
      <c r="AE50" s="82"/>
      <c r="AF50" s="83"/>
      <c r="AG50" s="95"/>
      <c r="AH50" s="95"/>
      <c r="AI50" s="95"/>
      <c r="AJ50" s="33" t="str">
        <f t="shared" si="1"/>
        <v>Закуп КГМК</v>
      </c>
      <c r="AK50" s="89" t="str">
        <f t="shared" si="5"/>
        <v>Потребность текущего года</v>
      </c>
      <c r="AL50" s="89" t="str">
        <f t="shared" si="6"/>
        <v>Позиций к поставке</v>
      </c>
      <c r="AM50" s="89" t="str">
        <f t="shared" si="2"/>
        <v>Заявка оформлена</v>
      </c>
      <c r="AN50" s="90"/>
      <c r="AO50" s="68">
        <f t="shared" si="3"/>
        <v>50</v>
      </c>
      <c r="AP50" s="68" t="str">
        <f t="shared" si="4"/>
        <v>ОК</v>
      </c>
      <c r="AQ50" s="33" t="str">
        <f t="shared" si="8"/>
        <v/>
      </c>
      <c r="AR50" s="33" t="str">
        <f>IF(COUNTIF($AQ$6:$AQ50,AQ50)&gt;1,"Повтор","")</f>
        <v>Повтор</v>
      </c>
    </row>
    <row r="51" spans="1:44" ht="15" customHeight="1" x14ac:dyDescent="0.25">
      <c r="A51" s="97">
        <v>46</v>
      </c>
      <c r="B51" s="97">
        <v>3</v>
      </c>
      <c r="C51" s="97">
        <f t="shared" si="11"/>
        <v>7</v>
      </c>
      <c r="D51" s="92" t="s">
        <v>98</v>
      </c>
      <c r="E51" s="92" t="s">
        <v>85</v>
      </c>
      <c r="F51" s="92"/>
      <c r="G51" s="93" t="s">
        <v>99</v>
      </c>
      <c r="H51" s="71" t="s">
        <v>100</v>
      </c>
      <c r="I51" s="72"/>
      <c r="J51" s="73"/>
      <c r="K51" s="72"/>
      <c r="L51" s="73"/>
      <c r="M51" s="72"/>
      <c r="N51" s="73"/>
      <c r="O51" s="73"/>
      <c r="P51" s="75" t="str">
        <f t="shared" si="0"/>
        <v xml:space="preserve"> </v>
      </c>
      <c r="Q51" s="76" t="s">
        <v>101</v>
      </c>
      <c r="R51" s="82"/>
      <c r="S51" s="82"/>
      <c r="T51" s="78"/>
      <c r="U51" s="80"/>
      <c r="V51" s="77"/>
      <c r="W51" s="82"/>
      <c r="X51" s="83"/>
      <c r="Y51" s="78"/>
      <c r="Z51" s="78"/>
      <c r="AA51" s="78"/>
      <c r="AB51" s="78"/>
      <c r="AC51" s="78"/>
      <c r="AD51" s="82"/>
      <c r="AE51" s="82"/>
      <c r="AF51" s="83"/>
      <c r="AG51" s="95"/>
      <c r="AH51" s="95"/>
      <c r="AI51" s="95"/>
      <c r="AJ51" s="33">
        <f t="shared" si="1"/>
        <v>0</v>
      </c>
      <c r="AK51" s="89" t="str">
        <f t="shared" si="5"/>
        <v xml:space="preserve"> </v>
      </c>
      <c r="AL51" s="89" t="str">
        <f t="shared" si="6"/>
        <v xml:space="preserve"> </v>
      </c>
      <c r="AM51" s="89" t="str">
        <f t="shared" si="2"/>
        <v xml:space="preserve"> </v>
      </c>
      <c r="AN51" s="90"/>
      <c r="AO51" s="68">
        <f t="shared" si="3"/>
        <v>0</v>
      </c>
      <c r="AP51" s="68" t="str">
        <f t="shared" si="4"/>
        <v>Пусто</v>
      </c>
      <c r="AQ51" s="33" t="str">
        <f t="shared" si="8"/>
        <v/>
      </c>
      <c r="AR51" s="33" t="str">
        <f>IF(COUNTIF($AQ$6:$AQ51,AQ51)&gt;1,"Повтор","")</f>
        <v>Повтор</v>
      </c>
    </row>
    <row r="52" spans="1:44" ht="15" customHeight="1" x14ac:dyDescent="0.25">
      <c r="A52" s="97">
        <v>47</v>
      </c>
      <c r="B52" s="97">
        <v>4</v>
      </c>
      <c r="C52" s="97">
        <f t="shared" si="11"/>
        <v>7</v>
      </c>
      <c r="D52" s="92" t="s">
        <v>98</v>
      </c>
      <c r="E52" s="92" t="s">
        <v>85</v>
      </c>
      <c r="F52" s="92"/>
      <c r="G52" s="93" t="s">
        <v>99</v>
      </c>
      <c r="H52" s="71" t="s">
        <v>100</v>
      </c>
      <c r="I52" s="72"/>
      <c r="J52" s="73"/>
      <c r="K52" s="72"/>
      <c r="L52" s="73"/>
      <c r="M52" s="72"/>
      <c r="N52" s="73"/>
      <c r="O52" s="73"/>
      <c r="P52" s="75" t="str">
        <f t="shared" si="0"/>
        <v xml:space="preserve"> </v>
      </c>
      <c r="Q52" s="76" t="s">
        <v>101</v>
      </c>
      <c r="R52" s="82"/>
      <c r="S52" s="82"/>
      <c r="T52" s="78"/>
      <c r="U52" s="80"/>
      <c r="V52" s="78"/>
      <c r="W52" s="82"/>
      <c r="X52" s="83"/>
      <c r="Y52" s="78"/>
      <c r="Z52" s="78"/>
      <c r="AA52" s="78"/>
      <c r="AB52" s="78"/>
      <c r="AC52" s="78"/>
      <c r="AD52" s="82"/>
      <c r="AE52" s="82"/>
      <c r="AF52" s="83"/>
      <c r="AG52" s="95"/>
      <c r="AH52" s="95"/>
      <c r="AI52" s="95"/>
      <c r="AJ52" s="33">
        <f t="shared" si="1"/>
        <v>0</v>
      </c>
      <c r="AK52" s="89" t="str">
        <f t="shared" si="5"/>
        <v xml:space="preserve"> </v>
      </c>
      <c r="AL52" s="89" t="str">
        <f t="shared" si="6"/>
        <v xml:space="preserve"> </v>
      </c>
      <c r="AM52" s="89" t="str">
        <f t="shared" si="2"/>
        <v xml:space="preserve"> </v>
      </c>
      <c r="AN52" s="90"/>
      <c r="AO52" s="68">
        <f t="shared" si="3"/>
        <v>0</v>
      </c>
      <c r="AP52" s="68" t="str">
        <f t="shared" si="4"/>
        <v>Пусто</v>
      </c>
      <c r="AQ52" s="33" t="str">
        <f t="shared" si="8"/>
        <v/>
      </c>
      <c r="AR52" s="33" t="str">
        <f>IF(COUNTIF($AQ$6:$AQ52,AQ52)&gt;1,"Повтор","")</f>
        <v>Повтор</v>
      </c>
    </row>
    <row r="53" spans="1:44" ht="15" customHeight="1" x14ac:dyDescent="0.25">
      <c r="A53" s="97">
        <v>48</v>
      </c>
      <c r="B53" s="97">
        <v>5</v>
      </c>
      <c r="C53" s="97">
        <f t="shared" si="11"/>
        <v>7</v>
      </c>
      <c r="D53" s="92" t="s">
        <v>98</v>
      </c>
      <c r="E53" s="92" t="s">
        <v>85</v>
      </c>
      <c r="F53" s="92"/>
      <c r="G53" s="93" t="s">
        <v>99</v>
      </c>
      <c r="H53" s="71" t="s">
        <v>100</v>
      </c>
      <c r="I53" s="72"/>
      <c r="J53" s="73"/>
      <c r="K53" s="72"/>
      <c r="L53" s="73"/>
      <c r="M53" s="72"/>
      <c r="N53" s="73"/>
      <c r="O53" s="73"/>
      <c r="P53" s="75" t="str">
        <f t="shared" si="0"/>
        <v xml:space="preserve"> </v>
      </c>
      <c r="Q53" s="76" t="s">
        <v>101</v>
      </c>
      <c r="R53" s="82"/>
      <c r="S53" s="82"/>
      <c r="T53" s="78"/>
      <c r="U53" s="80"/>
      <c r="V53" s="96"/>
      <c r="W53" s="82"/>
      <c r="X53" s="83"/>
      <c r="Y53" s="78"/>
      <c r="Z53" s="78"/>
      <c r="AA53" s="78"/>
      <c r="AB53" s="78"/>
      <c r="AC53" s="78"/>
      <c r="AD53" s="82"/>
      <c r="AE53" s="82"/>
      <c r="AF53" s="83"/>
      <c r="AG53" s="95"/>
      <c r="AH53" s="95"/>
      <c r="AI53" s="95"/>
      <c r="AJ53" s="33">
        <f t="shared" si="1"/>
        <v>0</v>
      </c>
      <c r="AK53" s="89" t="str">
        <f t="shared" si="5"/>
        <v xml:space="preserve"> </v>
      </c>
      <c r="AL53" s="89" t="str">
        <f t="shared" si="6"/>
        <v xml:space="preserve"> </v>
      </c>
      <c r="AM53" s="89" t="str">
        <f t="shared" si="2"/>
        <v xml:space="preserve"> </v>
      </c>
      <c r="AN53" s="90"/>
      <c r="AO53" s="68">
        <f t="shared" si="3"/>
        <v>0</v>
      </c>
      <c r="AP53" s="68" t="str">
        <f t="shared" si="4"/>
        <v>Пусто</v>
      </c>
      <c r="AQ53" s="33" t="str">
        <f t="shared" si="8"/>
        <v/>
      </c>
      <c r="AR53" s="33" t="str">
        <f>IF(COUNTIF($AQ$6:$AQ53,AQ53)&gt;1,"Повтор","")</f>
        <v>Повтор</v>
      </c>
    </row>
    <row r="54" spans="1:44" ht="15" customHeight="1" thickBot="1" x14ac:dyDescent="0.3">
      <c r="A54" s="98">
        <v>49</v>
      </c>
      <c r="B54" s="98">
        <v>6</v>
      </c>
      <c r="C54" s="98">
        <f t="shared" si="11"/>
        <v>7</v>
      </c>
      <c r="D54" s="99" t="s">
        <v>98</v>
      </c>
      <c r="E54" s="99" t="s">
        <v>85</v>
      </c>
      <c r="F54" s="99"/>
      <c r="G54" s="100" t="s">
        <v>99</v>
      </c>
      <c r="H54" s="101" t="s">
        <v>100</v>
      </c>
      <c r="I54" s="102"/>
      <c r="J54" s="103"/>
      <c r="K54" s="102"/>
      <c r="L54" s="103"/>
      <c r="M54" s="102"/>
      <c r="N54" s="103"/>
      <c r="O54" s="103"/>
      <c r="P54" s="104" t="str">
        <f t="shared" si="0"/>
        <v xml:space="preserve"> </v>
      </c>
      <c r="Q54" s="105" t="s">
        <v>101</v>
      </c>
      <c r="R54" s="106"/>
      <c r="S54" s="106"/>
      <c r="T54" s="107"/>
      <c r="U54" s="108"/>
      <c r="V54" s="107"/>
      <c r="W54" s="106"/>
      <c r="X54" s="109"/>
      <c r="Y54" s="107"/>
      <c r="Z54" s="107"/>
      <c r="AA54" s="107"/>
      <c r="AB54" s="107"/>
      <c r="AC54" s="107"/>
      <c r="AD54" s="106"/>
      <c r="AE54" s="106"/>
      <c r="AF54" s="109"/>
      <c r="AG54" s="110"/>
      <c r="AH54" s="110"/>
      <c r="AI54" s="110"/>
      <c r="AJ54" s="66">
        <f t="shared" si="1"/>
        <v>0</v>
      </c>
      <c r="AK54" s="111" t="str">
        <f t="shared" si="5"/>
        <v xml:space="preserve"> </v>
      </c>
      <c r="AL54" s="111" t="str">
        <f t="shared" si="6"/>
        <v xml:space="preserve"> </v>
      </c>
      <c r="AM54" s="111" t="str">
        <f t="shared" si="2"/>
        <v xml:space="preserve"> </v>
      </c>
      <c r="AN54" s="112"/>
      <c r="AO54" s="61">
        <f t="shared" si="3"/>
        <v>0</v>
      </c>
      <c r="AP54" s="61" t="str">
        <f t="shared" si="4"/>
        <v>Пусто</v>
      </c>
      <c r="AQ54" s="66" t="str">
        <f t="shared" si="8"/>
        <v/>
      </c>
      <c r="AR54" s="66" t="str">
        <f>IF(COUNTIF($AQ$6:$AQ54,AQ54)&gt;1,"Повтор","")</f>
        <v>Повтор</v>
      </c>
    </row>
    <row r="55" spans="1:44" ht="15" customHeight="1" x14ac:dyDescent="0.25">
      <c r="A55" s="97">
        <v>50</v>
      </c>
      <c r="B55" s="97">
        <v>0</v>
      </c>
      <c r="C55" s="97">
        <f t="shared" ref="C55" si="23">C54+1</f>
        <v>8</v>
      </c>
      <c r="D55" s="69" t="s">
        <v>104</v>
      </c>
      <c r="E55" s="69" t="s">
        <v>105</v>
      </c>
      <c r="F55" s="69"/>
      <c r="G55" s="70" t="s">
        <v>106</v>
      </c>
      <c r="H55" s="71" t="s">
        <v>107</v>
      </c>
      <c r="I55" s="72">
        <v>2</v>
      </c>
      <c r="J55" s="73">
        <v>5974.8</v>
      </c>
      <c r="K55" s="72"/>
      <c r="L55" s="73"/>
      <c r="M55" s="72"/>
      <c r="N55" s="73"/>
      <c r="O55" s="74"/>
      <c r="P55" s="75" t="str">
        <f t="shared" si="0"/>
        <v>В проработке</v>
      </c>
      <c r="Q55" s="76" t="s">
        <v>101</v>
      </c>
      <c r="R55" s="77"/>
      <c r="S55" s="78"/>
      <c r="T55" s="79"/>
      <c r="U55" s="80"/>
      <c r="V55" s="81"/>
      <c r="W55" s="82"/>
      <c r="X55" s="83"/>
      <c r="Y55" s="78"/>
      <c r="Z55" s="78"/>
      <c r="AA55" s="84"/>
      <c r="AB55" s="85"/>
      <c r="AC55" s="85"/>
      <c r="AD55" s="86"/>
      <c r="AE55" s="86"/>
      <c r="AF55" s="87"/>
      <c r="AG55" s="88"/>
      <c r="AH55" s="88"/>
      <c r="AI55" s="88"/>
      <c r="AJ55" s="89">
        <f t="shared" si="1"/>
        <v>0</v>
      </c>
      <c r="AK55" s="89" t="str">
        <f t="shared" si="5"/>
        <v>Потребность текущего года</v>
      </c>
      <c r="AL55" s="89" t="str">
        <f t="shared" si="6"/>
        <v>Позиций к поставке</v>
      </c>
      <c r="AM55" s="89" t="str">
        <f t="shared" si="2"/>
        <v>В проработке вариантов поставки</v>
      </c>
      <c r="AN55" s="90" t="str">
        <f t="shared" ref="AN55" si="24">IF(AM55:AM61="Поставлено по потребности, в т.ч. 1 квартал","Поставлено 1 квартал",
IF(AM55:AM61="Поставлено","Поставлено",
IF(AM55:AM61="Законтрактовано","Законтрактовано",
IF(AM55:AM61="КДР","КДР",
IF(AM55:AM61="Заявка оформлена","Заявлено",
IF(AM55:AM61="оформление заявки","Оформление заявок","В проработке"))))))</f>
        <v>В проработке</v>
      </c>
      <c r="AO55" s="91">
        <f t="shared" si="3"/>
        <v>2</v>
      </c>
      <c r="AP55" s="91" t="str">
        <f t="shared" si="4"/>
        <v>ОК</v>
      </c>
      <c r="AQ55" s="33" t="str">
        <f t="shared" si="8"/>
        <v/>
      </c>
      <c r="AR55" s="33" t="str">
        <f>IF(COUNTIF($AQ$6:$AQ55,AQ55)&gt;1,"Повтор","")</f>
        <v>Повтор</v>
      </c>
    </row>
    <row r="56" spans="1:44" ht="15" customHeight="1" x14ac:dyDescent="0.25">
      <c r="A56" s="97">
        <v>51</v>
      </c>
      <c r="B56" s="97">
        <v>1</v>
      </c>
      <c r="C56" s="97">
        <f t="shared" ref="C56" si="25">C55</f>
        <v>8</v>
      </c>
      <c r="D56" s="92" t="s">
        <v>104</v>
      </c>
      <c r="E56" s="92" t="s">
        <v>105</v>
      </c>
      <c r="F56" s="92"/>
      <c r="G56" s="93" t="s">
        <v>106</v>
      </c>
      <c r="H56" s="71" t="s">
        <v>107</v>
      </c>
      <c r="I56" s="72"/>
      <c r="J56" s="73"/>
      <c r="K56" s="72"/>
      <c r="L56" s="73"/>
      <c r="M56" s="72"/>
      <c r="N56" s="73"/>
      <c r="O56" s="73"/>
      <c r="P56" s="75" t="str">
        <f t="shared" si="0"/>
        <v xml:space="preserve"> </v>
      </c>
      <c r="Q56" s="76" t="s">
        <v>101</v>
      </c>
      <c r="R56" s="77"/>
      <c r="S56" s="78"/>
      <c r="T56" s="79"/>
      <c r="U56" s="80"/>
      <c r="V56" s="81"/>
      <c r="W56" s="82"/>
      <c r="X56" s="83"/>
      <c r="Y56" s="78"/>
      <c r="Z56" s="78"/>
      <c r="AA56" s="84"/>
      <c r="AB56" s="78"/>
      <c r="AC56" s="78"/>
      <c r="AD56" s="94"/>
      <c r="AE56" s="94"/>
      <c r="AF56" s="83"/>
      <c r="AG56" s="95"/>
      <c r="AH56" s="95"/>
      <c r="AI56" s="95"/>
      <c r="AJ56" s="33">
        <f t="shared" si="1"/>
        <v>0</v>
      </c>
      <c r="AK56" s="89" t="str">
        <f t="shared" si="5"/>
        <v xml:space="preserve"> </v>
      </c>
      <c r="AL56" s="89" t="str">
        <f t="shared" si="6"/>
        <v xml:space="preserve"> </v>
      </c>
      <c r="AM56" s="89" t="str">
        <f t="shared" si="2"/>
        <v xml:space="preserve"> </v>
      </c>
      <c r="AN56" s="90"/>
      <c r="AO56" s="68">
        <f t="shared" si="3"/>
        <v>0</v>
      </c>
      <c r="AP56" s="68" t="str">
        <f t="shared" si="4"/>
        <v>Пусто</v>
      </c>
      <c r="AQ56" s="33" t="str">
        <f t="shared" si="8"/>
        <v/>
      </c>
      <c r="AR56" s="33" t="str">
        <f>IF(COUNTIF($AQ$6:$AQ56,AQ56)&gt;1,"Повтор","")</f>
        <v>Повтор</v>
      </c>
    </row>
    <row r="57" spans="1:44" ht="15" customHeight="1" x14ac:dyDescent="0.25">
      <c r="A57" s="97">
        <v>52</v>
      </c>
      <c r="B57" s="97">
        <v>2</v>
      </c>
      <c r="C57" s="97">
        <f t="shared" si="11"/>
        <v>8</v>
      </c>
      <c r="D57" s="92" t="s">
        <v>104</v>
      </c>
      <c r="E57" s="92" t="s">
        <v>105</v>
      </c>
      <c r="F57" s="92"/>
      <c r="G57" s="93" t="s">
        <v>106</v>
      </c>
      <c r="H57" s="71" t="s">
        <v>107</v>
      </c>
      <c r="I57" s="72"/>
      <c r="J57" s="73"/>
      <c r="K57" s="72"/>
      <c r="L57" s="73"/>
      <c r="M57" s="72"/>
      <c r="N57" s="73"/>
      <c r="O57" s="73"/>
      <c r="P57" s="75" t="str">
        <f t="shared" si="0"/>
        <v xml:space="preserve"> </v>
      </c>
      <c r="Q57" s="76" t="s">
        <v>101</v>
      </c>
      <c r="R57" s="78"/>
      <c r="S57" s="82"/>
      <c r="T57" s="78"/>
      <c r="U57" s="80"/>
      <c r="V57" s="78"/>
      <c r="W57" s="82"/>
      <c r="X57" s="83"/>
      <c r="Y57" s="78"/>
      <c r="Z57" s="78"/>
      <c r="AA57" s="78"/>
      <c r="AB57" s="78"/>
      <c r="AC57" s="78"/>
      <c r="AD57" s="82"/>
      <c r="AE57" s="82"/>
      <c r="AF57" s="83"/>
      <c r="AG57" s="95"/>
      <c r="AH57" s="95"/>
      <c r="AI57" s="95"/>
      <c r="AJ57" s="33">
        <f t="shared" si="1"/>
        <v>0</v>
      </c>
      <c r="AK57" s="89" t="str">
        <f t="shared" si="5"/>
        <v xml:space="preserve"> </v>
      </c>
      <c r="AL57" s="89" t="str">
        <f t="shared" si="6"/>
        <v xml:space="preserve"> </v>
      </c>
      <c r="AM57" s="89" t="str">
        <f t="shared" si="2"/>
        <v xml:space="preserve"> </v>
      </c>
      <c r="AN57" s="90"/>
      <c r="AO57" s="68">
        <f t="shared" si="3"/>
        <v>0</v>
      </c>
      <c r="AP57" s="68" t="str">
        <f t="shared" si="4"/>
        <v>Пусто</v>
      </c>
      <c r="AQ57" s="33" t="str">
        <f t="shared" si="8"/>
        <v/>
      </c>
      <c r="AR57" s="33" t="str">
        <f>IF(COUNTIF($AQ$6:$AQ57,AQ57)&gt;1,"Повтор","")</f>
        <v>Повтор</v>
      </c>
    </row>
    <row r="58" spans="1:44" ht="15" customHeight="1" x14ac:dyDescent="0.25">
      <c r="A58" s="97">
        <v>53</v>
      </c>
      <c r="B58" s="97">
        <v>3</v>
      </c>
      <c r="C58" s="97">
        <f t="shared" si="11"/>
        <v>8</v>
      </c>
      <c r="D58" s="92" t="s">
        <v>104</v>
      </c>
      <c r="E58" s="92" t="s">
        <v>105</v>
      </c>
      <c r="F58" s="92"/>
      <c r="G58" s="93" t="s">
        <v>106</v>
      </c>
      <c r="H58" s="71" t="s">
        <v>107</v>
      </c>
      <c r="I58" s="72"/>
      <c r="J58" s="73"/>
      <c r="K58" s="72"/>
      <c r="L58" s="73"/>
      <c r="M58" s="72"/>
      <c r="N58" s="73"/>
      <c r="O58" s="73"/>
      <c r="P58" s="75" t="str">
        <f t="shared" si="0"/>
        <v xml:space="preserve"> </v>
      </c>
      <c r="Q58" s="76" t="s">
        <v>101</v>
      </c>
      <c r="R58" s="82"/>
      <c r="S58" s="82"/>
      <c r="T58" s="78"/>
      <c r="U58" s="80"/>
      <c r="V58" s="77"/>
      <c r="W58" s="82"/>
      <c r="X58" s="83"/>
      <c r="Y58" s="78"/>
      <c r="Z58" s="78"/>
      <c r="AA58" s="78"/>
      <c r="AB58" s="78"/>
      <c r="AC58" s="78"/>
      <c r="AD58" s="82"/>
      <c r="AE58" s="82"/>
      <c r="AF58" s="83"/>
      <c r="AG58" s="95"/>
      <c r="AH58" s="95"/>
      <c r="AI58" s="95"/>
      <c r="AJ58" s="33">
        <f t="shared" si="1"/>
        <v>0</v>
      </c>
      <c r="AK58" s="89" t="str">
        <f t="shared" si="5"/>
        <v xml:space="preserve"> </v>
      </c>
      <c r="AL58" s="89" t="str">
        <f t="shared" si="6"/>
        <v xml:space="preserve"> </v>
      </c>
      <c r="AM58" s="89" t="str">
        <f t="shared" si="2"/>
        <v xml:space="preserve"> </v>
      </c>
      <c r="AN58" s="90"/>
      <c r="AO58" s="68">
        <f t="shared" si="3"/>
        <v>0</v>
      </c>
      <c r="AP58" s="68" t="str">
        <f t="shared" si="4"/>
        <v>Пусто</v>
      </c>
      <c r="AQ58" s="33" t="str">
        <f t="shared" si="8"/>
        <v/>
      </c>
      <c r="AR58" s="33" t="str">
        <f>IF(COUNTIF($AQ$6:$AQ58,AQ58)&gt;1,"Повтор","")</f>
        <v>Повтор</v>
      </c>
    </row>
    <row r="59" spans="1:44" ht="15" customHeight="1" x14ac:dyDescent="0.25">
      <c r="A59" s="97">
        <v>54</v>
      </c>
      <c r="B59" s="97">
        <v>4</v>
      </c>
      <c r="C59" s="97">
        <f t="shared" si="11"/>
        <v>8</v>
      </c>
      <c r="D59" s="92" t="s">
        <v>104</v>
      </c>
      <c r="E59" s="92" t="s">
        <v>105</v>
      </c>
      <c r="F59" s="92"/>
      <c r="G59" s="93" t="s">
        <v>106</v>
      </c>
      <c r="H59" s="71" t="s">
        <v>107</v>
      </c>
      <c r="I59" s="72"/>
      <c r="J59" s="73"/>
      <c r="K59" s="72"/>
      <c r="L59" s="73"/>
      <c r="M59" s="72"/>
      <c r="N59" s="73"/>
      <c r="O59" s="73"/>
      <c r="P59" s="75" t="str">
        <f t="shared" si="0"/>
        <v xml:space="preserve"> </v>
      </c>
      <c r="Q59" s="76" t="s">
        <v>101</v>
      </c>
      <c r="R59" s="82"/>
      <c r="S59" s="82"/>
      <c r="T59" s="78"/>
      <c r="U59" s="80"/>
      <c r="V59" s="78"/>
      <c r="W59" s="82"/>
      <c r="X59" s="83"/>
      <c r="Y59" s="78"/>
      <c r="Z59" s="78"/>
      <c r="AA59" s="78"/>
      <c r="AB59" s="78"/>
      <c r="AC59" s="78"/>
      <c r="AD59" s="82"/>
      <c r="AE59" s="82"/>
      <c r="AF59" s="83"/>
      <c r="AG59" s="95"/>
      <c r="AH59" s="95"/>
      <c r="AI59" s="95"/>
      <c r="AJ59" s="33">
        <f t="shared" si="1"/>
        <v>0</v>
      </c>
      <c r="AK59" s="89" t="str">
        <f t="shared" si="5"/>
        <v xml:space="preserve"> </v>
      </c>
      <c r="AL59" s="89" t="str">
        <f t="shared" si="6"/>
        <v xml:space="preserve"> </v>
      </c>
      <c r="AM59" s="89" t="str">
        <f t="shared" si="2"/>
        <v xml:space="preserve"> </v>
      </c>
      <c r="AN59" s="90"/>
      <c r="AO59" s="68">
        <f t="shared" si="3"/>
        <v>0</v>
      </c>
      <c r="AP59" s="68" t="str">
        <f t="shared" si="4"/>
        <v>Пусто</v>
      </c>
      <c r="AQ59" s="33" t="str">
        <f t="shared" si="8"/>
        <v/>
      </c>
      <c r="AR59" s="33" t="str">
        <f>IF(COUNTIF($AQ$6:$AQ59,AQ59)&gt;1,"Повтор","")</f>
        <v>Повтор</v>
      </c>
    </row>
    <row r="60" spans="1:44" ht="15" customHeight="1" x14ac:dyDescent="0.25">
      <c r="A60" s="97">
        <v>55</v>
      </c>
      <c r="B60" s="97">
        <v>5</v>
      </c>
      <c r="C60" s="97">
        <f t="shared" si="11"/>
        <v>8</v>
      </c>
      <c r="D60" s="92" t="s">
        <v>104</v>
      </c>
      <c r="E60" s="92" t="s">
        <v>105</v>
      </c>
      <c r="F60" s="92"/>
      <c r="G60" s="93" t="s">
        <v>106</v>
      </c>
      <c r="H60" s="71" t="s">
        <v>107</v>
      </c>
      <c r="I60" s="72"/>
      <c r="J60" s="73"/>
      <c r="K60" s="72"/>
      <c r="L60" s="73"/>
      <c r="M60" s="72"/>
      <c r="N60" s="73"/>
      <c r="O60" s="73"/>
      <c r="P60" s="75" t="str">
        <f t="shared" si="0"/>
        <v xml:space="preserve"> </v>
      </c>
      <c r="Q60" s="76" t="s">
        <v>101</v>
      </c>
      <c r="R60" s="82"/>
      <c r="S60" s="82"/>
      <c r="T60" s="78"/>
      <c r="U60" s="80"/>
      <c r="V60" s="96"/>
      <c r="W60" s="82"/>
      <c r="X60" s="83"/>
      <c r="Y60" s="78"/>
      <c r="Z60" s="78"/>
      <c r="AA60" s="78"/>
      <c r="AB60" s="78"/>
      <c r="AC60" s="78"/>
      <c r="AD60" s="82"/>
      <c r="AE60" s="82"/>
      <c r="AF60" s="83"/>
      <c r="AG60" s="95"/>
      <c r="AH60" s="95"/>
      <c r="AI60" s="95"/>
      <c r="AJ60" s="33">
        <f t="shared" si="1"/>
        <v>0</v>
      </c>
      <c r="AK60" s="89" t="str">
        <f t="shared" si="5"/>
        <v xml:space="preserve"> </v>
      </c>
      <c r="AL60" s="89" t="str">
        <f t="shared" si="6"/>
        <v xml:space="preserve"> </v>
      </c>
      <c r="AM60" s="89" t="str">
        <f t="shared" si="2"/>
        <v xml:space="preserve"> </v>
      </c>
      <c r="AN60" s="90"/>
      <c r="AO60" s="68">
        <f t="shared" si="3"/>
        <v>0</v>
      </c>
      <c r="AP60" s="68" t="str">
        <f t="shared" si="4"/>
        <v>Пусто</v>
      </c>
      <c r="AQ60" s="33" t="str">
        <f t="shared" si="8"/>
        <v/>
      </c>
      <c r="AR60" s="33" t="str">
        <f>IF(COUNTIF($AQ$6:$AQ60,AQ60)&gt;1,"Повтор","")</f>
        <v>Повтор</v>
      </c>
    </row>
    <row r="61" spans="1:44" ht="15" customHeight="1" thickBot="1" x14ac:dyDescent="0.3">
      <c r="A61" s="98">
        <v>56</v>
      </c>
      <c r="B61" s="98">
        <v>6</v>
      </c>
      <c r="C61" s="98">
        <f t="shared" si="11"/>
        <v>8</v>
      </c>
      <c r="D61" s="99" t="s">
        <v>104</v>
      </c>
      <c r="E61" s="99" t="s">
        <v>105</v>
      </c>
      <c r="F61" s="99"/>
      <c r="G61" s="100" t="s">
        <v>106</v>
      </c>
      <c r="H61" s="101" t="s">
        <v>107</v>
      </c>
      <c r="I61" s="102"/>
      <c r="J61" s="103"/>
      <c r="K61" s="102"/>
      <c r="L61" s="103"/>
      <c r="M61" s="102"/>
      <c r="N61" s="103"/>
      <c r="O61" s="103"/>
      <c r="P61" s="104" t="str">
        <f t="shared" si="0"/>
        <v xml:space="preserve"> </v>
      </c>
      <c r="Q61" s="105" t="s">
        <v>101</v>
      </c>
      <c r="R61" s="106"/>
      <c r="S61" s="106"/>
      <c r="T61" s="107"/>
      <c r="U61" s="108"/>
      <c r="V61" s="107"/>
      <c r="W61" s="106"/>
      <c r="X61" s="109"/>
      <c r="Y61" s="107"/>
      <c r="Z61" s="107"/>
      <c r="AA61" s="107"/>
      <c r="AB61" s="107"/>
      <c r="AC61" s="107"/>
      <c r="AD61" s="106"/>
      <c r="AE61" s="106"/>
      <c r="AF61" s="109"/>
      <c r="AG61" s="110"/>
      <c r="AH61" s="110"/>
      <c r="AI61" s="110"/>
      <c r="AJ61" s="66">
        <f t="shared" si="1"/>
        <v>0</v>
      </c>
      <c r="AK61" s="111" t="str">
        <f t="shared" si="5"/>
        <v xml:space="preserve"> </v>
      </c>
      <c r="AL61" s="111" t="str">
        <f t="shared" si="6"/>
        <v xml:space="preserve"> </v>
      </c>
      <c r="AM61" s="111" t="str">
        <f t="shared" si="2"/>
        <v xml:space="preserve"> </v>
      </c>
      <c r="AN61" s="112"/>
      <c r="AO61" s="61">
        <f t="shared" si="3"/>
        <v>0</v>
      </c>
      <c r="AP61" s="61" t="str">
        <f t="shared" si="4"/>
        <v>Пусто</v>
      </c>
      <c r="AQ61" s="66" t="str">
        <f t="shared" si="8"/>
        <v/>
      </c>
      <c r="AR61" s="66" t="str">
        <f>IF(COUNTIF($AQ$6:$AQ61,AQ61)&gt;1,"Повтор","")</f>
        <v>Повтор</v>
      </c>
    </row>
    <row r="62" spans="1:44" ht="15" customHeight="1" x14ac:dyDescent="0.25">
      <c r="A62" s="97">
        <v>57</v>
      </c>
      <c r="B62" s="97">
        <v>0</v>
      </c>
      <c r="C62" s="97">
        <f t="shared" ref="C62" si="26">C61+1</f>
        <v>9</v>
      </c>
      <c r="D62" s="69" t="s">
        <v>108</v>
      </c>
      <c r="E62" s="69" t="s">
        <v>85</v>
      </c>
      <c r="F62" s="69"/>
      <c r="G62" s="70" t="s">
        <v>109</v>
      </c>
      <c r="H62" s="71" t="s">
        <v>110</v>
      </c>
      <c r="I62" s="72">
        <v>9</v>
      </c>
      <c r="J62" s="73">
        <v>29120569.199999999</v>
      </c>
      <c r="K62" s="72"/>
      <c r="L62" s="73"/>
      <c r="M62" s="72"/>
      <c r="N62" s="73"/>
      <c r="O62" s="74"/>
      <c r="P62" s="75" t="str">
        <f t="shared" si="0"/>
        <v>Проработано</v>
      </c>
      <c r="Q62" s="76" t="s">
        <v>101</v>
      </c>
      <c r="R62" s="77"/>
      <c r="S62" s="78"/>
      <c r="T62" s="79"/>
      <c r="U62" s="80"/>
      <c r="V62" s="81"/>
      <c r="W62" s="82"/>
      <c r="X62" s="83"/>
      <c r="Y62" s="78"/>
      <c r="Z62" s="78"/>
      <c r="AA62" s="84"/>
      <c r="AB62" s="85"/>
      <c r="AC62" s="85"/>
      <c r="AD62" s="86"/>
      <c r="AE62" s="86"/>
      <c r="AF62" s="87"/>
      <c r="AG62" s="88"/>
      <c r="AH62" s="88"/>
      <c r="AI62" s="88"/>
      <c r="AJ62" s="89">
        <f t="shared" si="1"/>
        <v>0</v>
      </c>
      <c r="AK62" s="89" t="str">
        <f t="shared" si="5"/>
        <v xml:space="preserve"> </v>
      </c>
      <c r="AL62" s="89" t="str">
        <f t="shared" si="6"/>
        <v xml:space="preserve"> </v>
      </c>
      <c r="AM62" s="89" t="str">
        <f t="shared" si="2"/>
        <v xml:space="preserve"> </v>
      </c>
      <c r="AN62" s="90" t="str">
        <f t="shared" ref="AN62" si="27">IF(AM62:AM68="Поставлено по потребности, в т.ч. 1 квартал","Поставлено 1 квартал",
IF(AM62:AM68="Поставлено","Поставлено",
IF(AM62:AM68="Законтрактовано","Законтрактовано",
IF(AM62:AM68="КДР","КДР",
IF(AM62:AM68="Заявка оформлена","Заявлено",
IF(AM62:AM68="оформление заявки","Оформление заявок","В проработке"))))))</f>
        <v>В проработке</v>
      </c>
      <c r="AO62" s="91">
        <f t="shared" si="3"/>
        <v>9</v>
      </c>
      <c r="AP62" s="91" t="str">
        <f t="shared" si="4"/>
        <v>ОК</v>
      </c>
      <c r="AQ62" s="33" t="str">
        <f t="shared" si="8"/>
        <v/>
      </c>
      <c r="AR62" s="33" t="str">
        <f>IF(COUNTIF($AQ$6:$AQ62,AQ62)&gt;1,"Повтор","")</f>
        <v>Повтор</v>
      </c>
    </row>
    <row r="63" spans="1:44" ht="15" customHeight="1" x14ac:dyDescent="0.25">
      <c r="A63" s="97">
        <v>58</v>
      </c>
      <c r="B63" s="97">
        <v>1</v>
      </c>
      <c r="C63" s="97">
        <f t="shared" ref="C63" si="28">C62</f>
        <v>9</v>
      </c>
      <c r="D63" s="92" t="s">
        <v>108</v>
      </c>
      <c r="E63" s="92" t="s">
        <v>85</v>
      </c>
      <c r="F63" s="92"/>
      <c r="G63" s="93" t="s">
        <v>109</v>
      </c>
      <c r="H63" s="71" t="s">
        <v>110</v>
      </c>
      <c r="I63" s="72"/>
      <c r="J63" s="73"/>
      <c r="K63" s="72"/>
      <c r="L63" s="73"/>
      <c r="M63" s="72"/>
      <c r="N63" s="73"/>
      <c r="O63" s="73" t="s">
        <v>68</v>
      </c>
      <c r="P63" s="75" t="str">
        <f t="shared" si="0"/>
        <v>Проработано</v>
      </c>
      <c r="Q63" s="76" t="s">
        <v>101</v>
      </c>
      <c r="R63" s="77"/>
      <c r="S63" s="78"/>
      <c r="T63" s="79" t="s">
        <v>92</v>
      </c>
      <c r="U63" s="80"/>
      <c r="V63" s="81">
        <v>20014667</v>
      </c>
      <c r="W63" s="82">
        <v>44701</v>
      </c>
      <c r="X63" s="83">
        <v>1</v>
      </c>
      <c r="Y63" s="78"/>
      <c r="Z63" s="78" t="s">
        <v>111</v>
      </c>
      <c r="AA63" s="84">
        <v>44701</v>
      </c>
      <c r="AB63" s="78">
        <v>1</v>
      </c>
      <c r="AC63" s="78"/>
      <c r="AD63" s="94" t="s">
        <v>112</v>
      </c>
      <c r="AE63" s="94">
        <v>44830</v>
      </c>
      <c r="AF63" s="83">
        <v>1</v>
      </c>
      <c r="AG63" s="95">
        <v>89700</v>
      </c>
      <c r="AH63" s="95"/>
      <c r="AI63" s="95"/>
      <c r="AJ63" s="33" t="str">
        <f t="shared" si="1"/>
        <v>Срочный закуп ПС</v>
      </c>
      <c r="AK63" s="89" t="str">
        <f t="shared" si="5"/>
        <v>Потребность текущего года</v>
      </c>
      <c r="AL63" s="89" t="str">
        <f t="shared" si="6"/>
        <v>Позиций к поставке</v>
      </c>
      <c r="AM63" s="89" t="str">
        <f t="shared" si="2"/>
        <v>Законтрактовано</v>
      </c>
      <c r="AN63" s="90"/>
      <c r="AO63" s="68">
        <f t="shared" si="3"/>
        <v>1</v>
      </c>
      <c r="AP63" s="68" t="str">
        <f t="shared" si="4"/>
        <v>ОК</v>
      </c>
      <c r="AQ63" s="33" t="str">
        <f t="shared" si="8"/>
        <v/>
      </c>
      <c r="AR63" s="33" t="str">
        <f>IF(COUNTIF($AQ$6:$AQ63,AQ63)&gt;1,"Повтор","")</f>
        <v>Повтор</v>
      </c>
    </row>
    <row r="64" spans="1:44" ht="15" customHeight="1" x14ac:dyDescent="0.25">
      <c r="A64" s="97">
        <v>59</v>
      </c>
      <c r="B64" s="97">
        <v>2</v>
      </c>
      <c r="C64" s="97">
        <f t="shared" si="11"/>
        <v>9</v>
      </c>
      <c r="D64" s="92" t="s">
        <v>108</v>
      </c>
      <c r="E64" s="92" t="s">
        <v>85</v>
      </c>
      <c r="F64" s="92"/>
      <c r="G64" s="93" t="s">
        <v>109</v>
      </c>
      <c r="H64" s="71" t="s">
        <v>110</v>
      </c>
      <c r="I64" s="72"/>
      <c r="J64" s="73"/>
      <c r="K64" s="72"/>
      <c r="L64" s="73"/>
      <c r="M64" s="72"/>
      <c r="N64" s="73"/>
      <c r="O64" s="73" t="s">
        <v>68</v>
      </c>
      <c r="P64" s="75" t="str">
        <f t="shared" si="0"/>
        <v>Проработано</v>
      </c>
      <c r="Q64" s="76" t="s">
        <v>101</v>
      </c>
      <c r="R64" s="78"/>
      <c r="S64" s="82"/>
      <c r="T64" s="78" t="s">
        <v>113</v>
      </c>
      <c r="U64" s="80"/>
      <c r="V64" s="78">
        <v>20014770</v>
      </c>
      <c r="W64" s="82">
        <v>44704</v>
      </c>
      <c r="X64" s="83">
        <v>2</v>
      </c>
      <c r="Y64" s="78"/>
      <c r="Z64" s="78" t="s">
        <v>114</v>
      </c>
      <c r="AA64" s="78">
        <v>44704</v>
      </c>
      <c r="AB64" s="78">
        <v>2</v>
      </c>
      <c r="AC64" s="78"/>
      <c r="AD64" s="82">
        <v>1</v>
      </c>
      <c r="AE64" s="82">
        <v>44799</v>
      </c>
      <c r="AF64" s="83">
        <v>2</v>
      </c>
      <c r="AG64" s="95">
        <v>18700000</v>
      </c>
      <c r="AH64" s="95"/>
      <c r="AI64" s="95"/>
      <c r="AJ64" s="33" t="str">
        <f t="shared" si="1"/>
        <v>Срочный закуп ПС</v>
      </c>
      <c r="AK64" s="89" t="str">
        <f t="shared" si="5"/>
        <v>Потребность текущего года</v>
      </c>
      <c r="AL64" s="89" t="str">
        <f t="shared" si="6"/>
        <v>Позиций к поставке</v>
      </c>
      <c r="AM64" s="89" t="str">
        <f t="shared" si="2"/>
        <v>Законтрактовано</v>
      </c>
      <c r="AN64" s="90"/>
      <c r="AO64" s="68">
        <f t="shared" si="3"/>
        <v>2</v>
      </c>
      <c r="AP64" s="68" t="str">
        <f t="shared" si="4"/>
        <v>ОК</v>
      </c>
      <c r="AQ64" s="33" t="str">
        <f t="shared" si="8"/>
        <v/>
      </c>
      <c r="AR64" s="33" t="str">
        <f>IF(COUNTIF($AQ$6:$AQ64,AQ64)&gt;1,"Повтор","")</f>
        <v>Повтор</v>
      </c>
    </row>
    <row r="65" spans="1:44" ht="15" customHeight="1" x14ac:dyDescent="0.25">
      <c r="A65" s="97">
        <v>60</v>
      </c>
      <c r="B65" s="97">
        <v>3</v>
      </c>
      <c r="C65" s="97">
        <f t="shared" si="11"/>
        <v>9</v>
      </c>
      <c r="D65" s="92" t="s">
        <v>108</v>
      </c>
      <c r="E65" s="92" t="s">
        <v>85</v>
      </c>
      <c r="F65" s="92"/>
      <c r="G65" s="93" t="s">
        <v>109</v>
      </c>
      <c r="H65" s="71" t="s">
        <v>110</v>
      </c>
      <c r="I65" s="72"/>
      <c r="J65" s="73"/>
      <c r="K65" s="72"/>
      <c r="L65" s="73"/>
      <c r="M65" s="72"/>
      <c r="N65" s="73"/>
      <c r="O65" s="73" t="s">
        <v>82</v>
      </c>
      <c r="P65" s="75" t="str">
        <f t="shared" si="0"/>
        <v>Проработано</v>
      </c>
      <c r="Q65" s="76" t="s">
        <v>101</v>
      </c>
      <c r="R65" s="82"/>
      <c r="S65" s="82"/>
      <c r="T65" s="78" t="s">
        <v>92</v>
      </c>
      <c r="U65" s="80"/>
      <c r="V65" s="77">
        <v>20014782</v>
      </c>
      <c r="W65" s="82"/>
      <c r="X65" s="83">
        <v>2</v>
      </c>
      <c r="Y65" s="78"/>
      <c r="Z65" s="78"/>
      <c r="AA65" s="78"/>
      <c r="AB65" s="78"/>
      <c r="AC65" s="78"/>
      <c r="AD65" s="82"/>
      <c r="AE65" s="82"/>
      <c r="AF65" s="83"/>
      <c r="AG65" s="95"/>
      <c r="AH65" s="95"/>
      <c r="AI65" s="95"/>
      <c r="AJ65" s="33" t="str">
        <f t="shared" si="1"/>
        <v>Закуп КГМК</v>
      </c>
      <c r="AK65" s="89" t="str">
        <f t="shared" si="5"/>
        <v>Потребность текущего года</v>
      </c>
      <c r="AL65" s="89" t="str">
        <f t="shared" si="6"/>
        <v>Позиций к поставке</v>
      </c>
      <c r="AM65" s="89" t="str">
        <f t="shared" si="2"/>
        <v>Заявка оформлена</v>
      </c>
      <c r="AN65" s="90"/>
      <c r="AO65" s="68">
        <f t="shared" si="3"/>
        <v>2</v>
      </c>
      <c r="AP65" s="68" t="str">
        <f t="shared" si="4"/>
        <v>ОК</v>
      </c>
      <c r="AQ65" s="33" t="str">
        <f t="shared" si="8"/>
        <v/>
      </c>
      <c r="AR65" s="33" t="str">
        <f>IF(COUNTIF($AQ$6:$AQ65,AQ65)&gt;1,"Повтор","")</f>
        <v>Повтор</v>
      </c>
    </row>
    <row r="66" spans="1:44" ht="15" customHeight="1" x14ac:dyDescent="0.25">
      <c r="A66" s="97">
        <v>61</v>
      </c>
      <c r="B66" s="97">
        <v>4</v>
      </c>
      <c r="C66" s="97">
        <f t="shared" si="11"/>
        <v>9</v>
      </c>
      <c r="D66" s="92" t="s">
        <v>108</v>
      </c>
      <c r="E66" s="92" t="s">
        <v>85</v>
      </c>
      <c r="F66" s="92"/>
      <c r="G66" s="93" t="s">
        <v>109</v>
      </c>
      <c r="H66" s="71" t="s">
        <v>110</v>
      </c>
      <c r="I66" s="72"/>
      <c r="J66" s="73"/>
      <c r="K66" s="72"/>
      <c r="L66" s="73"/>
      <c r="M66" s="72"/>
      <c r="N66" s="73"/>
      <c r="O66" s="73"/>
      <c r="P66" s="75" t="str">
        <f t="shared" si="0"/>
        <v xml:space="preserve"> </v>
      </c>
      <c r="Q66" s="76" t="s">
        <v>101</v>
      </c>
      <c r="R66" s="82"/>
      <c r="S66" s="82"/>
      <c r="T66" s="78"/>
      <c r="U66" s="80"/>
      <c r="V66" s="78"/>
      <c r="W66" s="82"/>
      <c r="X66" s="83"/>
      <c r="Y66" s="78"/>
      <c r="Z66" s="78"/>
      <c r="AA66" s="78"/>
      <c r="AB66" s="78"/>
      <c r="AC66" s="78"/>
      <c r="AD66" s="82"/>
      <c r="AE66" s="82"/>
      <c r="AF66" s="83"/>
      <c r="AG66" s="95"/>
      <c r="AH66" s="95"/>
      <c r="AI66" s="95"/>
      <c r="AJ66" s="33">
        <f t="shared" si="1"/>
        <v>0</v>
      </c>
      <c r="AK66" s="89" t="str">
        <f t="shared" si="5"/>
        <v xml:space="preserve"> </v>
      </c>
      <c r="AL66" s="89" t="str">
        <f t="shared" si="6"/>
        <v xml:space="preserve"> </v>
      </c>
      <c r="AM66" s="89" t="str">
        <f t="shared" si="2"/>
        <v xml:space="preserve"> </v>
      </c>
      <c r="AN66" s="90"/>
      <c r="AO66" s="68">
        <f t="shared" si="3"/>
        <v>0</v>
      </c>
      <c r="AP66" s="68" t="str">
        <f t="shared" si="4"/>
        <v>Пусто</v>
      </c>
      <c r="AQ66" s="33" t="str">
        <f t="shared" si="8"/>
        <v/>
      </c>
      <c r="AR66" s="33" t="str">
        <f>IF(COUNTIF($AQ$6:$AQ66,AQ66)&gt;1,"Повтор","")</f>
        <v>Повтор</v>
      </c>
    </row>
    <row r="67" spans="1:44" ht="15" customHeight="1" x14ac:dyDescent="0.25">
      <c r="A67" s="97">
        <v>62</v>
      </c>
      <c r="B67" s="97">
        <v>5</v>
      </c>
      <c r="C67" s="97">
        <f t="shared" si="11"/>
        <v>9</v>
      </c>
      <c r="D67" s="92" t="s">
        <v>108</v>
      </c>
      <c r="E67" s="92" t="s">
        <v>85</v>
      </c>
      <c r="F67" s="92"/>
      <c r="G67" s="93" t="s">
        <v>109</v>
      </c>
      <c r="H67" s="71" t="s">
        <v>110</v>
      </c>
      <c r="I67" s="72"/>
      <c r="J67" s="73"/>
      <c r="K67" s="72"/>
      <c r="L67" s="73"/>
      <c r="M67" s="72"/>
      <c r="N67" s="73"/>
      <c r="O67" s="73"/>
      <c r="P67" s="75" t="str">
        <f t="shared" si="0"/>
        <v xml:space="preserve"> </v>
      </c>
      <c r="Q67" s="76" t="s">
        <v>101</v>
      </c>
      <c r="R67" s="82"/>
      <c r="S67" s="82"/>
      <c r="T67" s="78"/>
      <c r="U67" s="80"/>
      <c r="V67" s="96"/>
      <c r="W67" s="82"/>
      <c r="X67" s="83"/>
      <c r="Y67" s="78"/>
      <c r="Z67" s="78"/>
      <c r="AA67" s="78"/>
      <c r="AB67" s="78"/>
      <c r="AC67" s="78"/>
      <c r="AD67" s="82"/>
      <c r="AE67" s="82"/>
      <c r="AF67" s="83"/>
      <c r="AG67" s="95"/>
      <c r="AH67" s="95"/>
      <c r="AI67" s="95"/>
      <c r="AJ67" s="33">
        <f t="shared" si="1"/>
        <v>0</v>
      </c>
      <c r="AK67" s="89" t="str">
        <f t="shared" si="5"/>
        <v xml:space="preserve"> </v>
      </c>
      <c r="AL67" s="89" t="str">
        <f t="shared" si="6"/>
        <v xml:space="preserve"> </v>
      </c>
      <c r="AM67" s="89" t="str">
        <f t="shared" si="2"/>
        <v xml:space="preserve"> </v>
      </c>
      <c r="AN67" s="90"/>
      <c r="AO67" s="68">
        <f t="shared" si="3"/>
        <v>0</v>
      </c>
      <c r="AP67" s="68" t="str">
        <f t="shared" si="4"/>
        <v>Пусто</v>
      </c>
      <c r="AQ67" s="33" t="str">
        <f t="shared" si="8"/>
        <v/>
      </c>
      <c r="AR67" s="33" t="str">
        <f>IF(COUNTIF($AQ$6:$AQ67,AQ67)&gt;1,"Повтор","")</f>
        <v>Повтор</v>
      </c>
    </row>
    <row r="68" spans="1:44" ht="15" customHeight="1" thickBot="1" x14ac:dyDescent="0.3">
      <c r="A68" s="98">
        <v>63</v>
      </c>
      <c r="B68" s="98">
        <v>6</v>
      </c>
      <c r="C68" s="98">
        <f t="shared" si="11"/>
        <v>9</v>
      </c>
      <c r="D68" s="99" t="s">
        <v>108</v>
      </c>
      <c r="E68" s="99" t="s">
        <v>85</v>
      </c>
      <c r="F68" s="99"/>
      <c r="G68" s="100" t="s">
        <v>109</v>
      </c>
      <c r="H68" s="101" t="s">
        <v>110</v>
      </c>
      <c r="I68" s="102"/>
      <c r="J68" s="103"/>
      <c r="K68" s="102"/>
      <c r="L68" s="103"/>
      <c r="M68" s="102"/>
      <c r="N68" s="103"/>
      <c r="O68" s="103"/>
      <c r="P68" s="104" t="str">
        <f t="shared" si="0"/>
        <v xml:space="preserve"> </v>
      </c>
      <c r="Q68" s="105" t="s">
        <v>101</v>
      </c>
      <c r="R68" s="106"/>
      <c r="S68" s="106"/>
      <c r="T68" s="107"/>
      <c r="U68" s="108"/>
      <c r="V68" s="107"/>
      <c r="W68" s="106"/>
      <c r="X68" s="109"/>
      <c r="Y68" s="107"/>
      <c r="Z68" s="107"/>
      <c r="AA68" s="107"/>
      <c r="AB68" s="107"/>
      <c r="AC68" s="107"/>
      <c r="AD68" s="106"/>
      <c r="AE68" s="106"/>
      <c r="AF68" s="109"/>
      <c r="AG68" s="110"/>
      <c r="AH68" s="110"/>
      <c r="AI68" s="110"/>
      <c r="AJ68" s="66">
        <f t="shared" si="1"/>
        <v>0</v>
      </c>
      <c r="AK68" s="111" t="str">
        <f t="shared" si="5"/>
        <v xml:space="preserve"> </v>
      </c>
      <c r="AL68" s="111" t="str">
        <f t="shared" si="6"/>
        <v xml:space="preserve"> </v>
      </c>
      <c r="AM68" s="111" t="str">
        <f t="shared" si="2"/>
        <v xml:space="preserve"> </v>
      </c>
      <c r="AN68" s="112"/>
      <c r="AO68" s="61">
        <f t="shared" si="3"/>
        <v>0</v>
      </c>
      <c r="AP68" s="61" t="str">
        <f t="shared" si="4"/>
        <v>Пусто</v>
      </c>
      <c r="AQ68" s="66" t="str">
        <f t="shared" si="8"/>
        <v/>
      </c>
      <c r="AR68" s="66" t="str">
        <f>IF(COUNTIF($AQ$6:$AQ68,AQ68)&gt;1,"Повтор","")</f>
        <v>Повтор</v>
      </c>
    </row>
    <row r="69" spans="1:44" ht="15" customHeight="1" x14ac:dyDescent="0.25">
      <c r="A69" s="97">
        <v>64</v>
      </c>
      <c r="B69" s="97">
        <v>0</v>
      </c>
      <c r="C69" s="97">
        <f t="shared" ref="C69" si="29">C68+1</f>
        <v>10</v>
      </c>
      <c r="D69" s="69" t="s">
        <v>115</v>
      </c>
      <c r="E69" s="69" t="s">
        <v>85</v>
      </c>
      <c r="F69" s="69"/>
      <c r="G69" s="70" t="s">
        <v>116</v>
      </c>
      <c r="H69" s="71" t="s">
        <v>117</v>
      </c>
      <c r="I69" s="72">
        <v>3</v>
      </c>
      <c r="J69" s="73">
        <v>637660.80000000005</v>
      </c>
      <c r="K69" s="72"/>
      <c r="L69" s="73"/>
      <c r="M69" s="72"/>
      <c r="N69" s="73"/>
      <c r="O69" s="74"/>
      <c r="P69" s="75" t="str">
        <f t="shared" si="0"/>
        <v>Проработано</v>
      </c>
      <c r="Q69" s="76" t="s">
        <v>101</v>
      </c>
      <c r="R69" s="77"/>
      <c r="S69" s="78"/>
      <c r="T69" s="79"/>
      <c r="U69" s="80"/>
      <c r="V69" s="81"/>
      <c r="W69" s="82"/>
      <c r="X69" s="83"/>
      <c r="Y69" s="78"/>
      <c r="Z69" s="78"/>
      <c r="AA69" s="84"/>
      <c r="AB69" s="85"/>
      <c r="AC69" s="85"/>
      <c r="AD69" s="86"/>
      <c r="AE69" s="86"/>
      <c r="AF69" s="87"/>
      <c r="AG69" s="88"/>
      <c r="AH69" s="88"/>
      <c r="AI69" s="88"/>
      <c r="AJ69" s="89">
        <f t="shared" si="1"/>
        <v>0</v>
      </c>
      <c r="AK69" s="89" t="str">
        <f t="shared" si="5"/>
        <v xml:space="preserve"> </v>
      </c>
      <c r="AL69" s="89" t="str">
        <f t="shared" si="6"/>
        <v xml:space="preserve"> </v>
      </c>
      <c r="AM69" s="89" t="str">
        <f t="shared" si="2"/>
        <v xml:space="preserve"> </v>
      </c>
      <c r="AN69" s="90" t="str">
        <f t="shared" ref="AN69" si="30">IF(AM69:AM75="Поставлено по потребности, в т.ч. 1 квартал","Поставлено 1 квартал",
IF(AM69:AM75="Поставлено","Поставлено",
IF(AM69:AM75="Законтрактовано","Законтрактовано",
IF(AM69:AM75="КДР","КДР",
IF(AM69:AM75="Заявка оформлена","Заявлено",
IF(AM69:AM75="оформление заявки","Оформление заявок","В проработке"))))))</f>
        <v>В проработке</v>
      </c>
      <c r="AO69" s="91">
        <f t="shared" si="3"/>
        <v>3</v>
      </c>
      <c r="AP69" s="91" t="str">
        <f t="shared" si="4"/>
        <v>ОК</v>
      </c>
      <c r="AQ69" s="33" t="str">
        <f t="shared" si="8"/>
        <v/>
      </c>
      <c r="AR69" s="33" t="str">
        <f>IF(COUNTIF($AQ$6:$AQ69,AQ69)&gt;1,"Повтор","")</f>
        <v>Повтор</v>
      </c>
    </row>
    <row r="70" spans="1:44" x14ac:dyDescent="0.25">
      <c r="A70" s="97">
        <v>65</v>
      </c>
      <c r="B70" s="97">
        <v>1</v>
      </c>
      <c r="C70" s="97">
        <f t="shared" ref="C70" si="31">C69</f>
        <v>10</v>
      </c>
      <c r="D70" s="92" t="s">
        <v>115</v>
      </c>
      <c r="E70" s="92" t="s">
        <v>85</v>
      </c>
      <c r="F70" s="92"/>
      <c r="G70" s="93" t="s">
        <v>116</v>
      </c>
      <c r="H70" s="71" t="s">
        <v>117</v>
      </c>
      <c r="I70" s="72"/>
      <c r="J70" s="73"/>
      <c r="K70" s="72"/>
      <c r="L70" s="73"/>
      <c r="M70" s="72"/>
      <c r="N70" s="73"/>
      <c r="O70" s="73" t="s">
        <v>68</v>
      </c>
      <c r="P70" s="75" t="str">
        <f t="shared" ref="P70:P75" si="32">IF(AO70&gt;0,IF(K70&gt;0,"Поставлено по потребности, в т.ч. 1 квартал",IF(M70&gt;0,"Поставлено по потребности, в т.ч. 1 квартал",IF(X70&gt;0,"Проработано",IF(U70&gt;0,"Проработано",IF(X71&gt;0,"Проработано",IF(U71&gt;0,"Проработано","В проработке"))))))," ")</f>
        <v xml:space="preserve"> </v>
      </c>
      <c r="Q70" s="76" t="s">
        <v>101</v>
      </c>
      <c r="R70" s="77"/>
      <c r="S70" s="78"/>
      <c r="T70" s="78" t="s">
        <v>118</v>
      </c>
      <c r="U70" s="80">
        <v>1</v>
      </c>
      <c r="V70" s="81"/>
      <c r="W70" s="82"/>
      <c r="X70" s="83"/>
      <c r="Y70" s="78"/>
      <c r="Z70" s="78"/>
      <c r="AA70" s="84"/>
      <c r="AB70" s="78"/>
      <c r="AC70" s="78"/>
      <c r="AD70" s="94"/>
      <c r="AE70" s="94"/>
      <c r="AF70" s="83"/>
      <c r="AG70" s="95"/>
      <c r="AH70" s="95"/>
      <c r="AI70" s="95"/>
      <c r="AJ70" s="33" t="str">
        <f t="shared" ref="AJ70:AJ75" si="33">IF(AM70&gt;0,O70," ")</f>
        <v>Срочный закуп ПС</v>
      </c>
      <c r="AK70" s="89" t="str">
        <f t="shared" si="5"/>
        <v>Потребность текущего года</v>
      </c>
      <c r="AL70" s="89" t="str">
        <f t="shared" si="6"/>
        <v>Позиций к поставке</v>
      </c>
      <c r="AM70" s="89" t="str">
        <f t="shared" ref="AM70:AM75" si="34">IF(K70&gt;0,"Поставлено по потребности, в т.ч. 1 квартал",IF(M70&gt;0,"Поставлено по потребности, в т.ч. 1 квартал",IF(AH70&gt;0,"Поставлено",IF(AF70&gt;0,"Законтрактовано",IF(AB70&gt;0,"КДР",IF(X70&gt;0,"Заявка оформлена",IF(T70&gt;0,"Оформление заявки",IF(P70="В проработке","В проработке вариантов поставки"," ")
)))))))</f>
        <v>Оформление заявки</v>
      </c>
      <c r="AN70" s="90"/>
      <c r="AO70" s="68">
        <f t="shared" ref="AO70:AO75" si="35">IF(I70&gt;0,I70,X70)</f>
        <v>0</v>
      </c>
      <c r="AP70" s="68" t="str">
        <f t="shared" ref="AP70:AP75" si="36">IF(AO70&gt;0,IF(O70=AJ70,"ОК","Проверяй данные"),"Пусто")</f>
        <v>Пусто</v>
      </c>
      <c r="AQ70" s="33" t="str">
        <f t="shared" si="8"/>
        <v/>
      </c>
      <c r="AR70" s="33" t="str">
        <f>IF(COUNTIF($AQ$6:$AQ70,AQ70)&gt;1,"Повтор","")</f>
        <v>Повтор</v>
      </c>
    </row>
    <row r="71" spans="1:44" ht="15" customHeight="1" x14ac:dyDescent="0.25">
      <c r="A71" s="97">
        <v>66</v>
      </c>
      <c r="B71" s="97">
        <v>2</v>
      </c>
      <c r="C71" s="97">
        <f t="shared" si="11"/>
        <v>10</v>
      </c>
      <c r="D71" s="92" t="s">
        <v>115</v>
      </c>
      <c r="E71" s="92" t="s">
        <v>85</v>
      </c>
      <c r="F71" s="92"/>
      <c r="G71" s="93" t="s">
        <v>116</v>
      </c>
      <c r="H71" s="71" t="s">
        <v>117</v>
      </c>
      <c r="I71" s="72"/>
      <c r="J71" s="73"/>
      <c r="K71" s="72"/>
      <c r="L71" s="73"/>
      <c r="M71" s="72"/>
      <c r="N71" s="73"/>
      <c r="O71" s="73"/>
      <c r="P71" s="75" t="str">
        <f t="shared" si="32"/>
        <v xml:space="preserve"> </v>
      </c>
      <c r="Q71" s="76" t="s">
        <v>101</v>
      </c>
      <c r="R71" s="78"/>
      <c r="S71" s="82"/>
      <c r="T71" s="78"/>
      <c r="U71" s="80"/>
      <c r="V71" s="78"/>
      <c r="W71" s="82"/>
      <c r="X71" s="83"/>
      <c r="Y71" s="78"/>
      <c r="Z71" s="78"/>
      <c r="AA71" s="78"/>
      <c r="AB71" s="78"/>
      <c r="AC71" s="78"/>
      <c r="AD71" s="82"/>
      <c r="AE71" s="82"/>
      <c r="AF71" s="83"/>
      <c r="AG71" s="95"/>
      <c r="AH71" s="95"/>
      <c r="AI71" s="95"/>
      <c r="AJ71" s="33">
        <f t="shared" si="33"/>
        <v>0</v>
      </c>
      <c r="AK71" s="89" t="str">
        <f t="shared" ref="AK71:AK75" si="37">IF(AL71="Обеспечение годовой потребности","Потребность текущего года",IF(AL71="Позиций к поставке","Потребность текущего года"," "))</f>
        <v xml:space="preserve"> </v>
      </c>
      <c r="AL71" s="89" t="str">
        <f t="shared" ref="AL71:AL75" si="38">IF(AM71="Поставлено по потребности, в т.ч. 1 квартал","Обеспечение годовой потребности",IF(AM71="Поставлено","Позиций к поставке",IF(AM71="Законтрактовано","Позиций к поставке",IF(AM71="КДР","Позиций к поставке",IF(AM71="Оформление заявки","Позиций к поставке",IF(AM71="Заявка оформлена","Позиций к поставке",IF(AM71="В проработке вариантов поставки","Позиций к поставке"," ")))))))</f>
        <v xml:space="preserve"> </v>
      </c>
      <c r="AM71" s="89" t="str">
        <f t="shared" si="34"/>
        <v xml:space="preserve"> </v>
      </c>
      <c r="AN71" s="90"/>
      <c r="AO71" s="68">
        <f t="shared" si="35"/>
        <v>0</v>
      </c>
      <c r="AP71" s="68" t="str">
        <f t="shared" si="36"/>
        <v>Пусто</v>
      </c>
      <c r="AQ71" s="33" t="str">
        <f t="shared" si="8"/>
        <v/>
      </c>
      <c r="AR71" s="33" t="str">
        <f>IF(COUNTIF($AQ$6:$AQ71,AQ71)&gt;1,"Повтор","")</f>
        <v>Повтор</v>
      </c>
    </row>
    <row r="72" spans="1:44" ht="15" customHeight="1" x14ac:dyDescent="0.25">
      <c r="A72" s="97">
        <v>67</v>
      </c>
      <c r="B72" s="97">
        <v>3</v>
      </c>
      <c r="C72" s="97">
        <f t="shared" si="11"/>
        <v>10</v>
      </c>
      <c r="D72" s="92" t="s">
        <v>115</v>
      </c>
      <c r="E72" s="92" t="s">
        <v>85</v>
      </c>
      <c r="F72" s="92"/>
      <c r="G72" s="93" t="s">
        <v>116</v>
      </c>
      <c r="H72" s="71" t="s">
        <v>117</v>
      </c>
      <c r="I72" s="72"/>
      <c r="J72" s="73"/>
      <c r="K72" s="72"/>
      <c r="L72" s="73"/>
      <c r="M72" s="72"/>
      <c r="N72" s="73"/>
      <c r="O72" s="73"/>
      <c r="P72" s="75" t="str">
        <f t="shared" si="32"/>
        <v xml:space="preserve"> </v>
      </c>
      <c r="Q72" s="76" t="s">
        <v>101</v>
      </c>
      <c r="R72" s="82"/>
      <c r="S72" s="82"/>
      <c r="T72" s="78"/>
      <c r="U72" s="80"/>
      <c r="V72" s="77"/>
      <c r="W72" s="82"/>
      <c r="X72" s="83"/>
      <c r="Y72" s="78"/>
      <c r="Z72" s="78"/>
      <c r="AA72" s="78"/>
      <c r="AB72" s="78"/>
      <c r="AC72" s="78"/>
      <c r="AD72" s="82"/>
      <c r="AE72" s="82"/>
      <c r="AF72" s="83"/>
      <c r="AG72" s="95"/>
      <c r="AH72" s="95"/>
      <c r="AI72" s="95"/>
      <c r="AJ72" s="33">
        <f t="shared" si="33"/>
        <v>0</v>
      </c>
      <c r="AK72" s="89" t="str">
        <f t="shared" si="37"/>
        <v xml:space="preserve"> </v>
      </c>
      <c r="AL72" s="89" t="str">
        <f t="shared" si="38"/>
        <v xml:space="preserve"> </v>
      </c>
      <c r="AM72" s="89" t="str">
        <f t="shared" si="34"/>
        <v xml:space="preserve"> </v>
      </c>
      <c r="AN72" s="90"/>
      <c r="AO72" s="68">
        <f t="shared" si="35"/>
        <v>0</v>
      </c>
      <c r="AP72" s="68" t="str">
        <f t="shared" si="36"/>
        <v>Пусто</v>
      </c>
      <c r="AQ72" s="33" t="str">
        <f t="shared" si="8"/>
        <v/>
      </c>
      <c r="AR72" s="33" t="str">
        <f>IF(COUNTIF($AQ$6:$AQ72,AQ72)&gt;1,"Повтор","")</f>
        <v>Повтор</v>
      </c>
    </row>
    <row r="73" spans="1:44" ht="15" customHeight="1" x14ac:dyDescent="0.25">
      <c r="A73" s="97">
        <v>68</v>
      </c>
      <c r="B73" s="97">
        <v>4</v>
      </c>
      <c r="C73" s="97">
        <f t="shared" si="11"/>
        <v>10</v>
      </c>
      <c r="D73" s="92" t="s">
        <v>115</v>
      </c>
      <c r="E73" s="92" t="s">
        <v>85</v>
      </c>
      <c r="F73" s="92"/>
      <c r="G73" s="93" t="s">
        <v>116</v>
      </c>
      <c r="H73" s="71" t="s">
        <v>117</v>
      </c>
      <c r="I73" s="72"/>
      <c r="J73" s="73"/>
      <c r="K73" s="72"/>
      <c r="L73" s="73"/>
      <c r="M73" s="72"/>
      <c r="N73" s="73"/>
      <c r="O73" s="73"/>
      <c r="P73" s="75" t="str">
        <f t="shared" si="32"/>
        <v xml:space="preserve"> </v>
      </c>
      <c r="Q73" s="76" t="s">
        <v>101</v>
      </c>
      <c r="R73" s="82"/>
      <c r="S73" s="82"/>
      <c r="T73" s="78"/>
      <c r="U73" s="80"/>
      <c r="V73" s="78"/>
      <c r="W73" s="82"/>
      <c r="X73" s="83"/>
      <c r="Y73" s="78"/>
      <c r="Z73" s="78"/>
      <c r="AA73" s="78"/>
      <c r="AB73" s="78"/>
      <c r="AC73" s="78"/>
      <c r="AD73" s="82"/>
      <c r="AE73" s="82"/>
      <c r="AF73" s="83"/>
      <c r="AG73" s="95"/>
      <c r="AH73" s="95"/>
      <c r="AI73" s="95"/>
      <c r="AJ73" s="33">
        <f t="shared" si="33"/>
        <v>0</v>
      </c>
      <c r="AK73" s="89" t="str">
        <f t="shared" si="37"/>
        <v xml:space="preserve"> </v>
      </c>
      <c r="AL73" s="89" t="str">
        <f t="shared" si="38"/>
        <v xml:space="preserve"> </v>
      </c>
      <c r="AM73" s="89" t="str">
        <f t="shared" si="34"/>
        <v xml:space="preserve"> </v>
      </c>
      <c r="AN73" s="90"/>
      <c r="AO73" s="68">
        <f t="shared" si="35"/>
        <v>0</v>
      </c>
      <c r="AP73" s="68" t="str">
        <f t="shared" si="36"/>
        <v>Пусто</v>
      </c>
      <c r="AQ73" s="33" t="str">
        <f t="shared" si="8"/>
        <v/>
      </c>
      <c r="AR73" s="33" t="str">
        <f>IF(COUNTIF($AQ$6:$AQ73,AQ73)&gt;1,"Повтор","")</f>
        <v>Повтор</v>
      </c>
    </row>
    <row r="74" spans="1:44" ht="15" customHeight="1" x14ac:dyDescent="0.25">
      <c r="A74" s="97">
        <v>69</v>
      </c>
      <c r="B74" s="97">
        <v>5</v>
      </c>
      <c r="C74" s="97">
        <f t="shared" si="11"/>
        <v>10</v>
      </c>
      <c r="D74" s="92" t="s">
        <v>115</v>
      </c>
      <c r="E74" s="92" t="s">
        <v>85</v>
      </c>
      <c r="F74" s="92"/>
      <c r="G74" s="93" t="s">
        <v>116</v>
      </c>
      <c r="H74" s="71" t="s">
        <v>117</v>
      </c>
      <c r="I74" s="72"/>
      <c r="J74" s="73"/>
      <c r="K74" s="72"/>
      <c r="L74" s="73"/>
      <c r="M74" s="72"/>
      <c r="N74" s="73"/>
      <c r="O74" s="73"/>
      <c r="P74" s="75" t="str">
        <f t="shared" si="32"/>
        <v xml:space="preserve"> </v>
      </c>
      <c r="Q74" s="76" t="s">
        <v>101</v>
      </c>
      <c r="R74" s="82"/>
      <c r="S74" s="82"/>
      <c r="T74" s="78"/>
      <c r="U74" s="80"/>
      <c r="V74" s="96"/>
      <c r="W74" s="82"/>
      <c r="X74" s="83"/>
      <c r="Y74" s="78"/>
      <c r="Z74" s="78"/>
      <c r="AA74" s="78"/>
      <c r="AB74" s="78"/>
      <c r="AC74" s="78"/>
      <c r="AD74" s="82"/>
      <c r="AE74" s="82"/>
      <c r="AF74" s="83"/>
      <c r="AG74" s="95"/>
      <c r="AH74" s="95"/>
      <c r="AI74" s="95"/>
      <c r="AJ74" s="33">
        <f t="shared" si="33"/>
        <v>0</v>
      </c>
      <c r="AK74" s="89" t="str">
        <f t="shared" si="37"/>
        <v xml:space="preserve"> </v>
      </c>
      <c r="AL74" s="89" t="str">
        <f t="shared" si="38"/>
        <v xml:space="preserve"> </v>
      </c>
      <c r="AM74" s="89" t="str">
        <f t="shared" si="34"/>
        <v xml:space="preserve"> </v>
      </c>
      <c r="AN74" s="90"/>
      <c r="AO74" s="68">
        <f t="shared" si="35"/>
        <v>0</v>
      </c>
      <c r="AP74" s="68" t="str">
        <f t="shared" si="36"/>
        <v>Пусто</v>
      </c>
      <c r="AQ74" s="33" t="str">
        <f t="shared" si="8"/>
        <v/>
      </c>
      <c r="AR74" s="33" t="str">
        <f>IF(COUNTIF($AQ$6:$AQ74,AQ74)&gt;1,"Повтор","")</f>
        <v>Повтор</v>
      </c>
    </row>
    <row r="75" spans="1:44" ht="15" customHeight="1" thickBot="1" x14ac:dyDescent="0.3">
      <c r="A75" s="98">
        <v>70</v>
      </c>
      <c r="B75" s="98">
        <v>6</v>
      </c>
      <c r="C75" s="98">
        <f t="shared" si="11"/>
        <v>10</v>
      </c>
      <c r="D75" s="99" t="s">
        <v>115</v>
      </c>
      <c r="E75" s="99" t="s">
        <v>85</v>
      </c>
      <c r="F75" s="99"/>
      <c r="G75" s="100" t="s">
        <v>116</v>
      </c>
      <c r="H75" s="101" t="s">
        <v>117</v>
      </c>
      <c r="I75" s="102"/>
      <c r="J75" s="103"/>
      <c r="K75" s="102"/>
      <c r="L75" s="103"/>
      <c r="M75" s="102"/>
      <c r="N75" s="103"/>
      <c r="O75" s="103"/>
      <c r="P75" s="104" t="str">
        <f t="shared" si="32"/>
        <v xml:space="preserve"> </v>
      </c>
      <c r="Q75" s="105" t="s">
        <v>101</v>
      </c>
      <c r="R75" s="106"/>
      <c r="S75" s="106"/>
      <c r="T75" s="107"/>
      <c r="U75" s="108"/>
      <c r="V75" s="107"/>
      <c r="W75" s="106"/>
      <c r="X75" s="109"/>
      <c r="Y75" s="107"/>
      <c r="Z75" s="107"/>
      <c r="AA75" s="107"/>
      <c r="AB75" s="107"/>
      <c r="AC75" s="107"/>
      <c r="AD75" s="106"/>
      <c r="AE75" s="106"/>
      <c r="AF75" s="109"/>
      <c r="AG75" s="110"/>
      <c r="AH75" s="110"/>
      <c r="AI75" s="110"/>
      <c r="AJ75" s="66">
        <f t="shared" si="33"/>
        <v>0</v>
      </c>
      <c r="AK75" s="111" t="str">
        <f t="shared" si="37"/>
        <v xml:space="preserve"> </v>
      </c>
      <c r="AL75" s="111" t="str">
        <f t="shared" si="38"/>
        <v xml:space="preserve"> </v>
      </c>
      <c r="AM75" s="111" t="str">
        <f t="shared" si="34"/>
        <v xml:space="preserve"> </v>
      </c>
      <c r="AN75" s="112"/>
      <c r="AO75" s="61">
        <f t="shared" si="35"/>
        <v>0</v>
      </c>
      <c r="AP75" s="61" t="str">
        <f t="shared" si="36"/>
        <v>Пусто</v>
      </c>
      <c r="AQ75" s="66" t="str">
        <f t="shared" si="8"/>
        <v/>
      </c>
      <c r="AR75" s="66" t="str">
        <f>IF(COUNTIF($AQ$6:$AQ75,AQ75)&gt;1,"Повтор","")</f>
        <v>Повтор</v>
      </c>
    </row>
  </sheetData>
  <mergeCells count="14">
    <mergeCell ref="Z3:AC3"/>
    <mergeCell ref="AD3:AG3"/>
    <mergeCell ref="AH3:AI3"/>
    <mergeCell ref="AJ3:AP3"/>
    <mergeCell ref="D2:N2"/>
    <mergeCell ref="O2:O3"/>
    <mergeCell ref="P2:P3"/>
    <mergeCell ref="Q2:Q3"/>
    <mergeCell ref="R2:U3"/>
    <mergeCell ref="V2:AI2"/>
    <mergeCell ref="I3:J3"/>
    <mergeCell ref="K3:L3"/>
    <mergeCell ref="M3:N3"/>
    <mergeCell ref="V3:Y3"/>
  </mergeCells>
  <conditionalFormatting sqref="R4:U5">
    <cfRule type="duplicateValues" dxfId="70" priority="65"/>
    <cfRule type="duplicateValues" dxfId="69" priority="66"/>
  </conditionalFormatting>
  <conditionalFormatting sqref="E1:F3 D1:D75">
    <cfRule type="duplicateValues" dxfId="68" priority="67"/>
  </conditionalFormatting>
  <conditionalFormatting sqref="E1:F3 D1:D75">
    <cfRule type="duplicateValues" dxfId="67" priority="68"/>
    <cfRule type="duplicateValues" dxfId="66" priority="69"/>
  </conditionalFormatting>
  <conditionalFormatting sqref="E1:F3 D1:D75">
    <cfRule type="duplicateValues" dxfId="65" priority="70"/>
  </conditionalFormatting>
  <conditionalFormatting sqref="D1:D75">
    <cfRule type="duplicateValues" dxfId="64" priority="71"/>
  </conditionalFormatting>
  <conditionalFormatting sqref="AP6:AP75">
    <cfRule type="containsText" dxfId="63" priority="63" operator="containsText" text="Проверяй">
      <formula>NOT(ISERROR(SEARCH("Проверяй",AP6)))</formula>
    </cfRule>
    <cfRule type="containsText" dxfId="62" priority="64" operator="containsText" text="ОК">
      <formula>NOT(ISERROR(SEARCH("ОК",AP6)))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Мариничев</dc:creator>
  <cp:lastModifiedBy>Александр Мариничев</cp:lastModifiedBy>
  <dcterms:created xsi:type="dcterms:W3CDTF">2022-08-05T16:37:45Z</dcterms:created>
  <dcterms:modified xsi:type="dcterms:W3CDTF">2022-08-05T18:31:25Z</dcterms:modified>
</cp:coreProperties>
</file>