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EXCELWORLD\TEST-189 Модель расчета прибыли по сделке 12-08-2022\"/>
    </mc:Choice>
  </mc:AlternateContent>
  <bookViews>
    <workbookView xWindow="0" yWindow="0" windowWidth="28800" windowHeight="12045" activeTab="1"/>
  </bookViews>
  <sheets>
    <sheet name="Исх вариант" sheetId="2" r:id="rId1"/>
    <sheet name="Калькулятор_сделки" sheetId="3" r:id="rId2"/>
    <sheet name="Списки" sheetId="4" r:id="rId3"/>
  </sheets>
  <definedNames>
    <definedName name="налог_на_прибыль">Калькулятор_сделки!$D$3</definedName>
    <definedName name="наценка">Списки!$B$2:$B$102</definedName>
    <definedName name="НДС">Калькулятор_сделки!$D$4</definedName>
    <definedName name="форма_оплаты">Списки!$A$1:$A$4</definedName>
  </definedNames>
  <calcPr calcId="152511"/>
</workbook>
</file>

<file path=xl/calcChain.xml><?xml version="1.0" encoding="utf-8"?>
<calcChain xmlns="http://schemas.openxmlformats.org/spreadsheetml/2006/main">
  <c r="D15" i="3" l="1"/>
  <c r="D13" i="3"/>
  <c r="Q11" i="3"/>
  <c r="Q12" i="3"/>
  <c r="F12" i="3"/>
  <c r="F11" i="3"/>
  <c r="F10" i="3"/>
  <c r="G10" i="3"/>
  <c r="G11" i="3"/>
  <c r="G12" i="3"/>
  <c r="H12" i="3"/>
  <c r="J12" i="3" s="1"/>
  <c r="H11" i="3"/>
  <c r="H10" i="3"/>
  <c r="J10" i="3" s="1"/>
  <c r="I10" i="3"/>
  <c r="I11" i="3"/>
  <c r="I12" i="3"/>
  <c r="Q10" i="3"/>
  <c r="Q13" i="3" l="1"/>
  <c r="K13" i="3"/>
  <c r="J11" i="3"/>
  <c r="J13" i="3" s="1"/>
  <c r="M13" i="3" s="1"/>
  <c r="N13" i="3" s="1"/>
  <c r="G4" i="2"/>
  <c r="C10" i="2"/>
  <c r="G5" i="2"/>
  <c r="C7" i="2"/>
  <c r="G3" i="2"/>
  <c r="C8" i="2"/>
  <c r="E5" i="2"/>
  <c r="E4" i="2"/>
  <c r="E3" i="2"/>
  <c r="C6" i="2"/>
  <c r="E8" i="2"/>
  <c r="O13" i="3" l="1"/>
  <c r="P13" i="3" l="1"/>
  <c r="R13" i="3" s="1"/>
</calcChain>
</file>

<file path=xl/sharedStrings.xml><?xml version="1.0" encoding="utf-8"?>
<sst xmlns="http://schemas.openxmlformats.org/spreadsheetml/2006/main" count="60" uniqueCount="55">
  <si>
    <t>Прибыль</t>
  </si>
  <si>
    <t>Наценка %</t>
  </si>
  <si>
    <t>Цена без налога</t>
  </si>
  <si>
    <t>Сумма закупа без налога</t>
  </si>
  <si>
    <t>Прибыль после вывода в наличку</t>
  </si>
  <si>
    <t>Оплата с НДС и без НДС</t>
  </si>
  <si>
    <t>налог %
20 - с НДС, 
0 - остальные</t>
  </si>
  <si>
    <t>Оплата налом
исполнителю 
0 - безнал, 10 - нал</t>
  </si>
  <si>
    <t>Цена закупа</t>
  </si>
  <si>
    <t>↘</t>
  </si>
  <si>
    <t>↗</t>
  </si>
  <si>
    <t>→</t>
  </si>
  <si>
    <t>Сумма продажи</t>
  </si>
  <si>
    <t>1. Себест. экспедитора получение</t>
  </si>
  <si>
    <t>2. Себестоимость перевозчика</t>
  </si>
  <si>
    <t>3. Себест. экспедитора выдача</t>
  </si>
  <si>
    <t>Сверяюсь с калькулятором:</t>
  </si>
  <si>
    <t>https://planetcalc.ru/3231/</t>
  </si>
  <si>
    <t>Сумма за вывод для оплаты налом.</t>
  </si>
  <si>
    <t>И в нём сумма прибыли больше, чем у меня тут. Причём чем больше сумма сделки, тем больше разница в прибыли, в большую сторону.</t>
  </si>
  <si>
    <t>Заполняем только белые ячейки</t>
  </si>
  <si>
    <t>Параметры</t>
  </si>
  <si>
    <t>Налог на прибыль</t>
  </si>
  <si>
    <t>НДС</t>
  </si>
  <si>
    <t>Услуга</t>
  </si>
  <si>
    <t>Стоимость услуг экспедитора в пункте отправления А</t>
  </si>
  <si>
    <t>Стоимость услуг экспедитора в пункте выдачи B</t>
  </si>
  <si>
    <t>безналичная без НДС</t>
  </si>
  <si>
    <t>безнал_с_НДС</t>
  </si>
  <si>
    <t>нал</t>
  </si>
  <si>
    <t xml:space="preserve"> - </t>
  </si>
  <si>
    <t>наличная, руб.</t>
  </si>
  <si>
    <t>безналичная с НДС, руб.</t>
  </si>
  <si>
    <t>НДС, руб.</t>
  </si>
  <si>
    <t>безнал_без_НДС</t>
  </si>
  <si>
    <t>ИТОГО</t>
  </si>
  <si>
    <t>наценка</t>
  </si>
  <si>
    <t>Прибыль за вычетом вывода в нал, руб.</t>
  </si>
  <si>
    <t>Налог на прибыль, руб.</t>
  </si>
  <si>
    <t>услуги ж/д  перевозчика от станции до станции</t>
  </si>
  <si>
    <t>форма оплаты (выпадающий список)</t>
  </si>
  <si>
    <t>№ п/п</t>
  </si>
  <si>
    <t>Изменяемые величины</t>
  </si>
  <si>
    <t>Цена услуг (с учетом наценки), без НДС</t>
  </si>
  <si>
    <t>Себестоимость услуг без НДС</t>
  </si>
  <si>
    <t>Прибыль от сделки, руб.</t>
  </si>
  <si>
    <t>Наценка, (выпадающий список )</t>
  </si>
  <si>
    <t>Прибыль за вычетом налога, руб.</t>
  </si>
  <si>
    <t>Оплата наличными исполнителю (нал = 10%), руб.</t>
  </si>
  <si>
    <t>проект</t>
  </si>
  <si>
    <t>Стоимость закупки</t>
  </si>
  <si>
    <t>руб.</t>
  </si>
  <si>
    <t>Модель расчета суммы  сделки</t>
  </si>
  <si>
    <t>Сумма сделки [12]</t>
  </si>
  <si>
    <t>Величина наценки [11]  позволяет варьировать сумму прибыли [17] и оценивать целесообразность сделки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</si>
</sst>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11"/>
      <color rgb="FFFFC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D7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2" borderId="1" xfId="0" applyNumberFormat="1" applyFill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3" borderId="0" xfId="0" applyFont="1" applyFill="1" applyBorder="1" applyAlignment="1">
      <alignment horizontal="center" vertical="center" wrapText="1"/>
    </xf>
    <xf numFmtId="0" fontId="2" fillId="3" borderId="0" xfId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/>
    <xf numFmtId="0" fontId="3" fillId="3" borderId="1" xfId="0" applyFont="1" applyFill="1" applyBorder="1" applyAlignment="1">
      <alignment horizontal="left" vertical="center" wrapText="1"/>
    </xf>
    <xf numFmtId="4" fontId="0" fillId="6" borderId="1" xfId="0" applyNumberFormat="1" applyFill="1" applyBorder="1" applyAlignment="1">
      <alignment horizontal="right"/>
    </xf>
    <xf numFmtId="0" fontId="0" fillId="0" borderId="1" xfId="0" applyBorder="1"/>
    <xf numFmtId="4" fontId="3" fillId="0" borderId="0" xfId="0" applyNumberFormat="1" applyFont="1"/>
    <xf numFmtId="4" fontId="0" fillId="8" borderId="1" xfId="0" applyNumberFormat="1" applyFill="1" applyBorder="1"/>
    <xf numFmtId="0" fontId="0" fillId="0" borderId="0" xfId="0" applyAlignment="1">
      <alignment vertical="top" wrapText="1"/>
    </xf>
    <xf numFmtId="0" fontId="3" fillId="3" borderId="7" xfId="0" applyFont="1" applyFill="1" applyBorder="1" applyAlignment="1">
      <alignment horizontal="left" vertical="center" wrapText="1"/>
    </xf>
    <xf numFmtId="4" fontId="0" fillId="6" borderId="7" xfId="0" applyNumberFormat="1" applyFill="1" applyBorder="1" applyAlignment="1">
      <alignment horizontal="right"/>
    </xf>
    <xf numFmtId="4" fontId="0" fillId="8" borderId="7" xfId="0" applyNumberFormat="1" applyFill="1" applyBorder="1"/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4" fontId="0" fillId="8" borderId="8" xfId="0" applyNumberFormat="1" applyFill="1" applyBorder="1"/>
    <xf numFmtId="4" fontId="0" fillId="0" borderId="9" xfId="0" applyNumberFormat="1" applyBorder="1"/>
    <xf numFmtId="4" fontId="0" fillId="7" borderId="6" xfId="0" applyNumberFormat="1" applyFill="1" applyBorder="1"/>
    <xf numFmtId="4" fontId="8" fillId="8" borderId="6" xfId="0" applyNumberFormat="1" applyFont="1" applyFill="1" applyBorder="1"/>
    <xf numFmtId="0" fontId="3" fillId="10" borderId="7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left" vertical="center" wrapText="1"/>
    </xf>
    <xf numFmtId="4" fontId="3" fillId="5" borderId="10" xfId="0" applyNumberFormat="1" applyFont="1" applyFill="1" applyBorder="1"/>
    <xf numFmtId="0" fontId="1" fillId="2" borderId="1" xfId="0" applyFont="1" applyFill="1" applyBorder="1" applyAlignment="1">
      <alignment vertical="top" wrapText="1"/>
    </xf>
    <xf numFmtId="0" fontId="0" fillId="8" borderId="13" xfId="0" applyFill="1" applyBorder="1"/>
    <xf numFmtId="0" fontId="0" fillId="8" borderId="2" xfId="0" applyFill="1" applyBorder="1"/>
    <xf numFmtId="0" fontId="0" fillId="0" borderId="4" xfId="0" applyBorder="1"/>
    <xf numFmtId="0" fontId="0" fillId="0" borderId="15" xfId="0" applyBorder="1"/>
    <xf numFmtId="0" fontId="0" fillId="0" borderId="8" xfId="0" applyBorder="1"/>
    <xf numFmtId="9" fontId="0" fillId="10" borderId="6" xfId="0" applyNumberFormat="1" applyFill="1" applyBorder="1"/>
    <xf numFmtId="0" fontId="0" fillId="10" borderId="0" xfId="0" applyFill="1"/>
    <xf numFmtId="0" fontId="0" fillId="10" borderId="6" xfId="0" applyFill="1" applyBorder="1"/>
    <xf numFmtId="0" fontId="0" fillId="9" borderId="1" xfId="0" applyFill="1" applyBorder="1" applyAlignment="1">
      <alignment vertical="top" wrapText="1"/>
    </xf>
    <xf numFmtId="0" fontId="10" fillId="0" borderId="0" xfId="0" applyFont="1"/>
    <xf numFmtId="0" fontId="0" fillId="0" borderId="0" xfId="0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10" fontId="11" fillId="10" borderId="11" xfId="0" applyNumberFormat="1" applyFont="1" applyFill="1" applyBorder="1" applyAlignment="1">
      <alignment horizontal="center"/>
    </xf>
    <xf numFmtId="10" fontId="11" fillId="10" borderId="14" xfId="0" applyNumberFormat="1" applyFont="1" applyFill="1" applyBorder="1" applyAlignment="1">
      <alignment horizontal="center"/>
    </xf>
    <xf numFmtId="10" fontId="11" fillId="10" borderId="12" xfId="0" applyNumberFormat="1" applyFont="1" applyFill="1" applyBorder="1" applyAlignment="1">
      <alignment horizontal="center"/>
    </xf>
    <xf numFmtId="4" fontId="3" fillId="10" borderId="7" xfId="0" applyNumberFormat="1" applyFont="1" applyFill="1" applyBorder="1" applyAlignment="1">
      <alignment horizontal="left" vertical="center" wrapText="1"/>
    </xf>
    <xf numFmtId="4" fontId="3" fillId="10" borderId="1" xfId="0" applyNumberFormat="1" applyFont="1" applyFill="1" applyBorder="1" applyAlignment="1">
      <alignment horizontal="left" vertical="center" wrapText="1"/>
    </xf>
    <xf numFmtId="4" fontId="0" fillId="0" borderId="16" xfId="0" applyNumberFormat="1" applyBorder="1"/>
    <xf numFmtId="9" fontId="0" fillId="10" borderId="0" xfId="0" applyNumberFormat="1" applyFill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/>
    </xf>
    <xf numFmtId="4" fontId="0" fillId="11" borderId="1" xfId="0" applyNumberFormat="1" applyFill="1" applyBorder="1"/>
    <xf numFmtId="0" fontId="3" fillId="3" borderId="9" xfId="0" applyFont="1" applyFill="1" applyBorder="1" applyAlignment="1">
      <alignment horizontal="left" vertical="center" wrapText="1"/>
    </xf>
    <xf numFmtId="4" fontId="12" fillId="3" borderId="17" xfId="0" applyNumberFormat="1" applyFont="1" applyFill="1" applyBorder="1" applyAlignment="1">
      <alignment horizontal="right" vertical="center" wrapText="1"/>
    </xf>
    <xf numFmtId="0" fontId="0" fillId="3" borderId="10" xfId="0" applyFill="1" applyBorder="1"/>
    <xf numFmtId="4" fontId="5" fillId="3" borderId="6" xfId="0" applyNumberFormat="1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295275</xdr:colOff>
      <xdr:row>2</xdr:row>
      <xdr:rowOff>38099</xdr:rowOff>
    </xdr:from>
    <xdr:to>
      <xdr:col>21</xdr:col>
      <xdr:colOff>581025</xdr:colOff>
      <xdr:row>27</xdr:row>
      <xdr:rowOff>190499</xdr:rowOff>
    </xdr:to>
    <xdr:sp macro="" textlink="">
      <xdr:nvSpPr>
        <xdr:cNvPr id="2" name="TextBox 1"/>
        <xdr:cNvSpPr txBox="1"/>
      </xdr:nvSpPr>
      <xdr:spPr>
        <a:xfrm>
          <a:off x="8010525" y="771524"/>
          <a:ext cx="8210550" cy="4924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Здравствуйте уважаемые знатоки!</a:t>
          </a:r>
          <a:r>
            <a:rPr lang="ru-RU"/>
            <a:t/>
          </a:r>
          <a:br>
            <a:rPr lang="ru-RU"/>
          </a:b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Сделал калькулятор по расчёту суммы сделки исходя от прибыли и цены закупа с учётом НДС и налога на прибыль (последний вообще рассчитывается посредственно :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facepalm: ) - 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его бы тоже подправить, сейчас он просто входит в 26% описанных ниже.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Услуги грузоперевозок и экспедирования.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 именно, есть 3 цены закупа, 2 из них стоимость услуг экспедитора в пункте отправления А и в пункте выдачи В. Очень часто оплачивается наличкой и безналом без НДС и гораздо реже безнал с НДС. И 3-я услуги ДЖ перевозчика от станции до станции, практически всегда безнал с НДС, но бывает и без НДС и за наличку.</a:t>
          </a:r>
          <a:r>
            <a:rPr lang="ru-RU"/>
            <a:t/>
          </a:r>
          <a:br>
            <a:rPr lang="ru-RU"/>
          </a:b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Логика расчёта скорее не верная, как я думаю. Есть итого Цена закупа без налога = ... руб., есть сумма которую хотим заработать, но не выходя сильно за рамки наценки от 15% до 30%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Нужно получить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умму сделки, что бы выставить счёт клиенту.</a:t>
          </a:r>
          <a:r>
            <a:rPr lang="ru-RU"/>
            <a:t/>
          </a:r>
          <a:br>
            <a:rPr lang="ru-RU"/>
          </a:b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Так вот вроде-бы работает, но сверяясь с калькулятором в интернете, моя сумма прибыли получается меньше (используя суммы закупа и полученную сумму сделки). Ссылка на калькулятор в файле (или можно забить в Яндексе "калькулятор прибыли с НДС".</a:t>
          </a:r>
          <a:r>
            <a:rPr lang="ru-RU"/>
            <a:t/>
          </a:r>
          <a:br>
            <a:rPr lang="ru-RU"/>
          </a:b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Суть в том я понимаю где ошибка, но как исправить не понимаю)))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Сумму считаю по формуле: сумма закупа без налога + наценка + 26% (примерно прикинул)... Но это не правильно [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hide][/hide] :cranky: , 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 как правильно, уже мозг сломался :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facepalm:</a:t>
          </a:r>
          <a:r>
            <a:rPr lang="en-US"/>
            <a:t/>
          </a:r>
          <a:br>
            <a:rPr lang="en-US"/>
          </a:br>
          <a:r>
            <a:rPr lang="en-US"/>
            <a:t/>
          </a:r>
          <a:br>
            <a:rPr lang="en-US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Ещё и бухгалтера в штате нет  , а менеджеры считают не правильно и мы теряем деньги... Учредитель по лысине мне стучит, а я решить не могу :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weep:</a:t>
          </a:r>
          <a:r>
            <a:rPr lang="en-US"/>
            <a:t/>
          </a:r>
          <a:br>
            <a:rPr lang="en-US"/>
          </a:br>
          <a:r>
            <a:rPr lang="en-US"/>
            <a:t/>
          </a:r>
          <a:br>
            <a:rPr lang="en-US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Может, кто-то поможет разобраться, буду очень признателен :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angel:</a:t>
          </a:r>
          <a:r>
            <a:rPr lang="en-US"/>
            <a:t/>
          </a:r>
          <a:br>
            <a:rPr lang="en-US"/>
          </a:br>
          <a:r>
            <a:rPr lang="en-US"/>
            <a:t/>
          </a:r>
          <a:br>
            <a:rPr lang="en-US"/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P.S. 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Ещё бы вынести отдельно суммы НДС по каждому полю и налог на прибыль.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lanetcalc.ru/323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C10" sqref="C10:E10"/>
    </sheetView>
  </sheetViews>
  <sheetFormatPr defaultRowHeight="15" x14ac:dyDescent="0.25"/>
  <cols>
    <col min="1" max="1" width="2.7109375" customWidth="1"/>
    <col min="2" max="2" width="33.7109375" customWidth="1"/>
    <col min="3" max="3" width="11.28515625" customWidth="1"/>
    <col min="4" max="4" width="14.7109375" customWidth="1"/>
    <col min="5" max="5" width="12.28515625" customWidth="1"/>
    <col min="6" max="6" width="22" style="1" customWidth="1"/>
    <col min="7" max="7" width="22.42578125" customWidth="1"/>
  </cols>
  <sheetData>
    <row r="1" spans="2:8" x14ac:dyDescent="0.25">
      <c r="C1" s="13" t="s">
        <v>10</v>
      </c>
      <c r="D1" s="14" t="s">
        <v>11</v>
      </c>
      <c r="E1" s="14" t="s">
        <v>11</v>
      </c>
      <c r="F1" s="15" t="s">
        <v>9</v>
      </c>
    </row>
    <row r="2" spans="2:8" s="11" customFormat="1" ht="43.15" customHeight="1" x14ac:dyDescent="0.25">
      <c r="B2" s="10" t="s">
        <v>5</v>
      </c>
      <c r="C2" s="9" t="s">
        <v>8</v>
      </c>
      <c r="D2" s="9" t="s">
        <v>6</v>
      </c>
      <c r="E2" s="9" t="s">
        <v>2</v>
      </c>
      <c r="F2" s="9" t="s">
        <v>7</v>
      </c>
      <c r="G2" s="9" t="s">
        <v>18</v>
      </c>
    </row>
    <row r="3" spans="2:8" x14ac:dyDescent="0.25">
      <c r="B3" s="5" t="s">
        <v>13</v>
      </c>
      <c r="C3" s="3">
        <v>10000</v>
      </c>
      <c r="D3" s="6">
        <v>0</v>
      </c>
      <c r="E3" s="4">
        <f>IF(D3=0%, C3, C3/1.2)</f>
        <v>10000</v>
      </c>
      <c r="F3" s="2">
        <v>0.1</v>
      </c>
      <c r="G3" s="12">
        <f>C3-(C3-C3*F3)</f>
        <v>1000</v>
      </c>
    </row>
    <row r="4" spans="2:8" x14ac:dyDescent="0.25">
      <c r="B4" s="5" t="s">
        <v>14</v>
      </c>
      <c r="C4" s="3">
        <v>20000</v>
      </c>
      <c r="D4" s="6">
        <v>0.2</v>
      </c>
      <c r="E4" s="4">
        <f>IF(D4=0%, C4, C4/1.2)</f>
        <v>16666.666666666668</v>
      </c>
      <c r="F4" s="2">
        <v>0</v>
      </c>
      <c r="G4" s="12">
        <f>C4-(C4-C4*F4)</f>
        <v>0</v>
      </c>
    </row>
    <row r="5" spans="2:8" x14ac:dyDescent="0.25">
      <c r="B5" s="5" t="s">
        <v>15</v>
      </c>
      <c r="C5" s="3">
        <v>2000</v>
      </c>
      <c r="D5" s="6">
        <v>0</v>
      </c>
      <c r="E5" s="4">
        <f>IF(D5=0%, C5, C5/1.2)</f>
        <v>2000</v>
      </c>
      <c r="F5" s="2">
        <v>0.1</v>
      </c>
      <c r="G5" s="12">
        <f>C5-(C5-C5*F5)</f>
        <v>200</v>
      </c>
    </row>
    <row r="6" spans="2:8" x14ac:dyDescent="0.25">
      <c r="B6" s="5" t="s">
        <v>3</v>
      </c>
      <c r="C6" s="18">
        <f>E3+E4+E5</f>
        <v>28666.666666666668</v>
      </c>
      <c r="D6" s="19"/>
      <c r="E6" s="20"/>
    </row>
    <row r="7" spans="2:8" x14ac:dyDescent="0.25">
      <c r="B7" s="5" t="s">
        <v>1</v>
      </c>
      <c r="C7" s="21">
        <f>(100%/C6)*C9</f>
        <v>0.2441860465116279</v>
      </c>
      <c r="D7" s="21"/>
      <c r="E7" s="21"/>
    </row>
    <row r="8" spans="2:8" ht="15.75" x14ac:dyDescent="0.25">
      <c r="B8" s="5" t="s">
        <v>12</v>
      </c>
      <c r="C8" s="8">
        <f>(C6+C9)*(100%+26%)</f>
        <v>44940.000000000007</v>
      </c>
      <c r="D8" s="7">
        <v>0.2</v>
      </c>
      <c r="E8" s="4">
        <f>IF(D8=0%, C8, C8/1.2)</f>
        <v>37450.000000000007</v>
      </c>
    </row>
    <row r="9" spans="2:8" x14ac:dyDescent="0.25">
      <c r="B9" s="5" t="s">
        <v>0</v>
      </c>
      <c r="C9" s="22">
        <v>7000</v>
      </c>
      <c r="D9" s="22"/>
      <c r="E9" s="22"/>
      <c r="F9" s="24" t="s">
        <v>20</v>
      </c>
      <c r="G9" s="25"/>
      <c r="H9" s="25"/>
    </row>
    <row r="10" spans="2:8" x14ac:dyDescent="0.25">
      <c r="B10" s="5" t="s">
        <v>4</v>
      </c>
      <c r="C10" s="23">
        <f>(C9-C9*10%)-G3-G4-G5</f>
        <v>5100</v>
      </c>
      <c r="D10" s="23"/>
      <c r="E10" s="23"/>
    </row>
    <row r="12" spans="2:8" x14ac:dyDescent="0.25">
      <c r="B12" s="16" t="s">
        <v>16</v>
      </c>
    </row>
    <row r="13" spans="2:8" x14ac:dyDescent="0.25">
      <c r="B13" s="17" t="s">
        <v>17</v>
      </c>
    </row>
    <row r="15" spans="2:8" x14ac:dyDescent="0.25">
      <c r="B15" t="s">
        <v>19</v>
      </c>
    </row>
  </sheetData>
  <mergeCells count="5">
    <mergeCell ref="C6:E6"/>
    <mergeCell ref="C7:E7"/>
    <mergeCell ref="C9:E9"/>
    <mergeCell ref="C10:E10"/>
    <mergeCell ref="F9:H9"/>
  </mergeCells>
  <hyperlinks>
    <hyperlink ref="B13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R18"/>
  <sheetViews>
    <sheetView tabSelected="1" workbookViewId="0">
      <selection activeCell="F20" sqref="F20"/>
    </sheetView>
  </sheetViews>
  <sheetFormatPr defaultRowHeight="15" x14ac:dyDescent="0.25"/>
  <cols>
    <col min="1" max="1" width="4.140625" customWidth="1"/>
    <col min="2" max="2" width="4.7109375" customWidth="1"/>
    <col min="3" max="3" width="41.140625" customWidth="1"/>
    <col min="4" max="4" width="15.42578125" customWidth="1"/>
    <col min="5" max="5" width="17.5703125" customWidth="1"/>
    <col min="6" max="9" width="14.42578125" customWidth="1"/>
    <col min="10" max="10" width="20.85546875" customWidth="1"/>
    <col min="12" max="12" width="11.7109375" customWidth="1"/>
    <col min="13" max="13" width="15" customWidth="1"/>
    <col min="14" max="16" width="10.42578125" customWidth="1"/>
    <col min="17" max="17" width="14.7109375" customWidth="1"/>
    <col min="18" max="18" width="16.140625" customWidth="1"/>
  </cols>
  <sheetData>
    <row r="1" spans="2:18" ht="42" customHeight="1" x14ac:dyDescent="0.25">
      <c r="C1" s="65" t="s">
        <v>52</v>
      </c>
      <c r="R1" s="66" t="s">
        <v>49</v>
      </c>
    </row>
    <row r="2" spans="2:18" ht="15.75" thickBot="1" x14ac:dyDescent="0.3">
      <c r="C2" s="26" t="s">
        <v>21</v>
      </c>
      <c r="D2" s="26"/>
      <c r="E2" s="26"/>
    </row>
    <row r="3" spans="2:18" ht="15.75" thickBot="1" x14ac:dyDescent="0.3">
      <c r="C3" t="s">
        <v>22</v>
      </c>
      <c r="D3" s="51">
        <v>0.2</v>
      </c>
    </row>
    <row r="4" spans="2:18" ht="15.75" thickBot="1" x14ac:dyDescent="0.3">
      <c r="C4" t="s">
        <v>23</v>
      </c>
      <c r="D4" s="51">
        <v>0.2</v>
      </c>
    </row>
    <row r="8" spans="2:18" s="32" customFormat="1" ht="75" x14ac:dyDescent="0.25">
      <c r="B8" s="36" t="s">
        <v>41</v>
      </c>
      <c r="C8" s="36" t="s">
        <v>24</v>
      </c>
      <c r="D8" s="45" t="s">
        <v>50</v>
      </c>
      <c r="E8" s="54" t="s">
        <v>40</v>
      </c>
      <c r="F8" s="54" t="s">
        <v>31</v>
      </c>
      <c r="G8" s="54" t="s">
        <v>32</v>
      </c>
      <c r="H8" s="54" t="s">
        <v>33</v>
      </c>
      <c r="I8" s="54" t="s">
        <v>27</v>
      </c>
      <c r="J8" s="37" t="s">
        <v>44</v>
      </c>
      <c r="K8" s="37" t="s">
        <v>23</v>
      </c>
      <c r="L8" s="37" t="s">
        <v>46</v>
      </c>
      <c r="M8" s="37" t="s">
        <v>43</v>
      </c>
      <c r="N8" s="37" t="s">
        <v>45</v>
      </c>
      <c r="O8" s="37" t="s">
        <v>38</v>
      </c>
      <c r="P8" s="37" t="s">
        <v>47</v>
      </c>
      <c r="Q8" s="37" t="s">
        <v>48</v>
      </c>
      <c r="R8" s="37" t="s">
        <v>37</v>
      </c>
    </row>
    <row r="9" spans="2:18" s="56" customFormat="1" ht="15.75" thickBot="1" x14ac:dyDescent="0.3">
      <c r="B9" s="57">
        <v>1</v>
      </c>
      <c r="C9" s="57">
        <v>2</v>
      </c>
      <c r="D9" s="57">
        <v>3</v>
      </c>
      <c r="E9" s="57">
        <v>4</v>
      </c>
      <c r="F9" s="57">
        <v>5</v>
      </c>
      <c r="G9" s="57">
        <v>6</v>
      </c>
      <c r="H9" s="57">
        <v>7</v>
      </c>
      <c r="I9" s="57">
        <v>8</v>
      </c>
      <c r="J9" s="57">
        <v>9</v>
      </c>
      <c r="K9" s="57">
        <v>10</v>
      </c>
      <c r="L9" s="57">
        <v>11</v>
      </c>
      <c r="M9" s="57">
        <v>12</v>
      </c>
      <c r="N9" s="57">
        <v>13</v>
      </c>
      <c r="O9" s="57">
        <v>14</v>
      </c>
      <c r="P9" s="57">
        <v>15</v>
      </c>
      <c r="Q9" s="57">
        <v>16</v>
      </c>
      <c r="R9" s="57">
        <v>17</v>
      </c>
    </row>
    <row r="10" spans="2:18" ht="30" x14ac:dyDescent="0.25">
      <c r="B10" s="33">
        <v>1</v>
      </c>
      <c r="C10" s="33" t="s">
        <v>25</v>
      </c>
      <c r="D10" s="61">
        <v>10000</v>
      </c>
      <c r="E10" s="42" t="s">
        <v>29</v>
      </c>
      <c r="F10" s="34">
        <f>IFERROR(IF(E10="нал",D10,0),"")</f>
        <v>10000</v>
      </c>
      <c r="G10" s="34">
        <f>IFERROR(IF(E10="безнал_с_НДС",D10,0),"")</f>
        <v>0</v>
      </c>
      <c r="H10" s="34">
        <f>IFERROR(IF(E10="безнал_с_НДС",D10*НДС/(1+НДС),0),"")</f>
        <v>0</v>
      </c>
      <c r="I10" s="34">
        <f>IFERROR(IF(E10="безнал_без_НДС",D10,0),"")</f>
        <v>0</v>
      </c>
      <c r="J10" s="35">
        <f>D10-H10</f>
        <v>10000</v>
      </c>
      <c r="K10" s="46"/>
      <c r="L10" s="58">
        <v>0.3</v>
      </c>
      <c r="M10" s="48"/>
      <c r="N10" s="29"/>
      <c r="O10" s="29"/>
      <c r="P10" s="29"/>
      <c r="Q10" s="31">
        <f>IFERROR(IF(E10="нал",10%*D10,0),"")</f>
        <v>1000</v>
      </c>
      <c r="R10" s="29"/>
    </row>
    <row r="11" spans="2:18" ht="30" x14ac:dyDescent="0.25">
      <c r="B11" s="27">
        <v>2</v>
      </c>
      <c r="C11" s="27" t="s">
        <v>26</v>
      </c>
      <c r="D11" s="62">
        <v>20000</v>
      </c>
      <c r="E11" s="43" t="s">
        <v>28</v>
      </c>
      <c r="F11" s="28">
        <f>IFERROR(IF(E11="нал",D11,0),"")</f>
        <v>0</v>
      </c>
      <c r="G11" s="28">
        <f>IFERROR(IF(E11="безнал_с_НДС",D11,0),"")</f>
        <v>20000</v>
      </c>
      <c r="H11" s="28">
        <f>IFERROR(IF(E11="безнал_с_НДС",D11*НДС/(1+НДС),0),"")</f>
        <v>3333.3333333333335</v>
      </c>
      <c r="I11" s="28">
        <f>IFERROR(IF(E11="безнал_без_НДС",D11,0),"")</f>
        <v>0</v>
      </c>
      <c r="J11" s="31">
        <f t="shared" ref="J11:J12" si="0">D11-H11</f>
        <v>16666.666666666668</v>
      </c>
      <c r="K11" s="47"/>
      <c r="L11" s="59"/>
      <c r="M11" s="48"/>
      <c r="N11" s="29"/>
      <c r="O11" s="29"/>
      <c r="P11" s="29"/>
      <c r="Q11" s="31">
        <f t="shared" ref="Q11:Q12" si="1">IFERROR(IF(E11="нал",10%*D11,0),"")</f>
        <v>0</v>
      </c>
      <c r="R11" s="29"/>
    </row>
    <row r="12" spans="2:18" ht="30.75" thickBot="1" x14ac:dyDescent="0.3">
      <c r="B12" s="27">
        <v>3</v>
      </c>
      <c r="C12" s="27" t="s">
        <v>39</v>
      </c>
      <c r="D12" s="62">
        <v>2000</v>
      </c>
      <c r="E12" s="43" t="s">
        <v>34</v>
      </c>
      <c r="F12" s="28">
        <f>IFERROR(IF(E12="нал",D12,0),"")</f>
        <v>0</v>
      </c>
      <c r="G12" s="28">
        <f>IFERROR(IF(E12="безнал_с_НДС",D12,0),"")</f>
        <v>0</v>
      </c>
      <c r="H12" s="28">
        <f>IFERROR(IF(E12="безнал_с_НДС",D12*НДС/(1+НДС),0),"")</f>
        <v>0</v>
      </c>
      <c r="I12" s="28">
        <f>IFERROR(IF(E12="безнал_без_НДС",D12,0),"")</f>
        <v>2000</v>
      </c>
      <c r="J12" s="38">
        <f t="shared" si="0"/>
        <v>2000</v>
      </c>
      <c r="K12" s="47"/>
      <c r="L12" s="60"/>
      <c r="M12" s="49"/>
      <c r="N12" s="50"/>
      <c r="O12" s="50"/>
      <c r="P12" s="50"/>
      <c r="Q12" s="38">
        <f t="shared" si="1"/>
        <v>0</v>
      </c>
      <c r="R12" s="50"/>
    </row>
    <row r="13" spans="2:18" ht="19.5" thickBot="1" x14ac:dyDescent="0.35">
      <c r="C13" s="27" t="s">
        <v>35</v>
      </c>
      <c r="D13" s="67">
        <f>SUM(D10:D12)</f>
        <v>32000</v>
      </c>
      <c r="E13" s="29"/>
      <c r="F13" s="29"/>
      <c r="G13" s="29"/>
      <c r="H13" s="29"/>
      <c r="I13" s="29"/>
      <c r="J13" s="44">
        <f>SUM(J10:J12)</f>
        <v>28666.666666666668</v>
      </c>
      <c r="K13" s="30">
        <f>SUM(H10:H12)</f>
        <v>3333.3333333333335</v>
      </c>
      <c r="M13" s="71">
        <f>J13*(1+L10)</f>
        <v>37266.666666666672</v>
      </c>
      <c r="N13" s="40">
        <f>M13-J13</f>
        <v>8600.0000000000036</v>
      </c>
      <c r="O13" s="39">
        <f>N13*налог_на_прибыль</f>
        <v>1720.0000000000009</v>
      </c>
      <c r="P13" s="39">
        <f>N13-O13</f>
        <v>6880.0000000000027</v>
      </c>
      <c r="Q13" s="63">
        <f>SUM(Q10:Q12)</f>
        <v>1000</v>
      </c>
      <c r="R13" s="41">
        <f>P13-Q13</f>
        <v>5880.0000000000027</v>
      </c>
    </row>
    <row r="14" spans="2:18" ht="15.75" thickBot="1" x14ac:dyDescent="0.3"/>
    <row r="15" spans="2:18" ht="19.5" thickBot="1" x14ac:dyDescent="0.3">
      <c r="C15" s="68" t="s">
        <v>53</v>
      </c>
      <c r="D15" s="69">
        <f>M13</f>
        <v>37266.666666666672</v>
      </c>
      <c r="E15" s="70" t="s">
        <v>51</v>
      </c>
    </row>
    <row r="16" spans="2:18" ht="15.75" thickBot="1" x14ac:dyDescent="0.3"/>
    <row r="17" spans="3:3" ht="15.75" thickBot="1" x14ac:dyDescent="0.3">
      <c r="C17" s="53" t="s">
        <v>42</v>
      </c>
    </row>
    <row r="18" spans="3:3" x14ac:dyDescent="0.25">
      <c r="C18" t="s">
        <v>54</v>
      </c>
    </row>
  </sheetData>
  <mergeCells count="1">
    <mergeCell ref="L10:L12"/>
  </mergeCells>
  <dataValidations count="2">
    <dataValidation type="list" allowBlank="1" showInputMessage="1" showErrorMessage="1" sqref="E10:E12">
      <formula1>форма_оплаты</formula1>
    </dataValidation>
    <dataValidation type="list" allowBlank="1" showInputMessage="1" showErrorMessage="1" sqref="L10:L12">
      <formula1>наценка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102"/>
  <sheetViews>
    <sheetView workbookViewId="0">
      <selection sqref="A1:A4"/>
    </sheetView>
  </sheetViews>
  <sheetFormatPr defaultRowHeight="15" x14ac:dyDescent="0.25"/>
  <cols>
    <col min="1" max="1" width="25.5703125" customWidth="1"/>
  </cols>
  <sheetData>
    <row r="1" spans="1:12" x14ac:dyDescent="0.25">
      <c r="A1" s="52" t="s">
        <v>30</v>
      </c>
      <c r="B1" t="s">
        <v>36</v>
      </c>
    </row>
    <row r="2" spans="1:12" x14ac:dyDescent="0.25">
      <c r="A2" s="52" t="s">
        <v>29</v>
      </c>
      <c r="B2" s="64">
        <v>0</v>
      </c>
    </row>
    <row r="3" spans="1:12" x14ac:dyDescent="0.25">
      <c r="A3" s="52" t="s">
        <v>28</v>
      </c>
      <c r="B3" s="64">
        <v>0.01</v>
      </c>
    </row>
    <row r="4" spans="1:12" x14ac:dyDescent="0.25">
      <c r="A4" s="52" t="s">
        <v>34</v>
      </c>
      <c r="B4" s="64">
        <v>0.02</v>
      </c>
    </row>
    <row r="5" spans="1:12" x14ac:dyDescent="0.25">
      <c r="B5" s="64">
        <v>0.03</v>
      </c>
    </row>
    <row r="6" spans="1:12" x14ac:dyDescent="0.25">
      <c r="B6" s="64">
        <v>0.04</v>
      </c>
    </row>
    <row r="7" spans="1:12" x14ac:dyDescent="0.25">
      <c r="B7" s="64">
        <v>0.05</v>
      </c>
    </row>
    <row r="8" spans="1:12" x14ac:dyDescent="0.25">
      <c r="B8" s="64">
        <v>0.06</v>
      </c>
    </row>
    <row r="9" spans="1:12" x14ac:dyDescent="0.25">
      <c r="B9" s="64">
        <v>7.0000000000000007E-2</v>
      </c>
    </row>
    <row r="10" spans="1:12" x14ac:dyDescent="0.25">
      <c r="B10" s="64">
        <v>0.08</v>
      </c>
      <c r="L10" s="55"/>
    </row>
    <row r="11" spans="1:12" x14ac:dyDescent="0.25">
      <c r="B11" s="64">
        <v>0.09</v>
      </c>
      <c r="L11" s="55"/>
    </row>
    <row r="12" spans="1:12" x14ac:dyDescent="0.25">
      <c r="B12" s="64">
        <v>0.1</v>
      </c>
      <c r="L12" s="55"/>
    </row>
    <row r="13" spans="1:12" x14ac:dyDescent="0.25">
      <c r="B13" s="64">
        <v>0.11</v>
      </c>
    </row>
    <row r="14" spans="1:12" x14ac:dyDescent="0.25">
      <c r="B14" s="64">
        <v>0.12</v>
      </c>
    </row>
    <row r="15" spans="1:12" x14ac:dyDescent="0.25">
      <c r="B15" s="64">
        <v>0.13</v>
      </c>
    </row>
    <row r="16" spans="1:12" x14ac:dyDescent="0.25">
      <c r="B16" s="64">
        <v>0.14000000000000001</v>
      </c>
    </row>
    <row r="17" spans="2:2" x14ac:dyDescent="0.25">
      <c r="B17" s="64">
        <v>0.15</v>
      </c>
    </row>
    <row r="18" spans="2:2" x14ac:dyDescent="0.25">
      <c r="B18" s="64">
        <v>0.16</v>
      </c>
    </row>
    <row r="19" spans="2:2" x14ac:dyDescent="0.25">
      <c r="B19" s="64">
        <v>0.17</v>
      </c>
    </row>
    <row r="20" spans="2:2" x14ac:dyDescent="0.25">
      <c r="B20" s="64">
        <v>0.18</v>
      </c>
    </row>
    <row r="21" spans="2:2" x14ac:dyDescent="0.25">
      <c r="B21" s="64">
        <v>0.19</v>
      </c>
    </row>
    <row r="22" spans="2:2" x14ac:dyDescent="0.25">
      <c r="B22" s="64">
        <v>0.2</v>
      </c>
    </row>
    <row r="23" spans="2:2" x14ac:dyDescent="0.25">
      <c r="B23" s="64">
        <v>0.21</v>
      </c>
    </row>
    <row r="24" spans="2:2" x14ac:dyDescent="0.25">
      <c r="B24" s="64">
        <v>0.22</v>
      </c>
    </row>
    <row r="25" spans="2:2" x14ac:dyDescent="0.25">
      <c r="B25" s="64">
        <v>0.23</v>
      </c>
    </row>
    <row r="26" spans="2:2" x14ac:dyDescent="0.25">
      <c r="B26" s="64">
        <v>0.24</v>
      </c>
    </row>
    <row r="27" spans="2:2" x14ac:dyDescent="0.25">
      <c r="B27" s="64">
        <v>0.25</v>
      </c>
    </row>
    <row r="28" spans="2:2" x14ac:dyDescent="0.25">
      <c r="B28" s="64">
        <v>0.26</v>
      </c>
    </row>
    <row r="29" spans="2:2" x14ac:dyDescent="0.25">
      <c r="B29" s="64">
        <v>0.27</v>
      </c>
    </row>
    <row r="30" spans="2:2" x14ac:dyDescent="0.25">
      <c r="B30" s="64">
        <v>0.28000000000000003</v>
      </c>
    </row>
    <row r="31" spans="2:2" x14ac:dyDescent="0.25">
      <c r="B31" s="64">
        <v>0.28999999999999998</v>
      </c>
    </row>
    <row r="32" spans="2:2" x14ac:dyDescent="0.25">
      <c r="B32" s="64">
        <v>0.3</v>
      </c>
    </row>
    <row r="33" spans="2:2" x14ac:dyDescent="0.25">
      <c r="B33" s="64">
        <v>0.31</v>
      </c>
    </row>
    <row r="34" spans="2:2" x14ac:dyDescent="0.25">
      <c r="B34" s="64">
        <v>0.32</v>
      </c>
    </row>
    <row r="35" spans="2:2" x14ac:dyDescent="0.25">
      <c r="B35" s="64">
        <v>0.33</v>
      </c>
    </row>
    <row r="36" spans="2:2" x14ac:dyDescent="0.25">
      <c r="B36" s="64">
        <v>0.34</v>
      </c>
    </row>
    <row r="37" spans="2:2" x14ac:dyDescent="0.25">
      <c r="B37" s="64">
        <v>0.35</v>
      </c>
    </row>
    <row r="38" spans="2:2" x14ac:dyDescent="0.25">
      <c r="B38" s="64">
        <v>0.36</v>
      </c>
    </row>
    <row r="39" spans="2:2" x14ac:dyDescent="0.25">
      <c r="B39" s="64">
        <v>0.37</v>
      </c>
    </row>
    <row r="40" spans="2:2" x14ac:dyDescent="0.25">
      <c r="B40" s="64">
        <v>0.38</v>
      </c>
    </row>
    <row r="41" spans="2:2" x14ac:dyDescent="0.25">
      <c r="B41" s="64">
        <v>0.39</v>
      </c>
    </row>
    <row r="42" spans="2:2" x14ac:dyDescent="0.25">
      <c r="B42" s="64">
        <v>0.4</v>
      </c>
    </row>
    <row r="43" spans="2:2" x14ac:dyDescent="0.25">
      <c r="B43" s="64">
        <v>0.41</v>
      </c>
    </row>
    <row r="44" spans="2:2" x14ac:dyDescent="0.25">
      <c r="B44" s="64">
        <v>0.42</v>
      </c>
    </row>
    <row r="45" spans="2:2" x14ac:dyDescent="0.25">
      <c r="B45" s="64">
        <v>0.43</v>
      </c>
    </row>
    <row r="46" spans="2:2" x14ac:dyDescent="0.25">
      <c r="B46" s="64">
        <v>0.44</v>
      </c>
    </row>
    <row r="47" spans="2:2" x14ac:dyDescent="0.25">
      <c r="B47" s="64">
        <v>0.45</v>
      </c>
    </row>
    <row r="48" spans="2:2" x14ac:dyDescent="0.25">
      <c r="B48" s="64">
        <v>0.46</v>
      </c>
    </row>
    <row r="49" spans="2:2" x14ac:dyDescent="0.25">
      <c r="B49" s="64">
        <v>0.47</v>
      </c>
    </row>
    <row r="50" spans="2:2" x14ac:dyDescent="0.25">
      <c r="B50" s="64">
        <v>0.48</v>
      </c>
    </row>
    <row r="51" spans="2:2" x14ac:dyDescent="0.25">
      <c r="B51" s="64">
        <v>0.49</v>
      </c>
    </row>
    <row r="52" spans="2:2" x14ac:dyDescent="0.25">
      <c r="B52" s="64">
        <v>0.5</v>
      </c>
    </row>
    <row r="53" spans="2:2" x14ac:dyDescent="0.25">
      <c r="B53" s="64">
        <v>0.51</v>
      </c>
    </row>
    <row r="54" spans="2:2" x14ac:dyDescent="0.25">
      <c r="B54" s="64">
        <v>0.52</v>
      </c>
    </row>
    <row r="55" spans="2:2" x14ac:dyDescent="0.25">
      <c r="B55" s="64">
        <v>0.53</v>
      </c>
    </row>
    <row r="56" spans="2:2" x14ac:dyDescent="0.25">
      <c r="B56" s="64">
        <v>0.54</v>
      </c>
    </row>
    <row r="57" spans="2:2" x14ac:dyDescent="0.25">
      <c r="B57" s="64">
        <v>0.55000000000000004</v>
      </c>
    </row>
    <row r="58" spans="2:2" x14ac:dyDescent="0.25">
      <c r="B58" s="64">
        <v>0.56000000000000005</v>
      </c>
    </row>
    <row r="59" spans="2:2" x14ac:dyDescent="0.25">
      <c r="B59" s="64">
        <v>0.56999999999999995</v>
      </c>
    </row>
    <row r="60" spans="2:2" x14ac:dyDescent="0.25">
      <c r="B60" s="64">
        <v>0.57999999999999996</v>
      </c>
    </row>
    <row r="61" spans="2:2" x14ac:dyDescent="0.25">
      <c r="B61" s="64">
        <v>0.59</v>
      </c>
    </row>
    <row r="62" spans="2:2" x14ac:dyDescent="0.25">
      <c r="B62" s="64">
        <v>0.6</v>
      </c>
    </row>
    <row r="63" spans="2:2" x14ac:dyDescent="0.25">
      <c r="B63" s="64">
        <v>0.61</v>
      </c>
    </row>
    <row r="64" spans="2:2" x14ac:dyDescent="0.25">
      <c r="B64" s="64">
        <v>0.62</v>
      </c>
    </row>
    <row r="65" spans="2:2" x14ac:dyDescent="0.25">
      <c r="B65" s="64">
        <v>0.63</v>
      </c>
    </row>
    <row r="66" spans="2:2" x14ac:dyDescent="0.25">
      <c r="B66" s="64">
        <v>0.64</v>
      </c>
    </row>
    <row r="67" spans="2:2" x14ac:dyDescent="0.25">
      <c r="B67" s="64">
        <v>0.65</v>
      </c>
    </row>
    <row r="68" spans="2:2" x14ac:dyDescent="0.25">
      <c r="B68" s="64">
        <v>0.66</v>
      </c>
    </row>
    <row r="69" spans="2:2" x14ac:dyDescent="0.25">
      <c r="B69" s="64">
        <v>0.67</v>
      </c>
    </row>
    <row r="70" spans="2:2" x14ac:dyDescent="0.25">
      <c r="B70" s="64">
        <v>0.68</v>
      </c>
    </row>
    <row r="71" spans="2:2" x14ac:dyDescent="0.25">
      <c r="B71" s="64">
        <v>0.69</v>
      </c>
    </row>
    <row r="72" spans="2:2" x14ac:dyDescent="0.25">
      <c r="B72" s="64">
        <v>0.7</v>
      </c>
    </row>
    <row r="73" spans="2:2" x14ac:dyDescent="0.25">
      <c r="B73" s="64">
        <v>0.71</v>
      </c>
    </row>
    <row r="74" spans="2:2" x14ac:dyDescent="0.25">
      <c r="B74" s="64">
        <v>0.72</v>
      </c>
    </row>
    <row r="75" spans="2:2" x14ac:dyDescent="0.25">
      <c r="B75" s="64">
        <v>0.73</v>
      </c>
    </row>
    <row r="76" spans="2:2" x14ac:dyDescent="0.25">
      <c r="B76" s="64">
        <v>0.74</v>
      </c>
    </row>
    <row r="77" spans="2:2" x14ac:dyDescent="0.25">
      <c r="B77" s="64">
        <v>0.75</v>
      </c>
    </row>
    <row r="78" spans="2:2" x14ac:dyDescent="0.25">
      <c r="B78" s="64">
        <v>0.76</v>
      </c>
    </row>
    <row r="79" spans="2:2" x14ac:dyDescent="0.25">
      <c r="B79" s="64">
        <v>0.77</v>
      </c>
    </row>
    <row r="80" spans="2:2" x14ac:dyDescent="0.25">
      <c r="B80" s="64">
        <v>0.78</v>
      </c>
    </row>
    <row r="81" spans="2:2" x14ac:dyDescent="0.25">
      <c r="B81" s="64">
        <v>0.79</v>
      </c>
    </row>
    <row r="82" spans="2:2" x14ac:dyDescent="0.25">
      <c r="B82" s="64">
        <v>0.8</v>
      </c>
    </row>
    <row r="83" spans="2:2" x14ac:dyDescent="0.25">
      <c r="B83" s="64">
        <v>0.81</v>
      </c>
    </row>
    <row r="84" spans="2:2" x14ac:dyDescent="0.25">
      <c r="B84" s="64">
        <v>0.82</v>
      </c>
    </row>
    <row r="85" spans="2:2" x14ac:dyDescent="0.25">
      <c r="B85" s="64">
        <v>0.83</v>
      </c>
    </row>
    <row r="86" spans="2:2" x14ac:dyDescent="0.25">
      <c r="B86" s="64">
        <v>0.84</v>
      </c>
    </row>
    <row r="87" spans="2:2" x14ac:dyDescent="0.25">
      <c r="B87" s="64">
        <v>0.85</v>
      </c>
    </row>
    <row r="88" spans="2:2" x14ac:dyDescent="0.25">
      <c r="B88" s="64">
        <v>0.86</v>
      </c>
    </row>
    <row r="89" spans="2:2" x14ac:dyDescent="0.25">
      <c r="B89" s="64">
        <v>0.87</v>
      </c>
    </row>
    <row r="90" spans="2:2" x14ac:dyDescent="0.25">
      <c r="B90" s="64">
        <v>0.88</v>
      </c>
    </row>
    <row r="91" spans="2:2" x14ac:dyDescent="0.25">
      <c r="B91" s="64">
        <v>0.89</v>
      </c>
    </row>
    <row r="92" spans="2:2" x14ac:dyDescent="0.25">
      <c r="B92" s="64">
        <v>0.9</v>
      </c>
    </row>
    <row r="93" spans="2:2" x14ac:dyDescent="0.25">
      <c r="B93" s="64">
        <v>0.91</v>
      </c>
    </row>
    <row r="94" spans="2:2" x14ac:dyDescent="0.25">
      <c r="B94" s="64">
        <v>0.92</v>
      </c>
    </row>
    <row r="95" spans="2:2" x14ac:dyDescent="0.25">
      <c r="B95" s="64">
        <v>0.93000000000000105</v>
      </c>
    </row>
    <row r="96" spans="2:2" x14ac:dyDescent="0.25">
      <c r="B96" s="64">
        <v>0.94000000000000095</v>
      </c>
    </row>
    <row r="97" spans="2:2" x14ac:dyDescent="0.25">
      <c r="B97" s="64">
        <v>0.95000000000000095</v>
      </c>
    </row>
    <row r="98" spans="2:2" x14ac:dyDescent="0.25">
      <c r="B98" s="64">
        <v>0.96000000000000096</v>
      </c>
    </row>
    <row r="99" spans="2:2" x14ac:dyDescent="0.25">
      <c r="B99" s="64">
        <v>0.97000000000000097</v>
      </c>
    </row>
    <row r="100" spans="2:2" x14ac:dyDescent="0.25">
      <c r="B100" s="64">
        <v>0.98000000000000098</v>
      </c>
    </row>
    <row r="101" spans="2:2" x14ac:dyDescent="0.25">
      <c r="B101" s="64">
        <v>0.99000000000000099</v>
      </c>
    </row>
    <row r="102" spans="2:2" x14ac:dyDescent="0.25">
      <c r="B102" s="6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Исх вариант</vt:lpstr>
      <vt:lpstr>Калькулятор_сделки</vt:lpstr>
      <vt:lpstr>Списки</vt:lpstr>
      <vt:lpstr>налог_на_прибыль</vt:lpstr>
      <vt:lpstr>наценка</vt:lpstr>
      <vt:lpstr>НДС</vt:lpstr>
      <vt:lpstr>форма_оплаты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</dc:creator>
  <cp:lastModifiedBy>Дворец Никита Никитович</cp:lastModifiedBy>
  <dcterms:created xsi:type="dcterms:W3CDTF">2015-06-05T18:19:34Z</dcterms:created>
  <dcterms:modified xsi:type="dcterms:W3CDTF">2022-08-12T09:01:16Z</dcterms:modified>
</cp:coreProperties>
</file>