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Затраты к рейсу" sheetId="1" r:id="rId1"/>
    <sheet name="Data" sheetId="2" r:id="rId2"/>
  </sheets>
  <definedNames>
    <definedName name="_xlfn.IFERROR" hidden="1">#NAME?</definedName>
    <definedName name="_xlfn.SUMIFS" hidden="1">#NAME?</definedName>
    <definedName name="_xlnm._FilterDatabase" localSheetId="1" hidden="1">'Data'!$A$1:$I$10</definedName>
    <definedName name="_xlnm._FilterDatabase" localSheetId="0" hidden="1">'Затраты к рейсу'!$A$1:$J$13</definedName>
  </definedNames>
  <calcPr fullCalcOnLoad="1"/>
</workbook>
</file>

<file path=xl/sharedStrings.xml><?xml version="1.0" encoding="utf-8"?>
<sst xmlns="http://schemas.openxmlformats.org/spreadsheetml/2006/main" count="63" uniqueCount="41">
  <si>
    <t>Дата</t>
  </si>
  <si>
    <t>Карта</t>
  </si>
  <si>
    <t>Стоимость</t>
  </si>
  <si>
    <t>№ рейса</t>
  </si>
  <si>
    <t>№ Автомобиля</t>
  </si>
  <si>
    <t>Сумма затрат к рейсу</t>
  </si>
  <si>
    <t>Дата рейса с</t>
  </si>
  <si>
    <t>Дата рейса по</t>
  </si>
  <si>
    <t>08:00</t>
  </si>
  <si>
    <t>20:00</t>
  </si>
  <si>
    <t>11:00</t>
  </si>
  <si>
    <t>16:00</t>
  </si>
  <si>
    <t>15:00</t>
  </si>
  <si>
    <t>16:21</t>
  </si>
  <si>
    <t>20:44</t>
  </si>
  <si>
    <t>16:19</t>
  </si>
  <si>
    <t>16:50</t>
  </si>
  <si>
    <t>18:20</t>
  </si>
  <si>
    <t>17:37</t>
  </si>
  <si>
    <t>15:12</t>
  </si>
  <si>
    <t>17:06</t>
  </si>
  <si>
    <t>14:07</t>
  </si>
  <si>
    <t>Время рейса (окончание)</t>
  </si>
  <si>
    <t>Время рейса (начало)</t>
  </si>
  <si>
    <t>Номер автомобиля</t>
  </si>
  <si>
    <t>Время</t>
  </si>
  <si>
    <t>Количество (топливо)</t>
  </si>
  <si>
    <t>Компания</t>
  </si>
  <si>
    <t>Дата_загрузка</t>
  </si>
  <si>
    <t>Дата_выгрузка</t>
  </si>
  <si>
    <t>Топливо (Кол-во)</t>
  </si>
  <si>
    <t>AA1111</t>
  </si>
  <si>
    <t>AA1112</t>
  </si>
  <si>
    <t>AA1113</t>
  </si>
  <si>
    <t>AA1114</t>
  </si>
  <si>
    <t>AA1115</t>
  </si>
  <si>
    <t>AA1116</t>
  </si>
  <si>
    <t>AA1117</t>
  </si>
  <si>
    <t>AA1119</t>
  </si>
  <si>
    <t>ООО Топливо</t>
  </si>
  <si>
    <t>рейс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</si>
</sst>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[$-F400]h:mm:ss\ AM/PM"/>
    <numFmt numFmtId="171" formatCode="h:mm;@"/>
    <numFmt numFmtId="172" formatCode="[$-FC19]d\ mmmm\ yyyy\ &quot;г.&quot;"/>
    <numFmt numFmtId="173" formatCode="dd/mm/yy\ h:mm;@"/>
    <numFmt numFmtId="174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23"/>
      <name val="Calibri"/>
      <family val="2"/>
    </font>
    <font>
      <i/>
      <sz val="9"/>
      <color indexed="23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8"/>
      <color theme="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theme="4" tint="0.39998000860214233"/>
      </top>
      <bottom/>
    </border>
    <border>
      <left style="thin">
        <color theme="4" tint="0.39998000860214233"/>
      </left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52" applyFont="1">
      <alignment/>
      <protection/>
    </xf>
    <xf numFmtId="0" fontId="46" fillId="0" borderId="0" xfId="52" applyFont="1" applyAlignment="1">
      <alignment horizontal="left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2" xfId="55" applyBorder="1" applyAlignment="1">
      <alignment horizontal="left" vertical="top"/>
      <protection/>
    </xf>
    <xf numFmtId="4" fontId="46" fillId="0" borderId="0" xfId="52" applyNumberFormat="1" applyFont="1" applyFill="1" applyAlignment="1">
      <alignment horizontal="right"/>
      <protection/>
    </xf>
    <xf numFmtId="14" fontId="46" fillId="0" borderId="0" xfId="52" applyNumberFormat="1" applyFont="1" applyAlignment="1">
      <alignment horizontal="left"/>
      <protection/>
    </xf>
    <xf numFmtId="0" fontId="46" fillId="0" borderId="0" xfId="0" applyFont="1" applyAlignment="1">
      <alignment/>
    </xf>
    <xf numFmtId="14" fontId="2" fillId="0" borderId="12" xfId="55" applyNumberFormat="1" applyBorder="1" applyAlignment="1">
      <alignment horizontal="left" vertical="top"/>
      <protection/>
    </xf>
    <xf numFmtId="4" fontId="48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0" xfId="55" applyFill="1" applyBorder="1" applyAlignment="1">
      <alignment horizontal="left" vertical="top"/>
      <protection/>
    </xf>
    <xf numFmtId="14" fontId="51" fillId="33" borderId="13" xfId="52" applyNumberFormat="1" applyFont="1" applyFill="1" applyBorder="1" applyAlignment="1">
      <alignment horizontal="center" vertical="center"/>
      <protection/>
    </xf>
    <xf numFmtId="170" fontId="52" fillId="33" borderId="14" xfId="53" applyNumberFormat="1" applyFont="1" applyFill="1" applyBorder="1" applyAlignment="1">
      <alignment horizontal="center" vertical="center" wrapText="1"/>
      <protection/>
    </xf>
    <xf numFmtId="0" fontId="52" fillId="33" borderId="14" xfId="53" applyNumberFormat="1" applyFont="1" applyFill="1" applyBorder="1" applyAlignment="1">
      <alignment horizontal="center" vertical="center" wrapText="1"/>
      <protection/>
    </xf>
    <xf numFmtId="4" fontId="51" fillId="33" borderId="14" xfId="52" applyNumberFormat="1" applyFont="1" applyFill="1" applyBorder="1" applyAlignment="1">
      <alignment horizontal="center" vertical="center"/>
      <protection/>
    </xf>
    <xf numFmtId="0" fontId="51" fillId="33" borderId="15" xfId="52" applyNumberFormat="1" applyFont="1" applyFill="1" applyBorder="1" applyAlignment="1">
      <alignment horizontal="center" vertical="center"/>
      <protection/>
    </xf>
    <xf numFmtId="0" fontId="51" fillId="33" borderId="16" xfId="0" applyFont="1" applyFill="1" applyBorder="1" applyAlignment="1">
      <alignment horizontal="center" vertical="center"/>
    </xf>
    <xf numFmtId="170" fontId="53" fillId="34" borderId="15" xfId="53" applyNumberFormat="1" applyFont="1" applyFill="1" applyBorder="1" applyAlignment="1">
      <alignment/>
      <protection/>
    </xf>
    <xf numFmtId="0" fontId="46" fillId="34" borderId="15" xfId="52" applyNumberFormat="1" applyFont="1" applyFill="1" applyBorder="1" applyAlignment="1">
      <alignment horizontal="left"/>
      <protection/>
    </xf>
    <xf numFmtId="2" fontId="53" fillId="34" borderId="15" xfId="53" applyNumberFormat="1" applyFont="1" applyFill="1" applyBorder="1" applyAlignment="1">
      <alignment/>
      <protection/>
    </xf>
    <xf numFmtId="170" fontId="53" fillId="0" borderId="17" xfId="53" applyNumberFormat="1" applyFont="1" applyBorder="1" applyAlignment="1">
      <alignment/>
      <protection/>
    </xf>
    <xf numFmtId="2" fontId="53" fillId="0" borderId="17" xfId="53" applyNumberFormat="1" applyFont="1" applyBorder="1" applyAlignment="1">
      <alignment/>
      <protection/>
    </xf>
    <xf numFmtId="170" fontId="53" fillId="34" borderId="17" xfId="53" applyNumberFormat="1" applyFont="1" applyFill="1" applyBorder="1" applyAlignment="1">
      <alignment/>
      <protection/>
    </xf>
    <xf numFmtId="2" fontId="53" fillId="34" borderId="17" xfId="53" applyNumberFormat="1" applyFont="1" applyFill="1" applyBorder="1" applyAlignment="1">
      <alignment/>
      <protection/>
    </xf>
    <xf numFmtId="170" fontId="47" fillId="0" borderId="10" xfId="0" applyNumberFormat="1" applyFont="1" applyBorder="1" applyAlignment="1">
      <alignment horizontal="center" vertical="center" wrapText="1"/>
    </xf>
    <xf numFmtId="170" fontId="48" fillId="0" borderId="0" xfId="0" applyNumberFormat="1" applyFont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0" fontId="2" fillId="0" borderId="0" xfId="55" applyNumberFormat="1" applyBorder="1" applyAlignment="1">
      <alignment horizontal="left" vertical="top"/>
      <protection/>
    </xf>
    <xf numFmtId="0" fontId="0" fillId="0" borderId="12" xfId="0" applyBorder="1" applyAlignment="1">
      <alignment horizontal="left" vertical="top"/>
    </xf>
    <xf numFmtId="170" fontId="47" fillId="0" borderId="0" xfId="0" applyNumberFormat="1" applyFont="1" applyAlignment="1">
      <alignment horizontal="center" vertical="center" wrapText="1"/>
    </xf>
    <xf numFmtId="0" fontId="46" fillId="0" borderId="0" xfId="52" applyNumberFormat="1" applyFont="1" applyBorder="1" applyAlignment="1">
      <alignment horizontal="left"/>
      <protection/>
    </xf>
    <xf numFmtId="0" fontId="46" fillId="34" borderId="0" xfId="52" applyNumberFormat="1" applyFont="1" applyFill="1" applyBorder="1" applyAlignment="1">
      <alignment horizontal="left"/>
      <protection/>
    </xf>
    <xf numFmtId="0" fontId="46" fillId="34" borderId="0" xfId="0" applyFont="1" applyFill="1" applyBorder="1" applyAlignment="1">
      <alignment/>
    </xf>
    <xf numFmtId="4" fontId="46" fillId="34" borderId="0" xfId="52" applyNumberFormat="1" applyFont="1" applyFill="1" applyBorder="1" applyAlignment="1">
      <alignment horizontal="right"/>
      <protection/>
    </xf>
    <xf numFmtId="4" fontId="46" fillId="0" borderId="0" xfId="52" applyNumberFormat="1" applyFont="1" applyBorder="1" applyAlignment="1">
      <alignment horizontal="right"/>
      <protection/>
    </xf>
    <xf numFmtId="171" fontId="0" fillId="0" borderId="12" xfId="0" applyNumberFormat="1" applyBorder="1" applyAlignment="1">
      <alignment horizontal="left" vertical="top"/>
    </xf>
    <xf numFmtId="22" fontId="2" fillId="0" borderId="0" xfId="55" applyNumberFormat="1" applyBorder="1" applyAlignment="1">
      <alignment horizontal="left" vertical="top"/>
      <protection/>
    </xf>
    <xf numFmtId="0" fontId="2" fillId="0" borderId="0" xfId="55" applyNumberFormat="1" applyBorder="1" applyAlignment="1">
      <alignment horizontal="left" vertical="top"/>
      <protection/>
    </xf>
    <xf numFmtId="0" fontId="47" fillId="35" borderId="10" xfId="0" applyNumberFormat="1" applyFont="1" applyFill="1" applyBorder="1" applyAlignment="1">
      <alignment horizontal="center" vertical="center" wrapText="1"/>
    </xf>
    <xf numFmtId="173" fontId="0" fillId="35" borderId="12" xfId="0" applyNumberFormat="1" applyFill="1" applyBorder="1" applyAlignment="1">
      <alignment horizontal="left" vertical="top"/>
    </xf>
    <xf numFmtId="170" fontId="47" fillId="35" borderId="10" xfId="0" applyNumberFormat="1" applyFont="1" applyFill="1" applyBorder="1" applyAlignment="1">
      <alignment horizontal="center" vertical="center" wrapText="1"/>
    </xf>
    <xf numFmtId="2" fontId="2" fillId="0" borderId="0" xfId="55" applyNumberFormat="1" applyBorder="1" applyAlignment="1">
      <alignment horizontal="left" vertical="top"/>
      <protection/>
    </xf>
    <xf numFmtId="174" fontId="48" fillId="35" borderId="0" xfId="0" applyNumberFormat="1" applyFont="1" applyFill="1" applyAlignment="1">
      <alignment/>
    </xf>
    <xf numFmtId="174" fontId="48" fillId="0" borderId="0" xfId="0" applyNumberFormat="1" applyFont="1" applyAlignment="1">
      <alignment/>
    </xf>
    <xf numFmtId="173" fontId="46" fillId="36" borderId="18" xfId="52" applyNumberFormat="1" applyFont="1" applyFill="1" applyBorder="1" applyAlignment="1">
      <alignment horizontal="left"/>
      <protection/>
    </xf>
    <xf numFmtId="14" fontId="46" fillId="35" borderId="0" xfId="0" applyNumberFormat="1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C1">
      <selection activeCell="H4" sqref="H4"/>
    </sheetView>
  </sheetViews>
  <sheetFormatPr defaultColWidth="9.140625" defaultRowHeight="15" outlineLevelCol="1"/>
  <cols>
    <col min="1" max="2" width="11.00390625" style="6" customWidth="1"/>
    <col min="3" max="3" width="14.140625" style="33" customWidth="1"/>
    <col min="4" max="4" width="14.140625" style="43" customWidth="1"/>
    <col min="5" max="5" width="14.140625" style="6" customWidth="1"/>
    <col min="6" max="7" width="14.00390625" style="31" customWidth="1"/>
    <col min="8" max="9" width="14.00390625" style="6" customWidth="1"/>
    <col min="10" max="10" width="21.140625" style="6" customWidth="1"/>
    <col min="11" max="11" width="10.28125" style="6" customWidth="1"/>
    <col min="12" max="13" width="8.28125" style="6" customWidth="1"/>
    <col min="14" max="14" width="9.140625" style="6" customWidth="1"/>
    <col min="15" max="15" width="12.8515625" style="15" customWidth="1" outlineLevel="1"/>
    <col min="16" max="16" width="14.7109375" style="15" customWidth="1" outlineLevel="1"/>
    <col min="17" max="16384" width="9.140625" style="6" customWidth="1"/>
  </cols>
  <sheetData>
    <row r="1" spans="1:16" s="5" customFormat="1" ht="48.75" thickBot="1">
      <c r="A1" s="3" t="s">
        <v>3</v>
      </c>
      <c r="B1" s="3" t="s">
        <v>6</v>
      </c>
      <c r="C1" s="32" t="s">
        <v>23</v>
      </c>
      <c r="D1" s="44"/>
      <c r="E1" s="3" t="s">
        <v>7</v>
      </c>
      <c r="F1" s="30" t="s">
        <v>22</v>
      </c>
      <c r="G1" s="46"/>
      <c r="H1" s="3" t="s">
        <v>24</v>
      </c>
      <c r="I1" s="3" t="s">
        <v>30</v>
      </c>
      <c r="J1" s="4" t="s">
        <v>5</v>
      </c>
      <c r="K1" s="5" t="str">
        <f>C1</f>
        <v>Время рейса (начало)</v>
      </c>
      <c r="L1" s="35" t="str">
        <f>F1</f>
        <v>Время рейса (окончание)</v>
      </c>
      <c r="M1" s="35"/>
      <c r="O1" s="14" t="s">
        <v>28</v>
      </c>
      <c r="P1" s="14" t="s">
        <v>29</v>
      </c>
    </row>
    <row r="2" spans="1:16" ht="22.5" customHeight="1">
      <c r="A2" s="7">
        <v>1</v>
      </c>
      <c r="B2" s="11">
        <v>44805</v>
      </c>
      <c r="C2" s="41" t="s">
        <v>11</v>
      </c>
      <c r="D2" s="45">
        <f>B2+C2</f>
        <v>44805.666666666664</v>
      </c>
      <c r="E2" s="11">
        <v>44809</v>
      </c>
      <c r="F2" s="41" t="s">
        <v>11</v>
      </c>
      <c r="G2" s="45">
        <f>E2+F2</f>
        <v>44809.666666666664</v>
      </c>
      <c r="H2" s="7" t="s">
        <v>31</v>
      </c>
      <c r="I2" s="16">
        <f>_xlfn.IFERROR(IF(_xlfn.SUMIFS(Data!$D:$D,Data!$A:$A,"&gt;="&amp;D2,Data!$A:$A,"&lt;="&amp;G2)="","",IF(INDEX(Data!$D:$D,MATCH('Затраты к рейсу'!H2,Data!F:F,0)),_xlfn.SUMIFS(Data!$D:$D,Data!$A:$A,"&gt;="&amp;D2,Data!$A:$A,"&lt;="&amp;G2,Data!F:F,'Затраты к рейсу'!H2),"")),"")</f>
        <v>320</v>
      </c>
      <c r="J2" s="12"/>
      <c r="K2" s="12">
        <f>TIMEVALUE(C2)</f>
        <v>0.6666666666666666</v>
      </c>
      <c r="L2" s="12">
        <f>TIMEVALUE(F2)</f>
        <v>0.6666666666666666</v>
      </c>
      <c r="M2" s="48">
        <f>G2-D2</f>
        <v>4</v>
      </c>
      <c r="O2" s="15" t="str">
        <f aca="true" t="shared" si="0" ref="O2:O10">H2&amp;B2</f>
        <v>AA111144805</v>
      </c>
      <c r="P2" s="15" t="str">
        <f aca="true" t="shared" si="1" ref="P2:P10">H2&amp;E2</f>
        <v>AA111144809</v>
      </c>
    </row>
    <row r="3" spans="1:16" ht="15">
      <c r="A3" s="7">
        <v>2</v>
      </c>
      <c r="B3" s="11">
        <v>44832</v>
      </c>
      <c r="C3" s="41" t="s">
        <v>12</v>
      </c>
      <c r="D3" s="45">
        <f aca="true" t="shared" si="2" ref="D3:D10">B3+C3</f>
        <v>44832.625</v>
      </c>
      <c r="E3" s="11">
        <v>44833</v>
      </c>
      <c r="F3" s="34" t="s">
        <v>16</v>
      </c>
      <c r="G3" s="45">
        <f aca="true" t="shared" si="3" ref="G3:G10">E3+F3</f>
        <v>44833.70138888889</v>
      </c>
      <c r="H3" s="7" t="s">
        <v>32</v>
      </c>
      <c r="I3" s="16">
        <f>_xlfn.IFERROR(IF(_xlfn.SUMIFS(Data!$D:$D,Data!$A:$A,"&gt;="&amp;D3,Data!$A:$A,"&lt;="&amp;G3)="","",IF(INDEX(Data!$D:$D,MATCH('Затраты к рейсу'!H3,Data!F:F,0)),_xlfn.SUMIFS(Data!$D:$D,Data!$A:$A,"&gt;="&amp;D3,Data!$A:$A,"&lt;="&amp;G3,Data!F:F,'Затраты к рейсу'!H3),"")),"")</f>
        <v>300</v>
      </c>
      <c r="J3" s="12"/>
      <c r="K3" s="12">
        <f aca="true" t="shared" si="4" ref="K3:K10">TIMEVALUE(C3)</f>
        <v>0.625</v>
      </c>
      <c r="L3" s="12">
        <f aca="true" t="shared" si="5" ref="L3:L10">TIMEVALUE(F3)</f>
        <v>0.7013888888888888</v>
      </c>
      <c r="M3" s="48">
        <f>G3-D3</f>
        <v>1.0763888888905058</v>
      </c>
      <c r="O3" s="15" t="str">
        <f t="shared" si="0"/>
        <v>AA111244832</v>
      </c>
      <c r="P3" s="15" t="str">
        <f t="shared" si="1"/>
        <v>AA111244833</v>
      </c>
    </row>
    <row r="4" spans="1:16" ht="15">
      <c r="A4" s="7">
        <v>3</v>
      </c>
      <c r="B4" s="11">
        <v>44834</v>
      </c>
      <c r="C4" s="41" t="s">
        <v>12</v>
      </c>
      <c r="D4" s="45">
        <f t="shared" si="2"/>
        <v>44834.625</v>
      </c>
      <c r="E4" s="11">
        <v>44863</v>
      </c>
      <c r="F4" s="34" t="s">
        <v>13</v>
      </c>
      <c r="G4" s="45">
        <f t="shared" si="3"/>
        <v>44863.68125</v>
      </c>
      <c r="H4" s="7" t="s">
        <v>33</v>
      </c>
      <c r="I4" s="16">
        <f>_xlfn.IFERROR(IF(_xlfn.SUMIFS(Data!$D:$D,Data!$A:$A,"&gt;="&amp;D4,Data!$A:$A,"&lt;="&amp;G4)="","",IF(INDEX(Data!$D:$D,MATCH('Затраты к рейсу'!H4,Data!F:F,0)),_xlfn.SUMIFS(Data!$D:$D,Data!$A:$A,"&gt;="&amp;D4,Data!$A:$A,"&lt;="&amp;G4,Data!F:F,'Затраты к рейсу'!H4),"")),"")</f>
        <v>450</v>
      </c>
      <c r="J4" s="12"/>
      <c r="K4" s="12">
        <f t="shared" si="4"/>
        <v>0.625</v>
      </c>
      <c r="L4" s="12">
        <f t="shared" si="5"/>
        <v>0.68125</v>
      </c>
      <c r="M4" s="48">
        <f>G4-D4</f>
        <v>29.056250000001455</v>
      </c>
      <c r="O4" s="15" t="str">
        <f t="shared" si="0"/>
        <v>AA111344834</v>
      </c>
      <c r="P4" s="15" t="str">
        <f t="shared" si="1"/>
        <v>AA111344863</v>
      </c>
    </row>
    <row r="5" spans="1:16" ht="15">
      <c r="A5" s="7">
        <v>4</v>
      </c>
      <c r="B5" s="11">
        <v>44830</v>
      </c>
      <c r="C5" s="41" t="s">
        <v>14</v>
      </c>
      <c r="D5" s="45">
        <f t="shared" si="2"/>
        <v>44830.86388888889</v>
      </c>
      <c r="E5" s="11">
        <v>44863</v>
      </c>
      <c r="F5" s="34" t="s">
        <v>8</v>
      </c>
      <c r="G5" s="45">
        <f t="shared" si="3"/>
        <v>44863.333333333336</v>
      </c>
      <c r="H5" s="7" t="s">
        <v>34</v>
      </c>
      <c r="I5" s="16">
        <f>_xlfn.IFERROR(IF(_xlfn.SUMIFS(Data!$D:$D,Data!$A:$A,"&gt;="&amp;D5,Data!$A:$A,"&lt;="&amp;G5)="","",IF(INDEX(Data!$D:$D,MATCH('Затраты к рейсу'!H5,Data!F:F,0)),_xlfn.SUMIFS(Data!$D:$D,Data!$A:$A,"&gt;="&amp;D5,Data!$A:$A,"&lt;="&amp;G5,Data!F:F,'Затраты к рейсу'!H5),"")),"")</f>
      </c>
      <c r="J5" s="12"/>
      <c r="K5" s="12">
        <f t="shared" si="4"/>
        <v>0.8638888888888889</v>
      </c>
      <c r="L5" s="12">
        <f t="shared" si="5"/>
        <v>0.3333333333333333</v>
      </c>
      <c r="M5" s="48">
        <f>G5-D5</f>
        <v>32.46944444444671</v>
      </c>
      <c r="O5" s="15" t="str">
        <f t="shared" si="0"/>
        <v>AA111444830</v>
      </c>
      <c r="P5" s="15" t="str">
        <f t="shared" si="1"/>
        <v>AA111444863</v>
      </c>
    </row>
    <row r="6" spans="1:16" ht="15">
      <c r="A6" s="7">
        <v>5</v>
      </c>
      <c r="B6" s="11">
        <v>44831</v>
      </c>
      <c r="C6" s="41" t="s">
        <v>15</v>
      </c>
      <c r="D6" s="45">
        <f t="shared" si="2"/>
        <v>44831.67986111111</v>
      </c>
      <c r="E6" s="11">
        <v>44849</v>
      </c>
      <c r="F6" s="34" t="s">
        <v>16</v>
      </c>
      <c r="G6" s="45">
        <f t="shared" si="3"/>
        <v>44849.70138888889</v>
      </c>
      <c r="H6" s="7" t="s">
        <v>35</v>
      </c>
      <c r="I6" s="16">
        <f>_xlfn.IFERROR(IF(_xlfn.SUMIFS(Data!$D:$D,Data!$A:$A,"&gt;="&amp;D6,Data!$A:$A,"&lt;="&amp;G6)="","",IF(INDEX(Data!$D:$D,MATCH('Затраты к рейсу'!H6,Data!F:F,0)),_xlfn.SUMIFS(Data!$D:$D,Data!$A:$A,"&gt;="&amp;D6,Data!$A:$A,"&lt;="&amp;G6,Data!F:F,'Затраты к рейсу'!H6),"")),"")</f>
        <v>300</v>
      </c>
      <c r="J6" s="12"/>
      <c r="K6" s="12">
        <f t="shared" si="4"/>
        <v>0.6798611111111111</v>
      </c>
      <c r="L6" s="12">
        <f t="shared" si="5"/>
        <v>0.7013888888888888</v>
      </c>
      <c r="M6" s="48">
        <f>G6-D6</f>
        <v>18.021527777782467</v>
      </c>
      <c r="O6" s="15" t="str">
        <f t="shared" si="0"/>
        <v>AA111544831</v>
      </c>
      <c r="P6" s="15" t="str">
        <f t="shared" si="1"/>
        <v>AA111544849</v>
      </c>
    </row>
    <row r="7" spans="1:16" ht="15">
      <c r="A7" s="7">
        <v>6</v>
      </c>
      <c r="B7" s="11">
        <v>44831</v>
      </c>
      <c r="C7" s="41" t="s">
        <v>17</v>
      </c>
      <c r="D7" s="45">
        <f t="shared" si="2"/>
        <v>44831.76388888889</v>
      </c>
      <c r="E7" s="11">
        <v>44862</v>
      </c>
      <c r="F7" s="34" t="s">
        <v>18</v>
      </c>
      <c r="G7" s="45">
        <f t="shared" si="3"/>
        <v>44862.73402777778</v>
      </c>
      <c r="H7" s="7" t="s">
        <v>36</v>
      </c>
      <c r="I7" s="16">
        <f>_xlfn.IFERROR(IF(_xlfn.SUMIFS(Data!$D:$D,Data!$A:$A,"&gt;="&amp;D7,Data!$A:$A,"&lt;="&amp;G7)="","",IF(INDEX(Data!$D:$D,MATCH('Затраты к рейсу'!H7,Data!F:F,0)),_xlfn.SUMIFS(Data!$D:$D,Data!$A:$A,"&gt;="&amp;D7,Data!$A:$A,"&lt;="&amp;G7,Data!F:F,'Затраты к рейсу'!H7),"")),"")</f>
        <v>590</v>
      </c>
      <c r="J7" s="12"/>
      <c r="K7" s="12">
        <f t="shared" si="4"/>
        <v>0.7638888888888888</v>
      </c>
      <c r="L7" s="12">
        <f t="shared" si="5"/>
        <v>0.7340277777777778</v>
      </c>
      <c r="M7" s="48">
        <f>G7-D7</f>
        <v>30.97013888888614</v>
      </c>
      <c r="O7" s="15" t="str">
        <f t="shared" si="0"/>
        <v>AA111644831</v>
      </c>
      <c r="P7" s="15" t="str">
        <f t="shared" si="1"/>
        <v>AA111644862</v>
      </c>
    </row>
    <row r="8" spans="1:16" ht="15">
      <c r="A8" s="7">
        <v>7</v>
      </c>
      <c r="B8" s="11">
        <v>44830</v>
      </c>
      <c r="C8" s="41" t="s">
        <v>11</v>
      </c>
      <c r="D8" s="45">
        <f t="shared" si="2"/>
        <v>44830.666666666664</v>
      </c>
      <c r="E8" s="11">
        <v>44849</v>
      </c>
      <c r="F8" s="34" t="s">
        <v>19</v>
      </c>
      <c r="G8" s="45">
        <f t="shared" si="3"/>
        <v>44849.63333333333</v>
      </c>
      <c r="H8" s="7" t="s">
        <v>37</v>
      </c>
      <c r="I8" s="16">
        <f>_xlfn.IFERROR(IF(_xlfn.SUMIFS(Data!$D:$D,Data!$A:$A,"&gt;="&amp;D8,Data!$A:$A,"&lt;="&amp;G8)="","",IF(INDEX(Data!$D:$D,MATCH('Затраты к рейсу'!H8,Data!F:F,0)),_xlfn.SUMIFS(Data!$D:$D,Data!$A:$A,"&gt;="&amp;D8,Data!$A:$A,"&lt;="&amp;G8,Data!F:F,'Затраты к рейсу'!H8),"")),"")</f>
      </c>
      <c r="J8" s="12"/>
      <c r="K8" s="12">
        <f t="shared" si="4"/>
        <v>0.6666666666666666</v>
      </c>
      <c r="L8" s="12">
        <f t="shared" si="5"/>
        <v>0.6333333333333333</v>
      </c>
      <c r="M8" s="48">
        <f>G8-D8</f>
        <v>18.96666666666715</v>
      </c>
      <c r="O8" s="15" t="str">
        <f t="shared" si="0"/>
        <v>AA111744830</v>
      </c>
      <c r="P8" s="15" t="str">
        <f t="shared" si="1"/>
        <v>AA111744849</v>
      </c>
    </row>
    <row r="9" spans="1:16" ht="15">
      <c r="A9" s="7">
        <v>8</v>
      </c>
      <c r="B9" s="11">
        <v>44823</v>
      </c>
      <c r="C9" s="41" t="s">
        <v>20</v>
      </c>
      <c r="D9" s="45">
        <f t="shared" si="2"/>
        <v>44823.7125</v>
      </c>
      <c r="E9" s="11">
        <v>44834</v>
      </c>
      <c r="F9" s="34" t="s">
        <v>10</v>
      </c>
      <c r="G9" s="45">
        <f t="shared" si="3"/>
        <v>44834.458333333336</v>
      </c>
      <c r="H9" s="7" t="s">
        <v>33</v>
      </c>
      <c r="I9" s="16">
        <f>_xlfn.IFERROR(IF(_xlfn.SUMIFS(Data!$D:$D,Data!$A:$A,"&gt;="&amp;D9,Data!$A:$A,"&lt;="&amp;G9)="","",IF(INDEX(Data!$D:$D,MATCH('Затраты к рейсу'!H9,Data!F:F,0)),_xlfn.SUMIFS(Data!$D:$D,Data!$A:$A,"&gt;="&amp;D9,Data!$A:$A,"&lt;="&amp;G9,Data!F:F,'Затраты к рейсу'!H9),"")),"")</f>
        <v>0</v>
      </c>
      <c r="J9" s="12"/>
      <c r="K9" s="12">
        <f t="shared" si="4"/>
        <v>0.7125</v>
      </c>
      <c r="L9" s="12">
        <f t="shared" si="5"/>
        <v>0.4583333333333333</v>
      </c>
      <c r="M9" s="48">
        <f>G9-D9</f>
        <v>10.745833333334303</v>
      </c>
      <c r="O9" s="15" t="str">
        <f t="shared" si="0"/>
        <v>AA111344823</v>
      </c>
      <c r="P9" s="15" t="str">
        <f t="shared" si="1"/>
        <v>AA111344834</v>
      </c>
    </row>
    <row r="10" spans="1:16" ht="15">
      <c r="A10" s="7">
        <v>9</v>
      </c>
      <c r="B10" s="11">
        <v>44834</v>
      </c>
      <c r="C10" s="41" t="s">
        <v>21</v>
      </c>
      <c r="D10" s="45">
        <f t="shared" si="2"/>
        <v>44834.58819444444</v>
      </c>
      <c r="E10" s="11">
        <v>44859</v>
      </c>
      <c r="F10" s="34" t="s">
        <v>9</v>
      </c>
      <c r="G10" s="45">
        <f t="shared" si="3"/>
        <v>44859.833333333336</v>
      </c>
      <c r="H10" s="7" t="s">
        <v>38</v>
      </c>
      <c r="I10" s="16">
        <f>_xlfn.IFERROR(IF(_xlfn.SUMIFS(Data!$D:$D,Data!$A:$A,"&gt;="&amp;D10,Data!$A:$A,"&lt;="&amp;G10)="","",IF(INDEX(Data!$D:$D,MATCH('Затраты к рейсу'!H10,Data!F:F,0)),_xlfn.SUMIFS(Data!$D:$D,Data!$A:$A,"&gt;="&amp;D10,Data!$A:$A,"&lt;="&amp;G10,Data!F:F,'Затраты к рейсу'!H10),"")),"")</f>
        <v>0</v>
      </c>
      <c r="J10" s="12"/>
      <c r="K10" s="12">
        <f t="shared" si="4"/>
        <v>0.5881944444444445</v>
      </c>
      <c r="L10" s="12">
        <f t="shared" si="5"/>
        <v>0.8333333333333334</v>
      </c>
      <c r="M10" s="48">
        <f>G10-D10</f>
        <v>25.24513888889487</v>
      </c>
      <c r="O10" s="15" t="str">
        <f t="shared" si="0"/>
        <v>AA111944834</v>
      </c>
      <c r="P10" s="15" t="str">
        <f t="shared" si="1"/>
        <v>AA111944859</v>
      </c>
    </row>
    <row r="11" spans="6:13" ht="12">
      <c r="F11" s="6"/>
      <c r="G11" s="6"/>
      <c r="M11" s="48"/>
    </row>
    <row r="12" spans="6:13" ht="12">
      <c r="F12" s="6"/>
      <c r="G12" s="6"/>
      <c r="M12" s="48"/>
    </row>
    <row r="13" spans="3:13" ht="12">
      <c r="C13" s="42"/>
      <c r="D13" s="47"/>
      <c r="F13" s="6"/>
      <c r="G13" s="6"/>
      <c r="M13" s="48"/>
    </row>
    <row r="14" spans="6:13" ht="12">
      <c r="F14" s="49"/>
      <c r="M14" s="48"/>
    </row>
    <row r="15" ht="12">
      <c r="M15" s="48"/>
    </row>
  </sheetData>
  <sheetProtection/>
  <autoFilter ref="A1:J13"/>
  <conditionalFormatting sqref="A2:A10">
    <cfRule type="duplicateValues" priority="2" dxfId="1">
      <formula>AND(COUNTIF($A$2:$A$10,A2)&gt;1,NOT(ISBLANK(A2)))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421875" style="9" customWidth="1"/>
    <col min="2" max="2" width="11.421875" style="13" customWidth="1"/>
    <col min="3" max="3" width="13.57421875" style="2" customWidth="1"/>
    <col min="4" max="4" width="17.7109375" style="10" customWidth="1"/>
    <col min="5" max="5" width="10.8515625" style="8" customWidth="1"/>
    <col min="6" max="6" width="13.57421875" style="1" customWidth="1"/>
    <col min="7" max="7" width="12.8515625" style="10" customWidth="1"/>
    <col min="8" max="8" width="9.140625" style="10" customWidth="1"/>
    <col min="9" max="9" width="11.8515625" style="10" customWidth="1"/>
    <col min="10" max="10" width="10.421875" style="10" customWidth="1"/>
    <col min="11" max="16384" width="9.140625" style="10" customWidth="1"/>
  </cols>
  <sheetData>
    <row r="1" spans="1:10" ht="12" thickBot="1">
      <c r="A1" s="17" t="s">
        <v>0</v>
      </c>
      <c r="B1" s="18" t="s">
        <v>25</v>
      </c>
      <c r="C1" s="18" t="s">
        <v>1</v>
      </c>
      <c r="D1" s="19" t="s">
        <v>26</v>
      </c>
      <c r="E1" s="20" t="s">
        <v>2</v>
      </c>
      <c r="F1" s="21" t="s">
        <v>4</v>
      </c>
      <c r="G1" s="22" t="s">
        <v>27</v>
      </c>
      <c r="J1" s="10" t="s">
        <v>40</v>
      </c>
    </row>
    <row r="2" spans="1:13" ht="12" thickBot="1">
      <c r="A2" s="50">
        <f>M2+B2</f>
        <v>44805.810520833336</v>
      </c>
      <c r="B2" s="23">
        <v>0.8105208333333334</v>
      </c>
      <c r="C2" s="24">
        <v>10000000</v>
      </c>
      <c r="D2" s="25">
        <v>320</v>
      </c>
      <c r="E2" s="39">
        <v>100</v>
      </c>
      <c r="F2" s="38" t="s">
        <v>31</v>
      </c>
      <c r="G2" s="38" t="s">
        <v>39</v>
      </c>
      <c r="I2" s="10" t="str">
        <f>F2&amp;A2</f>
        <v>AA111144805,8105208333</v>
      </c>
      <c r="M2" s="51">
        <v>44805</v>
      </c>
    </row>
    <row r="3" spans="1:13" ht="12" thickBot="1">
      <c r="A3" s="50">
        <f>M3+B3</f>
        <v>44823.62378472222</v>
      </c>
      <c r="B3" s="26">
        <v>0.6237847222222223</v>
      </c>
      <c r="C3" s="36">
        <v>10000001</v>
      </c>
      <c r="D3" s="27">
        <v>400</v>
      </c>
      <c r="E3" s="40">
        <v>200</v>
      </c>
      <c r="F3" s="38" t="s">
        <v>33</v>
      </c>
      <c r="G3" s="38" t="s">
        <v>39</v>
      </c>
      <c r="I3" s="10" t="str">
        <f>F3&amp;A3</f>
        <v>AA111344823,6237847222</v>
      </c>
      <c r="M3" s="51">
        <v>44823</v>
      </c>
    </row>
    <row r="4" spans="1:13" ht="12" thickBot="1">
      <c r="A4" s="50">
        <f aca="true" t="shared" si="0" ref="A3:A10">M4+B4</f>
        <v>44832.623090277775</v>
      </c>
      <c r="B4" s="28">
        <v>0.6230902777777778</v>
      </c>
      <c r="C4" s="37">
        <v>10000002</v>
      </c>
      <c r="D4" s="29">
        <v>300</v>
      </c>
      <c r="E4" s="39">
        <v>300</v>
      </c>
      <c r="F4" s="38" t="s">
        <v>35</v>
      </c>
      <c r="G4" s="38" t="s">
        <v>39</v>
      </c>
      <c r="I4" s="10" t="str">
        <f>F4&amp;A4</f>
        <v>AA111544832,6230902778</v>
      </c>
      <c r="M4" s="51">
        <v>44832</v>
      </c>
    </row>
    <row r="5" spans="1:13" ht="12" thickBot="1">
      <c r="A5" s="50">
        <f t="shared" si="0"/>
        <v>44833.450833333336</v>
      </c>
      <c r="B5" s="26">
        <v>0.45083333333333336</v>
      </c>
      <c r="C5" s="36">
        <v>10000003</v>
      </c>
      <c r="D5" s="27">
        <v>600</v>
      </c>
      <c r="E5" s="39">
        <v>400</v>
      </c>
      <c r="F5" s="38" t="s">
        <v>38</v>
      </c>
      <c r="G5" s="38" t="s">
        <v>39</v>
      </c>
      <c r="I5" s="10" t="str">
        <f>F5&amp;A5</f>
        <v>AA111944833,4508333333</v>
      </c>
      <c r="M5" s="51">
        <v>44833</v>
      </c>
    </row>
    <row r="6" spans="1:13" ht="12" thickBot="1">
      <c r="A6" s="50">
        <f t="shared" si="0"/>
        <v>44811.570069444446</v>
      </c>
      <c r="B6" s="28">
        <v>0.5700694444444444</v>
      </c>
      <c r="C6" s="37">
        <v>10000004</v>
      </c>
      <c r="D6" s="29">
        <v>300</v>
      </c>
      <c r="E6" s="40">
        <v>500</v>
      </c>
      <c r="F6" s="38" t="s">
        <v>36</v>
      </c>
      <c r="G6" s="38" t="s">
        <v>39</v>
      </c>
      <c r="I6" s="10" t="str">
        <f>F6&amp;A6</f>
        <v>AA111644811,5700694444</v>
      </c>
      <c r="M6" s="51">
        <v>44811</v>
      </c>
    </row>
    <row r="7" spans="1:13" ht="12" thickBot="1">
      <c r="A7" s="50">
        <f t="shared" si="0"/>
        <v>44833.59373842592</v>
      </c>
      <c r="B7" s="26">
        <v>0.593738425925926</v>
      </c>
      <c r="C7" s="36">
        <v>10000005</v>
      </c>
      <c r="D7" s="27">
        <v>300</v>
      </c>
      <c r="E7" s="39">
        <v>600</v>
      </c>
      <c r="F7" s="38" t="s">
        <v>32</v>
      </c>
      <c r="G7" s="38" t="s">
        <v>39</v>
      </c>
      <c r="I7" s="10" t="str">
        <f>F7&amp;A7</f>
        <v>AA111244833,5937384259</v>
      </c>
      <c r="M7" s="51">
        <v>44833</v>
      </c>
    </row>
    <row r="8" spans="1:13" ht="12" thickBot="1">
      <c r="A8" s="50">
        <f t="shared" si="0"/>
        <v>44834.7012962963</v>
      </c>
      <c r="B8" s="28">
        <v>0.7012962962962962</v>
      </c>
      <c r="C8" s="37">
        <v>10000006</v>
      </c>
      <c r="D8" s="29">
        <v>450</v>
      </c>
      <c r="E8" s="39">
        <v>700</v>
      </c>
      <c r="F8" s="38" t="s">
        <v>33</v>
      </c>
      <c r="G8" s="38" t="s">
        <v>39</v>
      </c>
      <c r="I8" s="10" t="str">
        <f>F8&amp;A8</f>
        <v>AA111344834,7012962963</v>
      </c>
      <c r="M8" s="51">
        <v>44834</v>
      </c>
    </row>
    <row r="9" spans="1:13" ht="12" thickBot="1">
      <c r="A9" s="50">
        <f t="shared" si="0"/>
        <v>44820.706655092596</v>
      </c>
      <c r="B9" s="26">
        <v>0.7066550925925926</v>
      </c>
      <c r="C9" s="36">
        <v>10000007</v>
      </c>
      <c r="D9" s="27">
        <v>250</v>
      </c>
      <c r="E9" s="40">
        <v>800</v>
      </c>
      <c r="F9" s="38" t="s">
        <v>35</v>
      </c>
      <c r="G9" s="38" t="s">
        <v>39</v>
      </c>
      <c r="I9" s="10" t="str">
        <f>F9&amp;A9</f>
        <v>AA111544820,7066550926</v>
      </c>
      <c r="M9" s="51">
        <v>44820</v>
      </c>
    </row>
    <row r="10" spans="1:13" ht="11.25">
      <c r="A10" s="50">
        <f t="shared" si="0"/>
        <v>44834.28975694445</v>
      </c>
      <c r="B10" s="28">
        <v>0.28975694444444444</v>
      </c>
      <c r="C10" s="37">
        <v>10000008</v>
      </c>
      <c r="D10" s="29">
        <v>590</v>
      </c>
      <c r="E10" s="39">
        <v>900</v>
      </c>
      <c r="F10" s="38" t="s">
        <v>36</v>
      </c>
      <c r="G10" s="38" t="s">
        <v>39</v>
      </c>
      <c r="I10" s="10" t="str">
        <f>F10&amp;A10</f>
        <v>AA111644834,2897569444</v>
      </c>
      <c r="M10" s="51">
        <v>44834</v>
      </c>
    </row>
  </sheetData>
  <sheetProtection/>
  <autoFilter ref="A1:I1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 Михайлова</dc:creator>
  <cp:keywords/>
  <dc:description/>
  <cp:lastModifiedBy>1</cp:lastModifiedBy>
  <dcterms:created xsi:type="dcterms:W3CDTF">2015-06-05T18:19:34Z</dcterms:created>
  <dcterms:modified xsi:type="dcterms:W3CDTF">2022-10-31T21:16:38Z</dcterms:modified>
  <cp:category/>
  <cp:version/>
  <cp:contentType/>
  <cp:contentStatus/>
</cp:coreProperties>
</file>