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Стереть\"/>
    </mc:Choice>
  </mc:AlternateContent>
  <bookViews>
    <workbookView xWindow="0" yWindow="0" windowWidth="28800" windowHeight="10860"/>
  </bookViews>
  <sheets>
    <sheet name="1 Липецк+ЮГ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1" l="1"/>
  <c r="N3" i="1"/>
  <c r="M18" i="1" l="1"/>
  <c r="K17" i="1"/>
  <c r="Q17" i="1" s="1"/>
  <c r="Q16" i="1"/>
  <c r="K16" i="1"/>
  <c r="K15" i="1"/>
  <c r="Q15" i="1" s="1"/>
  <c r="K14" i="1"/>
  <c r="Q14" i="1" s="1"/>
  <c r="K13" i="1"/>
  <c r="Q13" i="1" s="1"/>
  <c r="K12" i="1"/>
  <c r="Q12" i="1" s="1"/>
  <c r="K11" i="1"/>
  <c r="Q11" i="1" s="1"/>
  <c r="K10" i="1"/>
  <c r="Q10" i="1" s="1"/>
  <c r="Q9" i="1"/>
  <c r="K9" i="1"/>
  <c r="K8" i="1"/>
  <c r="Q8" i="1" s="1"/>
  <c r="Q7" i="1"/>
  <c r="K7" i="1"/>
  <c r="K6" i="1"/>
  <c r="Q6" i="1" s="1"/>
  <c r="K5" i="1"/>
  <c r="Q5" i="1" s="1"/>
  <c r="K4" i="1"/>
  <c r="Q4" i="1" s="1"/>
  <c r="Q3" i="1"/>
  <c r="R3" i="1"/>
  <c r="K3" i="1"/>
  <c r="E3" i="1"/>
  <c r="M3" i="1" l="1"/>
  <c r="F4" i="1"/>
  <c r="H4" i="1"/>
  <c r="D4" i="1"/>
  <c r="G4" i="1"/>
  <c r="C4" i="1"/>
  <c r="E4" i="1"/>
  <c r="R4" i="1" l="1"/>
  <c r="M4" i="1" l="1"/>
  <c r="G5" i="1" l="1"/>
  <c r="C5" i="1"/>
  <c r="E5" i="1"/>
  <c r="H5" i="1"/>
  <c r="D5" i="1"/>
  <c r="F5" i="1"/>
  <c r="N5" i="1" l="1"/>
  <c r="R5" i="1"/>
  <c r="M5" i="1" l="1"/>
  <c r="H6" i="1" l="1"/>
  <c r="D6" i="1"/>
  <c r="E6" i="1"/>
  <c r="G6" i="1"/>
  <c r="C6" i="1"/>
  <c r="F6" i="1"/>
  <c r="N6" i="1" l="1"/>
  <c r="R6" i="1" s="1"/>
  <c r="M6" i="1" l="1"/>
  <c r="E7" i="1" l="1"/>
  <c r="H7" i="1"/>
  <c r="D7" i="1"/>
  <c r="G7" i="1"/>
  <c r="C7" i="1"/>
  <c r="F7" i="1"/>
  <c r="N7" i="1" l="1"/>
  <c r="R7" i="1" s="1"/>
  <c r="M7" i="1" l="1"/>
  <c r="F8" i="1" l="1"/>
  <c r="E8" i="1"/>
  <c r="H8" i="1"/>
  <c r="D8" i="1"/>
  <c r="G8" i="1"/>
  <c r="C8" i="1"/>
  <c r="N8" i="1" l="1"/>
  <c r="R8" i="1" s="1"/>
  <c r="M8" i="1" l="1"/>
  <c r="G9" i="1"/>
  <c r="C9" i="1"/>
  <c r="N9" i="1" s="1"/>
  <c r="E9" i="1"/>
  <c r="F9" i="1"/>
  <c r="H9" i="1"/>
  <c r="D9" i="1"/>
  <c r="R9" i="1" l="1"/>
  <c r="M9" i="1" l="1"/>
  <c r="H10" i="1" l="1"/>
  <c r="D10" i="1"/>
  <c r="E10" i="1"/>
  <c r="G10" i="1"/>
  <c r="C10" i="1"/>
  <c r="F10" i="1"/>
  <c r="N10" i="1" l="1"/>
  <c r="R10" i="1" s="1"/>
  <c r="M10" i="1" l="1"/>
  <c r="E11" i="1" l="1"/>
  <c r="G11" i="1"/>
  <c r="C11" i="1"/>
  <c r="F11" i="1"/>
  <c r="H11" i="1"/>
  <c r="D11" i="1"/>
  <c r="N11" i="1" l="1"/>
  <c r="R11" i="1" s="1"/>
  <c r="M11" i="1" l="1"/>
  <c r="F12" i="1" l="1"/>
  <c r="H12" i="1"/>
  <c r="D12" i="1"/>
  <c r="G12" i="1"/>
  <c r="C12" i="1"/>
  <c r="E12" i="1"/>
  <c r="N12" i="1" l="1"/>
  <c r="R12" i="1" s="1"/>
  <c r="M12" i="1" l="1"/>
  <c r="G13" i="1" l="1"/>
  <c r="C13" i="1"/>
  <c r="N13" i="1" s="1"/>
  <c r="E13" i="1"/>
  <c r="H13" i="1"/>
  <c r="D13" i="1"/>
  <c r="F13" i="1"/>
  <c r="R13" i="1" l="1"/>
  <c r="M13" i="1" l="1"/>
  <c r="H14" i="1" l="1"/>
  <c r="D14" i="1"/>
  <c r="E14" i="1"/>
  <c r="G14" i="1"/>
  <c r="C14" i="1"/>
  <c r="F14" i="1"/>
  <c r="N14" i="1" l="1"/>
  <c r="R14" i="1" s="1"/>
  <c r="M14" i="1" l="1"/>
  <c r="E15" i="1" l="1"/>
  <c r="H15" i="1"/>
  <c r="D15" i="1"/>
  <c r="G15" i="1"/>
  <c r="C15" i="1"/>
  <c r="F15" i="1"/>
  <c r="N15" i="1" l="1"/>
  <c r="R15" i="1" s="1"/>
  <c r="M15" i="1" l="1"/>
  <c r="F16" i="1" l="1"/>
  <c r="H16" i="1"/>
  <c r="E16" i="1"/>
  <c r="D16" i="1"/>
  <c r="G16" i="1"/>
  <c r="C16" i="1"/>
  <c r="N16" i="1" s="1"/>
  <c r="R16" i="1" l="1"/>
  <c r="M16" i="1" l="1"/>
  <c r="G17" i="1" l="1"/>
  <c r="C17" i="1"/>
  <c r="F17" i="1"/>
  <c r="E17" i="1"/>
  <c r="H17" i="1"/>
  <c r="D17" i="1"/>
  <c r="N17" i="1" l="1"/>
  <c r="R17" i="1" s="1"/>
  <c r="M17" i="1" l="1"/>
  <c r="H18" i="1" l="1"/>
  <c r="D18" i="1"/>
  <c r="G18" i="1"/>
  <c r="C18" i="1"/>
  <c r="F18" i="1"/>
  <c r="E18" i="1"/>
</calcChain>
</file>

<file path=xl/sharedStrings.xml><?xml version="1.0" encoding="utf-8"?>
<sst xmlns="http://schemas.openxmlformats.org/spreadsheetml/2006/main" count="48" uniqueCount="31">
  <si>
    <t>Город выезда</t>
  </si>
  <si>
    <t>Дата</t>
  </si>
  <si>
    <t>Начало движения</t>
  </si>
  <si>
    <t>средняя скорость км/ч</t>
  </si>
  <si>
    <t>Расстояние км.</t>
  </si>
  <si>
    <t>Минут в пути</t>
  </si>
  <si>
    <t>Город назначения</t>
  </si>
  <si>
    <t>День Недели</t>
  </si>
  <si>
    <t>Время прибытия в город</t>
  </si>
  <si>
    <t>Количество клиентов</t>
  </si>
  <si>
    <t>Время на 1-го клиента</t>
  </si>
  <si>
    <t>Окончание выполнения задания</t>
  </si>
  <si>
    <t>Марьино</t>
  </si>
  <si>
    <t>Калуга</t>
  </si>
  <si>
    <t>Орел</t>
  </si>
  <si>
    <t>Курск</t>
  </si>
  <si>
    <t>Воронеж</t>
  </si>
  <si>
    <t>Ростов</t>
  </si>
  <si>
    <t>Краснодар</t>
  </si>
  <si>
    <t>Ставрополь</t>
  </si>
  <si>
    <t>Элиста</t>
  </si>
  <si>
    <t>Волгоград</t>
  </si>
  <si>
    <t>Саратов</t>
  </si>
  <si>
    <t>Тамбов</t>
  </si>
  <si>
    <t>Липецк</t>
  </si>
  <si>
    <t>Тула</t>
  </si>
  <si>
    <t>маршрут на 12 дней</t>
  </si>
  <si>
    <t>Всего потрачено времени</t>
  </si>
  <si>
    <r>
      <t xml:space="preserve">Время Начала </t>
    </r>
    <r>
      <rPr>
        <sz val="11"/>
        <color rgb="FFFF0000"/>
        <rFont val="Calibri"/>
        <family val="2"/>
        <charset val="204"/>
        <scheme val="minor"/>
      </rPr>
      <t>ночного отдыха</t>
    </r>
  </si>
  <si>
    <r>
      <t xml:space="preserve">Время окончания </t>
    </r>
    <r>
      <rPr>
        <sz val="11"/>
        <color rgb="FFFF0000"/>
        <rFont val="Calibri"/>
        <family val="2"/>
        <charset val="204"/>
        <scheme val="minor"/>
      </rPr>
      <t>ночного отдыха</t>
    </r>
  </si>
  <si>
    <r>
      <t xml:space="preserve">Нужны вот такие результаты 
</t>
    </r>
    <r>
      <rPr>
        <b/>
        <sz val="11"/>
        <color rgb="FFFF0000"/>
        <rFont val="Calibri"/>
        <family val="2"/>
        <charset val="204"/>
        <scheme val="minor"/>
      </rPr>
      <t>Как добиться учета ночного отдыха?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</si>
</sst>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d"/>
    <numFmt numFmtId="165" formatCode="h:mm;@"/>
    <numFmt numFmtId="167" formatCode="[$-F400]h:mm:ss\ AM/PM"/>
    <numFmt numFmtId="169" formatCode="dd/mm/yy\ hh:mm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22" fontId="0" fillId="0" borderId="0" xfId="0" applyNumberFormat="1"/>
    <xf numFmtId="0" fontId="0" fillId="0" borderId="0" xfId="0" applyNumberFormat="1" applyAlignment="1">
      <alignment horizontal="center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NumberFormat="1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0" fillId="0" borderId="0" xfId="0" applyNumberFormat="1"/>
    <xf numFmtId="16" fontId="0" fillId="0" borderId="0" xfId="0" applyNumberFormat="1"/>
    <xf numFmtId="0" fontId="1" fillId="0" borderId="0" xfId="0" applyFont="1"/>
    <xf numFmtId="22" fontId="0" fillId="0" borderId="0" xfId="0" applyNumberFormat="1" applyAlignment="1"/>
    <xf numFmtId="0" fontId="0" fillId="2" borderId="0" xfId="0" applyFill="1" applyAlignment="1">
      <alignment horizontal="center" wrapText="1"/>
    </xf>
    <xf numFmtId="167" fontId="0" fillId="0" borderId="0" xfId="0" applyNumberFormat="1" applyAlignment="1">
      <alignment horizontal="center"/>
    </xf>
    <xf numFmtId="20" fontId="0" fillId="0" borderId="0" xfId="0" applyNumberFormat="1"/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20" fontId="4" fillId="0" borderId="0" xfId="0" applyNumberFormat="1" applyFont="1" applyAlignment="1">
      <alignment horizontal="center"/>
    </xf>
    <xf numFmtId="169" fontId="0" fillId="0" borderId="0" xfId="0" applyNumberFormat="1" applyAlignment="1">
      <alignment horizontal="center"/>
    </xf>
    <xf numFmtId="169" fontId="4" fillId="0" borderId="0" xfId="0" applyNumberFormat="1" applyFont="1" applyAlignment="1">
      <alignment horizontal="center"/>
    </xf>
    <xf numFmtId="169" fontId="0" fillId="0" borderId="0" xfId="0" applyNumberFormat="1"/>
    <xf numFmtId="4" fontId="0" fillId="0" borderId="0" xfId="0" applyNumberFormat="1"/>
  </cellXfs>
  <cellStyles count="1">
    <cellStyle name="Обычный" xfId="0" builtinId="0"/>
  </cellStyles>
  <dxfs count="1"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Y28"/>
  <sheetViews>
    <sheetView tabSelected="1" workbookViewId="0">
      <selection activeCell="N3" sqref="N3"/>
    </sheetView>
  </sheetViews>
  <sheetFormatPr defaultRowHeight="15" x14ac:dyDescent="0.25"/>
  <cols>
    <col min="1" max="1" width="3.85546875" customWidth="1"/>
    <col min="2" max="2" width="19.140625" customWidth="1"/>
    <col min="3" max="8" width="5.7109375" customWidth="1"/>
    <col min="9" max="9" width="6.85546875" customWidth="1"/>
    <col min="10" max="10" width="6.85546875" style="1" customWidth="1"/>
    <col min="11" max="11" width="6.85546875" customWidth="1"/>
    <col min="12" max="12" width="13.42578125" customWidth="1"/>
    <col min="13" max="13" width="8.5703125" customWidth="1"/>
    <col min="14" max="14" width="17.28515625" customWidth="1"/>
    <col min="15" max="15" width="11.140625" customWidth="1"/>
    <col min="16" max="16" width="8" customWidth="1"/>
    <col min="17" max="17" width="12.7109375" style="1" customWidth="1"/>
    <col min="18" max="18" width="17.5703125" style="1" customWidth="1"/>
    <col min="19" max="19" width="25.140625" style="1" customWidth="1"/>
    <col min="20" max="21" width="15.7109375" style="1" customWidth="1"/>
    <col min="22" max="22" width="12.28515625" style="1" customWidth="1"/>
    <col min="23" max="23" width="9.42578125" customWidth="1"/>
  </cols>
  <sheetData>
    <row r="1" spans="2:25" ht="15.75" thickBot="1" x14ac:dyDescent="0.3">
      <c r="M1" s="2">
        <v>44881</v>
      </c>
      <c r="T1" s="3"/>
      <c r="U1" s="3"/>
    </row>
    <row r="2" spans="2:25" s="4" customFormat="1" ht="75" x14ac:dyDescent="0.25">
      <c r="B2" s="4" t="s">
        <v>0</v>
      </c>
      <c r="C2" s="35" t="s">
        <v>1</v>
      </c>
      <c r="D2" s="36"/>
      <c r="E2" s="37"/>
      <c r="F2" s="35" t="s">
        <v>2</v>
      </c>
      <c r="G2" s="36"/>
      <c r="H2" s="37"/>
      <c r="I2" s="5" t="s">
        <v>3</v>
      </c>
      <c r="J2" s="6" t="s">
        <v>4</v>
      </c>
      <c r="K2" s="7" t="s">
        <v>5</v>
      </c>
      <c r="L2" s="4" t="s">
        <v>6</v>
      </c>
      <c r="M2" s="4" t="s">
        <v>7</v>
      </c>
      <c r="N2" s="4" t="s">
        <v>8</v>
      </c>
      <c r="O2" s="4" t="s">
        <v>9</v>
      </c>
      <c r="P2" s="4" t="s">
        <v>10</v>
      </c>
      <c r="Q2" s="4" t="s">
        <v>27</v>
      </c>
      <c r="R2" s="4" t="s">
        <v>11</v>
      </c>
      <c r="S2" s="32" t="s">
        <v>30</v>
      </c>
      <c r="T2" s="4" t="s">
        <v>28</v>
      </c>
      <c r="U2" s="4" t="s">
        <v>29</v>
      </c>
    </row>
    <row r="3" spans="2:25" x14ac:dyDescent="0.25">
      <c r="B3" t="s">
        <v>12</v>
      </c>
      <c r="C3" s="8">
        <v>2022</v>
      </c>
      <c r="D3" s="9">
        <v>11</v>
      </c>
      <c r="E3" s="10">
        <f>DAY(M1)</f>
        <v>16</v>
      </c>
      <c r="F3" s="8">
        <v>9</v>
      </c>
      <c r="G3" s="9">
        <v>0</v>
      </c>
      <c r="H3" s="10">
        <v>0</v>
      </c>
      <c r="I3" s="11">
        <v>55</v>
      </c>
      <c r="J3" s="12">
        <v>165</v>
      </c>
      <c r="K3" s="13">
        <f t="shared" ref="K3:K17" si="0">(J3/I3)*60</f>
        <v>180</v>
      </c>
      <c r="L3" t="s">
        <v>13</v>
      </c>
      <c r="M3" s="14">
        <f t="shared" ref="M3:M18" si="1">N3</f>
        <v>44881.5</v>
      </c>
      <c r="N3" s="15">
        <f>DATE(C3,D3,E3)+TIME(F3,G3,H3)+TIME(,K3,)+IF(TIME(F3,G3,H3)+TIME(,K3,)&gt;T3,U3+1-T3)</f>
        <v>44881.5</v>
      </c>
      <c r="O3" s="16">
        <v>3</v>
      </c>
      <c r="P3" s="17">
        <v>1.7361111111111112E-2</v>
      </c>
      <c r="Q3" s="19">
        <f t="shared" ref="Q3:Q17" si="2">TIME(0,K3,0)+(P3*O3)</f>
        <v>0.17708333333333334</v>
      </c>
      <c r="R3" s="39">
        <f>IF(N3+P3*O3&gt;TRUNC(N3)+T3,TRUNC(N3)+U3+1+(O3-IFERROR(MATCH(TRUNC(N3)+T3,INDEX(N3+P3*ROW(A$1:INDEX(A:A,O3)),)),))*P3,N3+P3*O3)</f>
        <v>44881.552083333336</v>
      </c>
      <c r="S3" s="40">
        <v>44881.552083333336</v>
      </c>
      <c r="T3" s="18">
        <v>0.91666666666666663</v>
      </c>
      <c r="U3" s="19">
        <v>0.375</v>
      </c>
      <c r="V3" s="33"/>
    </row>
    <row r="4" spans="2:25" x14ac:dyDescent="0.25">
      <c r="B4" t="s">
        <v>13</v>
      </c>
      <c r="C4" s="20">
        <f>YEAR(R3)</f>
        <v>2022</v>
      </c>
      <c r="D4" s="9">
        <f>MONTH(R3)</f>
        <v>11</v>
      </c>
      <c r="E4" s="10">
        <f>DAY(R3)</f>
        <v>16</v>
      </c>
      <c r="F4" s="8">
        <f t="shared" ref="F4:F18" si="3">HOUR(R3)</f>
        <v>13</v>
      </c>
      <c r="G4" s="9">
        <f>MINUTE(R3)</f>
        <v>15</v>
      </c>
      <c r="H4" s="10">
        <f>SECOND(R3)</f>
        <v>0</v>
      </c>
      <c r="I4" s="11">
        <v>55</v>
      </c>
      <c r="J4" s="12">
        <v>210</v>
      </c>
      <c r="K4" s="13">
        <f t="shared" si="0"/>
        <v>229.09090909090909</v>
      </c>
      <c r="L4" t="s">
        <v>14</v>
      </c>
      <c r="M4" s="14">
        <f t="shared" si="1"/>
        <v>44881.711111111115</v>
      </c>
      <c r="N4" s="15">
        <f t="shared" ref="N4:N17" si="4">DATE(C4,D4,E4)+TIME(F4,G4,H4)+TIME(,K4,)+IF(TIME(F4,G4,H4)+TIME(,K4,)&gt;T4,U4+1-T4)</f>
        <v>44881.711111111115</v>
      </c>
      <c r="O4" s="16">
        <v>3</v>
      </c>
      <c r="P4" s="17">
        <v>1.7361111111111112E-2</v>
      </c>
      <c r="Q4" s="19">
        <f t="shared" si="2"/>
        <v>0.21111111111111114</v>
      </c>
      <c r="R4" s="39">
        <f>IF(N4+P4*O4&gt;TRUNC(N4)+T4,TRUNC(N4)+U4+1+(O4-IFERROR(MATCH(TRUNC(N4)+T4,INDEX(N4+P4*ROW(A$1:INDEX(A:A,O4)),)),))*P4,N4+P4*O4)</f>
        <v>44881.763194444451</v>
      </c>
      <c r="S4" s="40">
        <v>44881.763194444451</v>
      </c>
      <c r="T4" s="18">
        <v>0.91666666666666663</v>
      </c>
      <c r="U4" s="19">
        <v>0.375</v>
      </c>
      <c r="V4" s="33"/>
    </row>
    <row r="5" spans="2:25" x14ac:dyDescent="0.25">
      <c r="B5" t="s">
        <v>14</v>
      </c>
      <c r="C5" s="20">
        <f t="shared" ref="C5:C18" si="5">YEAR(R4)</f>
        <v>2022</v>
      </c>
      <c r="D5" s="9">
        <f t="shared" ref="D5:D18" si="6">MONTH(R4)</f>
        <v>11</v>
      </c>
      <c r="E5" s="10">
        <f t="shared" ref="E5:E18" si="7">DAY(R4)</f>
        <v>16</v>
      </c>
      <c r="F5" s="8">
        <f t="shared" si="3"/>
        <v>18</v>
      </c>
      <c r="G5" s="9">
        <f t="shared" ref="G5:G18" si="8">MINUTE(R4)</f>
        <v>19</v>
      </c>
      <c r="H5" s="10">
        <f t="shared" ref="H5:H18" si="9">SECOND(R4)</f>
        <v>0</v>
      </c>
      <c r="I5" s="11">
        <v>55</v>
      </c>
      <c r="J5" s="12">
        <v>165</v>
      </c>
      <c r="K5" s="13">
        <f t="shared" si="0"/>
        <v>180</v>
      </c>
      <c r="L5" t="s">
        <v>15</v>
      </c>
      <c r="M5" s="14">
        <f t="shared" si="1"/>
        <v>44881.888194444444</v>
      </c>
      <c r="N5" s="15">
        <f t="shared" si="4"/>
        <v>44881.888194444444</v>
      </c>
      <c r="O5" s="16">
        <v>3</v>
      </c>
      <c r="P5" s="17">
        <v>1.7361111111111112E-2</v>
      </c>
      <c r="Q5" s="19">
        <f t="shared" si="2"/>
        <v>0.17708333333333334</v>
      </c>
      <c r="R5" s="39">
        <f>IF(N5+P5*O5&gt;TRUNC(N5)+T5,TRUNC(N5)+U5+1+(O5-IFERROR(MATCH(TRUNC(N5)+T5,INDEX(N5+P5*ROW(A$1:INDEX(A:A,O5)),)),))*P5,N5+P5*O5)</f>
        <v>44882.409722222219</v>
      </c>
      <c r="S5" s="40">
        <v>44882.398611111108</v>
      </c>
      <c r="T5" s="18">
        <v>0.91666666666666663</v>
      </c>
      <c r="U5" s="19">
        <v>0.375</v>
      </c>
      <c r="V5" s="33"/>
    </row>
    <row r="6" spans="2:25" x14ac:dyDescent="0.25">
      <c r="B6" t="s">
        <v>15</v>
      </c>
      <c r="C6" s="20">
        <f t="shared" si="5"/>
        <v>2022</v>
      </c>
      <c r="D6" s="9">
        <f t="shared" si="6"/>
        <v>11</v>
      </c>
      <c r="E6" s="10">
        <f t="shared" si="7"/>
        <v>17</v>
      </c>
      <c r="F6" s="8">
        <f t="shared" si="3"/>
        <v>9</v>
      </c>
      <c r="G6" s="9">
        <f t="shared" si="8"/>
        <v>50</v>
      </c>
      <c r="H6" s="10">
        <f t="shared" si="9"/>
        <v>0</v>
      </c>
      <c r="I6" s="11">
        <v>55</v>
      </c>
      <c r="J6" s="12">
        <v>225</v>
      </c>
      <c r="K6" s="13">
        <f t="shared" si="0"/>
        <v>245.45454545454544</v>
      </c>
      <c r="L6" t="s">
        <v>16</v>
      </c>
      <c r="M6" s="14">
        <f t="shared" si="1"/>
        <v>44882.579861111109</v>
      </c>
      <c r="N6" s="15">
        <f t="shared" si="4"/>
        <v>44882.579861111109</v>
      </c>
      <c r="O6" s="16">
        <v>3</v>
      </c>
      <c r="P6" s="17">
        <v>1.7361111111111112E-2</v>
      </c>
      <c r="Q6" s="19">
        <f t="shared" si="2"/>
        <v>0.22222222222222221</v>
      </c>
      <c r="R6" s="39">
        <f>IF(N6+P6*O6&gt;TRUNC(N6)+T6,TRUNC(N6)+U6+1+(O6-IFERROR(MATCH(TRUNC(N6)+T6,INDEX(N6+P6*ROW(A$1:INDEX(A:A,O6)),)),))*P6,N6+P6*O6)</f>
        <v>44882.631944444445</v>
      </c>
      <c r="S6" s="40">
        <v>44882.620833333334</v>
      </c>
      <c r="T6" s="18">
        <v>0.91666666666666663</v>
      </c>
      <c r="U6" s="19">
        <v>0.375</v>
      </c>
      <c r="V6" s="33"/>
      <c r="W6" s="34"/>
      <c r="X6" s="34"/>
      <c r="Y6" s="34"/>
    </row>
    <row r="7" spans="2:25" x14ac:dyDescent="0.25">
      <c r="B7" t="s">
        <v>16</v>
      </c>
      <c r="C7" s="20">
        <f t="shared" si="5"/>
        <v>2022</v>
      </c>
      <c r="D7" s="9">
        <f t="shared" si="6"/>
        <v>11</v>
      </c>
      <c r="E7" s="10">
        <f t="shared" si="7"/>
        <v>17</v>
      </c>
      <c r="F7" s="8">
        <f t="shared" si="3"/>
        <v>15</v>
      </c>
      <c r="G7" s="9">
        <f t="shared" si="8"/>
        <v>10</v>
      </c>
      <c r="H7" s="10">
        <f t="shared" si="9"/>
        <v>0</v>
      </c>
      <c r="I7" s="11">
        <v>55</v>
      </c>
      <c r="J7" s="12">
        <v>570</v>
      </c>
      <c r="K7" s="13">
        <f t="shared" si="0"/>
        <v>621.81818181818176</v>
      </c>
      <c r="L7" t="s">
        <v>17</v>
      </c>
      <c r="M7" s="14">
        <f t="shared" si="1"/>
        <v>44883.521527777782</v>
      </c>
      <c r="N7" s="15">
        <f t="shared" si="4"/>
        <v>44883.521527777782</v>
      </c>
      <c r="O7" s="16">
        <v>3</v>
      </c>
      <c r="P7" s="17">
        <v>1.7361111111111112E-2</v>
      </c>
      <c r="Q7" s="19">
        <f t="shared" si="2"/>
        <v>0.48333333333333328</v>
      </c>
      <c r="R7" s="39">
        <f>IF(N7+P7*O7&gt;TRUNC(N7)+T7,TRUNC(N7)+U7+1+(O7-IFERROR(MATCH(TRUNC(N7)+T7,INDEX(N7+P7*ROW(A$1:INDEX(A:A,O7)),)),))*P7,N7+P7*O7)</f>
        <v>44883.573611111118</v>
      </c>
      <c r="S7" s="40">
        <v>44883.5625</v>
      </c>
      <c r="T7" s="18">
        <v>0.91666666666666663</v>
      </c>
      <c r="U7" s="19">
        <v>0.375</v>
      </c>
      <c r="V7" s="33"/>
    </row>
    <row r="8" spans="2:25" x14ac:dyDescent="0.25">
      <c r="B8" t="s">
        <v>17</v>
      </c>
      <c r="C8" s="20">
        <f t="shared" si="5"/>
        <v>2022</v>
      </c>
      <c r="D8" s="9">
        <f t="shared" si="6"/>
        <v>11</v>
      </c>
      <c r="E8" s="10">
        <f t="shared" si="7"/>
        <v>18</v>
      </c>
      <c r="F8" s="8">
        <f t="shared" si="3"/>
        <v>13</v>
      </c>
      <c r="G8" s="9">
        <f t="shared" si="8"/>
        <v>46</v>
      </c>
      <c r="H8" s="10">
        <f t="shared" si="9"/>
        <v>0</v>
      </c>
      <c r="I8" s="11">
        <v>55</v>
      </c>
      <c r="J8" s="12">
        <v>275</v>
      </c>
      <c r="K8" s="13">
        <f t="shared" si="0"/>
        <v>300</v>
      </c>
      <c r="L8" t="s">
        <v>18</v>
      </c>
      <c r="M8" s="14">
        <f t="shared" si="1"/>
        <v>44883.781944444447</v>
      </c>
      <c r="N8" s="15">
        <f t="shared" si="4"/>
        <v>44883.781944444447</v>
      </c>
      <c r="O8" s="16">
        <v>3</v>
      </c>
      <c r="P8" s="17">
        <v>1.7361111111111112E-2</v>
      </c>
      <c r="Q8" s="19">
        <f t="shared" si="2"/>
        <v>0.26041666666666669</v>
      </c>
      <c r="R8" s="39">
        <f>IF(N8+P8*O8&gt;TRUNC(N8)+T8,TRUNC(N8)+U8+1+(O8-IFERROR(MATCH(TRUNC(N8)+T8,INDEX(N8+P8*ROW(A$1:INDEX(A:A,O8)),)),))*P8,N8+P8*O8)</f>
        <v>44883.834027777782</v>
      </c>
      <c r="S8" s="40">
        <v>44883.822916666672</v>
      </c>
      <c r="T8" s="18">
        <v>0.91666666666666663</v>
      </c>
      <c r="U8" s="19">
        <v>0.375</v>
      </c>
      <c r="V8" s="33"/>
    </row>
    <row r="9" spans="2:25" x14ac:dyDescent="0.25">
      <c r="B9" t="s">
        <v>18</v>
      </c>
      <c r="C9" s="20">
        <f t="shared" si="5"/>
        <v>2022</v>
      </c>
      <c r="D9" s="9">
        <f t="shared" si="6"/>
        <v>11</v>
      </c>
      <c r="E9" s="10">
        <f t="shared" si="7"/>
        <v>18</v>
      </c>
      <c r="F9" s="8">
        <f t="shared" si="3"/>
        <v>20</v>
      </c>
      <c r="G9" s="9">
        <f t="shared" si="8"/>
        <v>1</v>
      </c>
      <c r="H9" s="10">
        <f t="shared" si="9"/>
        <v>0</v>
      </c>
      <c r="I9" s="11">
        <v>55</v>
      </c>
      <c r="J9" s="12">
        <v>70</v>
      </c>
      <c r="K9" s="13">
        <f t="shared" si="0"/>
        <v>76.36363636363636</v>
      </c>
      <c r="L9" t="s">
        <v>18</v>
      </c>
      <c r="M9" s="14">
        <f t="shared" si="1"/>
        <v>44883.88680555555</v>
      </c>
      <c r="N9" s="15">
        <f t="shared" si="4"/>
        <v>44883.88680555555</v>
      </c>
      <c r="O9" s="16">
        <v>3</v>
      </c>
      <c r="P9" s="17">
        <v>1.7361111111111112E-2</v>
      </c>
      <c r="Q9" s="19">
        <f t="shared" si="2"/>
        <v>0.10486111111111111</v>
      </c>
      <c r="R9" s="39">
        <f>IF(N9+P9*O9&gt;TRUNC(N9)+T9,TRUNC(N9)+U9+1+(O9-IFERROR(MATCH(TRUNC(N9)+T9,INDEX(N9+P9*ROW(A$1:INDEX(A:A,O9)),)),))*P9,N9+P9*O9)</f>
        <v>44884.409722222219</v>
      </c>
      <c r="S9" s="40">
        <v>44884.386111111111</v>
      </c>
      <c r="T9" s="18">
        <v>0.91666666666666663</v>
      </c>
      <c r="U9" s="19">
        <v>0.375</v>
      </c>
      <c r="V9" s="33"/>
    </row>
    <row r="10" spans="2:25" x14ac:dyDescent="0.25">
      <c r="B10" t="s">
        <v>18</v>
      </c>
      <c r="C10" s="20">
        <f t="shared" si="5"/>
        <v>2022</v>
      </c>
      <c r="D10" s="9">
        <f t="shared" si="6"/>
        <v>11</v>
      </c>
      <c r="E10" s="10">
        <f t="shared" si="7"/>
        <v>19</v>
      </c>
      <c r="F10" s="8">
        <f t="shared" si="3"/>
        <v>9</v>
      </c>
      <c r="G10" s="9">
        <f t="shared" si="8"/>
        <v>50</v>
      </c>
      <c r="H10" s="10">
        <f t="shared" si="9"/>
        <v>0</v>
      </c>
      <c r="I10" s="11">
        <v>55</v>
      </c>
      <c r="J10" s="12">
        <v>300</v>
      </c>
      <c r="K10" s="13">
        <f t="shared" si="0"/>
        <v>327.27272727272725</v>
      </c>
      <c r="L10" t="s">
        <v>19</v>
      </c>
      <c r="M10" s="14">
        <f t="shared" si="1"/>
        <v>44884.63680555555</v>
      </c>
      <c r="N10" s="15">
        <f t="shared" si="4"/>
        <v>44884.63680555555</v>
      </c>
      <c r="O10" s="16">
        <v>3</v>
      </c>
      <c r="P10" s="17">
        <v>1.7361111111111112E-2</v>
      </c>
      <c r="Q10" s="19">
        <f t="shared" si="2"/>
        <v>0.27916666666666667</v>
      </c>
      <c r="R10" s="39">
        <f>IF(N10+P10*O10&gt;TRUNC(N10)+T10,TRUNC(N10)+U10+1+(O10-IFERROR(MATCH(TRUNC(N10)+T10,INDEX(N10+P10*ROW(A$1:INDEX(A:A,O10)),)),))*P10,N10+P10*O10)</f>
        <v>44884.688888888886</v>
      </c>
      <c r="S10" s="40">
        <v>44884.665277777778</v>
      </c>
      <c r="T10" s="18">
        <v>0.91666666666666663</v>
      </c>
      <c r="U10" s="19">
        <v>0.375</v>
      </c>
      <c r="V10" s="33"/>
    </row>
    <row r="11" spans="2:25" x14ac:dyDescent="0.25">
      <c r="B11" t="s">
        <v>19</v>
      </c>
      <c r="C11" s="20">
        <f t="shared" si="5"/>
        <v>2022</v>
      </c>
      <c r="D11" s="9">
        <f t="shared" si="6"/>
        <v>11</v>
      </c>
      <c r="E11" s="10">
        <f t="shared" si="7"/>
        <v>19</v>
      </c>
      <c r="F11" s="8">
        <f t="shared" si="3"/>
        <v>16</v>
      </c>
      <c r="G11" s="9">
        <f t="shared" si="8"/>
        <v>32</v>
      </c>
      <c r="H11" s="10">
        <f t="shared" si="9"/>
        <v>0</v>
      </c>
      <c r="I11" s="11">
        <v>55</v>
      </c>
      <c r="J11" s="12">
        <v>270</v>
      </c>
      <c r="K11" s="13">
        <f t="shared" si="0"/>
        <v>294.54545454545456</v>
      </c>
      <c r="L11" t="s">
        <v>20</v>
      </c>
      <c r="M11" s="14">
        <f t="shared" si="1"/>
        <v>44884.893055555556</v>
      </c>
      <c r="N11" s="15">
        <f t="shared" si="4"/>
        <v>44884.893055555556</v>
      </c>
      <c r="O11" s="16">
        <v>3</v>
      </c>
      <c r="P11" s="17">
        <v>1.7361111111111112E-2</v>
      </c>
      <c r="Q11" s="19">
        <f t="shared" si="2"/>
        <v>0.25625000000000003</v>
      </c>
      <c r="R11" s="39">
        <f>IF(N11+P11*O11&gt;TRUNC(N11)+T11,TRUNC(N11)+U11+1+(O11-IFERROR(MATCH(TRUNC(N11)+T11,INDEX(N11+P11*ROW(A$1:INDEX(A:A,O11)),)),))*P11,N11+P11*O11)</f>
        <v>44885.409722222219</v>
      </c>
      <c r="S11" s="40">
        <v>44885.379861111112</v>
      </c>
      <c r="T11" s="18">
        <v>0.91666666666666663</v>
      </c>
      <c r="U11" s="19">
        <v>0.375</v>
      </c>
      <c r="V11" s="33"/>
    </row>
    <row r="12" spans="2:25" x14ac:dyDescent="0.25">
      <c r="B12" t="s">
        <v>20</v>
      </c>
      <c r="C12" s="20">
        <f t="shared" si="5"/>
        <v>2022</v>
      </c>
      <c r="D12" s="9">
        <f t="shared" si="6"/>
        <v>11</v>
      </c>
      <c r="E12" s="10">
        <f t="shared" si="7"/>
        <v>20</v>
      </c>
      <c r="F12" s="8">
        <f t="shared" si="3"/>
        <v>9</v>
      </c>
      <c r="G12" s="9">
        <f t="shared" si="8"/>
        <v>50</v>
      </c>
      <c r="H12" s="10">
        <f t="shared" si="9"/>
        <v>0</v>
      </c>
      <c r="I12" s="11">
        <v>55</v>
      </c>
      <c r="J12" s="12">
        <v>295</v>
      </c>
      <c r="K12" s="13">
        <f t="shared" si="0"/>
        <v>321.81818181818181</v>
      </c>
      <c r="L12" t="s">
        <v>21</v>
      </c>
      <c r="M12" s="14">
        <f t="shared" si="1"/>
        <v>44885.632638888885</v>
      </c>
      <c r="N12" s="15">
        <f t="shared" si="4"/>
        <v>44885.632638888885</v>
      </c>
      <c r="O12" s="16">
        <v>3</v>
      </c>
      <c r="P12" s="17">
        <v>1.7361111111111112E-2</v>
      </c>
      <c r="Q12" s="19">
        <f t="shared" si="2"/>
        <v>0.27499999999999997</v>
      </c>
      <c r="R12" s="39">
        <f>IF(N12+P12*O12&gt;TRUNC(N12)+T12,TRUNC(N12)+U12+1+(O12-IFERROR(MATCH(TRUNC(N12)+T12,INDEX(N12+P12*ROW(A$1:INDEX(A:A,O12)),)),))*P12,N12+P12*O12)</f>
        <v>44885.68472222222</v>
      </c>
      <c r="S12" s="40">
        <v>44885.654861111107</v>
      </c>
      <c r="T12" s="18">
        <v>0.91666666666666663</v>
      </c>
      <c r="U12" s="19">
        <v>0.375</v>
      </c>
      <c r="V12" s="33"/>
    </row>
    <row r="13" spans="2:25" x14ac:dyDescent="0.25">
      <c r="B13" t="s">
        <v>21</v>
      </c>
      <c r="C13" s="20">
        <f t="shared" si="5"/>
        <v>2022</v>
      </c>
      <c r="D13" s="9">
        <f t="shared" si="6"/>
        <v>11</v>
      </c>
      <c r="E13" s="10">
        <f t="shared" si="7"/>
        <v>20</v>
      </c>
      <c r="F13" s="8">
        <f t="shared" si="3"/>
        <v>16</v>
      </c>
      <c r="G13" s="9">
        <f t="shared" si="8"/>
        <v>26</v>
      </c>
      <c r="H13" s="10">
        <f t="shared" si="9"/>
        <v>0</v>
      </c>
      <c r="I13" s="11">
        <v>55</v>
      </c>
      <c r="J13" s="12">
        <v>370</v>
      </c>
      <c r="K13" s="13">
        <f t="shared" si="0"/>
        <v>403.63636363636363</v>
      </c>
      <c r="L13" t="s">
        <v>22</v>
      </c>
      <c r="M13" s="14">
        <f t="shared" si="1"/>
        <v>44886.42291666667</v>
      </c>
      <c r="N13" s="15">
        <f t="shared" si="4"/>
        <v>44886.42291666667</v>
      </c>
      <c r="O13" s="16">
        <v>3</v>
      </c>
      <c r="P13" s="17">
        <v>1.7361111111111112E-2</v>
      </c>
      <c r="Q13" s="19">
        <f t="shared" si="2"/>
        <v>0.33194444444444443</v>
      </c>
      <c r="R13" s="39">
        <f>IF(N13+P13*O13&gt;TRUNC(N13)+T13,TRUNC(N13)+U13+1+(O13-IFERROR(MATCH(TRUNC(N13)+T13,INDEX(N13+P13*ROW(A$1:INDEX(A:A,O13)),)),))*P13,N13+P13*O13)</f>
        <v>44886.475000000006</v>
      </c>
      <c r="S13" s="40">
        <v>44886.445138888892</v>
      </c>
      <c r="T13" s="18">
        <v>0.91666666666666663</v>
      </c>
      <c r="U13" s="19">
        <v>0.375</v>
      </c>
      <c r="V13" s="33"/>
    </row>
    <row r="14" spans="2:25" x14ac:dyDescent="0.25">
      <c r="B14" t="s">
        <v>22</v>
      </c>
      <c r="C14" s="20">
        <f t="shared" si="5"/>
        <v>2022</v>
      </c>
      <c r="D14" s="9">
        <f t="shared" si="6"/>
        <v>11</v>
      </c>
      <c r="E14" s="10">
        <f t="shared" si="7"/>
        <v>21</v>
      </c>
      <c r="F14" s="8">
        <f t="shared" si="3"/>
        <v>11</v>
      </c>
      <c r="G14" s="9">
        <f t="shared" si="8"/>
        <v>24</v>
      </c>
      <c r="H14" s="10">
        <f t="shared" si="9"/>
        <v>0</v>
      </c>
      <c r="I14" s="11">
        <v>55</v>
      </c>
      <c r="J14" s="12">
        <v>390</v>
      </c>
      <c r="K14" s="13">
        <f t="shared" si="0"/>
        <v>425.45454545454544</v>
      </c>
      <c r="L14" t="s">
        <v>23</v>
      </c>
      <c r="M14" s="14">
        <f t="shared" si="1"/>
        <v>44886.770138888889</v>
      </c>
      <c r="N14" s="15">
        <f t="shared" si="4"/>
        <v>44886.770138888889</v>
      </c>
      <c r="O14" s="16">
        <v>3</v>
      </c>
      <c r="P14" s="17">
        <v>1.7361111111111112E-2</v>
      </c>
      <c r="Q14" s="19">
        <f t="shared" si="2"/>
        <v>0.34722222222222221</v>
      </c>
      <c r="R14" s="39">
        <f>IF(N14+P14*O14&gt;TRUNC(N14)+T14,TRUNC(N14)+U14+1+(O14-IFERROR(MATCH(TRUNC(N14)+T14,INDEX(N14+P14*ROW(A$1:INDEX(A:A,O14)),)),))*P14,N14+P14*O14)</f>
        <v>44886.822222222225</v>
      </c>
      <c r="S14" s="40">
        <v>44886.792361111111</v>
      </c>
      <c r="T14" s="18">
        <v>0.91666666666666663</v>
      </c>
      <c r="U14" s="19">
        <v>0.375</v>
      </c>
      <c r="V14" s="33"/>
    </row>
    <row r="15" spans="2:25" x14ac:dyDescent="0.25">
      <c r="B15" t="s">
        <v>23</v>
      </c>
      <c r="C15" s="20">
        <f t="shared" si="5"/>
        <v>2022</v>
      </c>
      <c r="D15" s="9">
        <f t="shared" si="6"/>
        <v>11</v>
      </c>
      <c r="E15" s="10">
        <f t="shared" si="7"/>
        <v>21</v>
      </c>
      <c r="F15" s="8">
        <f t="shared" si="3"/>
        <v>19</v>
      </c>
      <c r="G15" s="9">
        <f t="shared" si="8"/>
        <v>44</v>
      </c>
      <c r="H15" s="10">
        <f t="shared" si="9"/>
        <v>0</v>
      </c>
      <c r="I15" s="11">
        <v>55</v>
      </c>
      <c r="J15" s="12">
        <v>135</v>
      </c>
      <c r="K15" s="13">
        <f t="shared" si="0"/>
        <v>147.27272727272728</v>
      </c>
      <c r="L15" t="s">
        <v>24</v>
      </c>
      <c r="M15" s="14">
        <f t="shared" si="1"/>
        <v>44887.382638888892</v>
      </c>
      <c r="N15" s="15">
        <f t="shared" si="4"/>
        <v>44887.382638888892</v>
      </c>
      <c r="O15" s="16">
        <v>3</v>
      </c>
      <c r="P15" s="17">
        <v>1.7361111111111112E-2</v>
      </c>
      <c r="Q15" s="19">
        <f t="shared" si="2"/>
        <v>0.15416666666666667</v>
      </c>
      <c r="R15" s="39">
        <f>IF(N15+P15*O15&gt;TRUNC(N15)+T15,TRUNC(N15)+U15+1+(O15-IFERROR(MATCH(TRUNC(N15)+T15,INDEX(N15+P15*ROW(A$1:INDEX(A:A,O15)),)),))*P15,N15+P15*O15)</f>
        <v>44887.434722222228</v>
      </c>
      <c r="S15" s="40">
        <v>44887.404861111114</v>
      </c>
      <c r="T15" s="18">
        <v>0.91666666666666663</v>
      </c>
      <c r="U15" s="19">
        <v>0.375</v>
      </c>
      <c r="V15" s="33"/>
    </row>
    <row r="16" spans="2:25" x14ac:dyDescent="0.25">
      <c r="B16" t="s">
        <v>24</v>
      </c>
      <c r="C16" s="20">
        <f t="shared" si="5"/>
        <v>2022</v>
      </c>
      <c r="D16" s="9">
        <f t="shared" si="6"/>
        <v>11</v>
      </c>
      <c r="E16" s="10">
        <f t="shared" si="7"/>
        <v>22</v>
      </c>
      <c r="F16" s="8">
        <f t="shared" si="3"/>
        <v>10</v>
      </c>
      <c r="G16" s="9">
        <f t="shared" si="8"/>
        <v>26</v>
      </c>
      <c r="H16" s="10">
        <f t="shared" si="9"/>
        <v>0</v>
      </c>
      <c r="I16" s="11">
        <v>55</v>
      </c>
      <c r="J16" s="12">
        <v>295</v>
      </c>
      <c r="K16" s="13">
        <f t="shared" si="0"/>
        <v>321.81818181818181</v>
      </c>
      <c r="L16" t="s">
        <v>25</v>
      </c>
      <c r="M16" s="14">
        <f t="shared" si="1"/>
        <v>44887.657638888886</v>
      </c>
      <c r="N16" s="15">
        <f t="shared" si="4"/>
        <v>44887.657638888886</v>
      </c>
      <c r="O16" s="16">
        <v>3</v>
      </c>
      <c r="P16" s="17">
        <v>1.7361111111111112E-2</v>
      </c>
      <c r="Q16" s="19">
        <f t="shared" si="2"/>
        <v>0.27499999999999997</v>
      </c>
      <c r="R16" s="39">
        <f>IF(N16+P16*O16&gt;TRUNC(N16)+T16,TRUNC(N16)+U16+1+(O16-IFERROR(MATCH(TRUNC(N16)+T16,INDEX(N16+P16*ROW(A$1:INDEX(A:A,O16)),)),))*P16,N16+P16*O16)</f>
        <v>44887.709722222222</v>
      </c>
      <c r="S16" s="40">
        <v>44887.679861111115</v>
      </c>
      <c r="T16" s="18">
        <v>0.91666666666666663</v>
      </c>
      <c r="U16" s="19">
        <v>0.375</v>
      </c>
      <c r="V16" s="33"/>
    </row>
    <row r="17" spans="2:22" ht="15.75" thickBot="1" x14ac:dyDescent="0.3">
      <c r="B17" t="s">
        <v>25</v>
      </c>
      <c r="C17" s="20">
        <f t="shared" si="5"/>
        <v>2022</v>
      </c>
      <c r="D17" s="9">
        <f t="shared" si="6"/>
        <v>11</v>
      </c>
      <c r="E17" s="10">
        <f t="shared" si="7"/>
        <v>22</v>
      </c>
      <c r="F17" s="8">
        <f t="shared" si="3"/>
        <v>17</v>
      </c>
      <c r="G17" s="9">
        <f t="shared" si="8"/>
        <v>2</v>
      </c>
      <c r="H17" s="10">
        <f t="shared" si="9"/>
        <v>0</v>
      </c>
      <c r="I17" s="21">
        <v>55</v>
      </c>
      <c r="J17" s="22">
        <v>195</v>
      </c>
      <c r="K17" s="23">
        <f t="shared" si="0"/>
        <v>212.72727272727272</v>
      </c>
      <c r="L17" t="s">
        <v>12</v>
      </c>
      <c r="M17" s="14">
        <f t="shared" si="1"/>
        <v>44887.856944444444</v>
      </c>
      <c r="N17" s="15">
        <f t="shared" si="4"/>
        <v>44887.856944444444</v>
      </c>
      <c r="O17" s="16">
        <v>0</v>
      </c>
      <c r="P17" s="17">
        <v>1.7361111111111112E-2</v>
      </c>
      <c r="Q17" s="19">
        <f t="shared" si="2"/>
        <v>0.14722222222222223</v>
      </c>
      <c r="R17" s="39">
        <f>IF(N17+P17*O17&gt;TRUNC(N17)+T17,TRUNC(N17)+U17+1+(O17-IFERROR(MATCH(TRUNC(N17)+T17,INDEX(N17+P17*ROW(A$1:INDEX(A:A,O17)),)),))*P17,N17+P17*O17)</f>
        <v>44887.856944444444</v>
      </c>
      <c r="S17" s="40">
        <v>44887.82708333333</v>
      </c>
      <c r="T17" s="18">
        <v>0.91666666666666663</v>
      </c>
      <c r="U17" s="19">
        <v>0.375</v>
      </c>
      <c r="V17" s="33"/>
    </row>
    <row r="18" spans="2:22" ht="15.75" thickBot="1" x14ac:dyDescent="0.3">
      <c r="B18" t="s">
        <v>12</v>
      </c>
      <c r="C18" s="24">
        <f t="shared" si="5"/>
        <v>2022</v>
      </c>
      <c r="D18" s="25">
        <f t="shared" si="6"/>
        <v>11</v>
      </c>
      <c r="E18" s="26">
        <f t="shared" si="7"/>
        <v>22</v>
      </c>
      <c r="F18" s="27">
        <f t="shared" si="3"/>
        <v>20</v>
      </c>
      <c r="G18" s="25">
        <f t="shared" si="8"/>
        <v>34</v>
      </c>
      <c r="H18" s="26">
        <f t="shared" si="9"/>
        <v>0</v>
      </c>
      <c r="I18" s="16"/>
      <c r="K18" s="16"/>
      <c r="M18" s="14">
        <f t="shared" si="1"/>
        <v>0</v>
      </c>
      <c r="N18" s="15"/>
      <c r="O18" s="16"/>
      <c r="R18" s="19"/>
      <c r="S18" s="38"/>
      <c r="T18" s="19"/>
      <c r="U18" s="19"/>
    </row>
    <row r="19" spans="2:22" x14ac:dyDescent="0.25">
      <c r="B19" t="s">
        <v>26</v>
      </c>
      <c r="F19" s="28"/>
      <c r="G19" s="28"/>
      <c r="H19" s="28"/>
      <c r="I19" s="28"/>
      <c r="K19" s="28"/>
      <c r="N19" s="41"/>
    </row>
    <row r="21" spans="2:22" x14ac:dyDescent="0.25">
      <c r="M21" s="42"/>
    </row>
    <row r="23" spans="2:22" x14ac:dyDescent="0.25">
      <c r="F23" s="1"/>
      <c r="G23" s="1"/>
      <c r="H23" s="1"/>
      <c r="V23"/>
    </row>
    <row r="24" spans="2:22" x14ac:dyDescent="0.25">
      <c r="F24" s="2"/>
      <c r="G24" s="2"/>
      <c r="H24" s="2"/>
      <c r="I24" s="29"/>
      <c r="T24" s="19"/>
      <c r="V24" s="29"/>
    </row>
    <row r="25" spans="2:22" x14ac:dyDescent="0.25">
      <c r="F25" s="2"/>
      <c r="G25" s="2"/>
      <c r="H25" s="2"/>
      <c r="I25" s="29"/>
      <c r="V25" s="29"/>
    </row>
    <row r="26" spans="2:22" x14ac:dyDescent="0.25">
      <c r="F26" s="2"/>
      <c r="G26" s="2"/>
      <c r="H26" s="2"/>
      <c r="I26" s="29"/>
      <c r="V26" s="29"/>
    </row>
    <row r="27" spans="2:22" x14ac:dyDescent="0.25">
      <c r="F27" s="1"/>
      <c r="G27" s="1"/>
      <c r="H27" s="1"/>
      <c r="K27" s="30"/>
      <c r="V27"/>
    </row>
    <row r="28" spans="2:22" x14ac:dyDescent="0.25">
      <c r="C28" s="16"/>
      <c r="D28" s="16"/>
      <c r="E28" s="16"/>
      <c r="F28" s="2"/>
      <c r="G28" s="2"/>
      <c r="H28" s="2"/>
      <c r="I28" s="16"/>
      <c r="K28" s="16"/>
      <c r="N28" s="15"/>
      <c r="O28" s="31"/>
      <c r="P28" s="31"/>
    </row>
  </sheetData>
  <mergeCells count="2">
    <mergeCell ref="C2:E2"/>
    <mergeCell ref="F2:H2"/>
  </mergeCells>
  <conditionalFormatting sqref="S3:S18">
    <cfRule type="expression" dxfId="0" priority="1">
      <formula>R3&lt;&gt;S3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Липецк+ЮГ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РомашовС</dc:creator>
  <cp:lastModifiedBy>Гусев Александр Валентинович</cp:lastModifiedBy>
  <dcterms:created xsi:type="dcterms:W3CDTF">2022-11-17T07:17:12Z</dcterms:created>
  <dcterms:modified xsi:type="dcterms:W3CDTF">2022-11-17T13:28:46Z</dcterms:modified>
</cp:coreProperties>
</file>