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 activeTab="1"/>
  </bookViews>
  <sheets>
    <sheet name="Данные" sheetId="1" r:id="rId1"/>
    <sheet name="Все операции из точки" sheetId="2" r:id="rId2"/>
    <sheet name="сводная2018г" sheetId="3" r:id="rId3"/>
  </sheets>
  <externalReferences>
    <externalReference r:id="rId4"/>
  </externalReferences>
  <definedNames>
    <definedName name="Z_69ED7CFD_2F90_462D_906C_CD32E6232099_.wvu.FilterData" localSheetId="1" hidden="1">'Все операции из точки'!$A$1:$F$3</definedName>
  </definedNames>
  <calcPr calcId="162913"/>
  <customWorkbookViews>
    <customWorkbookView name="Фильтр 1" guid="{69ED7CFD-2F90-462D-906C-CD32E6232099}" maximized="1" windowWidth="0" windowHeight="0" activeSheetId="0"/>
  </customWorkbookViews>
</workbook>
</file>

<file path=xl/calcChain.xml><?xml version="1.0" encoding="utf-8"?>
<calcChain xmlns="http://schemas.openxmlformats.org/spreadsheetml/2006/main">
  <c r="A3" i="2" l="1" a="1"/>
  <c r="A3" i="2" s="1"/>
  <c r="B3" i="2" a="1"/>
  <c r="B3" i="2"/>
  <c r="C3" i="2" a="1"/>
  <c r="C3" i="2" s="1"/>
  <c r="D3" i="2" a="1"/>
  <c r="D3" i="2"/>
  <c r="E3" i="2" a="1"/>
  <c r="E3" i="2" s="1"/>
  <c r="F3" i="2" a="1"/>
  <c r="F3" i="2"/>
  <c r="A4" i="2" a="1"/>
  <c r="A4" i="2" s="1"/>
  <c r="B4" i="2" a="1"/>
  <c r="B4" i="2"/>
  <c r="C4" i="2" a="1"/>
  <c r="C4" i="2" s="1"/>
  <c r="D4" i="2" a="1"/>
  <c r="D4" i="2"/>
  <c r="E4" i="2" a="1"/>
  <c r="E4" i="2" s="1"/>
  <c r="F4" i="2" a="1"/>
  <c r="F4" i="2"/>
  <c r="A5" i="2" a="1"/>
  <c r="A5" i="2" s="1"/>
  <c r="B5" i="2" a="1"/>
  <c r="B5" i="2"/>
  <c r="C5" i="2" a="1"/>
  <c r="C5" i="2" s="1"/>
  <c r="D5" i="2" a="1"/>
  <c r="D5" i="2"/>
  <c r="E5" i="2" a="1"/>
  <c r="E5" i="2" s="1"/>
  <c r="F5" i="2" a="1"/>
  <c r="F5" i="2"/>
  <c r="A6" i="2" a="1"/>
  <c r="A6" i="2" s="1"/>
  <c r="B6" i="2" a="1"/>
  <c r="B6" i="2"/>
  <c r="C6" i="2" a="1"/>
  <c r="C6" i="2" s="1"/>
  <c r="D6" i="2" a="1"/>
  <c r="D6" i="2"/>
  <c r="E6" i="2" a="1"/>
  <c r="E6" i="2" s="1"/>
  <c r="F6" i="2" a="1"/>
  <c r="F6" i="2"/>
  <c r="A7" i="2" a="1"/>
  <c r="A7" i="2" s="1"/>
  <c r="B7" i="2" a="1"/>
  <c r="B7" i="2"/>
  <c r="C7" i="2" a="1"/>
  <c r="C7" i="2" s="1"/>
  <c r="D7" i="2" a="1"/>
  <c r="D7" i="2"/>
  <c r="E7" i="2" a="1"/>
  <c r="E7" i="2" s="1"/>
  <c r="F7" i="2" a="1"/>
  <c r="F7" i="2"/>
  <c r="B2" i="2" a="1"/>
  <c r="B2" i="2" s="1"/>
  <c r="C2" i="2" a="1"/>
  <c r="C2" i="2"/>
  <c r="D2" i="2" a="1"/>
  <c r="D2" i="2" s="1"/>
  <c r="E2" i="2" a="1"/>
  <c r="E2" i="2"/>
  <c r="F2" i="2" a="1"/>
  <c r="F2" i="2" s="1"/>
  <c r="A2" i="2" a="1"/>
  <c r="A2" i="2"/>
  <c r="I38" i="1"/>
  <c r="A38" i="1"/>
  <c r="I37" i="1"/>
  <c r="I36" i="1"/>
  <c r="B36" i="1"/>
  <c r="A36" i="1"/>
  <c r="I35" i="1"/>
  <c r="B35" i="1"/>
  <c r="A35" i="1"/>
  <c r="I34" i="1"/>
  <c r="B34" i="1"/>
  <c r="A34" i="1"/>
  <c r="I33" i="1"/>
  <c r="B33" i="1"/>
  <c r="A33" i="1"/>
  <c r="I32" i="1"/>
  <c r="B32" i="1"/>
  <c r="A32" i="1"/>
  <c r="I31" i="1"/>
  <c r="B31" i="1"/>
  <c r="A31" i="1"/>
  <c r="I30" i="1"/>
  <c r="B30" i="1"/>
  <c r="A30" i="1"/>
  <c r="I29" i="1"/>
  <c r="B29" i="1"/>
  <c r="A29" i="1"/>
  <c r="I28" i="1"/>
  <c r="B28" i="1"/>
  <c r="A28" i="1"/>
  <c r="I27" i="1"/>
  <c r="B27" i="1"/>
  <c r="A27" i="1"/>
  <c r="I26" i="1"/>
  <c r="D26" i="1"/>
  <c r="B26" i="1"/>
  <c r="A26" i="1"/>
  <c r="I25" i="1"/>
  <c r="B25" i="1"/>
  <c r="A25" i="1"/>
  <c r="I24" i="1"/>
  <c r="B24" i="1"/>
  <c r="A24" i="1"/>
  <c r="I23" i="1"/>
  <c r="B23" i="1"/>
  <c r="A23" i="1"/>
  <c r="I22" i="1"/>
  <c r="B22" i="1"/>
  <c r="A22" i="1"/>
  <c r="I21" i="1"/>
  <c r="B21" i="1"/>
  <c r="A21" i="1"/>
  <c r="I20" i="1"/>
  <c r="B20" i="1"/>
  <c r="A20" i="1"/>
  <c r="I19" i="1"/>
  <c r="B19" i="1"/>
  <c r="A19" i="1"/>
  <c r="I18" i="1"/>
  <c r="B18" i="1"/>
  <c r="A18" i="1"/>
  <c r="I17" i="1"/>
  <c r="B17" i="1"/>
  <c r="A17" i="1"/>
  <c r="D16" i="1"/>
  <c r="I16" i="1" s="1"/>
  <c r="B16" i="1"/>
  <c r="A16" i="1"/>
  <c r="I15" i="1"/>
  <c r="B15" i="1"/>
  <c r="A15" i="1"/>
  <c r="I14" i="1"/>
  <c r="B14" i="1"/>
  <c r="A14" i="1"/>
  <c r="I13" i="1"/>
  <c r="B13" i="1"/>
  <c r="A13" i="1"/>
  <c r="I12" i="1"/>
  <c r="B12" i="1"/>
  <c r="A12" i="1"/>
  <c r="I11" i="1"/>
  <c r="B11" i="1"/>
  <c r="A11" i="1"/>
  <c r="I10" i="1"/>
  <c r="B10" i="1"/>
  <c r="A10" i="1"/>
  <c r="I9" i="1"/>
  <c r="B9" i="1"/>
  <c r="A9" i="1"/>
  <c r="I8" i="1"/>
  <c r="B8" i="1"/>
  <c r="A8" i="1"/>
  <c r="I7" i="1"/>
  <c r="B7" i="1"/>
  <c r="A7" i="1"/>
  <c r="I6" i="1"/>
  <c r="B6" i="1"/>
  <c r="A6" i="1"/>
  <c r="I5" i="1"/>
  <c r="B5" i="1"/>
  <c r="A5" i="1"/>
  <c r="I4" i="1"/>
  <c r="D4" i="1"/>
  <c r="B4" i="1"/>
  <c r="A4" i="1"/>
  <c r="I3" i="1"/>
  <c r="B3" i="1"/>
  <c r="A3" i="1"/>
  <c r="I2" i="1"/>
  <c r="B2" i="1"/>
  <c r="A2" i="1"/>
</calcChain>
</file>

<file path=xl/sharedStrings.xml><?xml version="1.0" encoding="utf-8"?>
<sst xmlns="http://schemas.openxmlformats.org/spreadsheetml/2006/main" count="160" uniqueCount="31">
  <si>
    <t>Год</t>
  </si>
  <si>
    <t>Месяц (цифрой)</t>
  </si>
  <si>
    <t>Дата</t>
  </si>
  <si>
    <t>Сумма</t>
  </si>
  <si>
    <t>Кошелек</t>
  </si>
  <si>
    <t>Направление</t>
  </si>
  <si>
    <t>Контрагент</t>
  </si>
  <si>
    <t>Статья</t>
  </si>
  <si>
    <t>Приход или расход?</t>
  </si>
  <si>
    <t>Точка</t>
  </si>
  <si>
    <t>Розница</t>
  </si>
  <si>
    <t>ООО Ромашка</t>
  </si>
  <si>
    <t>Логистика</t>
  </si>
  <si>
    <t>Оптовое</t>
  </si>
  <si>
    <t>ИП Солнышко</t>
  </si>
  <si>
    <t>Расход — Перевод между счетами</t>
  </si>
  <si>
    <t>Альфа</t>
  </si>
  <si>
    <t>ОАО Вжух</t>
  </si>
  <si>
    <t>Доход — Перевод между счетами</t>
  </si>
  <si>
    <t>Общее</t>
  </si>
  <si>
    <t>ООО Звезда</t>
  </si>
  <si>
    <t>Поступления от клиента</t>
  </si>
  <si>
    <t>Фулфилмент</t>
  </si>
  <si>
    <t>Нал</t>
  </si>
  <si>
    <t>Прочие поступления</t>
  </si>
  <si>
    <t>Таможня</t>
  </si>
  <si>
    <t xml:space="preserve">Котрагент </t>
  </si>
  <si>
    <t>Поступления по контрагенту</t>
  </si>
  <si>
    <t xml:space="preserve">Списания </t>
  </si>
  <si>
    <t>Баланс</t>
  </si>
  <si>
    <t>Кол-во операций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</si>
</sst>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dd/mm/yyyy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E06666"/>
        <bgColor rgb="FFE06666"/>
      </patternFill>
    </fill>
    <fill>
      <patternFill patternType="solid">
        <fgColor rgb="FFFFF2CC"/>
        <bgColor rgb="FFFFF2CC"/>
      </patternFill>
    </fill>
    <fill>
      <patternFill patternType="solid">
        <fgColor rgb="FFF4C7C3"/>
        <bgColor rgb="FFF4C7C3"/>
      </patternFill>
    </fill>
    <fill>
      <patternFill patternType="solid">
        <fgColor rgb="FFB7E1CD"/>
        <bgColor rgb="FFB7E1C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0" fontId="3" fillId="0" borderId="0" xfId="0" applyFont="1" applyAlignment="1">
      <alignment vertical="top"/>
    </xf>
    <xf numFmtId="164" fontId="3" fillId="4" borderId="0" xfId="0" applyNumberFormat="1" applyFont="1" applyFill="1" applyAlignment="1">
      <alignment vertical="top" wrapText="1"/>
    </xf>
    <xf numFmtId="4" fontId="3" fillId="5" borderId="0" xfId="0" applyNumberFormat="1" applyFont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4" fontId="3" fillId="6" borderId="0" xfId="0" applyNumberFormat="1" applyFont="1" applyFill="1" applyAlignment="1">
      <alignment vertical="top" wrapText="1"/>
    </xf>
    <xf numFmtId="0" fontId="4" fillId="0" borderId="0" xfId="0" applyFont="1" applyAlignment="1"/>
    <xf numFmtId="0" fontId="3" fillId="0" borderId="0" xfId="0" applyFont="1" applyAlignment="1">
      <alignment wrapText="1"/>
    </xf>
    <xf numFmtId="165" fontId="0" fillId="0" borderId="0" xfId="0" applyNumberFormat="1" applyFont="1" applyAlignment="1"/>
    <xf numFmtId="4" fontId="0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044;&#1057;:%20&#1089;&#1090;&#1072;&#1090;&#1100;&#1080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стать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I38"/>
  <sheetViews>
    <sheetView workbookViewId="0"/>
  </sheetViews>
  <sheetFormatPr defaultColWidth="12.5703125" defaultRowHeight="15.75" customHeight="1" x14ac:dyDescent="0.2"/>
  <sheetData>
    <row r="1" spans="1:9" x14ac:dyDescent="0.2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</row>
    <row r="2" spans="1:9" x14ac:dyDescent="0.2">
      <c r="A2" s="4">
        <f t="shared" ref="A2:A36" si="0">YEAR(C2)</f>
        <v>2018</v>
      </c>
      <c r="B2" s="4">
        <f t="shared" ref="B2:B36" si="1">MONTH(C2)</f>
        <v>1</v>
      </c>
      <c r="C2" s="5">
        <v>43101</v>
      </c>
      <c r="D2" s="6">
        <v>-20000</v>
      </c>
      <c r="E2" s="7" t="s">
        <v>9</v>
      </c>
      <c r="F2" s="7" t="s">
        <v>10</v>
      </c>
      <c r="G2" s="7" t="s">
        <v>11</v>
      </c>
      <c r="H2" s="7" t="s">
        <v>12</v>
      </c>
      <c r="I2" s="4" t="str">
        <f t="shared" ref="I2:I36" si="2">IF(D2&gt;0,"Приход",IF(D2&lt;0,"Расход",""))</f>
        <v>Расход</v>
      </c>
    </row>
    <row r="3" spans="1:9" x14ac:dyDescent="0.2">
      <c r="A3" s="4">
        <f t="shared" si="0"/>
        <v>2018</v>
      </c>
      <c r="B3" s="4">
        <f t="shared" si="1"/>
        <v>1</v>
      </c>
      <c r="C3" s="5">
        <v>43101</v>
      </c>
      <c r="D3" s="6">
        <v>-15000</v>
      </c>
      <c r="E3" s="7" t="s">
        <v>9</v>
      </c>
      <c r="F3" s="7" t="s">
        <v>13</v>
      </c>
      <c r="G3" s="7" t="s">
        <v>14</v>
      </c>
      <c r="H3" s="7" t="s">
        <v>15</v>
      </c>
      <c r="I3" s="4" t="str">
        <f t="shared" si="2"/>
        <v>Расход</v>
      </c>
    </row>
    <row r="4" spans="1:9" x14ac:dyDescent="0.2">
      <c r="A4" s="4">
        <f t="shared" si="0"/>
        <v>2018</v>
      </c>
      <c r="B4" s="4">
        <f t="shared" si="1"/>
        <v>1</v>
      </c>
      <c r="C4" s="5">
        <v>43101</v>
      </c>
      <c r="D4" s="8">
        <f>15000</f>
        <v>15000</v>
      </c>
      <c r="E4" s="7" t="s">
        <v>16</v>
      </c>
      <c r="F4" s="7" t="s">
        <v>10</v>
      </c>
      <c r="G4" s="7" t="s">
        <v>17</v>
      </c>
      <c r="H4" s="7" t="s">
        <v>18</v>
      </c>
      <c r="I4" s="4" t="str">
        <f t="shared" si="2"/>
        <v>Приход</v>
      </c>
    </row>
    <row r="5" spans="1:9" x14ac:dyDescent="0.2">
      <c r="A5" s="4">
        <f t="shared" si="0"/>
        <v>2018</v>
      </c>
      <c r="B5" s="4">
        <f t="shared" si="1"/>
        <v>1</v>
      </c>
      <c r="C5" s="5">
        <v>43101</v>
      </c>
      <c r="D5" s="8">
        <v>20000</v>
      </c>
      <c r="E5" s="7" t="s">
        <v>16</v>
      </c>
      <c r="F5" s="7" t="s">
        <v>19</v>
      </c>
      <c r="G5" s="7" t="s">
        <v>20</v>
      </c>
      <c r="H5" s="7" t="s">
        <v>21</v>
      </c>
      <c r="I5" s="4" t="str">
        <f t="shared" si="2"/>
        <v>Приход</v>
      </c>
    </row>
    <row r="6" spans="1:9" x14ac:dyDescent="0.2">
      <c r="A6" s="4">
        <f t="shared" si="0"/>
        <v>2018</v>
      </c>
      <c r="B6" s="4">
        <f t="shared" si="1"/>
        <v>10</v>
      </c>
      <c r="C6" s="5">
        <v>43375</v>
      </c>
      <c r="D6" s="6">
        <v>-30000</v>
      </c>
      <c r="E6" s="7" t="s">
        <v>9</v>
      </c>
      <c r="F6" s="7" t="s">
        <v>13</v>
      </c>
      <c r="G6" s="7" t="s">
        <v>17</v>
      </c>
      <c r="H6" s="7" t="s">
        <v>22</v>
      </c>
      <c r="I6" s="4" t="str">
        <f t="shared" si="2"/>
        <v>Расход</v>
      </c>
    </row>
    <row r="7" spans="1:9" x14ac:dyDescent="0.2">
      <c r="A7" s="4">
        <f t="shared" si="0"/>
        <v>2018</v>
      </c>
      <c r="B7" s="4">
        <f t="shared" si="1"/>
        <v>5</v>
      </c>
      <c r="C7" s="5">
        <v>43224</v>
      </c>
      <c r="D7" s="8">
        <v>40000</v>
      </c>
      <c r="E7" s="7" t="s">
        <v>23</v>
      </c>
      <c r="F7" s="7" t="s">
        <v>10</v>
      </c>
      <c r="G7" s="7" t="s">
        <v>11</v>
      </c>
      <c r="H7" s="7" t="s">
        <v>15</v>
      </c>
      <c r="I7" s="4" t="str">
        <f t="shared" si="2"/>
        <v>Приход</v>
      </c>
    </row>
    <row r="8" spans="1:9" x14ac:dyDescent="0.2">
      <c r="A8" s="4">
        <f t="shared" si="0"/>
        <v>2018</v>
      </c>
      <c r="B8" s="4">
        <f t="shared" si="1"/>
        <v>2</v>
      </c>
      <c r="C8" s="5">
        <v>43136</v>
      </c>
      <c r="D8" s="8">
        <v>100000</v>
      </c>
      <c r="E8" s="7" t="s">
        <v>16</v>
      </c>
      <c r="F8" s="7" t="s">
        <v>19</v>
      </c>
      <c r="G8" s="7" t="s">
        <v>14</v>
      </c>
      <c r="H8" s="7" t="s">
        <v>21</v>
      </c>
      <c r="I8" s="4" t="str">
        <f t="shared" si="2"/>
        <v>Приход</v>
      </c>
    </row>
    <row r="9" spans="1:9" x14ac:dyDescent="0.2">
      <c r="A9" s="4">
        <f t="shared" si="0"/>
        <v>2018</v>
      </c>
      <c r="B9" s="4">
        <f t="shared" si="1"/>
        <v>5</v>
      </c>
      <c r="C9" s="5">
        <v>43227</v>
      </c>
      <c r="D9" s="8">
        <v>120000</v>
      </c>
      <c r="E9" s="7" t="s">
        <v>9</v>
      </c>
      <c r="F9" s="7" t="s">
        <v>13</v>
      </c>
      <c r="G9" s="7" t="s">
        <v>17</v>
      </c>
      <c r="H9" s="7" t="s">
        <v>21</v>
      </c>
      <c r="I9" s="4" t="str">
        <f t="shared" si="2"/>
        <v>Приход</v>
      </c>
    </row>
    <row r="10" spans="1:9" x14ac:dyDescent="0.2">
      <c r="A10" s="4">
        <f t="shared" si="0"/>
        <v>2018</v>
      </c>
      <c r="B10" s="4">
        <f t="shared" si="1"/>
        <v>8</v>
      </c>
      <c r="C10" s="5">
        <v>43320</v>
      </c>
      <c r="D10" s="8">
        <v>20000</v>
      </c>
      <c r="E10" s="7" t="s">
        <v>16</v>
      </c>
      <c r="F10" s="7" t="s">
        <v>13</v>
      </c>
      <c r="G10" s="7" t="s">
        <v>11</v>
      </c>
      <c r="H10" s="7" t="s">
        <v>24</v>
      </c>
      <c r="I10" s="4" t="str">
        <f t="shared" si="2"/>
        <v>Приход</v>
      </c>
    </row>
    <row r="11" spans="1:9" x14ac:dyDescent="0.2">
      <c r="A11" s="4">
        <f t="shared" si="0"/>
        <v>2018</v>
      </c>
      <c r="B11" s="4">
        <f t="shared" si="1"/>
        <v>2</v>
      </c>
      <c r="C11" s="5">
        <v>43136</v>
      </c>
      <c r="D11" s="6">
        <v>-10000</v>
      </c>
      <c r="E11" s="7" t="s">
        <v>23</v>
      </c>
      <c r="F11" s="7" t="s">
        <v>13</v>
      </c>
      <c r="G11" s="7" t="s">
        <v>14</v>
      </c>
      <c r="H11" s="7" t="s">
        <v>25</v>
      </c>
      <c r="I11" s="4" t="str">
        <f t="shared" si="2"/>
        <v>Расход</v>
      </c>
    </row>
    <row r="12" spans="1:9" x14ac:dyDescent="0.2">
      <c r="A12" s="4">
        <f t="shared" si="0"/>
        <v>2018</v>
      </c>
      <c r="B12" s="4">
        <f t="shared" si="1"/>
        <v>5</v>
      </c>
      <c r="C12" s="5">
        <v>43227</v>
      </c>
      <c r="D12" s="8">
        <v>30000</v>
      </c>
      <c r="E12" s="7" t="s">
        <v>9</v>
      </c>
      <c r="F12" s="7" t="s">
        <v>10</v>
      </c>
      <c r="G12" s="7" t="s">
        <v>17</v>
      </c>
      <c r="H12" s="7" t="s">
        <v>21</v>
      </c>
      <c r="I12" s="4" t="str">
        <f t="shared" si="2"/>
        <v>Приход</v>
      </c>
    </row>
    <row r="13" spans="1:9" x14ac:dyDescent="0.2">
      <c r="A13" s="4">
        <f t="shared" si="0"/>
        <v>2018</v>
      </c>
      <c r="B13" s="4">
        <f t="shared" si="1"/>
        <v>8</v>
      </c>
      <c r="C13" s="5">
        <v>43320</v>
      </c>
      <c r="D13" s="6">
        <v>-50000</v>
      </c>
      <c r="E13" s="7" t="s">
        <v>16</v>
      </c>
      <c r="F13" s="7" t="s">
        <v>19</v>
      </c>
      <c r="G13" s="7" t="s">
        <v>20</v>
      </c>
      <c r="H13" s="7" t="s">
        <v>25</v>
      </c>
      <c r="I13" s="4" t="str">
        <f t="shared" si="2"/>
        <v>Расход</v>
      </c>
    </row>
    <row r="14" spans="1:9" x14ac:dyDescent="0.2">
      <c r="A14" s="4">
        <f t="shared" si="0"/>
        <v>2018</v>
      </c>
      <c r="B14" s="4">
        <f t="shared" si="1"/>
        <v>2</v>
      </c>
      <c r="C14" s="5">
        <v>43136</v>
      </c>
      <c r="D14" s="6">
        <v>-20000</v>
      </c>
      <c r="E14" s="7" t="s">
        <v>9</v>
      </c>
      <c r="F14" s="7" t="s">
        <v>19</v>
      </c>
      <c r="G14" s="7" t="s">
        <v>17</v>
      </c>
      <c r="H14" s="7" t="s">
        <v>15</v>
      </c>
      <c r="I14" s="4" t="str">
        <f t="shared" si="2"/>
        <v>Расход</v>
      </c>
    </row>
    <row r="15" spans="1:9" x14ac:dyDescent="0.2">
      <c r="A15" s="4">
        <f t="shared" si="0"/>
        <v>2018</v>
      </c>
      <c r="B15" s="4">
        <f t="shared" si="1"/>
        <v>5</v>
      </c>
      <c r="C15" s="5">
        <v>43227</v>
      </c>
      <c r="D15" s="6">
        <v>-10000</v>
      </c>
      <c r="E15" s="7" t="s">
        <v>16</v>
      </c>
      <c r="F15" s="7" t="s">
        <v>13</v>
      </c>
      <c r="G15" s="7" t="s">
        <v>11</v>
      </c>
      <c r="H15" s="7" t="s">
        <v>12</v>
      </c>
      <c r="I15" s="4" t="str">
        <f t="shared" si="2"/>
        <v>Расход</v>
      </c>
    </row>
    <row r="16" spans="1:9" x14ac:dyDescent="0.2">
      <c r="A16" s="4">
        <f t="shared" si="0"/>
        <v>2018</v>
      </c>
      <c r="B16" s="4">
        <f t="shared" si="1"/>
        <v>1</v>
      </c>
      <c r="C16" s="5">
        <v>43101</v>
      </c>
      <c r="D16" s="8">
        <f>15000</f>
        <v>15000</v>
      </c>
      <c r="E16" s="7" t="s">
        <v>16</v>
      </c>
      <c r="F16" s="7" t="s">
        <v>10</v>
      </c>
      <c r="G16" s="7" t="s">
        <v>17</v>
      </c>
      <c r="H16" s="7" t="s">
        <v>18</v>
      </c>
      <c r="I16" s="4" t="str">
        <f t="shared" si="2"/>
        <v>Приход</v>
      </c>
    </row>
    <row r="17" spans="1:9" x14ac:dyDescent="0.2">
      <c r="A17" s="4">
        <f t="shared" si="0"/>
        <v>2018</v>
      </c>
      <c r="B17" s="4">
        <f t="shared" si="1"/>
        <v>1</v>
      </c>
      <c r="C17" s="5">
        <v>43101</v>
      </c>
      <c r="D17" s="6">
        <v>-16363.6363636364</v>
      </c>
      <c r="E17" s="7" t="s">
        <v>16</v>
      </c>
      <c r="F17" s="7" t="s">
        <v>19</v>
      </c>
      <c r="G17" s="7" t="s">
        <v>20</v>
      </c>
      <c r="H17" s="7" t="s">
        <v>21</v>
      </c>
      <c r="I17" s="4" t="str">
        <f t="shared" si="2"/>
        <v>Расход</v>
      </c>
    </row>
    <row r="18" spans="1:9" x14ac:dyDescent="0.2">
      <c r="A18" s="4">
        <f t="shared" si="0"/>
        <v>2018</v>
      </c>
      <c r="B18" s="4">
        <f t="shared" si="1"/>
        <v>10</v>
      </c>
      <c r="C18" s="5">
        <v>43375</v>
      </c>
      <c r="D18" s="6">
        <v>-22272.727272727301</v>
      </c>
      <c r="E18" s="7" t="s">
        <v>9</v>
      </c>
      <c r="F18" s="7" t="s">
        <v>13</v>
      </c>
      <c r="G18" s="7" t="s">
        <v>17</v>
      </c>
      <c r="H18" s="7" t="s">
        <v>22</v>
      </c>
      <c r="I18" s="4" t="str">
        <f t="shared" si="2"/>
        <v>Расход</v>
      </c>
    </row>
    <row r="19" spans="1:9" x14ac:dyDescent="0.2">
      <c r="A19" s="4">
        <f t="shared" si="0"/>
        <v>2018</v>
      </c>
      <c r="B19" s="4">
        <f t="shared" si="1"/>
        <v>5</v>
      </c>
      <c r="C19" s="5">
        <v>43224</v>
      </c>
      <c r="D19" s="6">
        <v>-28181.818181818198</v>
      </c>
      <c r="E19" s="7" t="s">
        <v>23</v>
      </c>
      <c r="F19" s="7" t="s">
        <v>10</v>
      </c>
      <c r="G19" s="7" t="s">
        <v>11</v>
      </c>
      <c r="H19" s="7" t="s">
        <v>15</v>
      </c>
      <c r="I19" s="4" t="str">
        <f t="shared" si="2"/>
        <v>Расход</v>
      </c>
    </row>
    <row r="20" spans="1:9" x14ac:dyDescent="0.2">
      <c r="A20" s="4">
        <f t="shared" si="0"/>
        <v>2018</v>
      </c>
      <c r="B20" s="4">
        <f t="shared" si="1"/>
        <v>2</v>
      </c>
      <c r="C20" s="5">
        <v>43136</v>
      </c>
      <c r="D20" s="6">
        <v>-34090.909090909103</v>
      </c>
      <c r="E20" s="7" t="s">
        <v>16</v>
      </c>
      <c r="F20" s="7" t="s">
        <v>19</v>
      </c>
      <c r="G20" s="7" t="s">
        <v>14</v>
      </c>
      <c r="H20" s="7" t="s">
        <v>21</v>
      </c>
      <c r="I20" s="4" t="str">
        <f t="shared" si="2"/>
        <v>Расход</v>
      </c>
    </row>
    <row r="21" spans="1:9" x14ac:dyDescent="0.2">
      <c r="A21" s="4">
        <f t="shared" si="0"/>
        <v>2018</v>
      </c>
      <c r="B21" s="4">
        <f t="shared" si="1"/>
        <v>5</v>
      </c>
      <c r="C21" s="5">
        <v>43227</v>
      </c>
      <c r="D21" s="6">
        <v>-40000</v>
      </c>
      <c r="E21" s="7" t="s">
        <v>9</v>
      </c>
      <c r="F21" s="7" t="s">
        <v>13</v>
      </c>
      <c r="G21" s="7" t="s">
        <v>17</v>
      </c>
      <c r="H21" s="7" t="s">
        <v>21</v>
      </c>
      <c r="I21" s="4" t="str">
        <f t="shared" si="2"/>
        <v>Расход</v>
      </c>
    </row>
    <row r="22" spans="1:9" x14ac:dyDescent="0.2">
      <c r="A22" s="4">
        <f t="shared" si="0"/>
        <v>2018</v>
      </c>
      <c r="B22" s="4">
        <f t="shared" si="1"/>
        <v>8</v>
      </c>
      <c r="C22" s="5">
        <v>43320</v>
      </c>
      <c r="D22" s="6">
        <v>-45909.090909090999</v>
      </c>
      <c r="E22" s="7" t="s">
        <v>16</v>
      </c>
      <c r="F22" s="7" t="s">
        <v>13</v>
      </c>
      <c r="G22" s="7" t="s">
        <v>11</v>
      </c>
      <c r="H22" s="7" t="s">
        <v>24</v>
      </c>
      <c r="I22" s="4" t="str">
        <f t="shared" si="2"/>
        <v>Расход</v>
      </c>
    </row>
    <row r="23" spans="1:9" x14ac:dyDescent="0.2">
      <c r="A23" s="4">
        <f t="shared" si="0"/>
        <v>2018</v>
      </c>
      <c r="B23" s="4">
        <f t="shared" si="1"/>
        <v>2</v>
      </c>
      <c r="C23" s="5">
        <v>43136</v>
      </c>
      <c r="D23" s="6">
        <v>-51818.181818181904</v>
      </c>
      <c r="E23" s="7" t="s">
        <v>23</v>
      </c>
      <c r="F23" s="7" t="s">
        <v>13</v>
      </c>
      <c r="G23" s="7" t="s">
        <v>14</v>
      </c>
      <c r="H23" s="7" t="s">
        <v>25</v>
      </c>
      <c r="I23" s="4" t="str">
        <f t="shared" si="2"/>
        <v>Расход</v>
      </c>
    </row>
    <row r="24" spans="1:9" x14ac:dyDescent="0.2">
      <c r="A24" s="4">
        <f t="shared" si="0"/>
        <v>2019</v>
      </c>
      <c r="B24" s="4">
        <f t="shared" si="1"/>
        <v>1</v>
      </c>
      <c r="C24" s="5">
        <v>43466</v>
      </c>
      <c r="D24" s="6">
        <v>-10000</v>
      </c>
      <c r="E24" s="7" t="s">
        <v>9</v>
      </c>
      <c r="F24" s="7" t="s">
        <v>10</v>
      </c>
      <c r="G24" s="7" t="s">
        <v>11</v>
      </c>
      <c r="H24" s="7" t="s">
        <v>12</v>
      </c>
      <c r="I24" s="4" t="str">
        <f t="shared" si="2"/>
        <v>Расход</v>
      </c>
    </row>
    <row r="25" spans="1:9" x14ac:dyDescent="0.2">
      <c r="A25" s="4">
        <f t="shared" si="0"/>
        <v>2019</v>
      </c>
      <c r="B25" s="4">
        <f t="shared" si="1"/>
        <v>1</v>
      </c>
      <c r="C25" s="5">
        <v>43466</v>
      </c>
      <c r="D25" s="6">
        <v>-5000</v>
      </c>
      <c r="E25" s="7" t="s">
        <v>9</v>
      </c>
      <c r="F25" s="7" t="s">
        <v>13</v>
      </c>
      <c r="G25" s="7" t="s">
        <v>14</v>
      </c>
      <c r="H25" s="7" t="s">
        <v>15</v>
      </c>
      <c r="I25" s="4" t="str">
        <f t="shared" si="2"/>
        <v>Расход</v>
      </c>
    </row>
    <row r="26" spans="1:9" x14ac:dyDescent="0.2">
      <c r="A26" s="4">
        <f t="shared" si="0"/>
        <v>2019</v>
      </c>
      <c r="B26" s="4">
        <f t="shared" si="1"/>
        <v>1</v>
      </c>
      <c r="C26" s="5">
        <v>43466</v>
      </c>
      <c r="D26" s="8">
        <f>15000</f>
        <v>15000</v>
      </c>
      <c r="E26" s="7" t="s">
        <v>16</v>
      </c>
      <c r="F26" s="7" t="s">
        <v>10</v>
      </c>
      <c r="G26" s="7" t="s">
        <v>17</v>
      </c>
      <c r="H26" s="7" t="s">
        <v>18</v>
      </c>
      <c r="I26" s="4" t="str">
        <f t="shared" si="2"/>
        <v>Приход</v>
      </c>
    </row>
    <row r="27" spans="1:9" x14ac:dyDescent="0.2">
      <c r="A27" s="4">
        <f t="shared" si="0"/>
        <v>2019</v>
      </c>
      <c r="B27" s="4">
        <f t="shared" si="1"/>
        <v>1</v>
      </c>
      <c r="C27" s="5">
        <v>43466</v>
      </c>
      <c r="D27" s="6">
        <v>-16363.6363636364</v>
      </c>
      <c r="E27" s="7" t="s">
        <v>16</v>
      </c>
      <c r="F27" s="7" t="s">
        <v>19</v>
      </c>
      <c r="G27" s="7" t="s">
        <v>20</v>
      </c>
      <c r="H27" s="7" t="s">
        <v>21</v>
      </c>
      <c r="I27" s="4" t="str">
        <f t="shared" si="2"/>
        <v>Расход</v>
      </c>
    </row>
    <row r="28" spans="1:9" x14ac:dyDescent="0.2">
      <c r="A28" s="4">
        <f t="shared" si="0"/>
        <v>2019</v>
      </c>
      <c r="B28" s="4">
        <f t="shared" si="1"/>
        <v>10</v>
      </c>
      <c r="C28" s="5">
        <v>43740</v>
      </c>
      <c r="D28" s="6">
        <v>-22272.727272727301</v>
      </c>
      <c r="E28" s="7" t="s">
        <v>9</v>
      </c>
      <c r="F28" s="7" t="s">
        <v>13</v>
      </c>
      <c r="G28" s="7" t="s">
        <v>17</v>
      </c>
      <c r="H28" s="7" t="s">
        <v>22</v>
      </c>
      <c r="I28" s="4" t="str">
        <f t="shared" si="2"/>
        <v>Расход</v>
      </c>
    </row>
    <row r="29" spans="1:9" x14ac:dyDescent="0.2">
      <c r="A29" s="4">
        <f t="shared" si="0"/>
        <v>2019</v>
      </c>
      <c r="B29" s="4">
        <f t="shared" si="1"/>
        <v>5</v>
      </c>
      <c r="C29" s="5">
        <v>43589</v>
      </c>
      <c r="D29" s="6">
        <v>-28181.818181818198</v>
      </c>
      <c r="E29" s="7" t="s">
        <v>23</v>
      </c>
      <c r="F29" s="7" t="s">
        <v>10</v>
      </c>
      <c r="G29" s="7" t="s">
        <v>11</v>
      </c>
      <c r="H29" s="7" t="s">
        <v>15</v>
      </c>
      <c r="I29" s="4" t="str">
        <f t="shared" si="2"/>
        <v>Расход</v>
      </c>
    </row>
    <row r="30" spans="1:9" x14ac:dyDescent="0.2">
      <c r="A30" s="4">
        <f t="shared" si="0"/>
        <v>2019</v>
      </c>
      <c r="B30" s="4">
        <f t="shared" si="1"/>
        <v>2</v>
      </c>
      <c r="C30" s="5">
        <v>43501</v>
      </c>
      <c r="D30" s="6">
        <v>-34090.909090909103</v>
      </c>
      <c r="E30" s="7" t="s">
        <v>16</v>
      </c>
      <c r="F30" s="7" t="s">
        <v>19</v>
      </c>
      <c r="G30" s="7" t="s">
        <v>14</v>
      </c>
      <c r="H30" s="7" t="s">
        <v>21</v>
      </c>
      <c r="I30" s="4" t="str">
        <f t="shared" si="2"/>
        <v>Расход</v>
      </c>
    </row>
    <row r="31" spans="1:9" x14ac:dyDescent="0.2">
      <c r="A31" s="4">
        <f t="shared" si="0"/>
        <v>2019</v>
      </c>
      <c r="B31" s="4">
        <f t="shared" si="1"/>
        <v>1</v>
      </c>
      <c r="C31" s="5">
        <v>43466</v>
      </c>
      <c r="D31" s="6">
        <v>-40000</v>
      </c>
      <c r="E31" s="7" t="s">
        <v>9</v>
      </c>
      <c r="F31" s="7" t="s">
        <v>13</v>
      </c>
      <c r="G31" s="7" t="s">
        <v>17</v>
      </c>
      <c r="H31" s="7" t="s">
        <v>21</v>
      </c>
      <c r="I31" s="4" t="str">
        <f t="shared" si="2"/>
        <v>Расход</v>
      </c>
    </row>
    <row r="32" spans="1:9" x14ac:dyDescent="0.2">
      <c r="A32" s="4">
        <f t="shared" si="0"/>
        <v>2019</v>
      </c>
      <c r="B32" s="4">
        <f t="shared" si="1"/>
        <v>1</v>
      </c>
      <c r="C32" s="5">
        <v>43466</v>
      </c>
      <c r="D32" s="6">
        <v>-45909.090909090999</v>
      </c>
      <c r="E32" s="7" t="s">
        <v>16</v>
      </c>
      <c r="F32" s="7" t="s">
        <v>13</v>
      </c>
      <c r="G32" s="7" t="s">
        <v>11</v>
      </c>
      <c r="H32" s="7" t="s">
        <v>24</v>
      </c>
      <c r="I32" s="4" t="str">
        <f t="shared" si="2"/>
        <v>Расход</v>
      </c>
    </row>
    <row r="33" spans="1:9" x14ac:dyDescent="0.2">
      <c r="A33" s="4">
        <f t="shared" si="0"/>
        <v>2019</v>
      </c>
      <c r="B33" s="4">
        <f t="shared" si="1"/>
        <v>1</v>
      </c>
      <c r="C33" s="5">
        <v>43466</v>
      </c>
      <c r="D33" s="6">
        <v>-51818.181818181904</v>
      </c>
      <c r="E33" s="7" t="s">
        <v>23</v>
      </c>
      <c r="F33" s="7" t="s">
        <v>13</v>
      </c>
      <c r="G33" s="7" t="s">
        <v>14</v>
      </c>
      <c r="H33" s="7" t="s">
        <v>25</v>
      </c>
      <c r="I33" s="4" t="str">
        <f t="shared" si="2"/>
        <v>Расход</v>
      </c>
    </row>
    <row r="34" spans="1:9" x14ac:dyDescent="0.2">
      <c r="A34" s="4">
        <f t="shared" si="0"/>
        <v>2019</v>
      </c>
      <c r="B34" s="4">
        <f t="shared" si="1"/>
        <v>1</v>
      </c>
      <c r="C34" s="5">
        <v>43466</v>
      </c>
      <c r="D34" s="6">
        <v>-57727.272727272801</v>
      </c>
      <c r="E34" s="7" t="s">
        <v>9</v>
      </c>
      <c r="F34" s="7" t="s">
        <v>10</v>
      </c>
      <c r="G34" s="7" t="s">
        <v>17</v>
      </c>
      <c r="H34" s="7" t="s">
        <v>21</v>
      </c>
      <c r="I34" s="4" t="str">
        <f t="shared" si="2"/>
        <v>Расход</v>
      </c>
    </row>
    <row r="35" spans="1:9" x14ac:dyDescent="0.2">
      <c r="A35" s="4">
        <f t="shared" si="0"/>
        <v>2019</v>
      </c>
      <c r="B35" s="4">
        <f t="shared" si="1"/>
        <v>10</v>
      </c>
      <c r="C35" s="5">
        <v>43740</v>
      </c>
      <c r="D35" s="6">
        <v>-63636.363636363698</v>
      </c>
      <c r="E35" s="7" t="s">
        <v>16</v>
      </c>
      <c r="F35" s="7" t="s">
        <v>19</v>
      </c>
      <c r="G35" s="7" t="s">
        <v>20</v>
      </c>
      <c r="H35" s="7" t="s">
        <v>25</v>
      </c>
      <c r="I35" s="4" t="str">
        <f t="shared" si="2"/>
        <v>Расход</v>
      </c>
    </row>
    <row r="36" spans="1:9" x14ac:dyDescent="0.2">
      <c r="A36" s="4">
        <f t="shared" si="0"/>
        <v>2019</v>
      </c>
      <c r="B36" s="4">
        <f t="shared" si="1"/>
        <v>5</v>
      </c>
      <c r="C36" s="5">
        <v>43589</v>
      </c>
      <c r="D36" s="6">
        <v>-69545.454545454602</v>
      </c>
      <c r="E36" s="7" t="s">
        <v>9</v>
      </c>
      <c r="F36" s="7" t="s">
        <v>19</v>
      </c>
      <c r="G36" s="7" t="s">
        <v>17</v>
      </c>
      <c r="H36" s="7" t="s">
        <v>15</v>
      </c>
      <c r="I36" s="4" t="str">
        <f t="shared" si="2"/>
        <v>Расход</v>
      </c>
    </row>
    <row r="37" spans="1:9" x14ac:dyDescent="0.2">
      <c r="A37" s="4"/>
      <c r="I37" s="4" t="str">
        <f t="shared" ref="I37:I38" si="3">IFERROR(VLOOKUP(H37,'[1] статьи'!$A$2:$D$210,3,FALSE),"")</f>
        <v/>
      </c>
    </row>
    <row r="38" spans="1:9" x14ac:dyDescent="0.2">
      <c r="A38" s="4" t="str">
        <f>IF(C38&lt;&gt;"",YEAR(C38),"")</f>
        <v/>
      </c>
      <c r="I38" s="4" t="str">
        <f t="shared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1:F11"/>
  <sheetViews>
    <sheetView tabSelected="1" workbookViewId="0">
      <selection activeCell="A2" sqref="A2"/>
    </sheetView>
  </sheetViews>
  <sheetFormatPr defaultColWidth="12.5703125" defaultRowHeight="15.75" customHeight="1" x14ac:dyDescent="0.2"/>
  <cols>
    <col min="2" max="3" width="16" customWidth="1"/>
  </cols>
  <sheetData>
    <row r="1" spans="1:6" x14ac:dyDescent="0.2">
      <c r="A1" s="2" t="s">
        <v>2</v>
      </c>
      <c r="B1" s="3" t="s">
        <v>3</v>
      </c>
      <c r="C1" s="2" t="s">
        <v>4</v>
      </c>
      <c r="D1" s="2" t="s">
        <v>5</v>
      </c>
      <c r="E1" s="2" t="s">
        <v>6</v>
      </c>
      <c r="F1" s="2" t="s">
        <v>7</v>
      </c>
    </row>
    <row r="2" spans="1:6" ht="15.75" customHeight="1" x14ac:dyDescent="0.2">
      <c r="A2" s="11">
        <f t="array" ref="A2">IFERROR(INDEX(Данные!$C:$H,SMALL(IF(Данные!$E$2:$E$36="Точка",ROW(Данные!$E$2:$E$36)),ROW(A1)),MATCH(A$1,Данные!$C$1:$H$1,0)),"")</f>
        <v>43101</v>
      </c>
      <c r="B2" s="12">
        <f t="array" ref="B2">IFERROR(INDEX(Данные!$C:$H,SMALL(IF(Данные!$E$2:$E$36="Точка",ROW(Данные!$E$2:$E$36)),ROW(B1)),MATCH(B$1,Данные!$C$1:$H$1,0)),"")</f>
        <v>-20000</v>
      </c>
      <c r="C2" s="11" t="str">
        <f t="array" ref="C2">IFERROR(INDEX(Данные!$C:$H,SMALL(IF(Данные!$E$2:$E$36="Точка",ROW(Данные!$E$2:$E$36)),ROW(C1)),MATCH(C$1,Данные!$C$1:$H$1,0)),"")</f>
        <v>Точка</v>
      </c>
      <c r="D2" s="11" t="str">
        <f t="array" ref="D2">IFERROR(INDEX(Данные!$C:$H,SMALL(IF(Данные!$E$2:$E$36="Точка",ROW(Данные!$E$2:$E$36)),ROW(D1)),MATCH(D$1,Данные!$C$1:$H$1,0)),"")</f>
        <v>Розница</v>
      </c>
      <c r="E2" s="11" t="str">
        <f t="array" ref="E2">IFERROR(INDEX(Данные!$C:$H,SMALL(IF(Данные!$E$2:$E$36="Точка",ROW(Данные!$E$2:$E$36)),ROW(E1)),MATCH(E$1,Данные!$C$1:$H$1,0)),"")</f>
        <v>ООО Ромашка</v>
      </c>
      <c r="F2" s="11" t="str">
        <f t="array" ref="F2">IFERROR(INDEX(Данные!$C:$H,SMALL(IF(Данные!$E$2:$E$36="Точка",ROW(Данные!$E$2:$E$36)),ROW(F1)),MATCH(F$1,Данные!$C$1:$H$1,0)),"")</f>
        <v>Логистика</v>
      </c>
    </row>
    <row r="3" spans="1:6" x14ac:dyDescent="0.2">
      <c r="A3" s="11">
        <f t="array" ref="A3">IFERROR(INDEX(Данные!$C:$H,SMALL(IF(Данные!$E$2:$E$36="Точка",ROW(Данные!$E$2:$E$36)),ROW(A2)),MATCH(A$1,Данные!$C$1:$H$1,0)),"")</f>
        <v>43101</v>
      </c>
      <c r="B3" s="12">
        <f t="array" ref="B3">IFERROR(INDEX(Данные!$C:$H,SMALL(IF(Данные!$E$2:$E$36="Точка",ROW(Данные!$E$2:$E$36)),ROW(B2)),MATCH(B$1,Данные!$C$1:$H$1,0)),"")</f>
        <v>-15000</v>
      </c>
      <c r="C3" s="11" t="str">
        <f t="array" ref="C3">IFERROR(INDEX(Данные!$C:$H,SMALL(IF(Данные!$E$2:$E$36="Точка",ROW(Данные!$E$2:$E$36)),ROW(C2)),MATCH(C$1,Данные!$C$1:$H$1,0)),"")</f>
        <v>Точка</v>
      </c>
      <c r="D3" s="11" t="str">
        <f t="array" ref="D3">IFERROR(INDEX(Данные!$C:$H,SMALL(IF(Данные!$E$2:$E$36="Точка",ROW(Данные!$E$2:$E$36)),ROW(D2)),MATCH(D$1,Данные!$C$1:$H$1,0)),"")</f>
        <v>Оптовое</v>
      </c>
      <c r="E3" s="11" t="str">
        <f t="array" ref="E3">IFERROR(INDEX(Данные!$C:$H,SMALL(IF(Данные!$E$2:$E$36="Точка",ROW(Данные!$E$2:$E$36)),ROW(E2)),MATCH(E$1,Данные!$C$1:$H$1,0)),"")</f>
        <v>ИП Солнышко</v>
      </c>
      <c r="F3" s="11" t="str">
        <f t="array" ref="F3">IFERROR(INDEX(Данные!$C:$H,SMALL(IF(Данные!$E$2:$E$36="Точка",ROW(Данные!$E$2:$E$36)),ROW(F2)),MATCH(F$1,Данные!$C$1:$H$1,0)),"")</f>
        <v>Расход — Перевод между счетами</v>
      </c>
    </row>
    <row r="4" spans="1:6" ht="15.75" customHeight="1" x14ac:dyDescent="0.2">
      <c r="A4" s="11">
        <f t="array" ref="A4">IFERROR(INDEX(Данные!$C:$H,SMALL(IF(Данные!$E$2:$E$36="Точка",ROW(Данные!$E$2:$E$36)),ROW(A3)),MATCH(A$1,Данные!$C$1:$H$1,0)),"")</f>
        <v>43375</v>
      </c>
      <c r="B4" s="12">
        <f t="array" ref="B4">IFERROR(INDEX(Данные!$C:$H,SMALL(IF(Данные!$E$2:$E$36="Точка",ROW(Данные!$E$2:$E$36)),ROW(B3)),MATCH(B$1,Данные!$C$1:$H$1,0)),"")</f>
        <v>-30000</v>
      </c>
      <c r="C4" s="11" t="str">
        <f t="array" ref="C4">IFERROR(INDEX(Данные!$C:$H,SMALL(IF(Данные!$E$2:$E$36="Точка",ROW(Данные!$E$2:$E$36)),ROW(C3)),MATCH(C$1,Данные!$C$1:$H$1,0)),"")</f>
        <v>Точка</v>
      </c>
      <c r="D4" s="11" t="str">
        <f t="array" ref="D4">IFERROR(INDEX(Данные!$C:$H,SMALL(IF(Данные!$E$2:$E$36="Точка",ROW(Данные!$E$2:$E$36)),ROW(D3)),MATCH(D$1,Данные!$C$1:$H$1,0)),"")</f>
        <v>Оптовое</v>
      </c>
      <c r="E4" s="11" t="str">
        <f t="array" ref="E4">IFERROR(INDEX(Данные!$C:$H,SMALL(IF(Данные!$E$2:$E$36="Точка",ROW(Данные!$E$2:$E$36)),ROW(E3)),MATCH(E$1,Данные!$C$1:$H$1,0)),"")</f>
        <v>ОАО Вжух</v>
      </c>
      <c r="F4" s="11" t="str">
        <f t="array" ref="F4">IFERROR(INDEX(Данные!$C:$H,SMALL(IF(Данные!$E$2:$E$36="Точка",ROW(Данные!$E$2:$E$36)),ROW(F3)),MATCH(F$1,Данные!$C$1:$H$1,0)),"")</f>
        <v>Фулфилмент</v>
      </c>
    </row>
    <row r="5" spans="1:6" ht="15.75" customHeight="1" x14ac:dyDescent="0.2">
      <c r="A5" s="11">
        <f t="array" ref="A5">IFERROR(INDEX(Данные!$C:$H,SMALL(IF(Данные!$E$2:$E$36="Точка",ROW(Данные!$E$2:$E$36)),ROW(A4)),MATCH(A$1,Данные!$C$1:$H$1,0)),"")</f>
        <v>43227</v>
      </c>
      <c r="B5" s="12">
        <f t="array" ref="B5">IFERROR(INDEX(Данные!$C:$H,SMALL(IF(Данные!$E$2:$E$36="Точка",ROW(Данные!$E$2:$E$36)),ROW(B4)),MATCH(B$1,Данные!$C$1:$H$1,0)),"")</f>
        <v>120000</v>
      </c>
      <c r="C5" s="11" t="str">
        <f t="array" ref="C5">IFERROR(INDEX(Данные!$C:$H,SMALL(IF(Данные!$E$2:$E$36="Точка",ROW(Данные!$E$2:$E$36)),ROW(C4)),MATCH(C$1,Данные!$C$1:$H$1,0)),"")</f>
        <v>Точка</v>
      </c>
      <c r="D5" s="11" t="str">
        <f t="array" ref="D5">IFERROR(INDEX(Данные!$C:$H,SMALL(IF(Данные!$E$2:$E$36="Точка",ROW(Данные!$E$2:$E$36)),ROW(D4)),MATCH(D$1,Данные!$C$1:$H$1,0)),"")</f>
        <v>Оптовое</v>
      </c>
      <c r="E5" s="11" t="str">
        <f t="array" ref="E5">IFERROR(INDEX(Данные!$C:$H,SMALL(IF(Данные!$E$2:$E$36="Точка",ROW(Данные!$E$2:$E$36)),ROW(E4)),MATCH(E$1,Данные!$C$1:$H$1,0)),"")</f>
        <v>ОАО Вжух</v>
      </c>
      <c r="F5" s="11" t="str">
        <f t="array" ref="F5">IFERROR(INDEX(Данные!$C:$H,SMALL(IF(Данные!$E$2:$E$36="Точка",ROW(Данные!$E$2:$E$36)),ROW(F4)),MATCH(F$1,Данные!$C$1:$H$1,0)),"")</f>
        <v>Поступления от клиента</v>
      </c>
    </row>
    <row r="6" spans="1:6" ht="15.75" customHeight="1" x14ac:dyDescent="0.2">
      <c r="A6" s="11">
        <f t="array" ref="A6">IFERROR(INDEX(Данные!$C:$H,SMALL(IF(Данные!$E$2:$E$36="Точка",ROW(Данные!$E$2:$E$36)),ROW(A5)),MATCH(A$1,Данные!$C$1:$H$1,0)),"")</f>
        <v>43227</v>
      </c>
      <c r="B6" s="12">
        <f t="array" ref="B6">IFERROR(INDEX(Данные!$C:$H,SMALL(IF(Данные!$E$2:$E$36="Точка",ROW(Данные!$E$2:$E$36)),ROW(B5)),MATCH(B$1,Данные!$C$1:$H$1,0)),"")</f>
        <v>30000</v>
      </c>
      <c r="C6" s="11" t="str">
        <f t="array" ref="C6">IFERROR(INDEX(Данные!$C:$H,SMALL(IF(Данные!$E$2:$E$36="Точка",ROW(Данные!$E$2:$E$36)),ROW(C5)),MATCH(C$1,Данные!$C$1:$H$1,0)),"")</f>
        <v>Точка</v>
      </c>
      <c r="D6" s="11" t="str">
        <f t="array" ref="D6">IFERROR(INDEX(Данные!$C:$H,SMALL(IF(Данные!$E$2:$E$36="Точка",ROW(Данные!$E$2:$E$36)),ROW(D5)),MATCH(D$1,Данные!$C$1:$H$1,0)),"")</f>
        <v>Розница</v>
      </c>
      <c r="E6" s="11" t="str">
        <f t="array" ref="E6">IFERROR(INDEX(Данные!$C:$H,SMALL(IF(Данные!$E$2:$E$36="Точка",ROW(Данные!$E$2:$E$36)),ROW(E5)),MATCH(E$1,Данные!$C$1:$H$1,0)),"")</f>
        <v>ОАО Вжух</v>
      </c>
      <c r="F6" s="11" t="str">
        <f t="array" ref="F6">IFERROR(INDEX(Данные!$C:$H,SMALL(IF(Данные!$E$2:$E$36="Точка",ROW(Данные!$E$2:$E$36)),ROW(F5)),MATCH(F$1,Данные!$C$1:$H$1,0)),"")</f>
        <v>Поступления от клиента</v>
      </c>
    </row>
    <row r="7" spans="1:6" ht="15.75" customHeight="1" x14ac:dyDescent="0.2">
      <c r="A7" s="11">
        <f t="array" ref="A7">IFERROR(INDEX(Данные!$C:$H,SMALL(IF(Данные!$E$2:$E$36="Точка",ROW(Данные!$E$2:$E$36)),ROW(A6)),MATCH(A$1,Данные!$C$1:$H$1,0)),"")</f>
        <v>43136</v>
      </c>
      <c r="B7" s="12">
        <f t="array" ref="B7">IFERROR(INDEX(Данные!$C:$H,SMALL(IF(Данные!$E$2:$E$36="Точка",ROW(Данные!$E$2:$E$36)),ROW(B6)),MATCH(B$1,Данные!$C$1:$H$1,0)),"")</f>
        <v>-20000</v>
      </c>
      <c r="C7" s="11" t="str">
        <f t="array" ref="C7">IFERROR(INDEX(Данные!$C:$H,SMALL(IF(Данные!$E$2:$E$36="Точка",ROW(Данные!$E$2:$E$36)),ROW(C6)),MATCH(C$1,Данные!$C$1:$H$1,0)),"")</f>
        <v>Точка</v>
      </c>
      <c r="D7" s="11" t="str">
        <f t="array" ref="D7">IFERROR(INDEX(Данные!$C:$H,SMALL(IF(Данные!$E$2:$E$36="Точка",ROW(Данные!$E$2:$E$36)),ROW(D6)),MATCH(D$1,Данные!$C$1:$H$1,0)),"")</f>
        <v>Общее</v>
      </c>
      <c r="E7" s="11" t="str">
        <f t="array" ref="E7">IFERROR(INDEX(Данные!$C:$H,SMALL(IF(Данные!$E$2:$E$36="Точка",ROW(Данные!$E$2:$E$36)),ROW(E6)),MATCH(E$1,Данные!$C$1:$H$1,0)),"")</f>
        <v>ОАО Вжух</v>
      </c>
      <c r="F7" s="11" t="str">
        <f t="array" ref="F7">IFERROR(INDEX(Данные!$C:$H,SMALL(IF(Данные!$E$2:$E$36="Точка",ROW(Данные!$E$2:$E$36)),ROW(F6)),MATCH(F$1,Данные!$C$1:$H$1,0)),"")</f>
        <v>Расход — Перевод между счетами</v>
      </c>
    </row>
    <row r="11" spans="1:6" x14ac:dyDescent="0.2">
      <c r="C11" s="9"/>
    </row>
  </sheetData>
  <customSheetViews>
    <customSheetView guid="{69ED7CFD-2F90-462D-906C-CD32E6232099}" filter="1" showAutoFilter="1">
      <pageMargins left="0.7" right="0.7" top="0.75" bottom="0.75" header="0.3" footer="0.3"/>
      <autoFilter ref="A1:F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</sheetPr>
  <dimension ref="A1:E1"/>
  <sheetViews>
    <sheetView workbookViewId="0"/>
  </sheetViews>
  <sheetFormatPr defaultColWidth="12.5703125" defaultRowHeight="15.75" customHeight="1" x14ac:dyDescent="0.2"/>
  <sheetData>
    <row r="1" spans="1:5" x14ac:dyDescent="0.2">
      <c r="A1" s="10" t="s">
        <v>26</v>
      </c>
      <c r="B1" s="10" t="s">
        <v>27</v>
      </c>
      <c r="C1" s="10" t="s">
        <v>28</v>
      </c>
      <c r="D1" s="10" t="s">
        <v>29</v>
      </c>
      <c r="E1" s="10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Все операции из точки</vt:lpstr>
      <vt:lpstr>сводная2018г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2022-11-28T11:37:48Z</dcterms:created>
  <dcterms:modified xsi:type="dcterms:W3CDTF">2022-11-28T11:37:48Z</dcterms:modified>
</cp:coreProperties>
</file>