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360" yWindow="15" windowWidth="5685" windowHeight="3645" activeTab="1"/>
  </bookViews>
  <sheets>
    <sheet name="3_0" sheetId="21" r:id="rId1"/>
    <sheet name="3_1" sheetId="16" r:id="rId2"/>
    <sheet name="БД" sheetId="17" r:id="rId3"/>
    <sheet name="3_2" sheetId="18" r:id="rId4"/>
    <sheet name="3_3" sheetId="19" r:id="rId5"/>
    <sheet name="3_4" sheetId="20" r:id="rId6"/>
  </sheets>
  <definedNames>
    <definedName name="_xlnm._FilterDatabase" localSheetId="3" hidden="1">'3_2'!$A$6:$H$73</definedName>
    <definedName name="_xlnm._FilterDatabase" localSheetId="4" hidden="1">'3_3'!$A$6:$H$73</definedName>
    <definedName name="_xlnm._FilterDatabase" localSheetId="5" hidden="1">'3_4'!$A$6:$H$73</definedName>
    <definedName name="_xlnm._FilterDatabase" localSheetId="2" hidden="1">БД!$A$1:$H$67</definedName>
  </definedNames>
  <calcPr calcId="125725"/>
</workbook>
</file>

<file path=xl/calcChain.xml><?xml version="1.0" encoding="utf-8"?>
<calcChain xmlns="http://schemas.openxmlformats.org/spreadsheetml/2006/main">
  <c r="H12" i="16"/>
  <c r="AB16" l="1"/>
  <c r="G12" l="1"/>
  <c r="H11"/>
  <c r="G11"/>
  <c r="G8"/>
  <c r="G7"/>
  <c r="G6"/>
  <c r="G5"/>
  <c r="F4" i="21"/>
  <c r="K5" i="20" l="1"/>
  <c r="K4"/>
  <c r="M6" i="19"/>
  <c r="M7"/>
  <c r="M8"/>
  <c r="M9"/>
  <c r="M10"/>
  <c r="M11"/>
  <c r="M12"/>
  <c r="M13"/>
  <c r="M14"/>
  <c r="M5"/>
  <c r="L5"/>
  <c r="L4"/>
  <c r="K16" s="1"/>
  <c r="L5" i="18"/>
  <c r="L4"/>
  <c r="M12" i="16"/>
  <c r="L12"/>
  <c r="M11"/>
  <c r="L11"/>
  <c r="L8"/>
  <c r="L7"/>
  <c r="L6"/>
  <c r="L5"/>
  <c r="L14" l="1"/>
  <c r="H66" i="17"/>
  <c r="H67"/>
  <c r="H40"/>
  <c r="H41"/>
  <c r="H42"/>
  <c r="H43"/>
  <c r="H44"/>
  <c r="H45"/>
  <c r="H46"/>
  <c r="H59"/>
  <c r="H60"/>
  <c r="H61"/>
  <c r="H62"/>
  <c r="L9" i="20" s="1"/>
  <c r="H63" i="17"/>
  <c r="H64"/>
  <c r="H35"/>
  <c r="H31"/>
  <c r="H32"/>
  <c r="H33"/>
  <c r="H26"/>
  <c r="H27"/>
  <c r="H18"/>
  <c r="H19"/>
  <c r="H20"/>
  <c r="H21"/>
  <c r="H22"/>
  <c r="H23"/>
  <c r="H2"/>
  <c r="H9"/>
  <c r="H8"/>
  <c r="H10"/>
  <c r="H3"/>
  <c r="H4"/>
  <c r="L9" i="18" s="1"/>
  <c r="H5" i="17"/>
  <c r="H6"/>
  <c r="H7"/>
  <c r="H12"/>
  <c r="H17"/>
  <c r="H11"/>
  <c r="H13"/>
  <c r="L10" i="18" s="1"/>
  <c r="H65" i="17"/>
  <c r="H38"/>
  <c r="H39"/>
  <c r="H47"/>
  <c r="H48"/>
  <c r="H49"/>
  <c r="H50"/>
  <c r="H51"/>
  <c r="H52"/>
  <c r="H53"/>
  <c r="H54"/>
  <c r="H55"/>
  <c r="H56"/>
  <c r="H57"/>
  <c r="H58"/>
  <c r="H36"/>
  <c r="H37"/>
  <c r="H34"/>
  <c r="H28"/>
  <c r="H29"/>
  <c r="H30"/>
  <c r="H24"/>
  <c r="H25"/>
  <c r="H14"/>
  <c r="H15"/>
  <c r="H16"/>
  <c r="L10" i="20" l="1"/>
  <c r="L13"/>
  <c r="L6" i="18"/>
  <c r="L8" i="20"/>
  <c r="L7"/>
  <c r="L5"/>
  <c r="L6"/>
  <c r="L7" i="18"/>
  <c r="L8"/>
  <c r="L12" i="20"/>
  <c r="L14"/>
  <c r="L11"/>
  <c r="K12" i="18" l="1"/>
  <c r="J16" i="20"/>
</calcChain>
</file>

<file path=xl/sharedStrings.xml><?xml version="1.0" encoding="utf-8"?>
<sst xmlns="http://schemas.openxmlformats.org/spreadsheetml/2006/main" count="303" uniqueCount="80">
  <si>
    <t>ФИО</t>
  </si>
  <si>
    <t>Оклад</t>
  </si>
  <si>
    <t>Иванов</t>
  </si>
  <si>
    <t>Петров</t>
  </si>
  <si>
    <t>Сидров</t>
  </si>
  <si>
    <t>Павлов</t>
  </si>
  <si>
    <t>Сергеев</t>
  </si>
  <si>
    <t>Товар</t>
  </si>
  <si>
    <t>Цена</t>
  </si>
  <si>
    <t>Итого</t>
  </si>
  <si>
    <t>колкол</t>
  </si>
  <si>
    <t>Анализ заработной платы сотрудников</t>
  </si>
  <si>
    <t>колстр</t>
  </si>
  <si>
    <t>Месяц</t>
  </si>
  <si>
    <t>Январь</t>
  </si>
  <si>
    <t>Отдел</t>
  </si>
  <si>
    <t>Премия</t>
  </si>
  <si>
    <t>Средний оклад</t>
  </si>
  <si>
    <t>Первый</t>
  </si>
  <si>
    <t>Максимальный оклад</t>
  </si>
  <si>
    <t>Минимальный оклад</t>
  </si>
  <si>
    <t>Количестово выданных премий</t>
  </si>
  <si>
    <t>Второй</t>
  </si>
  <si>
    <t>Яковлев</t>
  </si>
  <si>
    <t>Александров</t>
  </si>
  <si>
    <t>Количество сотрудников</t>
  </si>
  <si>
    <t>Ильин</t>
  </si>
  <si>
    <t>Фонд заработной платы по отделам</t>
  </si>
  <si>
    <t>Николаев</t>
  </si>
  <si>
    <t>№ Счета</t>
  </si>
  <si>
    <t>Дата</t>
  </si>
  <si>
    <t>Сотрудники</t>
  </si>
  <si>
    <t>Фирмы</t>
  </si>
  <si>
    <t>Количество</t>
  </si>
  <si>
    <t>Иванов И.И</t>
  </si>
  <si>
    <t>Радуга</t>
  </si>
  <si>
    <t>Холодильник</t>
  </si>
  <si>
    <t>Утюг</t>
  </si>
  <si>
    <t>Яколев Я.Я.</t>
  </si>
  <si>
    <t>Омега</t>
  </si>
  <si>
    <t>Спутник</t>
  </si>
  <si>
    <t>Пылесос</t>
  </si>
  <si>
    <t>Миксер</t>
  </si>
  <si>
    <t>Обогреватель</t>
  </si>
  <si>
    <t>Кондиционер</t>
  </si>
  <si>
    <t>Михайлов М.М.</t>
  </si>
  <si>
    <t>Каскад</t>
  </si>
  <si>
    <t>Телевизор</t>
  </si>
  <si>
    <t>Рекорд</t>
  </si>
  <si>
    <t>Электроплита</t>
  </si>
  <si>
    <t>Стиральная машина</t>
  </si>
  <si>
    <t>Люстра</t>
  </si>
  <si>
    <t>Алешин А.А.</t>
  </si>
  <si>
    <t>Корунд</t>
  </si>
  <si>
    <t>Альфа</t>
  </si>
  <si>
    <t>Гамма</t>
  </si>
  <si>
    <t>Вета</t>
  </si>
  <si>
    <t>Горизонт</t>
  </si>
  <si>
    <t>Петров П.П</t>
  </si>
  <si>
    <t>Анализ товарооборота  по сотрудникам</t>
  </si>
  <si>
    <t xml:space="preserve">Итого </t>
  </si>
  <si>
    <t>Средний  товарооборот по сотрудникам</t>
  </si>
  <si>
    <t xml:space="preserve">а) </t>
  </si>
  <si>
    <t>Анализ товарооборота  по товарам</t>
  </si>
  <si>
    <t>Самый дорогой товар</t>
  </si>
  <si>
    <t>Самый дешевый товар</t>
  </si>
  <si>
    <t>Анализ товарооборота  по фирмам</t>
  </si>
  <si>
    <t>Количество фирм</t>
  </si>
  <si>
    <t>Средний  товарооборот по фирмам</t>
  </si>
  <si>
    <t>Экзаменационная ведомость</t>
  </si>
  <si>
    <t>№ п/п</t>
  </si>
  <si>
    <t>Фамилия</t>
  </si>
  <si>
    <t>№ зачетной книжки</t>
  </si>
  <si>
    <t>Оценка</t>
  </si>
  <si>
    <t>Подпись экзаменатора</t>
  </si>
  <si>
    <t>отлично</t>
  </si>
  <si>
    <t>хорошо</t>
  </si>
  <si>
    <t>удовл</t>
  </si>
  <si>
    <t>неявка</t>
  </si>
  <si>
    <t>неудовл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</si>
</sst>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#,##0&quot;р.&quot;"/>
    <numFmt numFmtId="166" formatCode="d\ mmm\ yy"/>
    <numFmt numFmtId="167" formatCode="d\ mmm"/>
  </numFmts>
  <fonts count="29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9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u/>
      <sz val="14"/>
      <color indexed="62"/>
      <name val="Times New Roman Cyr"/>
      <family val="1"/>
      <charset val="204"/>
    </font>
    <font>
      <b/>
      <sz val="9"/>
      <color indexed="9"/>
      <name val="Times New Roman Cyr"/>
      <family val="1"/>
      <charset val="204"/>
    </font>
    <font>
      <sz val="10"/>
      <color indexed="9"/>
      <name val="Times New Roman Cyr"/>
      <family val="1"/>
      <charset val="204"/>
    </font>
    <font>
      <b/>
      <u/>
      <sz val="10"/>
      <name val="Times New Roman Cyr"/>
      <family val="1"/>
      <charset val="204"/>
    </font>
    <font>
      <u/>
      <sz val="10"/>
      <color indexed="12"/>
      <name val="Times New Roman Cyr"/>
      <family val="1"/>
      <charset val="204"/>
    </font>
    <font>
      <b/>
      <sz val="10"/>
      <color indexed="9"/>
      <name val="Times New Roman Cyr"/>
      <family val="1"/>
      <charset val="204"/>
    </font>
    <font>
      <b/>
      <sz val="11"/>
      <color indexed="10"/>
      <name val="Times New Roman Cyr"/>
      <family val="1"/>
      <charset val="204"/>
    </font>
    <font>
      <b/>
      <sz val="10"/>
      <color indexed="62"/>
      <name val="Times New Roman Cyr"/>
      <family val="1"/>
      <charset val="204"/>
    </font>
    <font>
      <sz val="10"/>
      <color indexed="18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u/>
      <sz val="14"/>
      <color indexed="62"/>
      <name val="Times New Roman"/>
      <family val="1"/>
    </font>
    <font>
      <sz val="10"/>
      <color indexed="56"/>
      <name val="Times New Roman Cyr"/>
      <family val="1"/>
      <charset val="204"/>
    </font>
    <font>
      <b/>
      <i/>
      <sz val="11"/>
      <color indexed="9"/>
      <name val="Times New Roman Cyr"/>
      <family val="1"/>
      <charset val="204"/>
    </font>
    <font>
      <b/>
      <i/>
      <sz val="10"/>
      <color indexed="9"/>
      <name val="Times New Roman Cyr"/>
      <family val="1"/>
      <charset val="204"/>
    </font>
    <font>
      <b/>
      <i/>
      <sz val="10"/>
      <color indexed="8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u/>
      <sz val="16"/>
      <name val="Times New Roman Cyr"/>
      <family val="1"/>
      <charset val="204"/>
    </font>
    <font>
      <sz val="20"/>
      <name val="Times New Roman Cyr"/>
      <family val="1"/>
      <charset val="204"/>
    </font>
    <font>
      <sz val="10"/>
      <color theme="0"/>
      <name val="Times New Roman Cyr"/>
      <family val="1"/>
      <charset val="204"/>
    </font>
    <font>
      <sz val="22"/>
      <name val="Times New Roman Cyr"/>
      <family val="1"/>
      <charset val="204"/>
    </font>
    <font>
      <sz val="24"/>
      <name val="Times New Roman Cyr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16"/>
        <bgColor indexed="24"/>
      </patternFill>
    </fill>
    <fill>
      <patternFill patternType="darkGray">
        <fgColor indexed="9"/>
        <bgColor indexed="42"/>
      </patternFill>
    </fill>
    <fill>
      <patternFill patternType="solid">
        <fgColor indexed="22"/>
        <bgColor indexed="1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3" fillId="2" borderId="0" xfId="3" applyFill="1"/>
    <xf numFmtId="0" fontId="3" fillId="0" borderId="0" xfId="3"/>
    <xf numFmtId="0" fontId="9" fillId="3" borderId="1" xfId="2" applyFont="1" applyFill="1" applyBorder="1" applyAlignment="1">
      <alignment horizontal="center" wrapText="1"/>
    </xf>
    <xf numFmtId="0" fontId="5" fillId="0" borderId="0" xfId="4" applyFont="1"/>
    <xf numFmtId="0" fontId="5" fillId="2" borderId="0" xfId="4" applyFont="1" applyFill="1"/>
    <xf numFmtId="0" fontId="5" fillId="0" borderId="0" xfId="4" applyFont="1" applyFill="1" applyBorder="1"/>
    <xf numFmtId="0" fontId="10" fillId="2" borderId="0" xfId="4" applyFont="1" applyFill="1"/>
    <xf numFmtId="0" fontId="5" fillId="2" borderId="0" xfId="5" applyFont="1" applyFill="1" applyAlignment="1">
      <alignment horizontal="left" vertical="center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wrapText="1"/>
    </xf>
    <xf numFmtId="0" fontId="5" fillId="2" borderId="0" xfId="4" applyNumberFormat="1" applyFont="1" applyFill="1"/>
    <xf numFmtId="0" fontId="12" fillId="2" borderId="0" xfId="1" applyFont="1" applyFill="1" applyAlignment="1" applyProtection="1">
      <alignment vertical="center" wrapText="1"/>
    </xf>
    <xf numFmtId="0" fontId="8" fillId="2" borderId="0" xfId="4" applyNumberFormat="1" applyFont="1" applyFill="1" applyAlignment="1">
      <alignment horizontal="left"/>
    </xf>
    <xf numFmtId="0" fontId="11" fillId="2" borderId="0" xfId="4" applyNumberFormat="1" applyFont="1" applyFill="1" applyAlignment="1"/>
    <xf numFmtId="0" fontId="11" fillId="2" borderId="0" xfId="4" applyFont="1" applyFill="1" applyAlignment="1">
      <alignment horizontal="center"/>
    </xf>
    <xf numFmtId="0" fontId="14" fillId="4" borderId="0" xfId="4" applyFont="1" applyFill="1" applyBorder="1" applyAlignment="1">
      <alignment vertical="center" wrapText="1"/>
    </xf>
    <xf numFmtId="166" fontId="13" fillId="3" borderId="2" xfId="4" applyNumberFormat="1" applyFont="1" applyFill="1" applyBorder="1" applyAlignment="1">
      <alignment horizontal="center"/>
    </xf>
    <xf numFmtId="0" fontId="15" fillId="0" borderId="2" xfId="4" applyNumberFormat="1" applyFont="1" applyBorder="1"/>
    <xf numFmtId="0" fontId="15" fillId="2" borderId="0" xfId="4" applyFont="1" applyFill="1" applyAlignment="1">
      <alignment vertical="center" wrapText="1"/>
    </xf>
    <xf numFmtId="0" fontId="10" fillId="2" borderId="0" xfId="4" applyFont="1" applyFill="1" applyAlignment="1">
      <alignment vertical="center" wrapText="1"/>
    </xf>
    <xf numFmtId="0" fontId="13" fillId="5" borderId="3" xfId="4" applyFont="1" applyFill="1" applyBorder="1" applyAlignment="1">
      <alignment horizontal="center" vertical="center"/>
    </xf>
    <xf numFmtId="0" fontId="13" fillId="5" borderId="0" xfId="4" applyNumberFormat="1" applyFont="1" applyFill="1" applyBorder="1" applyAlignment="1">
      <alignment horizontal="center" vertical="center"/>
    </xf>
    <xf numFmtId="164" fontId="13" fillId="5" borderId="0" xfId="4" applyNumberFormat="1" applyFont="1" applyFill="1" applyBorder="1" applyAlignment="1">
      <alignment horizontal="center" vertical="center"/>
    </xf>
    <xf numFmtId="0" fontId="13" fillId="5" borderId="0" xfId="4" applyFont="1" applyFill="1" applyBorder="1" applyAlignment="1">
      <alignment horizontal="center" vertical="center"/>
    </xf>
    <xf numFmtId="0" fontId="13" fillId="6" borderId="4" xfId="4" applyFont="1" applyFill="1" applyBorder="1" applyAlignment="1">
      <alignment horizontal="left" wrapText="1"/>
    </xf>
    <xf numFmtId="0" fontId="16" fillId="8" borderId="0" xfId="4" applyNumberFormat="1" applyFont="1" applyFill="1" applyBorder="1" applyAlignment="1">
      <alignment horizontal="left"/>
    </xf>
    <xf numFmtId="164" fontId="15" fillId="0" borderId="6" xfId="4" applyNumberFormat="1" applyFont="1" applyFill="1" applyBorder="1" applyAlignment="1" applyProtection="1">
      <protection locked="0"/>
    </xf>
    <xf numFmtId="164" fontId="15" fillId="0" borderId="7" xfId="4" applyNumberFormat="1" applyFont="1" applyFill="1" applyBorder="1" applyAlignment="1" applyProtection="1">
      <protection locked="0"/>
    </xf>
    <xf numFmtId="0" fontId="13" fillId="6" borderId="8" xfId="4" applyFont="1" applyFill="1" applyBorder="1" applyAlignment="1">
      <alignment horizontal="left" wrapText="1"/>
    </xf>
    <xf numFmtId="164" fontId="16" fillId="8" borderId="0" xfId="4" applyNumberFormat="1" applyFont="1" applyFill="1" applyBorder="1" applyAlignment="1">
      <alignment horizontal="left"/>
    </xf>
    <xf numFmtId="164" fontId="15" fillId="0" borderId="2" xfId="4" applyNumberFormat="1" applyFont="1" applyFill="1" applyBorder="1" applyAlignment="1" applyProtection="1">
      <protection locked="0"/>
    </xf>
    <xf numFmtId="164" fontId="15" fillId="0" borderId="9" xfId="4" applyNumberFormat="1" applyFont="1" applyFill="1" applyBorder="1" applyAlignment="1" applyProtection="1">
      <protection locked="0"/>
    </xf>
    <xf numFmtId="0" fontId="13" fillId="6" borderId="10" xfId="4" applyFont="1" applyFill="1" applyBorder="1" applyAlignment="1">
      <alignment horizontal="left" wrapText="1"/>
    </xf>
    <xf numFmtId="0" fontId="13" fillId="8" borderId="11" xfId="4" applyFont="1" applyFill="1" applyBorder="1" applyAlignment="1">
      <alignment horizontal="left" wrapText="1"/>
    </xf>
    <xf numFmtId="0" fontId="17" fillId="8" borderId="11" xfId="4" applyNumberFormat="1" applyFont="1" applyFill="1" applyBorder="1" applyAlignment="1" applyProtection="1">
      <alignment wrapText="1"/>
      <protection locked="0"/>
    </xf>
    <xf numFmtId="0" fontId="13" fillId="6" borderId="11" xfId="4" applyNumberFormat="1" applyFont="1" applyFill="1" applyBorder="1" applyAlignment="1">
      <alignment horizontal="left" vertical="center" wrapText="1"/>
    </xf>
    <xf numFmtId="0" fontId="13" fillId="5" borderId="8" xfId="4" applyFont="1" applyFill="1" applyBorder="1" applyAlignment="1"/>
    <xf numFmtId="0" fontId="13" fillId="6" borderId="8" xfId="4" applyFont="1" applyFill="1" applyBorder="1" applyAlignment="1">
      <alignment wrapText="1"/>
    </xf>
    <xf numFmtId="164" fontId="15" fillId="0" borderId="2" xfId="4" applyNumberFormat="1" applyFont="1" applyFill="1" applyBorder="1" applyAlignment="1" applyProtection="1">
      <alignment horizontal="left"/>
      <protection locked="0"/>
    </xf>
    <xf numFmtId="164" fontId="15" fillId="0" borderId="9" xfId="4" applyNumberFormat="1" applyFont="1" applyFill="1" applyBorder="1" applyAlignment="1" applyProtection="1">
      <alignment horizontal="left"/>
      <protection locked="0"/>
    </xf>
    <xf numFmtId="0" fontId="13" fillId="6" borderId="11" xfId="4" applyFont="1" applyFill="1" applyBorder="1" applyAlignment="1">
      <alignment horizontal="left" vertical="center" wrapText="1"/>
    </xf>
    <xf numFmtId="164" fontId="15" fillId="0" borderId="13" xfId="4" applyNumberFormat="1" applyFont="1" applyFill="1" applyBorder="1" applyAlignment="1" applyProtection="1">
      <alignment horizontal="left"/>
      <protection locked="0"/>
    </xf>
    <xf numFmtId="164" fontId="15" fillId="0" borderId="14" xfId="4" applyNumberFormat="1" applyFont="1" applyFill="1" applyBorder="1" applyAlignment="1" applyProtection="1">
      <alignment horizontal="left"/>
      <protection locked="0"/>
    </xf>
    <xf numFmtId="0" fontId="17" fillId="8" borderId="0" xfId="4" applyFont="1" applyFill="1" applyBorder="1" applyAlignment="1"/>
    <xf numFmtId="0" fontId="17" fillId="8" borderId="0" xfId="4" applyNumberFormat="1" applyFont="1" applyFill="1" applyBorder="1" applyAlignment="1"/>
    <xf numFmtId="164" fontId="17" fillId="8" borderId="0" xfId="4" applyNumberFormat="1" applyFont="1" applyFill="1" applyBorder="1" applyAlignment="1"/>
    <xf numFmtId="0" fontId="18" fillId="2" borderId="0" xfId="4" applyFont="1" applyFill="1"/>
    <xf numFmtId="165" fontId="17" fillId="0" borderId="0" xfId="4" applyNumberFormat="1" applyFont="1" applyFill="1" applyBorder="1" applyAlignment="1" applyProtection="1">
      <alignment wrapText="1"/>
      <protection locked="0"/>
    </xf>
    <xf numFmtId="0" fontId="19" fillId="2" borderId="0" xfId="4" applyFont="1" applyFill="1" applyAlignment="1">
      <alignment horizontal="left" vertical="center" wrapText="1"/>
    </xf>
    <xf numFmtId="0" fontId="17" fillId="0" borderId="0" xfId="4" applyNumberFormat="1" applyFont="1" applyFill="1" applyBorder="1" applyAlignment="1" applyProtection="1">
      <alignment wrapText="1"/>
      <protection locked="0"/>
    </xf>
    <xf numFmtId="0" fontId="17" fillId="0" borderId="0" xfId="4" applyNumberFormat="1" applyFont="1" applyFill="1" applyBorder="1" applyAlignment="1">
      <alignment wrapText="1"/>
    </xf>
    <xf numFmtId="0" fontId="17" fillId="0" borderId="0" xfId="4" applyFont="1" applyFill="1" applyBorder="1" applyAlignment="1">
      <alignment wrapText="1"/>
    </xf>
    <xf numFmtId="0" fontId="5" fillId="2" borderId="0" xfId="4" applyFont="1" applyFill="1" applyAlignment="1">
      <alignment vertical="center" wrapText="1"/>
    </xf>
    <xf numFmtId="0" fontId="5" fillId="0" borderId="0" xfId="4" applyNumberFormat="1" applyFont="1"/>
    <xf numFmtId="0" fontId="20" fillId="9" borderId="15" xfId="5" applyFont="1" applyFill="1" applyBorder="1" applyAlignment="1">
      <alignment horizontal="left" vertical="center" wrapText="1"/>
    </xf>
    <xf numFmtId="0" fontId="20" fillId="9" borderId="15" xfId="5" applyFont="1" applyFill="1" applyBorder="1" applyAlignment="1">
      <alignment horizontal="left" vertical="center"/>
    </xf>
    <xf numFmtId="0" fontId="21" fillId="9" borderId="15" xfId="5" applyFont="1" applyFill="1" applyBorder="1" applyAlignment="1">
      <alignment horizontal="right" vertical="center"/>
    </xf>
    <xf numFmtId="0" fontId="1" fillId="0" borderId="0" xfId="5"/>
    <xf numFmtId="0" fontId="22" fillId="10" borderId="0" xfId="5" applyFont="1" applyFill="1" applyBorder="1" applyAlignment="1">
      <alignment horizontal="left"/>
    </xf>
    <xf numFmtId="167" fontId="22" fillId="10" borderId="0" xfId="5" applyNumberFormat="1" applyFont="1" applyFill="1" applyBorder="1" applyAlignment="1">
      <alignment horizontal="left"/>
    </xf>
    <xf numFmtId="0" fontId="17" fillId="10" borderId="0" xfId="5" applyFont="1" applyFill="1" applyBorder="1" applyAlignment="1"/>
    <xf numFmtId="165" fontId="17" fillId="10" borderId="0" xfId="5" applyNumberFormat="1" applyFont="1" applyFill="1" applyBorder="1" applyAlignment="1"/>
    <xf numFmtId="165" fontId="17" fillId="11" borderId="0" xfId="5" applyNumberFormat="1" applyFont="1" applyFill="1" applyBorder="1" applyAlignment="1"/>
    <xf numFmtId="0" fontId="5" fillId="2" borderId="0" xfId="5" applyFont="1" applyFill="1" applyAlignment="1"/>
    <xf numFmtId="0" fontId="5" fillId="2" borderId="0" xfId="5" applyFont="1" applyFill="1"/>
    <xf numFmtId="0" fontId="2" fillId="2" borderId="0" xfId="1" applyFill="1" applyAlignment="1" applyProtection="1">
      <alignment horizontal="left" vertical="center" wrapText="1"/>
    </xf>
    <xf numFmtId="0" fontId="5" fillId="0" borderId="0" xfId="5" applyFont="1"/>
    <xf numFmtId="0" fontId="23" fillId="2" borderId="0" xfId="5" applyFont="1" applyFill="1" applyAlignment="1">
      <alignment horizontal="left"/>
    </xf>
    <xf numFmtId="0" fontId="23" fillId="2" borderId="0" xfId="5" applyFont="1" applyFill="1" applyAlignment="1">
      <alignment horizontal="left" vertical="center" wrapText="1"/>
    </xf>
    <xf numFmtId="0" fontId="21" fillId="2" borderId="0" xfId="5" applyFont="1" applyFill="1" applyBorder="1"/>
    <xf numFmtId="0" fontId="9" fillId="3" borderId="16" xfId="2" applyFont="1" applyFill="1" applyBorder="1" applyAlignment="1">
      <alignment horizontal="center" wrapText="1"/>
    </xf>
    <xf numFmtId="0" fontId="5" fillId="2" borderId="0" xfId="5" applyFont="1" applyFill="1" applyBorder="1"/>
    <xf numFmtId="0" fontId="23" fillId="2" borderId="0" xfId="5" applyFont="1" applyFill="1" applyAlignment="1">
      <alignment horizontal="center"/>
    </xf>
    <xf numFmtId="0" fontId="5" fillId="0" borderId="0" xfId="5" applyFont="1" applyAlignment="1">
      <alignment horizontal="left" vertical="center" wrapText="1"/>
    </xf>
    <xf numFmtId="0" fontId="5" fillId="0" borderId="0" xfId="5" applyFont="1" applyAlignment="1"/>
    <xf numFmtId="0" fontId="10" fillId="0" borderId="0" xfId="5" applyFont="1"/>
    <xf numFmtId="0" fontId="5" fillId="2" borderId="0" xfId="5" applyFont="1" applyFill="1" applyAlignment="1">
      <alignment horizontal="left" vertical="center"/>
    </xf>
    <xf numFmtId="0" fontId="3" fillId="2" borderId="0" xfId="3" applyFill="1" applyAlignment="1"/>
    <xf numFmtId="0" fontId="5" fillId="2" borderId="0" xfId="5" applyFont="1" applyFill="1" applyBorder="1" applyAlignment="1"/>
    <xf numFmtId="0" fontId="10" fillId="0" borderId="0" xfId="5" applyFont="1" applyAlignment="1"/>
    <xf numFmtId="0" fontId="21" fillId="2" borderId="0" xfId="5" applyFont="1" applyFill="1" applyBorder="1" applyAlignment="1"/>
    <xf numFmtId="0" fontId="3" fillId="0" borderId="0" xfId="3" applyAlignment="1"/>
    <xf numFmtId="0" fontId="5" fillId="0" borderId="0" xfId="5" applyFont="1" applyAlignment="1">
      <alignment horizontal="left" vertical="center"/>
    </xf>
    <xf numFmtId="0" fontId="6" fillId="0" borderId="0" xfId="3" applyFont="1"/>
    <xf numFmtId="0" fontId="7" fillId="2" borderId="2" xfId="3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2" xfId="3" applyFont="1" applyFill="1" applyBorder="1" applyAlignment="1">
      <alignment horizontal="center"/>
    </xf>
    <xf numFmtId="0" fontId="4" fillId="2" borderId="2" xfId="3" applyFont="1" applyFill="1" applyBorder="1" applyAlignment="1"/>
    <xf numFmtId="0" fontId="7" fillId="2" borderId="2" xfId="3" applyFont="1" applyFill="1" applyBorder="1"/>
    <xf numFmtId="0" fontId="7" fillId="2" borderId="0" xfId="3" applyFont="1" applyFill="1"/>
    <xf numFmtId="0" fontId="7" fillId="7" borderId="2" xfId="3" applyFont="1" applyFill="1" applyBorder="1" applyAlignment="1">
      <alignment horizontal="center"/>
    </xf>
    <xf numFmtId="164" fontId="3" fillId="7" borderId="2" xfId="3" applyNumberFormat="1" applyFill="1" applyBorder="1" applyProtection="1">
      <protection locked="0"/>
    </xf>
    <xf numFmtId="0" fontId="3" fillId="7" borderId="2" xfId="3" applyFill="1" applyBorder="1" applyProtection="1">
      <protection locked="0"/>
    </xf>
    <xf numFmtId="0" fontId="15" fillId="0" borderId="4" xfId="4" applyFont="1" applyFill="1" applyBorder="1" applyAlignment="1" applyProtection="1">
      <protection locked="0"/>
    </xf>
    <xf numFmtId="0" fontId="15" fillId="0" borderId="5" xfId="4" applyFont="1" applyFill="1" applyBorder="1" applyAlignment="1" applyProtection="1">
      <protection locked="0"/>
    </xf>
    <xf numFmtId="0" fontId="15" fillId="0" borderId="8" xfId="4" applyFont="1" applyFill="1" applyBorder="1" applyAlignment="1" applyProtection="1">
      <protection locked="0"/>
    </xf>
    <xf numFmtId="0" fontId="15" fillId="0" borderId="12" xfId="4" applyFont="1" applyFill="1" applyBorder="1" applyAlignment="1" applyProtection="1">
      <protection locked="0"/>
    </xf>
    <xf numFmtId="0" fontId="5" fillId="0" borderId="0" xfId="4" applyFont="1" applyFill="1" applyProtection="1">
      <protection hidden="1"/>
    </xf>
    <xf numFmtId="0" fontId="11" fillId="0" borderId="0" xfId="4" applyFont="1" applyProtection="1">
      <protection hidden="1"/>
    </xf>
    <xf numFmtId="0" fontId="5" fillId="0" borderId="0" xfId="4" applyFont="1" applyProtection="1">
      <protection hidden="1"/>
    </xf>
    <xf numFmtId="164" fontId="26" fillId="0" borderId="0" xfId="4" applyNumberFormat="1" applyFont="1" applyProtection="1">
      <protection hidden="1"/>
    </xf>
    <xf numFmtId="0" fontId="26" fillId="0" borderId="0" xfId="4" applyFont="1" applyProtection="1">
      <protection hidden="1"/>
    </xf>
    <xf numFmtId="0" fontId="25" fillId="0" borderId="0" xfId="4" applyFont="1" applyProtection="1">
      <protection hidden="1"/>
    </xf>
    <xf numFmtId="0" fontId="4" fillId="7" borderId="2" xfId="5" applyNumberFormat="1" applyFont="1" applyFill="1" applyBorder="1" applyAlignment="1" applyProtection="1">
      <protection locked="0"/>
    </xf>
    <xf numFmtId="0" fontId="5" fillId="7" borderId="17" xfId="5" applyNumberFormat="1" applyFont="1" applyFill="1" applyBorder="1" applyAlignment="1" applyProtection="1">
      <protection locked="0"/>
    </xf>
    <xf numFmtId="0" fontId="5" fillId="7" borderId="18" xfId="5" applyNumberFormat="1" applyFont="1" applyFill="1" applyBorder="1" applyAlignment="1" applyProtection="1">
      <protection locked="0"/>
    </xf>
    <xf numFmtId="0" fontId="5" fillId="0" borderId="0" xfId="5" applyFont="1" applyProtection="1">
      <protection hidden="1"/>
    </xf>
    <xf numFmtId="0" fontId="27" fillId="0" borderId="0" xfId="5" applyFont="1" applyProtection="1">
      <protection hidden="1"/>
    </xf>
    <xf numFmtId="0" fontId="26" fillId="0" borderId="0" xfId="5" applyFont="1" applyProtection="1">
      <protection hidden="1"/>
    </xf>
    <xf numFmtId="165" fontId="4" fillId="7" borderId="2" xfId="5" applyNumberFormat="1" applyFont="1" applyFill="1" applyBorder="1" applyAlignment="1" applyProtection="1">
      <protection locked="0"/>
    </xf>
    <xf numFmtId="0" fontId="5" fillId="2" borderId="0" xfId="5" applyFont="1" applyFill="1" applyProtection="1">
      <protection hidden="1"/>
    </xf>
    <xf numFmtId="0" fontId="28" fillId="0" borderId="0" xfId="5" applyFont="1" applyProtection="1">
      <protection hidden="1"/>
    </xf>
    <xf numFmtId="0" fontId="5" fillId="2" borderId="0" xfId="5" applyFont="1" applyFill="1" applyAlignment="1" applyProtection="1">
      <protection hidden="1"/>
    </xf>
    <xf numFmtId="0" fontId="5" fillId="0" borderId="0" xfId="5" applyFont="1" applyAlignment="1" applyProtection="1">
      <protection hidden="1"/>
    </xf>
    <xf numFmtId="165" fontId="26" fillId="0" borderId="0" xfId="5" applyNumberFormat="1" applyFont="1" applyProtection="1">
      <protection hidden="1"/>
    </xf>
    <xf numFmtId="0" fontId="9" fillId="3" borderId="1" xfId="2" applyFont="1" applyFill="1" applyBorder="1" applyAlignment="1" applyProtection="1">
      <alignment horizontal="center" wrapText="1"/>
      <protection locked="0"/>
    </xf>
    <xf numFmtId="0" fontId="24" fillId="2" borderId="0" xfId="3" applyFont="1" applyFill="1" applyAlignment="1">
      <alignment horizontal="left"/>
    </xf>
    <xf numFmtId="0" fontId="5" fillId="2" borderId="0" xfId="5" applyFont="1" applyFill="1" applyAlignment="1">
      <alignment horizontal="left" vertical="center" wrapText="1"/>
    </xf>
  </cellXfs>
  <cellStyles count="6">
    <cellStyle name="Гиперссылка" xfId="1" builtinId="8"/>
    <cellStyle name="Обычный" xfId="0" builtinId="0"/>
    <cellStyle name="Обычный_kontrMy" xfId="2"/>
    <cellStyle name="Обычный_LabMen2" xfId="3"/>
    <cellStyle name="Обычный_labr1" xfId="4"/>
    <cellStyle name="Обычный_labrnov" xfId="5"/>
  </cellStyles>
  <dxfs count="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18</xdr:row>
      <xdr:rowOff>123825</xdr:rowOff>
    </xdr:from>
    <xdr:to>
      <xdr:col>7</xdr:col>
      <xdr:colOff>514350</xdr:colOff>
      <xdr:row>29</xdr:row>
      <xdr:rowOff>9525</xdr:rowOff>
    </xdr:to>
    <xdr:sp macro="" textlink="" fLocksText="0">
      <xdr:nvSpPr>
        <xdr:cNvPr id="17409" name="Rectangle 1"/>
        <xdr:cNvSpPr>
          <a:spLocks noChangeArrowheads="1"/>
        </xdr:cNvSpPr>
      </xdr:nvSpPr>
      <xdr:spPr bwMode="auto">
        <a:xfrm>
          <a:off x="104775" y="3305175"/>
          <a:ext cx="5867400" cy="1562100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Задание:. 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В экзаменационной ведомости по результатам сдачи экзаменов  подсчитать количество хороших,  отличных, удовлетворительных и неудовлетворительных оценок, </a:t>
          </a:r>
          <a:r>
            <a:rPr lang="ru-RU" sz="1200" b="1" i="0" strike="noStrike">
              <a:solidFill>
                <a:srgbClr val="FFFFFF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а также число неявок. 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Использовать функцию СЧЕТЕСЛИ</a:t>
          </a:r>
          <a:endParaRPr lang="ru-RU" sz="1600" b="0" i="0" strike="noStrike">
            <a:solidFill>
              <a:srgbClr val="FFFFFF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1" i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Столбец</a:t>
          </a:r>
          <a:r>
            <a:rPr lang="ru-RU" sz="1200" b="1" i="0" baseline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"Оценка" заполнить самостоятельно, предварительно сформировав упрощенный вариант ввода данных посредством выплывающего списка</a:t>
          </a:r>
          <a:r>
            <a:rPr lang="en-US" sz="1200" b="1" i="0" baseline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</a:t>
          </a:r>
          <a:r>
            <a:rPr lang="ru-RU" sz="1200" b="1" i="0" baseline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Источник взять из диапазона (</a:t>
          </a:r>
          <a:r>
            <a:rPr lang="en-US" sz="1200" b="1" i="0" baseline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D14:D18)</a:t>
          </a:r>
          <a:endParaRPr lang="ru-RU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600" b="0" i="0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333375</xdr:rowOff>
    </xdr:from>
    <xdr:to>
      <xdr:col>8</xdr:col>
      <xdr:colOff>495300</xdr:colOff>
      <xdr:row>18</xdr:row>
      <xdr:rowOff>238125</xdr:rowOff>
    </xdr:to>
    <xdr:sp macro="" textlink="" fLocksText="0">
      <xdr:nvSpPr>
        <xdr:cNvPr id="13313" name="Rectangle 1"/>
        <xdr:cNvSpPr>
          <a:spLocks noChangeArrowheads="1"/>
        </xdr:cNvSpPr>
      </xdr:nvSpPr>
      <xdr:spPr bwMode="auto">
        <a:xfrm>
          <a:off x="0" y="3524250"/>
          <a:ext cx="6724650" cy="1314450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Задание:.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1. Определить  средний. максимальный и минимальный оклад сотрудников (Функции МАКС, МИН, СРЗНАЧ)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2. Определить скольким сотрудникам была выписана премия (Функция СЧЕТЗ)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3.Определить количество сотрудников и объем заработной платы по каждому отделу. (Функции СЧЕТЕСЛИ, СУММЕСЛИ)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9</xdr:row>
      <xdr:rowOff>133350</xdr:rowOff>
    </xdr:from>
    <xdr:to>
      <xdr:col>9</xdr:col>
      <xdr:colOff>57150</xdr:colOff>
      <xdr:row>15</xdr:row>
      <xdr:rowOff>133350</xdr:rowOff>
    </xdr:to>
    <xdr:sp macro="" textlink="" fLocksText="0">
      <xdr:nvSpPr>
        <xdr:cNvPr id="14337" name="Rectangle 1"/>
        <xdr:cNvSpPr>
          <a:spLocks noChangeArrowheads="1"/>
        </xdr:cNvSpPr>
      </xdr:nvSpPr>
      <xdr:spPr bwMode="auto">
        <a:xfrm>
          <a:off x="57150" y="2228850"/>
          <a:ext cx="6724650" cy="1314450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Задание: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Провести анализ товарооборота. Для анализа использовать таблицу на листе БД.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1.Используя функциу СУММЕСЛИ, определить на какую  сумму было продано  товаров каждым сотрудником.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2. Используя функции СЧЕТЗ  и СРЗНАЧ определить:общее количество сотрудников и средний товарооборот.</a:t>
          </a: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114300</xdr:colOff>
      <xdr:row>6</xdr:row>
      <xdr:rowOff>9525</xdr:rowOff>
    </xdr:from>
    <xdr:to>
      <xdr:col>9</xdr:col>
      <xdr:colOff>257175</xdr:colOff>
      <xdr:row>14</xdr:row>
      <xdr:rowOff>9525</xdr:rowOff>
    </xdr:to>
    <xdr:sp macro="" textlink="" fLocksText="0">
      <xdr:nvSpPr>
        <xdr:cNvPr id="15361" name="Rectangle 1"/>
        <xdr:cNvSpPr>
          <a:spLocks noChangeArrowheads="1"/>
        </xdr:cNvSpPr>
      </xdr:nvSpPr>
      <xdr:spPr bwMode="auto">
        <a:xfrm>
          <a:off x="2305050" y="1562100"/>
          <a:ext cx="4572000" cy="159067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Задание: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Провести анализ товарооборота. Для анализа использовать таблицу на листе БД.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1. Используя функцию СУММЕСЛИ, оределить какое количество товаров было продано по каждому виду товара.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 2. Используя функцию МАХ и МИН определить самый дорогой и самый дешовый товар</a:t>
          </a:r>
        </a:p>
        <a:p>
          <a:pPr algn="l" rtl="0">
            <a:defRPr sz="1000"/>
          </a:pPr>
          <a:endParaRPr lang="ru-RU" sz="1200" b="1" i="0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114300</xdr:colOff>
      <xdr:row>6</xdr:row>
      <xdr:rowOff>9525</xdr:rowOff>
    </xdr:from>
    <xdr:to>
      <xdr:col>9</xdr:col>
      <xdr:colOff>257175</xdr:colOff>
      <xdr:row>14</xdr:row>
      <xdr:rowOff>9525</xdr:rowOff>
    </xdr:to>
    <xdr:sp macro="" textlink="" fLocksText="0">
      <xdr:nvSpPr>
        <xdr:cNvPr id="16385" name="Rectangle 1"/>
        <xdr:cNvSpPr>
          <a:spLocks noChangeArrowheads="1"/>
        </xdr:cNvSpPr>
      </xdr:nvSpPr>
      <xdr:spPr bwMode="auto">
        <a:xfrm>
          <a:off x="2305050" y="1562100"/>
          <a:ext cx="4572000" cy="159067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Задание: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Провести анализ товарооборота. Для анализа использовать таблицу на листе БД.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1. Используя функцию СУММЕСЛИ определить, на какую общую сумму было продано товаров каждой фирме.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FFFF"/>
              </a:solidFill>
              <a:latin typeface="Times New Roman"/>
              <a:cs typeface="Times New Roman"/>
            </a:rPr>
            <a:t> 2.Используя функции СЧЕТЗ и СРЗНАЧ определить, общее количество фирм и средний товарооборот с каждой фирмой.</a:t>
          </a:r>
        </a:p>
        <a:p>
          <a:pPr algn="l" rtl="0">
            <a:defRPr sz="1000"/>
          </a:pPr>
          <a:endParaRPr lang="ru-RU" sz="1200" b="1" i="0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3"/>
  <dimension ref="A1:Z23"/>
  <sheetViews>
    <sheetView workbookViewId="0">
      <selection activeCell="F4" sqref="F4"/>
    </sheetView>
  </sheetViews>
  <sheetFormatPr defaultColWidth="8" defaultRowHeight="12"/>
  <cols>
    <col min="1" max="1" width="4.5703125" style="2" customWidth="1"/>
    <col min="2" max="2" width="10.85546875" style="2" customWidth="1"/>
    <col min="3" max="3" width="11.5703125" style="2" customWidth="1"/>
    <col min="4" max="4" width="15.85546875" style="2" customWidth="1"/>
    <col min="5" max="5" width="18.5703125" style="2" customWidth="1"/>
    <col min="6" max="6" width="12.42578125" style="2" customWidth="1"/>
    <col min="7" max="10" width="8" style="2"/>
    <col min="11" max="11" width="16.42578125" style="2" customWidth="1"/>
    <col min="12" max="16384" width="8" style="2"/>
  </cols>
  <sheetData>
    <row r="1" spans="1:26" s="84" customFormat="1" ht="15.7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>
      <c r="A2" s="1"/>
      <c r="B2" s="117" t="s">
        <v>69</v>
      </c>
      <c r="C2" s="117"/>
      <c r="D2" s="117"/>
      <c r="E2" s="117"/>
      <c r="F2" s="117"/>
      <c r="G2" s="117"/>
      <c r="H2" s="1"/>
      <c r="I2" s="1"/>
    </row>
    <row r="3" spans="1:26" ht="27.75" customHeight="1">
      <c r="A3" s="1"/>
      <c r="B3" s="85" t="s">
        <v>70</v>
      </c>
      <c r="C3" s="85" t="s">
        <v>71</v>
      </c>
      <c r="D3" s="85" t="s">
        <v>72</v>
      </c>
      <c r="E3" s="85" t="s">
        <v>73</v>
      </c>
      <c r="F3" s="85" t="s">
        <v>74</v>
      </c>
      <c r="G3" s="86"/>
      <c r="H3" s="1"/>
      <c r="I3" s="1"/>
    </row>
    <row r="4" spans="1:26" ht="12.75">
      <c r="A4" s="1"/>
      <c r="B4" s="87">
        <v>1</v>
      </c>
      <c r="C4" s="88" t="s">
        <v>2</v>
      </c>
      <c r="D4" s="87">
        <v>123456</v>
      </c>
      <c r="E4" s="87">
        <v>3</v>
      </c>
      <c r="F4" s="89">
        <f>COUNTIF(E4:E12,D14:D18)</f>
        <v>0</v>
      </c>
      <c r="G4" s="90"/>
      <c r="H4" s="1"/>
      <c r="I4" s="1"/>
    </row>
    <row r="5" spans="1:26" ht="12.75">
      <c r="A5" s="1"/>
      <c r="B5" s="87">
        <v>2</v>
      </c>
      <c r="C5" s="88" t="s">
        <v>3</v>
      </c>
      <c r="D5" s="87">
        <v>123478</v>
      </c>
      <c r="E5" s="87">
        <v>4</v>
      </c>
      <c r="F5" s="89"/>
      <c r="G5" s="90"/>
      <c r="H5" s="1"/>
      <c r="I5" s="1"/>
    </row>
    <row r="6" spans="1:26" ht="12.75">
      <c r="A6" s="1"/>
      <c r="B6" s="87">
        <v>3</v>
      </c>
      <c r="C6" s="88" t="s">
        <v>4</v>
      </c>
      <c r="D6" s="87">
        <v>123500</v>
      </c>
      <c r="E6" s="87">
        <v>5</v>
      </c>
      <c r="F6" s="89"/>
      <c r="G6" s="90"/>
      <c r="H6" s="1"/>
      <c r="I6" s="1"/>
    </row>
    <row r="7" spans="1:26" ht="12.75">
      <c r="A7" s="1"/>
      <c r="B7" s="87">
        <v>4</v>
      </c>
      <c r="C7" s="88" t="s">
        <v>23</v>
      </c>
      <c r="D7" s="87">
        <v>123522</v>
      </c>
      <c r="E7" s="87">
        <v>3</v>
      </c>
      <c r="F7" s="89"/>
      <c r="G7" s="90"/>
      <c r="H7" s="1"/>
      <c r="I7" s="1"/>
    </row>
    <row r="8" spans="1:26" ht="12.75">
      <c r="A8" s="1"/>
      <c r="B8" s="87">
        <v>5</v>
      </c>
      <c r="C8" s="88" t="s">
        <v>24</v>
      </c>
      <c r="D8" s="87">
        <v>123544</v>
      </c>
      <c r="E8" s="87">
        <v>5</v>
      </c>
      <c r="F8" s="89"/>
      <c r="G8" s="90"/>
      <c r="H8" s="1"/>
      <c r="I8" s="1"/>
    </row>
    <row r="9" spans="1:26" ht="12.75">
      <c r="A9" s="1"/>
      <c r="B9" s="87">
        <v>6</v>
      </c>
      <c r="C9" s="88" t="s">
        <v>6</v>
      </c>
      <c r="D9" s="87">
        <v>123566</v>
      </c>
      <c r="E9" s="87">
        <v>2</v>
      </c>
      <c r="F9" s="89"/>
      <c r="G9" s="90"/>
      <c r="H9" s="1"/>
      <c r="I9" s="1"/>
    </row>
    <row r="10" spans="1:26" ht="12.75">
      <c r="A10" s="1"/>
      <c r="B10" s="87">
        <v>7</v>
      </c>
      <c r="C10" s="88" t="s">
        <v>26</v>
      </c>
      <c r="D10" s="87">
        <v>123588</v>
      </c>
      <c r="E10" s="87">
        <v>2</v>
      </c>
      <c r="F10" s="89"/>
      <c r="G10" s="90"/>
      <c r="H10" s="1"/>
      <c r="I10" s="1"/>
    </row>
    <row r="11" spans="1:26" ht="12.75">
      <c r="A11" s="1"/>
      <c r="B11" s="87">
        <v>8</v>
      </c>
      <c r="C11" s="88" t="s">
        <v>5</v>
      </c>
      <c r="D11" s="87">
        <v>123610</v>
      </c>
      <c r="E11" s="87">
        <v>3</v>
      </c>
      <c r="F11" s="89"/>
      <c r="G11" s="90"/>
      <c r="H11" s="1"/>
      <c r="I11" s="1"/>
    </row>
    <row r="12" spans="1:26" ht="12.75">
      <c r="A12" s="1"/>
      <c r="B12" s="87">
        <v>9</v>
      </c>
      <c r="C12" s="88" t="s">
        <v>28</v>
      </c>
      <c r="D12" s="87">
        <v>123632</v>
      </c>
      <c r="E12" s="87">
        <v>3</v>
      </c>
      <c r="F12" s="89"/>
      <c r="G12" s="90"/>
      <c r="H12" s="1"/>
      <c r="I12" s="1"/>
    </row>
    <row r="13" spans="1:26">
      <c r="A13" s="1"/>
      <c r="B13" s="90"/>
      <c r="C13" s="90"/>
      <c r="D13" s="90"/>
      <c r="E13" s="90"/>
      <c r="F13" s="90"/>
      <c r="G13" s="90"/>
      <c r="H13" s="1"/>
      <c r="I13" s="1"/>
    </row>
    <row r="14" spans="1:26">
      <c r="A14" s="1"/>
      <c r="B14" s="90"/>
      <c r="C14" s="90"/>
      <c r="D14" s="87" t="s">
        <v>75</v>
      </c>
      <c r="E14" s="91"/>
      <c r="F14" s="90"/>
      <c r="G14" s="90"/>
      <c r="H14" s="1"/>
      <c r="I14" s="1"/>
    </row>
    <row r="15" spans="1:26">
      <c r="A15" s="1"/>
      <c r="B15" s="90"/>
      <c r="C15" s="90"/>
      <c r="D15" s="87" t="s">
        <v>76</v>
      </c>
      <c r="E15" s="91"/>
      <c r="F15" s="90"/>
      <c r="G15" s="90"/>
      <c r="H15" s="1"/>
      <c r="I15" s="1"/>
    </row>
    <row r="16" spans="1:26">
      <c r="A16" s="1"/>
      <c r="B16" s="90"/>
      <c r="C16" s="90"/>
      <c r="D16" s="87" t="s">
        <v>77</v>
      </c>
      <c r="E16" s="91"/>
      <c r="F16" s="90"/>
      <c r="G16" s="90"/>
      <c r="H16" s="1"/>
      <c r="I16" s="1"/>
    </row>
    <row r="17" spans="1:9">
      <c r="A17" s="1"/>
      <c r="B17" s="90"/>
      <c r="C17" s="90"/>
      <c r="D17" s="87" t="s">
        <v>79</v>
      </c>
      <c r="E17" s="91"/>
      <c r="F17" s="90"/>
      <c r="G17" s="90"/>
      <c r="H17" s="1"/>
      <c r="I17" s="1"/>
    </row>
    <row r="18" spans="1:9">
      <c r="A18" s="1"/>
      <c r="B18" s="90"/>
      <c r="C18" s="90"/>
      <c r="D18" s="87" t="s">
        <v>78</v>
      </c>
      <c r="E18" s="91"/>
      <c r="F18" s="90"/>
      <c r="G18" s="90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F23" s="1"/>
      <c r="G23" s="1"/>
    </row>
  </sheetData>
  <mergeCells count="1">
    <mergeCell ref="B2:G2"/>
  </mergeCells>
  <phoneticPr fontId="0" type="noConversion"/>
  <pageMargins left="0.75" right="0.75" top="1" bottom="1" header="0.5" footer="0.5"/>
  <pageSetup paperSize="256"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6"/>
  <dimension ref="A1:AD33"/>
  <sheetViews>
    <sheetView tabSelected="1" topLeftCell="A2" workbookViewId="0">
      <selection activeCell="H12" sqref="H12"/>
    </sheetView>
  </sheetViews>
  <sheetFormatPr defaultRowHeight="12.75"/>
  <cols>
    <col min="1" max="1" width="17.28515625" style="4" customWidth="1"/>
    <col min="2" max="2" width="12.7109375" style="54" customWidth="1"/>
    <col min="3" max="3" width="9.85546875" style="4" customWidth="1"/>
    <col min="4" max="4" width="8.42578125" style="4" customWidth="1"/>
    <col min="5" max="5" width="6" style="4" customWidth="1"/>
    <col min="6" max="6" width="19.140625" style="5" customWidth="1"/>
    <col min="7" max="7" width="11.85546875" style="53" customWidth="1"/>
    <col min="8" max="8" width="8.140625" style="4" customWidth="1"/>
    <col min="9" max="11" width="9.140625" style="4"/>
    <col min="12" max="12" width="47.140625" style="4" customWidth="1"/>
    <col min="13" max="23" width="9.140625" style="4"/>
    <col min="24" max="30" width="8" style="4" customWidth="1"/>
    <col min="31" max="16384" width="9.140625" style="4"/>
  </cols>
  <sheetData>
    <row r="1" spans="1:30">
      <c r="A1" s="7"/>
      <c r="B1" s="11"/>
      <c r="C1" s="5"/>
      <c r="D1" s="5"/>
      <c r="E1" s="5"/>
      <c r="F1" s="12"/>
      <c r="G1" s="5"/>
      <c r="X1" s="4" t="s">
        <v>10</v>
      </c>
    </row>
    <row r="2" spans="1:30" ht="18.75">
      <c r="A2" s="13" t="s">
        <v>11</v>
      </c>
      <c r="B2" s="14"/>
      <c r="C2" s="15"/>
      <c r="D2" s="15"/>
      <c r="E2" s="5"/>
      <c r="F2" s="16"/>
      <c r="G2" s="5"/>
      <c r="X2" s="4" t="s">
        <v>12</v>
      </c>
    </row>
    <row r="3" spans="1:30">
      <c r="A3" s="17" t="s">
        <v>13</v>
      </c>
      <c r="B3" s="18" t="s">
        <v>14</v>
      </c>
      <c r="C3" s="5"/>
      <c r="D3" s="5"/>
      <c r="E3" s="5"/>
      <c r="F3" s="19"/>
      <c r="G3" s="5"/>
      <c r="H3" s="5"/>
      <c r="I3" s="5"/>
    </row>
    <row r="4" spans="1:30" ht="13.5" thickBot="1">
      <c r="A4" s="5"/>
      <c r="B4" s="11"/>
      <c r="C4" s="5"/>
      <c r="D4" s="5"/>
      <c r="E4" s="5"/>
      <c r="F4" s="19"/>
      <c r="G4" s="20"/>
      <c r="H4" s="5"/>
      <c r="I4" s="5"/>
      <c r="K4" s="98"/>
      <c r="L4" s="99"/>
      <c r="M4" s="100"/>
      <c r="N4" s="100"/>
      <c r="O4" s="100"/>
      <c r="P4" s="100"/>
    </row>
    <row r="5" spans="1:30" ht="27" customHeight="1" thickBot="1">
      <c r="A5" s="21" t="s">
        <v>15</v>
      </c>
      <c r="B5" s="22" t="s">
        <v>0</v>
      </c>
      <c r="C5" s="23" t="s">
        <v>1</v>
      </c>
      <c r="D5" s="24" t="s">
        <v>16</v>
      </c>
      <c r="E5" s="5"/>
      <c r="F5" s="25" t="s">
        <v>17</v>
      </c>
      <c r="G5" s="92">
        <f>AVERAGE(C6:C14)</f>
        <v>5271.5555555555557</v>
      </c>
      <c r="H5" s="26"/>
      <c r="I5" s="5"/>
      <c r="K5" s="98"/>
      <c r="L5" s="101">
        <f>AVERAGE(C6:C14)</f>
        <v>5271.5555555555557</v>
      </c>
      <c r="M5" s="102"/>
      <c r="N5" s="100"/>
      <c r="O5" s="100"/>
      <c r="P5" s="100"/>
    </row>
    <row r="6" spans="1:30" ht="25.5">
      <c r="A6" s="94" t="s">
        <v>18</v>
      </c>
      <c r="B6" s="95" t="s">
        <v>2</v>
      </c>
      <c r="C6" s="27">
        <v>4000</v>
      </c>
      <c r="D6" s="28"/>
      <c r="E6" s="5"/>
      <c r="F6" s="29" t="s">
        <v>19</v>
      </c>
      <c r="G6" s="92">
        <f>MAX(C6:C14)</f>
        <v>9000</v>
      </c>
      <c r="H6" s="30"/>
      <c r="I6" s="5"/>
      <c r="K6" s="98"/>
      <c r="L6" s="101">
        <f>MAX(C6:C14)</f>
        <v>9000</v>
      </c>
      <c r="M6" s="102"/>
      <c r="N6" s="100"/>
      <c r="O6" s="100"/>
      <c r="P6" s="100"/>
    </row>
    <row r="7" spans="1:30" ht="18.75" customHeight="1">
      <c r="A7" s="96" t="s">
        <v>18</v>
      </c>
      <c r="B7" s="95" t="s">
        <v>3</v>
      </c>
      <c r="C7" s="31">
        <v>4000</v>
      </c>
      <c r="D7" s="32"/>
      <c r="E7" s="5"/>
      <c r="F7" s="29" t="s">
        <v>20</v>
      </c>
      <c r="G7" s="92">
        <f>MAX(C6:C14)</f>
        <v>9000</v>
      </c>
      <c r="H7" s="30"/>
      <c r="I7" s="5"/>
      <c r="K7" s="98"/>
      <c r="L7" s="101">
        <f>MIN(C6:C14)</f>
        <v>3000</v>
      </c>
      <c r="M7" s="102"/>
      <c r="N7" s="100"/>
      <c r="O7" s="100"/>
      <c r="P7" s="100"/>
    </row>
    <row r="8" spans="1:30" ht="25.5" customHeight="1" thickBot="1">
      <c r="A8" s="96" t="s">
        <v>18</v>
      </c>
      <c r="B8" s="95" t="s">
        <v>4</v>
      </c>
      <c r="C8" s="31">
        <v>4000</v>
      </c>
      <c r="D8" s="32"/>
      <c r="E8" s="5"/>
      <c r="F8" s="33" t="s">
        <v>21</v>
      </c>
      <c r="G8" s="93">
        <f>COUNTA(D6:D14)</f>
        <v>3</v>
      </c>
      <c r="H8" s="30"/>
      <c r="I8" s="5"/>
      <c r="K8" s="98"/>
      <c r="L8" s="102">
        <f>COUNTA(D6:D14)</f>
        <v>3</v>
      </c>
      <c r="M8" s="102"/>
      <c r="N8" s="100"/>
      <c r="O8" s="100"/>
      <c r="P8" s="100"/>
    </row>
    <row r="9" spans="1:30" ht="18" customHeight="1">
      <c r="A9" s="96" t="s">
        <v>22</v>
      </c>
      <c r="B9" s="95" t="s">
        <v>23</v>
      </c>
      <c r="C9" s="31">
        <v>3000</v>
      </c>
      <c r="D9" s="32"/>
      <c r="E9" s="5"/>
      <c r="F9" s="34"/>
      <c r="G9" s="35"/>
      <c r="H9" s="30"/>
      <c r="I9" s="5"/>
      <c r="K9" s="98"/>
      <c r="L9" s="102"/>
      <c r="M9" s="102"/>
      <c r="N9" s="100"/>
      <c r="O9" s="100"/>
      <c r="P9" s="100"/>
    </row>
    <row r="10" spans="1:30">
      <c r="A10" s="96" t="s">
        <v>22</v>
      </c>
      <c r="B10" s="95" t="s">
        <v>24</v>
      </c>
      <c r="C10" s="31">
        <v>4444</v>
      </c>
      <c r="D10" s="32"/>
      <c r="E10" s="5"/>
      <c r="F10" s="36" t="s">
        <v>15</v>
      </c>
      <c r="G10" s="37" t="s">
        <v>18</v>
      </c>
      <c r="H10" s="38" t="s">
        <v>22</v>
      </c>
      <c r="I10" s="5"/>
      <c r="K10" s="98"/>
      <c r="L10" s="102"/>
      <c r="M10" s="102"/>
      <c r="N10" s="100"/>
      <c r="O10" s="100"/>
      <c r="P10" s="100"/>
    </row>
    <row r="11" spans="1:30" ht="12.75" customHeight="1">
      <c r="A11" s="96" t="s">
        <v>22</v>
      </c>
      <c r="B11" s="95" t="s">
        <v>6</v>
      </c>
      <c r="C11" s="31">
        <v>6000</v>
      </c>
      <c r="D11" s="32"/>
      <c r="E11" s="5"/>
      <c r="F11" s="36" t="s">
        <v>25</v>
      </c>
      <c r="G11" s="93">
        <f>COUNTIF(A6:A14,"Первый")</f>
        <v>3</v>
      </c>
      <c r="H11" s="93">
        <f>COUNTIF(A6:A14,"Второй")</f>
        <v>6</v>
      </c>
      <c r="I11" s="5"/>
      <c r="K11" s="98"/>
      <c r="L11" s="102">
        <f>COUNTIF(A6:A14,G10)</f>
        <v>3</v>
      </c>
      <c r="M11" s="102">
        <f>COUNTIF(A6:A14,H10)</f>
        <v>6</v>
      </c>
      <c r="N11" s="100"/>
      <c r="O11" s="100"/>
      <c r="P11" s="100"/>
    </row>
    <row r="12" spans="1:30" ht="31.5" customHeight="1">
      <c r="A12" s="96" t="s">
        <v>22</v>
      </c>
      <c r="B12" s="95" t="s">
        <v>26</v>
      </c>
      <c r="C12" s="39">
        <v>8000</v>
      </c>
      <c r="D12" s="40">
        <v>1600</v>
      </c>
      <c r="E12" s="5"/>
      <c r="F12" s="41" t="s">
        <v>27</v>
      </c>
      <c r="G12" s="93">
        <f>SUMIF(A6:A14,"Первый",C6:C14)</f>
        <v>12000</v>
      </c>
      <c r="H12" s="93">
        <f ca="1">SUMIF(A6:A14,"Второй",C7:C14)+SUMIF(A7:A14,"Второй",D12:D14)</f>
        <v>33444</v>
      </c>
      <c r="I12" s="5"/>
      <c r="J12" s="5"/>
      <c r="K12" s="98"/>
      <c r="L12" s="102">
        <f>SUMIF(A6:A14,G10,C6:C14)</f>
        <v>12000</v>
      </c>
      <c r="M12" s="102">
        <f>SUMIF(A6:A14,H10,C6:C14)</f>
        <v>35444</v>
      </c>
      <c r="N12" s="100"/>
      <c r="O12" s="100"/>
      <c r="P12" s="100"/>
    </row>
    <row r="13" spans="1:30" ht="21.75" customHeight="1">
      <c r="A13" s="96" t="s">
        <v>22</v>
      </c>
      <c r="B13" s="95" t="s">
        <v>5</v>
      </c>
      <c r="C13" s="39">
        <v>9000</v>
      </c>
      <c r="D13" s="40">
        <v>1800</v>
      </c>
      <c r="E13" s="5"/>
      <c r="F13" s="1"/>
      <c r="G13" s="5"/>
      <c r="H13" s="5"/>
      <c r="I13" s="5"/>
      <c r="J13" s="5"/>
      <c r="K13" s="98"/>
      <c r="L13" s="100"/>
      <c r="M13" s="100"/>
      <c r="N13" s="100"/>
      <c r="O13" s="100"/>
      <c r="P13" s="100"/>
    </row>
    <row r="14" spans="1:30" ht="27" thickBot="1">
      <c r="A14" s="96" t="s">
        <v>22</v>
      </c>
      <c r="B14" s="97" t="s">
        <v>28</v>
      </c>
      <c r="C14" s="42">
        <v>5000</v>
      </c>
      <c r="D14" s="43">
        <v>1000</v>
      </c>
      <c r="E14" s="5"/>
      <c r="F14" s="1"/>
      <c r="G14" s="5"/>
      <c r="H14" s="5"/>
      <c r="I14" s="5"/>
      <c r="J14" s="5"/>
      <c r="K14" s="98"/>
      <c r="L14" s="103" t="str">
        <f ca="1">IF(AND(G5=L5,G6=L6,G7=L7,G8=L8,G11=L11,H11=M11,G12=L12,H12=M12),"Формулы введены верно","Формулы введены не верно")</f>
        <v>Формулы введены не верно</v>
      </c>
      <c r="M14" s="100"/>
      <c r="N14" s="100"/>
      <c r="O14" s="100"/>
      <c r="P14" s="100"/>
    </row>
    <row r="15" spans="1:30">
      <c r="A15" s="44"/>
      <c r="B15" s="45"/>
      <c r="C15" s="44"/>
      <c r="D15" s="46"/>
      <c r="E15" s="5"/>
      <c r="F15" s="1"/>
      <c r="G15" s="5"/>
      <c r="H15" s="5"/>
      <c r="I15" s="5"/>
      <c r="J15" s="5"/>
      <c r="K15" s="98"/>
      <c r="L15" s="100"/>
      <c r="M15" s="100"/>
      <c r="N15" s="100"/>
      <c r="O15" s="100"/>
      <c r="P15" s="100"/>
    </row>
    <row r="16" spans="1:30" ht="21.75" customHeight="1">
      <c r="A16" s="1"/>
      <c r="B16" s="1"/>
      <c r="C16" s="1"/>
      <c r="D16" s="1"/>
      <c r="E16" s="1"/>
      <c r="F16" s="47"/>
      <c r="G16" s="5"/>
      <c r="H16" s="5"/>
      <c r="I16" s="5"/>
      <c r="J16" s="5"/>
      <c r="K16" s="98"/>
      <c r="L16" s="100"/>
      <c r="M16" s="100"/>
      <c r="N16" s="100"/>
      <c r="O16" s="100"/>
      <c r="P16" s="100"/>
      <c r="AB16" s="48">
        <f>SUM(C9:D14:D14)</f>
        <v>39844</v>
      </c>
      <c r="AC16" s="6"/>
      <c r="AD16" s="6"/>
    </row>
    <row r="17" spans="1:30" ht="24" customHeight="1">
      <c r="A17" s="1"/>
      <c r="B17" s="1"/>
      <c r="C17" s="1"/>
      <c r="D17" s="1"/>
      <c r="E17" s="1"/>
      <c r="F17" s="1"/>
      <c r="G17" s="5"/>
      <c r="H17" s="5"/>
      <c r="I17" s="5"/>
      <c r="J17" s="5"/>
      <c r="K17" s="98"/>
      <c r="L17" s="100"/>
      <c r="M17" s="100"/>
      <c r="N17" s="100"/>
      <c r="O17" s="100"/>
      <c r="P17" s="100"/>
      <c r="AB17" s="48"/>
      <c r="AC17" s="6"/>
      <c r="AD17" s="6"/>
    </row>
    <row r="18" spans="1:30" ht="25.5" customHeight="1">
      <c r="A18" s="1"/>
      <c r="B18" s="1"/>
      <c r="C18" s="1"/>
      <c r="D18" s="1"/>
      <c r="E18" s="1"/>
      <c r="F18" s="1"/>
      <c r="G18" s="49"/>
      <c r="H18" s="5"/>
      <c r="I18" s="5"/>
      <c r="J18" s="5"/>
      <c r="K18" s="100"/>
      <c r="L18" s="100"/>
      <c r="M18" s="100"/>
      <c r="N18" s="100"/>
      <c r="O18" s="100"/>
      <c r="P18" s="100"/>
      <c r="AB18" s="48"/>
      <c r="AC18" s="6"/>
      <c r="AD18" s="6"/>
    </row>
    <row r="19" spans="1:30" ht="34.5" customHeight="1">
      <c r="A19" s="1"/>
      <c r="B19" s="1"/>
      <c r="C19" s="1"/>
      <c r="D19" s="1"/>
      <c r="E19" s="1"/>
      <c r="F19" s="1"/>
      <c r="G19" s="49"/>
      <c r="H19" s="5"/>
      <c r="K19" s="100"/>
      <c r="L19" s="100"/>
      <c r="M19" s="100"/>
      <c r="N19" s="100"/>
      <c r="O19" s="100"/>
      <c r="P19" s="100"/>
      <c r="AB19" s="50"/>
      <c r="AC19" s="6"/>
      <c r="AD19" s="6"/>
    </row>
    <row r="20" spans="1:30" ht="39" customHeight="1">
      <c r="A20" s="1"/>
      <c r="B20" s="1"/>
      <c r="C20" s="1"/>
      <c r="D20" s="1"/>
      <c r="E20" s="1"/>
      <c r="F20" s="1"/>
      <c r="G20" s="49"/>
      <c r="AB20" s="6"/>
      <c r="AC20" s="6"/>
      <c r="AD20" s="6"/>
    </row>
    <row r="21" spans="1:30" ht="39.75" customHeight="1">
      <c r="A21" s="1"/>
      <c r="B21" s="1"/>
      <c r="C21" s="1"/>
      <c r="D21" s="1"/>
      <c r="E21" s="1"/>
      <c r="F21" s="1"/>
      <c r="G21" s="49"/>
      <c r="AB21" s="51"/>
      <c r="AC21" s="51"/>
      <c r="AD21" s="6"/>
    </row>
    <row r="22" spans="1:30">
      <c r="A22" s="1"/>
      <c r="B22" s="1"/>
      <c r="C22" s="1"/>
      <c r="D22" s="1"/>
      <c r="E22" s="1"/>
      <c r="F22" s="1"/>
      <c r="G22" s="49"/>
      <c r="AB22" s="52"/>
      <c r="AC22" s="52"/>
      <c r="AD22" s="6"/>
    </row>
    <row r="23" spans="1:30">
      <c r="A23" s="5"/>
      <c r="B23" s="11"/>
      <c r="C23" s="5"/>
      <c r="D23" s="9"/>
      <c r="E23" s="10"/>
      <c r="F23" s="1"/>
      <c r="G23" s="49"/>
      <c r="AB23" s="6"/>
      <c r="AC23" s="6"/>
      <c r="AD23" s="6"/>
    </row>
    <row r="24" spans="1:30">
      <c r="A24" s="5"/>
      <c r="B24" s="11"/>
      <c r="C24" s="5"/>
      <c r="D24" s="9"/>
      <c r="E24" s="10"/>
      <c r="AB24" s="6"/>
      <c r="AC24" s="6"/>
      <c r="AD24" s="6"/>
    </row>
    <row r="25" spans="1:30">
      <c r="A25" s="5"/>
      <c r="B25" s="11"/>
      <c r="C25" s="5"/>
      <c r="D25" s="9"/>
      <c r="E25" s="9"/>
      <c r="AB25" s="6"/>
      <c r="AC25" s="6"/>
      <c r="AD25" s="6"/>
    </row>
    <row r="26" spans="1:30">
      <c r="A26" s="5"/>
      <c r="B26" s="11"/>
      <c r="C26" s="5"/>
      <c r="D26" s="9"/>
      <c r="E26" s="9"/>
      <c r="AB26" s="6"/>
      <c r="AC26" s="6"/>
      <c r="AD26" s="6"/>
    </row>
    <row r="27" spans="1:30">
      <c r="A27" s="5"/>
      <c r="B27" s="11"/>
      <c r="C27" s="5"/>
      <c r="D27" s="9"/>
      <c r="E27" s="9"/>
      <c r="AB27" s="6"/>
      <c r="AC27" s="6"/>
      <c r="AD27" s="6"/>
    </row>
    <row r="28" spans="1:30">
      <c r="A28" s="5"/>
      <c r="B28" s="11"/>
      <c r="C28" s="5"/>
      <c r="D28" s="5"/>
      <c r="E28" s="9"/>
      <c r="AB28" s="6"/>
      <c r="AC28" s="6"/>
      <c r="AD28" s="6"/>
    </row>
    <row r="29" spans="1:30">
      <c r="A29" s="5"/>
      <c r="B29" s="11"/>
      <c r="C29" s="5"/>
      <c r="D29" s="5"/>
      <c r="E29" s="9"/>
      <c r="AB29" s="6"/>
      <c r="AC29" s="6"/>
      <c r="AD29" s="6"/>
    </row>
    <row r="30" spans="1:30">
      <c r="C30" s="5"/>
      <c r="D30" s="5"/>
      <c r="E30" s="5"/>
      <c r="AB30" s="6"/>
      <c r="AC30" s="6"/>
      <c r="AD30" s="6"/>
    </row>
    <row r="31" spans="1:30">
      <c r="C31" s="5"/>
      <c r="D31" s="5"/>
      <c r="E31" s="5"/>
      <c r="AB31" s="6"/>
      <c r="AC31" s="6"/>
      <c r="AD31" s="6"/>
    </row>
    <row r="32" spans="1:30">
      <c r="E32" s="5"/>
    </row>
    <row r="33" spans="5:5">
      <c r="E33" s="5"/>
    </row>
  </sheetData>
  <sheetProtection password="FEA3" sheet="1" objects="1" scenarios="1" selectLockedCells="1"/>
  <phoneticPr fontId="0" type="noConversion"/>
  <conditionalFormatting sqref="L14">
    <cfRule type="cellIs" dxfId="7" priority="2" operator="equal">
      <formula>"Формулы введены не верно"</formula>
    </cfRule>
    <cfRule type="cellIs" dxfId="6" priority="1" operator="equal">
      <formula>"Формулы введены верно"</formula>
    </cfRule>
  </conditionalFormatting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1"/>
  <dimension ref="A1:H67"/>
  <sheetViews>
    <sheetView topLeftCell="A28" workbookViewId="0">
      <selection activeCell="E21" sqref="E21"/>
    </sheetView>
  </sheetViews>
  <sheetFormatPr defaultRowHeight="12.75"/>
  <cols>
    <col min="1" max="2" width="9.85546875" style="58" customWidth="1"/>
    <col min="3" max="3" width="14.28515625" style="58" customWidth="1"/>
    <col min="4" max="4" width="15.5703125" style="58" customWidth="1"/>
    <col min="5" max="5" width="9.85546875" style="58" customWidth="1"/>
    <col min="6" max="6" width="12.5703125" style="58" customWidth="1"/>
    <col min="7" max="8" width="9.85546875" style="58" customWidth="1"/>
    <col min="9" max="16384" width="9.140625" style="58"/>
  </cols>
  <sheetData>
    <row r="1" spans="1:8" ht="30.75" thickBot="1">
      <c r="A1" s="55" t="s">
        <v>29</v>
      </c>
      <c r="B1" s="56" t="s">
        <v>30</v>
      </c>
      <c r="C1" s="56" t="s">
        <v>31</v>
      </c>
      <c r="D1" s="55" t="s">
        <v>32</v>
      </c>
      <c r="E1" s="56" t="s">
        <v>7</v>
      </c>
      <c r="F1" s="57" t="s">
        <v>33</v>
      </c>
      <c r="G1" s="57" t="s">
        <v>8</v>
      </c>
      <c r="H1" s="57" t="s">
        <v>9</v>
      </c>
    </row>
    <row r="2" spans="1:8" ht="13.5">
      <c r="A2" s="59">
        <v>99</v>
      </c>
      <c r="B2" s="60">
        <v>36456</v>
      </c>
      <c r="C2" s="59" t="s">
        <v>34</v>
      </c>
      <c r="D2" s="59" t="s">
        <v>56</v>
      </c>
      <c r="E2" s="59" t="s">
        <v>41</v>
      </c>
      <c r="F2" s="61">
        <v>101</v>
      </c>
      <c r="G2" s="62">
        <v>1000</v>
      </c>
      <c r="H2" s="63">
        <f t="shared" ref="H2:H33" si="0">F2*G2</f>
        <v>101000</v>
      </c>
    </row>
    <row r="3" spans="1:8" ht="13.5">
      <c r="A3" s="59">
        <v>144</v>
      </c>
      <c r="B3" s="60">
        <v>36456</v>
      </c>
      <c r="C3" s="59" t="s">
        <v>34</v>
      </c>
      <c r="D3" s="59" t="s">
        <v>56</v>
      </c>
      <c r="E3" s="59" t="s">
        <v>43</v>
      </c>
      <c r="F3" s="61">
        <v>70</v>
      </c>
      <c r="G3" s="62">
        <v>200</v>
      </c>
      <c r="H3" s="63">
        <f t="shared" si="0"/>
        <v>14000</v>
      </c>
    </row>
    <row r="4" spans="1:8" ht="13.5">
      <c r="A4" s="59">
        <v>164</v>
      </c>
      <c r="B4" s="60">
        <v>36456</v>
      </c>
      <c r="C4" s="59" t="s">
        <v>52</v>
      </c>
      <c r="D4" s="59" t="s">
        <v>56</v>
      </c>
      <c r="E4" s="59" t="s">
        <v>43</v>
      </c>
      <c r="F4" s="61">
        <v>10</v>
      </c>
      <c r="G4" s="62">
        <v>200</v>
      </c>
      <c r="H4" s="63">
        <f t="shared" si="0"/>
        <v>2000</v>
      </c>
    </row>
    <row r="5" spans="1:8" ht="13.5">
      <c r="A5" s="59">
        <v>166</v>
      </c>
      <c r="B5" s="60">
        <v>36456</v>
      </c>
      <c r="C5" s="59" t="s">
        <v>45</v>
      </c>
      <c r="D5" s="59" t="s">
        <v>55</v>
      </c>
      <c r="E5" s="59" t="s">
        <v>50</v>
      </c>
      <c r="F5" s="61">
        <v>10</v>
      </c>
      <c r="G5" s="62">
        <v>10000</v>
      </c>
      <c r="H5" s="63">
        <f t="shared" si="0"/>
        <v>100000</v>
      </c>
    </row>
    <row r="6" spans="1:8" ht="13.5">
      <c r="A6" s="59">
        <v>166</v>
      </c>
      <c r="B6" s="60">
        <v>36456</v>
      </c>
      <c r="C6" s="59" t="s">
        <v>45</v>
      </c>
      <c r="D6" s="59" t="s">
        <v>55</v>
      </c>
      <c r="E6" s="59" t="s">
        <v>43</v>
      </c>
      <c r="F6" s="61">
        <v>120</v>
      </c>
      <c r="G6" s="62">
        <v>200</v>
      </c>
      <c r="H6" s="63">
        <f t="shared" si="0"/>
        <v>24000</v>
      </c>
    </row>
    <row r="7" spans="1:8" ht="13.5">
      <c r="A7" s="59">
        <v>168</v>
      </c>
      <c r="B7" s="60">
        <v>36456</v>
      </c>
      <c r="C7" s="59" t="s">
        <v>45</v>
      </c>
      <c r="D7" s="59" t="s">
        <v>53</v>
      </c>
      <c r="E7" s="59" t="s">
        <v>43</v>
      </c>
      <c r="F7" s="61">
        <v>10</v>
      </c>
      <c r="G7" s="62">
        <v>200</v>
      </c>
      <c r="H7" s="63">
        <f t="shared" si="0"/>
        <v>2000</v>
      </c>
    </row>
    <row r="8" spans="1:8" ht="13.5">
      <c r="A8" s="59">
        <v>177</v>
      </c>
      <c r="B8" s="60">
        <v>36456</v>
      </c>
      <c r="C8" s="59" t="s">
        <v>45</v>
      </c>
      <c r="D8" s="59" t="s">
        <v>57</v>
      </c>
      <c r="E8" s="59" t="s">
        <v>42</v>
      </c>
      <c r="F8" s="61">
        <v>1</v>
      </c>
      <c r="G8" s="62">
        <v>300</v>
      </c>
      <c r="H8" s="63">
        <f t="shared" si="0"/>
        <v>300</v>
      </c>
    </row>
    <row r="9" spans="1:8" ht="13.5">
      <c r="A9" s="59">
        <v>189</v>
      </c>
      <c r="B9" s="60">
        <v>36456</v>
      </c>
      <c r="C9" s="59" t="s">
        <v>34</v>
      </c>
      <c r="D9" s="59" t="s">
        <v>56</v>
      </c>
      <c r="E9" s="59" t="s">
        <v>47</v>
      </c>
      <c r="F9" s="61">
        <v>177</v>
      </c>
      <c r="G9" s="62">
        <v>5000</v>
      </c>
      <c r="H9" s="63">
        <f t="shared" si="0"/>
        <v>885000</v>
      </c>
    </row>
    <row r="10" spans="1:8" ht="13.5">
      <c r="A10" s="59">
        <v>199</v>
      </c>
      <c r="B10" s="60">
        <v>36456</v>
      </c>
      <c r="C10" s="59" t="s">
        <v>45</v>
      </c>
      <c r="D10" s="59" t="s">
        <v>57</v>
      </c>
      <c r="E10" s="59" t="s">
        <v>42</v>
      </c>
      <c r="F10" s="61">
        <v>1</v>
      </c>
      <c r="G10" s="62">
        <v>300</v>
      </c>
      <c r="H10" s="63">
        <f t="shared" si="0"/>
        <v>300</v>
      </c>
    </row>
    <row r="11" spans="1:8" ht="13.5">
      <c r="A11" s="59">
        <v>199</v>
      </c>
      <c r="B11" s="60">
        <v>36456</v>
      </c>
      <c r="C11" s="59" t="s">
        <v>45</v>
      </c>
      <c r="D11" s="59" t="s">
        <v>57</v>
      </c>
      <c r="E11" s="59" t="s">
        <v>42</v>
      </c>
      <c r="F11" s="61">
        <v>1</v>
      </c>
      <c r="G11" s="62">
        <v>300</v>
      </c>
      <c r="H11" s="63">
        <f t="shared" si="0"/>
        <v>300</v>
      </c>
    </row>
    <row r="12" spans="1:8" ht="13.5">
      <c r="A12" s="59">
        <v>200</v>
      </c>
      <c r="B12" s="60">
        <v>36456</v>
      </c>
      <c r="C12" s="59" t="s">
        <v>45</v>
      </c>
      <c r="D12" s="59" t="s">
        <v>53</v>
      </c>
      <c r="E12" s="59" t="s">
        <v>43</v>
      </c>
      <c r="F12" s="61">
        <v>10</v>
      </c>
      <c r="G12" s="62">
        <v>200</v>
      </c>
      <c r="H12" s="63">
        <f t="shared" si="0"/>
        <v>2000</v>
      </c>
    </row>
    <row r="13" spans="1:8" ht="13.5">
      <c r="A13" s="59">
        <v>201</v>
      </c>
      <c r="B13" s="60">
        <v>36456</v>
      </c>
      <c r="C13" s="59" t="s">
        <v>58</v>
      </c>
      <c r="D13" s="59" t="s">
        <v>57</v>
      </c>
      <c r="E13" s="59" t="s">
        <v>49</v>
      </c>
      <c r="F13" s="61">
        <v>10</v>
      </c>
      <c r="G13" s="62">
        <v>3000</v>
      </c>
      <c r="H13" s="63">
        <f t="shared" si="0"/>
        <v>30000</v>
      </c>
    </row>
    <row r="14" spans="1:8" ht="13.5">
      <c r="A14" s="59">
        <v>203</v>
      </c>
      <c r="B14" s="60">
        <v>36456</v>
      </c>
      <c r="C14" s="59" t="s">
        <v>34</v>
      </c>
      <c r="D14" s="59" t="s">
        <v>46</v>
      </c>
      <c r="E14" s="59" t="s">
        <v>37</v>
      </c>
      <c r="F14" s="61">
        <v>10</v>
      </c>
      <c r="G14" s="62">
        <v>100</v>
      </c>
      <c r="H14" s="63">
        <f t="shared" si="0"/>
        <v>1000</v>
      </c>
    </row>
    <row r="15" spans="1:8" ht="13.5">
      <c r="A15" s="59">
        <v>205</v>
      </c>
      <c r="B15" s="60">
        <v>36456</v>
      </c>
      <c r="C15" s="59" t="s">
        <v>34</v>
      </c>
      <c r="D15" s="59" t="s">
        <v>56</v>
      </c>
      <c r="E15" s="59" t="s">
        <v>43</v>
      </c>
      <c r="F15" s="61">
        <v>1</v>
      </c>
      <c r="G15" s="62">
        <v>500</v>
      </c>
      <c r="H15" s="63">
        <f t="shared" si="0"/>
        <v>500</v>
      </c>
    </row>
    <row r="16" spans="1:8" ht="13.5">
      <c r="A16" s="59">
        <v>205</v>
      </c>
      <c r="B16" s="60">
        <v>36456</v>
      </c>
      <c r="C16" s="59" t="s">
        <v>34</v>
      </c>
      <c r="D16" s="59" t="s">
        <v>56</v>
      </c>
      <c r="E16" s="59" t="s">
        <v>42</v>
      </c>
      <c r="F16" s="61">
        <v>1</v>
      </c>
      <c r="G16" s="62">
        <v>500</v>
      </c>
      <c r="H16" s="63">
        <f t="shared" si="0"/>
        <v>500</v>
      </c>
    </row>
    <row r="17" spans="1:8" ht="13.5">
      <c r="A17" s="59">
        <v>210</v>
      </c>
      <c r="B17" s="60">
        <v>36456</v>
      </c>
      <c r="C17" s="59" t="s">
        <v>45</v>
      </c>
      <c r="D17" s="59" t="s">
        <v>53</v>
      </c>
      <c r="E17" s="59" t="s">
        <v>43</v>
      </c>
      <c r="F17" s="61">
        <v>10</v>
      </c>
      <c r="G17" s="62">
        <v>200</v>
      </c>
      <c r="H17" s="63">
        <f t="shared" si="0"/>
        <v>2000</v>
      </c>
    </row>
    <row r="18" spans="1:8" ht="13.5">
      <c r="A18" s="59">
        <v>110</v>
      </c>
      <c r="B18" s="60">
        <v>36447</v>
      </c>
      <c r="C18" s="59" t="s">
        <v>34</v>
      </c>
      <c r="D18" s="59" t="s">
        <v>54</v>
      </c>
      <c r="E18" s="59" t="s">
        <v>47</v>
      </c>
      <c r="F18" s="61">
        <v>3</v>
      </c>
      <c r="G18" s="62">
        <v>5000</v>
      </c>
      <c r="H18" s="63">
        <f t="shared" si="0"/>
        <v>15000</v>
      </c>
    </row>
    <row r="19" spans="1:8" ht="13.5">
      <c r="A19" s="59">
        <v>110</v>
      </c>
      <c r="B19" s="60">
        <v>36447</v>
      </c>
      <c r="C19" s="59" t="s">
        <v>34</v>
      </c>
      <c r="D19" s="59" t="s">
        <v>54</v>
      </c>
      <c r="E19" s="59" t="s">
        <v>49</v>
      </c>
      <c r="F19" s="61">
        <v>5</v>
      </c>
      <c r="G19" s="62">
        <v>3000</v>
      </c>
      <c r="H19" s="63">
        <f t="shared" si="0"/>
        <v>15000</v>
      </c>
    </row>
    <row r="20" spans="1:8" ht="13.5">
      <c r="A20" s="59">
        <v>112</v>
      </c>
      <c r="B20" s="60">
        <v>36447</v>
      </c>
      <c r="C20" s="59" t="s">
        <v>34</v>
      </c>
      <c r="D20" s="59" t="s">
        <v>55</v>
      </c>
      <c r="E20" s="59" t="s">
        <v>47</v>
      </c>
      <c r="F20" s="61">
        <v>8</v>
      </c>
      <c r="G20" s="62">
        <v>5000</v>
      </c>
      <c r="H20" s="63">
        <f t="shared" si="0"/>
        <v>40000</v>
      </c>
    </row>
    <row r="21" spans="1:8" ht="13.5">
      <c r="A21" s="59">
        <v>112</v>
      </c>
      <c r="B21" s="60">
        <v>36447</v>
      </c>
      <c r="C21" s="59" t="s">
        <v>34</v>
      </c>
      <c r="D21" s="59" t="s">
        <v>55</v>
      </c>
      <c r="E21" s="59" t="s">
        <v>37</v>
      </c>
      <c r="F21" s="61">
        <v>6</v>
      </c>
      <c r="G21" s="62">
        <v>100</v>
      </c>
      <c r="H21" s="63">
        <f t="shared" si="0"/>
        <v>600</v>
      </c>
    </row>
    <row r="22" spans="1:8" ht="13.5">
      <c r="A22" s="59">
        <v>114</v>
      </c>
      <c r="B22" s="60">
        <v>36447</v>
      </c>
      <c r="C22" s="59" t="s">
        <v>34</v>
      </c>
      <c r="D22" s="59" t="s">
        <v>55</v>
      </c>
      <c r="E22" s="59" t="s">
        <v>47</v>
      </c>
      <c r="F22" s="61">
        <v>100</v>
      </c>
      <c r="G22" s="62">
        <v>5000</v>
      </c>
      <c r="H22" s="63">
        <f t="shared" si="0"/>
        <v>500000</v>
      </c>
    </row>
    <row r="23" spans="1:8" ht="13.5">
      <c r="A23" s="59">
        <v>114</v>
      </c>
      <c r="B23" s="60">
        <v>36447</v>
      </c>
      <c r="C23" s="59" t="s">
        <v>34</v>
      </c>
      <c r="D23" s="59" t="s">
        <v>55</v>
      </c>
      <c r="E23" s="59" t="s">
        <v>37</v>
      </c>
      <c r="F23" s="61">
        <v>300</v>
      </c>
      <c r="G23" s="62">
        <v>100</v>
      </c>
      <c r="H23" s="63">
        <f t="shared" si="0"/>
        <v>30000</v>
      </c>
    </row>
    <row r="24" spans="1:8" ht="13.5">
      <c r="A24" s="59">
        <v>69</v>
      </c>
      <c r="B24" s="60">
        <v>36444</v>
      </c>
      <c r="C24" s="59" t="s">
        <v>52</v>
      </c>
      <c r="D24" s="59" t="s">
        <v>35</v>
      </c>
      <c r="E24" s="59" t="s">
        <v>47</v>
      </c>
      <c r="F24" s="61">
        <v>6</v>
      </c>
      <c r="G24" s="62">
        <v>6000</v>
      </c>
      <c r="H24" s="63">
        <f t="shared" si="0"/>
        <v>36000</v>
      </c>
    </row>
    <row r="25" spans="1:8" ht="13.5">
      <c r="A25" s="59">
        <v>69</v>
      </c>
      <c r="B25" s="60">
        <v>36444</v>
      </c>
      <c r="C25" s="59" t="s">
        <v>52</v>
      </c>
      <c r="D25" s="59" t="s">
        <v>35</v>
      </c>
      <c r="E25" s="59" t="s">
        <v>41</v>
      </c>
      <c r="F25" s="61">
        <v>5</v>
      </c>
      <c r="G25" s="62">
        <v>2000</v>
      </c>
      <c r="H25" s="63">
        <f t="shared" si="0"/>
        <v>10000</v>
      </c>
    </row>
    <row r="26" spans="1:8" ht="13.5">
      <c r="A26" s="59">
        <v>69</v>
      </c>
      <c r="B26" s="60">
        <v>36444</v>
      </c>
      <c r="C26" s="59" t="s">
        <v>52</v>
      </c>
      <c r="D26" s="59" t="s">
        <v>35</v>
      </c>
      <c r="E26" s="59" t="s">
        <v>36</v>
      </c>
      <c r="F26" s="61">
        <v>4</v>
      </c>
      <c r="G26" s="62">
        <v>20000</v>
      </c>
      <c r="H26" s="63">
        <f t="shared" si="0"/>
        <v>80000</v>
      </c>
    </row>
    <row r="27" spans="1:8" ht="13.5">
      <c r="A27" s="59">
        <v>69</v>
      </c>
      <c r="B27" s="60">
        <v>36444</v>
      </c>
      <c r="C27" s="59" t="s">
        <v>52</v>
      </c>
      <c r="D27" s="59" t="s">
        <v>35</v>
      </c>
      <c r="E27" s="59" t="s">
        <v>41</v>
      </c>
      <c r="F27" s="61">
        <v>6</v>
      </c>
      <c r="G27" s="62">
        <v>1000</v>
      </c>
      <c r="H27" s="63">
        <f t="shared" si="0"/>
        <v>6000</v>
      </c>
    </row>
    <row r="28" spans="1:8" ht="13.5">
      <c r="A28" s="59">
        <v>60</v>
      </c>
      <c r="B28" s="60">
        <v>36441</v>
      </c>
      <c r="C28" s="59" t="s">
        <v>34</v>
      </c>
      <c r="D28" s="59" t="s">
        <v>46</v>
      </c>
      <c r="E28" s="59" t="s">
        <v>44</v>
      </c>
      <c r="F28" s="61">
        <v>7</v>
      </c>
      <c r="G28" s="62">
        <v>2000</v>
      </c>
      <c r="H28" s="63">
        <f t="shared" si="0"/>
        <v>14000</v>
      </c>
    </row>
    <row r="29" spans="1:8" ht="13.5">
      <c r="A29" s="59">
        <v>60</v>
      </c>
      <c r="B29" s="60">
        <v>36441</v>
      </c>
      <c r="C29" s="59" t="s">
        <v>34</v>
      </c>
      <c r="D29" s="59" t="s">
        <v>46</v>
      </c>
      <c r="E29" s="59" t="s">
        <v>51</v>
      </c>
      <c r="F29" s="61">
        <v>7</v>
      </c>
      <c r="G29" s="62">
        <v>1000</v>
      </c>
      <c r="H29" s="63">
        <f t="shared" si="0"/>
        <v>7000</v>
      </c>
    </row>
    <row r="30" spans="1:8" ht="13.5">
      <c r="A30" s="59">
        <v>61</v>
      </c>
      <c r="B30" s="60">
        <v>36441</v>
      </c>
      <c r="C30" s="59" t="s">
        <v>52</v>
      </c>
      <c r="D30" s="59" t="s">
        <v>46</v>
      </c>
      <c r="E30" s="59" t="s">
        <v>44</v>
      </c>
      <c r="F30" s="61">
        <v>5</v>
      </c>
      <c r="G30" s="62">
        <v>2000</v>
      </c>
      <c r="H30" s="63">
        <f t="shared" si="0"/>
        <v>10000</v>
      </c>
    </row>
    <row r="31" spans="1:8" ht="13.5">
      <c r="A31" s="59">
        <v>61</v>
      </c>
      <c r="B31" s="60">
        <v>36441</v>
      </c>
      <c r="C31" s="59" t="s">
        <v>52</v>
      </c>
      <c r="D31" s="59" t="s">
        <v>46</v>
      </c>
      <c r="E31" s="59" t="s">
        <v>42</v>
      </c>
      <c r="F31" s="61">
        <v>5</v>
      </c>
      <c r="G31" s="62">
        <v>300</v>
      </c>
      <c r="H31" s="63">
        <f t="shared" si="0"/>
        <v>1500</v>
      </c>
    </row>
    <row r="32" spans="1:8" ht="13.5">
      <c r="A32" s="59">
        <v>62</v>
      </c>
      <c r="B32" s="60">
        <v>36441</v>
      </c>
      <c r="C32" s="59" t="s">
        <v>34</v>
      </c>
      <c r="D32" s="59" t="s">
        <v>46</v>
      </c>
      <c r="E32" s="59" t="s">
        <v>51</v>
      </c>
      <c r="F32" s="61">
        <v>2</v>
      </c>
      <c r="G32" s="62">
        <v>700</v>
      </c>
      <c r="H32" s="63">
        <f t="shared" si="0"/>
        <v>1400</v>
      </c>
    </row>
    <row r="33" spans="1:8" ht="13.5">
      <c r="A33" s="59">
        <v>62</v>
      </c>
      <c r="B33" s="60">
        <v>36441</v>
      </c>
      <c r="C33" s="59" t="s">
        <v>34</v>
      </c>
      <c r="D33" s="59" t="s">
        <v>46</v>
      </c>
      <c r="E33" s="59" t="s">
        <v>43</v>
      </c>
      <c r="F33" s="61">
        <v>2</v>
      </c>
      <c r="G33" s="62">
        <v>200</v>
      </c>
      <c r="H33" s="63">
        <f t="shared" si="0"/>
        <v>400</v>
      </c>
    </row>
    <row r="34" spans="1:8" ht="13.5">
      <c r="A34" s="59">
        <v>49</v>
      </c>
      <c r="B34" s="60">
        <v>36440</v>
      </c>
      <c r="C34" s="59" t="s">
        <v>34</v>
      </c>
      <c r="D34" s="59" t="s">
        <v>46</v>
      </c>
      <c r="E34" s="59" t="s">
        <v>44</v>
      </c>
      <c r="F34" s="61">
        <v>10</v>
      </c>
      <c r="G34" s="62">
        <v>2000</v>
      </c>
      <c r="H34" s="63">
        <f t="shared" ref="H34:H65" si="1">F34*G34</f>
        <v>20000</v>
      </c>
    </row>
    <row r="35" spans="1:8" ht="13.5">
      <c r="A35" s="59">
        <v>49</v>
      </c>
      <c r="B35" s="60">
        <v>36440</v>
      </c>
      <c r="C35" s="59" t="s">
        <v>34</v>
      </c>
      <c r="D35" s="59" t="s">
        <v>46</v>
      </c>
      <c r="E35" s="59" t="s">
        <v>42</v>
      </c>
      <c r="F35" s="61">
        <v>20</v>
      </c>
      <c r="G35" s="62">
        <v>300</v>
      </c>
      <c r="H35" s="63">
        <f t="shared" si="1"/>
        <v>6000</v>
      </c>
    </row>
    <row r="36" spans="1:8" ht="13.5">
      <c r="A36" s="59">
        <v>38</v>
      </c>
      <c r="B36" s="60">
        <v>36437</v>
      </c>
      <c r="C36" s="59" t="s">
        <v>52</v>
      </c>
      <c r="D36" s="59" t="s">
        <v>53</v>
      </c>
      <c r="E36" s="59" t="s">
        <v>42</v>
      </c>
      <c r="F36" s="61">
        <v>1</v>
      </c>
      <c r="G36" s="62">
        <v>500</v>
      </c>
      <c r="H36" s="63">
        <f t="shared" si="1"/>
        <v>500</v>
      </c>
    </row>
    <row r="37" spans="1:8" ht="13.5">
      <c r="A37" s="59">
        <v>39</v>
      </c>
      <c r="B37" s="60">
        <v>36437</v>
      </c>
      <c r="C37" s="59" t="s">
        <v>52</v>
      </c>
      <c r="D37" s="59" t="s">
        <v>53</v>
      </c>
      <c r="E37" s="59" t="s">
        <v>42</v>
      </c>
      <c r="F37" s="61">
        <v>100</v>
      </c>
      <c r="G37" s="62">
        <v>500</v>
      </c>
      <c r="H37" s="63">
        <f t="shared" si="1"/>
        <v>50000</v>
      </c>
    </row>
    <row r="38" spans="1:8" ht="13.5">
      <c r="A38" s="59">
        <v>2</v>
      </c>
      <c r="B38" s="60">
        <v>36412</v>
      </c>
      <c r="C38" s="59" t="s">
        <v>38</v>
      </c>
      <c r="D38" s="59" t="s">
        <v>39</v>
      </c>
      <c r="E38" s="59" t="s">
        <v>43</v>
      </c>
      <c r="F38" s="61">
        <v>90</v>
      </c>
      <c r="G38" s="62">
        <v>500</v>
      </c>
      <c r="H38" s="63">
        <f t="shared" si="1"/>
        <v>45000</v>
      </c>
    </row>
    <row r="39" spans="1:8" ht="13.5">
      <c r="A39" s="59">
        <v>2</v>
      </c>
      <c r="B39" s="60">
        <v>36412</v>
      </c>
      <c r="C39" s="59" t="s">
        <v>38</v>
      </c>
      <c r="D39" s="59" t="s">
        <v>39</v>
      </c>
      <c r="E39" s="59" t="s">
        <v>37</v>
      </c>
      <c r="F39" s="61">
        <v>40</v>
      </c>
      <c r="G39" s="62">
        <v>200</v>
      </c>
      <c r="H39" s="63">
        <f t="shared" si="1"/>
        <v>8000</v>
      </c>
    </row>
    <row r="40" spans="1:8" ht="13.5">
      <c r="A40" s="59">
        <v>2</v>
      </c>
      <c r="B40" s="60">
        <v>36412</v>
      </c>
      <c r="C40" s="59" t="s">
        <v>34</v>
      </c>
      <c r="D40" s="59" t="s">
        <v>40</v>
      </c>
      <c r="E40" s="59" t="s">
        <v>41</v>
      </c>
      <c r="F40" s="61">
        <v>90</v>
      </c>
      <c r="G40" s="62">
        <v>1000</v>
      </c>
      <c r="H40" s="63">
        <f t="shared" si="1"/>
        <v>90000</v>
      </c>
    </row>
    <row r="41" spans="1:8" ht="13.5">
      <c r="A41" s="59">
        <v>2</v>
      </c>
      <c r="B41" s="60">
        <v>36412</v>
      </c>
      <c r="C41" s="59" t="s">
        <v>34</v>
      </c>
      <c r="D41" s="59" t="s">
        <v>40</v>
      </c>
      <c r="E41" s="59" t="s">
        <v>42</v>
      </c>
      <c r="F41" s="61">
        <v>90</v>
      </c>
      <c r="G41" s="62">
        <v>300</v>
      </c>
      <c r="H41" s="63">
        <f t="shared" si="1"/>
        <v>27000</v>
      </c>
    </row>
    <row r="42" spans="1:8" ht="13.5">
      <c r="A42" s="59">
        <v>2</v>
      </c>
      <c r="B42" s="60">
        <v>36412</v>
      </c>
      <c r="C42" s="59" t="s">
        <v>34</v>
      </c>
      <c r="D42" s="59" t="s">
        <v>40</v>
      </c>
      <c r="E42" s="59" t="s">
        <v>43</v>
      </c>
      <c r="F42" s="61">
        <v>90</v>
      </c>
      <c r="G42" s="62">
        <v>200</v>
      </c>
      <c r="H42" s="63">
        <f t="shared" si="1"/>
        <v>18000</v>
      </c>
    </row>
    <row r="43" spans="1:8" ht="13.5">
      <c r="A43" s="59">
        <v>2</v>
      </c>
      <c r="B43" s="60">
        <v>36412</v>
      </c>
      <c r="C43" s="59" t="s">
        <v>34</v>
      </c>
      <c r="D43" s="59" t="s">
        <v>40</v>
      </c>
      <c r="E43" s="59" t="s">
        <v>44</v>
      </c>
      <c r="F43" s="61">
        <v>90</v>
      </c>
      <c r="G43" s="62">
        <v>1500</v>
      </c>
      <c r="H43" s="63">
        <f t="shared" si="1"/>
        <v>135000</v>
      </c>
    </row>
    <row r="44" spans="1:8" ht="13.5">
      <c r="A44" s="59">
        <v>3</v>
      </c>
      <c r="B44" s="60">
        <v>36412</v>
      </c>
      <c r="C44" s="59" t="s">
        <v>45</v>
      </c>
      <c r="D44" s="59" t="s">
        <v>46</v>
      </c>
      <c r="E44" s="59" t="s">
        <v>47</v>
      </c>
      <c r="F44" s="61">
        <v>30</v>
      </c>
      <c r="G44" s="62">
        <v>5000</v>
      </c>
      <c r="H44" s="63">
        <f t="shared" si="1"/>
        <v>150000</v>
      </c>
    </row>
    <row r="45" spans="1:8" ht="13.5">
      <c r="A45" s="59">
        <v>3</v>
      </c>
      <c r="B45" s="60">
        <v>36412</v>
      </c>
      <c r="C45" s="59" t="s">
        <v>45</v>
      </c>
      <c r="D45" s="59" t="s">
        <v>46</v>
      </c>
      <c r="E45" s="59" t="s">
        <v>36</v>
      </c>
      <c r="F45" s="61">
        <v>30</v>
      </c>
      <c r="G45" s="62">
        <v>20000</v>
      </c>
      <c r="H45" s="63">
        <f t="shared" si="1"/>
        <v>600000</v>
      </c>
    </row>
    <row r="46" spans="1:8" ht="13.5">
      <c r="A46" s="59">
        <v>3</v>
      </c>
      <c r="B46" s="60">
        <v>36412</v>
      </c>
      <c r="C46" s="59" t="s">
        <v>45</v>
      </c>
      <c r="D46" s="59" t="s">
        <v>46</v>
      </c>
      <c r="E46" s="59" t="s">
        <v>37</v>
      </c>
      <c r="F46" s="61">
        <v>30</v>
      </c>
      <c r="G46" s="62">
        <v>100</v>
      </c>
      <c r="H46" s="63">
        <f t="shared" si="1"/>
        <v>3000</v>
      </c>
    </row>
    <row r="47" spans="1:8" ht="13.5">
      <c r="A47" s="59">
        <v>3</v>
      </c>
      <c r="B47" s="60">
        <v>36412</v>
      </c>
      <c r="C47" s="59" t="s">
        <v>38</v>
      </c>
      <c r="D47" s="59" t="s">
        <v>39</v>
      </c>
      <c r="E47" s="59" t="s">
        <v>42</v>
      </c>
      <c r="F47" s="61">
        <v>20</v>
      </c>
      <c r="G47" s="62">
        <v>500</v>
      </c>
      <c r="H47" s="63">
        <f t="shared" si="1"/>
        <v>10000</v>
      </c>
    </row>
    <row r="48" spans="1:8" ht="13.5">
      <c r="A48" s="59">
        <v>4</v>
      </c>
      <c r="B48" s="60">
        <v>36412</v>
      </c>
      <c r="C48" s="59" t="s">
        <v>38</v>
      </c>
      <c r="D48" s="59" t="s">
        <v>39</v>
      </c>
      <c r="E48" s="59" t="s">
        <v>42</v>
      </c>
      <c r="F48" s="61">
        <v>20</v>
      </c>
      <c r="G48" s="62">
        <v>500</v>
      </c>
      <c r="H48" s="63">
        <f t="shared" si="1"/>
        <v>10000</v>
      </c>
    </row>
    <row r="49" spans="1:8" ht="13.5">
      <c r="A49" s="59">
        <v>5</v>
      </c>
      <c r="B49" s="60">
        <v>36412</v>
      </c>
      <c r="C49" s="59" t="s">
        <v>38</v>
      </c>
      <c r="D49" s="59" t="s">
        <v>39</v>
      </c>
      <c r="E49" s="59" t="s">
        <v>42</v>
      </c>
      <c r="F49" s="61">
        <v>20</v>
      </c>
      <c r="G49" s="62">
        <v>500</v>
      </c>
      <c r="H49" s="63">
        <f t="shared" si="1"/>
        <v>10000</v>
      </c>
    </row>
    <row r="50" spans="1:8" ht="13.5">
      <c r="A50" s="59">
        <v>7</v>
      </c>
      <c r="B50" s="60">
        <v>36412</v>
      </c>
      <c r="C50" s="59" t="s">
        <v>38</v>
      </c>
      <c r="D50" s="59" t="s">
        <v>39</v>
      </c>
      <c r="E50" s="59" t="s">
        <v>42</v>
      </c>
      <c r="F50" s="61">
        <v>1</v>
      </c>
      <c r="G50" s="62">
        <v>500</v>
      </c>
      <c r="H50" s="63">
        <f t="shared" si="1"/>
        <v>500</v>
      </c>
    </row>
    <row r="51" spans="1:8" ht="13.5">
      <c r="A51" s="59">
        <v>8</v>
      </c>
      <c r="B51" s="60">
        <v>36412</v>
      </c>
      <c r="C51" s="59" t="s">
        <v>38</v>
      </c>
      <c r="D51" s="59" t="s">
        <v>39</v>
      </c>
      <c r="E51" s="59" t="s">
        <v>42</v>
      </c>
      <c r="F51" s="61">
        <v>1</v>
      </c>
      <c r="G51" s="62">
        <v>500</v>
      </c>
      <c r="H51" s="63">
        <f t="shared" si="1"/>
        <v>500</v>
      </c>
    </row>
    <row r="52" spans="1:8" ht="13.5">
      <c r="A52" s="59">
        <v>9</v>
      </c>
      <c r="B52" s="60">
        <v>36412</v>
      </c>
      <c r="C52" s="59" t="s">
        <v>38</v>
      </c>
      <c r="D52" s="59" t="s">
        <v>39</v>
      </c>
      <c r="E52" s="59" t="s">
        <v>42</v>
      </c>
      <c r="F52" s="61">
        <v>1</v>
      </c>
      <c r="G52" s="62">
        <v>500</v>
      </c>
      <c r="H52" s="63">
        <f t="shared" si="1"/>
        <v>500</v>
      </c>
    </row>
    <row r="53" spans="1:8" ht="13.5">
      <c r="A53" s="59">
        <v>10</v>
      </c>
      <c r="B53" s="60">
        <v>36412</v>
      </c>
      <c r="C53" s="59" t="s">
        <v>38</v>
      </c>
      <c r="D53" s="59" t="s">
        <v>39</v>
      </c>
      <c r="E53" s="59" t="s">
        <v>42</v>
      </c>
      <c r="F53" s="61">
        <v>1</v>
      </c>
      <c r="G53" s="62">
        <v>500</v>
      </c>
      <c r="H53" s="63">
        <f t="shared" si="1"/>
        <v>500</v>
      </c>
    </row>
    <row r="54" spans="1:8" ht="13.5">
      <c r="A54" s="59">
        <v>11</v>
      </c>
      <c r="B54" s="60">
        <v>36412</v>
      </c>
      <c r="C54" s="59" t="s">
        <v>38</v>
      </c>
      <c r="D54" s="59" t="s">
        <v>39</v>
      </c>
      <c r="E54" s="59" t="s">
        <v>42</v>
      </c>
      <c r="F54" s="61">
        <v>1</v>
      </c>
      <c r="G54" s="62">
        <v>500</v>
      </c>
      <c r="H54" s="63">
        <f t="shared" si="1"/>
        <v>500</v>
      </c>
    </row>
    <row r="55" spans="1:8" ht="13.5">
      <c r="A55" s="59">
        <v>12</v>
      </c>
      <c r="B55" s="60">
        <v>36412</v>
      </c>
      <c r="C55" s="59" t="s">
        <v>38</v>
      </c>
      <c r="D55" s="59" t="s">
        <v>39</v>
      </c>
      <c r="E55" s="59" t="s">
        <v>42</v>
      </c>
      <c r="F55" s="61">
        <v>1</v>
      </c>
      <c r="G55" s="62">
        <v>500</v>
      </c>
      <c r="H55" s="63">
        <f t="shared" si="1"/>
        <v>500</v>
      </c>
    </row>
    <row r="56" spans="1:8" ht="13.5">
      <c r="A56" s="59">
        <v>14</v>
      </c>
      <c r="B56" s="60">
        <v>36412</v>
      </c>
      <c r="C56" s="59" t="s">
        <v>38</v>
      </c>
      <c r="D56" s="59" t="s">
        <v>39</v>
      </c>
      <c r="E56" s="59" t="s">
        <v>42</v>
      </c>
      <c r="F56" s="61">
        <v>1</v>
      </c>
      <c r="G56" s="62">
        <v>500</v>
      </c>
      <c r="H56" s="63">
        <f t="shared" si="1"/>
        <v>500</v>
      </c>
    </row>
    <row r="57" spans="1:8" ht="13.5">
      <c r="A57" s="59">
        <v>15</v>
      </c>
      <c r="B57" s="60">
        <v>36412</v>
      </c>
      <c r="C57" s="59" t="s">
        <v>38</v>
      </c>
      <c r="D57" s="59" t="s">
        <v>39</v>
      </c>
      <c r="E57" s="59" t="s">
        <v>42</v>
      </c>
      <c r="F57" s="61">
        <v>1</v>
      </c>
      <c r="G57" s="62">
        <v>500</v>
      </c>
      <c r="H57" s="63">
        <f t="shared" si="1"/>
        <v>500</v>
      </c>
    </row>
    <row r="58" spans="1:8" ht="13.5">
      <c r="A58" s="59">
        <v>16</v>
      </c>
      <c r="B58" s="60">
        <v>36412</v>
      </c>
      <c r="C58" s="59" t="s">
        <v>38</v>
      </c>
      <c r="D58" s="59" t="s">
        <v>39</v>
      </c>
      <c r="E58" s="59" t="s">
        <v>42</v>
      </c>
      <c r="F58" s="61">
        <v>1</v>
      </c>
      <c r="G58" s="62">
        <v>500</v>
      </c>
      <c r="H58" s="63">
        <f t="shared" si="1"/>
        <v>500</v>
      </c>
    </row>
    <row r="59" spans="1:8" ht="13.5">
      <c r="A59" s="59">
        <v>35</v>
      </c>
      <c r="B59" s="60">
        <v>36412</v>
      </c>
      <c r="C59" s="59" t="s">
        <v>45</v>
      </c>
      <c r="D59" s="59" t="s">
        <v>46</v>
      </c>
      <c r="E59" s="59" t="s">
        <v>47</v>
      </c>
      <c r="F59" s="61">
        <v>30</v>
      </c>
      <c r="G59" s="62">
        <v>5000</v>
      </c>
      <c r="H59" s="63">
        <f t="shared" si="1"/>
        <v>150000</v>
      </c>
    </row>
    <row r="60" spans="1:8" ht="13.5">
      <c r="A60" s="59">
        <v>35</v>
      </c>
      <c r="B60" s="60">
        <v>36412</v>
      </c>
      <c r="C60" s="59" t="s">
        <v>45</v>
      </c>
      <c r="D60" s="59" t="s">
        <v>46</v>
      </c>
      <c r="E60" s="59" t="s">
        <v>36</v>
      </c>
      <c r="F60" s="61">
        <v>30</v>
      </c>
      <c r="G60" s="62">
        <v>20000</v>
      </c>
      <c r="H60" s="63">
        <f t="shared" si="1"/>
        <v>600000</v>
      </c>
    </row>
    <row r="61" spans="1:8" ht="13.5">
      <c r="A61" s="59">
        <v>35</v>
      </c>
      <c r="B61" s="60">
        <v>36412</v>
      </c>
      <c r="C61" s="59" t="s">
        <v>45</v>
      </c>
      <c r="D61" s="59" t="s">
        <v>46</v>
      </c>
      <c r="E61" s="59" t="s">
        <v>37</v>
      </c>
      <c r="F61" s="61">
        <v>30</v>
      </c>
      <c r="G61" s="62">
        <v>100</v>
      </c>
      <c r="H61" s="63">
        <f t="shared" si="1"/>
        <v>3000</v>
      </c>
    </row>
    <row r="62" spans="1:8" ht="13.5">
      <c r="A62" s="59">
        <v>36</v>
      </c>
      <c r="B62" s="60">
        <v>36412</v>
      </c>
      <c r="C62" s="59" t="s">
        <v>38</v>
      </c>
      <c r="D62" s="59" t="s">
        <v>48</v>
      </c>
      <c r="E62" s="59" t="s">
        <v>49</v>
      </c>
      <c r="F62" s="61">
        <v>5</v>
      </c>
      <c r="G62" s="62">
        <v>3000</v>
      </c>
      <c r="H62" s="63">
        <f t="shared" si="1"/>
        <v>15000</v>
      </c>
    </row>
    <row r="63" spans="1:8" ht="13.5">
      <c r="A63" s="59">
        <v>36</v>
      </c>
      <c r="B63" s="60">
        <v>36412</v>
      </c>
      <c r="C63" s="59" t="s">
        <v>38</v>
      </c>
      <c r="D63" s="59" t="s">
        <v>48</v>
      </c>
      <c r="E63" s="59" t="s">
        <v>50</v>
      </c>
      <c r="F63" s="61">
        <v>5</v>
      </c>
      <c r="G63" s="62">
        <v>10000</v>
      </c>
      <c r="H63" s="63">
        <f t="shared" si="1"/>
        <v>50000</v>
      </c>
    </row>
    <row r="64" spans="1:8" ht="13.5">
      <c r="A64" s="59">
        <v>36</v>
      </c>
      <c r="B64" s="60">
        <v>36412</v>
      </c>
      <c r="C64" s="59" t="s">
        <v>38</v>
      </c>
      <c r="D64" s="59" t="s">
        <v>48</v>
      </c>
      <c r="E64" s="59" t="s">
        <v>51</v>
      </c>
      <c r="F64" s="61">
        <v>5</v>
      </c>
      <c r="G64" s="62">
        <v>700</v>
      </c>
      <c r="H64" s="63">
        <f t="shared" si="1"/>
        <v>3500</v>
      </c>
    </row>
    <row r="65" spans="1:8" ht="13.5">
      <c r="A65" s="59">
        <v>1</v>
      </c>
      <c r="B65" s="60">
        <v>36411</v>
      </c>
      <c r="C65" s="59" t="s">
        <v>38</v>
      </c>
      <c r="D65" s="59" t="s">
        <v>39</v>
      </c>
      <c r="E65" s="59" t="s">
        <v>37</v>
      </c>
      <c r="F65" s="61">
        <v>20</v>
      </c>
      <c r="G65" s="62">
        <v>200</v>
      </c>
      <c r="H65" s="63">
        <f t="shared" si="1"/>
        <v>4000</v>
      </c>
    </row>
    <row r="66" spans="1:8" ht="13.5">
      <c r="A66" s="59">
        <v>1</v>
      </c>
      <c r="B66" s="60">
        <v>36411</v>
      </c>
      <c r="C66" s="59" t="s">
        <v>34</v>
      </c>
      <c r="D66" s="59" t="s">
        <v>35</v>
      </c>
      <c r="E66" s="59" t="s">
        <v>36</v>
      </c>
      <c r="F66" s="61">
        <v>10</v>
      </c>
      <c r="G66" s="62">
        <v>20000</v>
      </c>
      <c r="H66" s="63">
        <f t="shared" ref="H66:H67" si="2">F66*G66</f>
        <v>200000</v>
      </c>
    </row>
    <row r="67" spans="1:8" ht="13.5">
      <c r="A67" s="59">
        <v>1</v>
      </c>
      <c r="B67" s="60">
        <v>36411</v>
      </c>
      <c r="C67" s="59" t="s">
        <v>34</v>
      </c>
      <c r="D67" s="59" t="s">
        <v>35</v>
      </c>
      <c r="E67" s="59" t="s">
        <v>37</v>
      </c>
      <c r="F67" s="61">
        <v>30</v>
      </c>
      <c r="G67" s="62">
        <v>100</v>
      </c>
      <c r="H67" s="63">
        <f t="shared" si="2"/>
        <v>3000</v>
      </c>
    </row>
  </sheetData>
  <sortState ref="A2:H67">
    <sortCondition descending="1" ref="B1"/>
  </sortState>
  <phoneticPr fontId="0" type="noConversion"/>
  <pageMargins left="0.75" right="0.75" top="1" bottom="1" header="0.5" footer="0.5"/>
  <pageSetup paperSize="9" orientation="portrait" horizontalDpi="120" verticalDpi="144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1"/>
  <dimension ref="A1:AB50"/>
  <sheetViews>
    <sheetView workbookViewId="0">
      <selection activeCell="B8" sqref="B8"/>
    </sheetView>
  </sheetViews>
  <sheetFormatPr defaultRowHeight="12.75"/>
  <cols>
    <col min="1" max="1" width="21.5703125" style="75" customWidth="1"/>
    <col min="2" max="2" width="12.85546875" style="75" customWidth="1"/>
    <col min="3" max="3" width="7.140625" style="65" customWidth="1"/>
    <col min="4" max="4" width="27.140625" style="74" customWidth="1"/>
    <col min="5" max="5" width="9.7109375" style="65" customWidth="1"/>
    <col min="6" max="6" width="4.28515625" style="65" customWidth="1"/>
    <col min="7" max="7" width="6.85546875" style="65" customWidth="1"/>
    <col min="8" max="8" width="9.140625" style="65"/>
    <col min="9" max="9" width="2.140625" style="65" customWidth="1"/>
    <col min="10" max="10" width="18.28515625" style="67" customWidth="1"/>
    <col min="11" max="11" width="45" style="67" customWidth="1"/>
    <col min="12" max="26" width="9.140625" style="67"/>
    <col min="27" max="28" width="9.140625" style="76"/>
    <col min="29" max="16384" width="9.140625" style="67"/>
  </cols>
  <sheetData>
    <row r="1" spans="1:17">
      <c r="A1" s="64"/>
      <c r="B1" s="64"/>
      <c r="D1" s="66"/>
      <c r="J1" s="107"/>
      <c r="K1" s="107"/>
      <c r="L1" s="107"/>
      <c r="M1" s="107"/>
      <c r="N1" s="107"/>
      <c r="O1" s="107"/>
      <c r="P1" s="107"/>
      <c r="Q1" s="107"/>
    </row>
    <row r="2" spans="1:17" ht="18.75">
      <c r="A2" s="13" t="s">
        <v>59</v>
      </c>
      <c r="B2" s="68"/>
      <c r="C2" s="68"/>
      <c r="D2" s="8"/>
      <c r="J2" s="107"/>
      <c r="K2" s="107"/>
      <c r="L2" s="107"/>
      <c r="M2" s="107"/>
      <c r="N2" s="107"/>
      <c r="O2" s="107"/>
      <c r="P2" s="107"/>
      <c r="Q2" s="107"/>
    </row>
    <row r="3" spans="1:17" ht="24.75" customHeight="1" thickBot="1">
      <c r="A3" s="64"/>
      <c r="B3" s="64"/>
      <c r="D3" s="69"/>
      <c r="J3" s="107"/>
      <c r="K3" s="107"/>
      <c r="L3" s="107"/>
      <c r="M3" s="107"/>
      <c r="N3" s="107"/>
      <c r="O3" s="107"/>
      <c r="P3" s="107"/>
      <c r="Q3" s="107"/>
    </row>
    <row r="4" spans="1:17" ht="23.25" customHeight="1">
      <c r="A4" s="3" t="s">
        <v>31</v>
      </c>
      <c r="B4" s="3" t="s">
        <v>60</v>
      </c>
      <c r="C4" s="70"/>
      <c r="D4" s="71" t="s">
        <v>25</v>
      </c>
      <c r="E4" s="105"/>
      <c r="J4" s="107"/>
      <c r="K4" s="107"/>
      <c r="L4" s="109">
        <f>COUNTA(A5:A9)</f>
        <v>5</v>
      </c>
      <c r="M4" s="107"/>
      <c r="N4" s="107"/>
      <c r="O4" s="107"/>
      <c r="P4" s="107"/>
      <c r="Q4" s="107"/>
    </row>
    <row r="5" spans="1:17" ht="25.5" customHeight="1" thickBot="1">
      <c r="A5" s="116" t="s">
        <v>34</v>
      </c>
      <c r="B5" s="104"/>
      <c r="C5" s="72"/>
      <c r="D5" s="71" t="s">
        <v>61</v>
      </c>
      <c r="E5" s="106"/>
      <c r="J5" s="107"/>
      <c r="K5" s="107"/>
      <c r="L5" s="109">
        <f>AVERAGE(B5:B9)</f>
        <v>1</v>
      </c>
      <c r="M5" s="107"/>
      <c r="N5" s="107"/>
      <c r="O5" s="107"/>
      <c r="P5" s="107"/>
      <c r="Q5" s="107"/>
    </row>
    <row r="6" spans="1:17" ht="17.25" customHeight="1">
      <c r="A6" s="116" t="s">
        <v>38</v>
      </c>
      <c r="B6" s="104"/>
      <c r="C6" s="72"/>
      <c r="D6" s="8"/>
      <c r="J6" s="107"/>
      <c r="K6" s="107"/>
      <c r="L6" s="109">
        <f>SUMIF(БД!C:C,'3_2'!A5,БД!H:H)</f>
        <v>2124400</v>
      </c>
      <c r="M6" s="107"/>
      <c r="N6" s="107"/>
      <c r="O6" s="107"/>
      <c r="P6" s="107"/>
      <c r="Q6" s="107"/>
    </row>
    <row r="7" spans="1:17">
      <c r="A7" s="116" t="s">
        <v>45</v>
      </c>
      <c r="B7" s="104"/>
      <c r="C7" s="72"/>
      <c r="D7" s="8"/>
      <c r="J7" s="107"/>
      <c r="K7" s="107"/>
      <c r="L7" s="109">
        <f>SUMIF(БД!C:C,'3_2'!A6,БД!H:H)</f>
        <v>160000</v>
      </c>
      <c r="M7" s="107"/>
      <c r="N7" s="107"/>
      <c r="O7" s="107"/>
      <c r="P7" s="107"/>
      <c r="Q7" s="107"/>
    </row>
    <row r="8" spans="1:17" ht="15.75" customHeight="1">
      <c r="A8" s="116" t="s">
        <v>52</v>
      </c>
      <c r="B8" s="104"/>
      <c r="C8" s="72"/>
      <c r="D8" s="8"/>
      <c r="J8" s="107"/>
      <c r="K8" s="107"/>
      <c r="L8" s="109">
        <f>SUMIF(БД!C:C,'3_2'!A7,БД!H:H)</f>
        <v>1636900</v>
      </c>
      <c r="M8" s="107"/>
      <c r="N8" s="107"/>
      <c r="O8" s="107"/>
      <c r="P8" s="107"/>
      <c r="Q8" s="107"/>
    </row>
    <row r="9" spans="1:17" ht="14.25" customHeight="1">
      <c r="A9" s="116" t="s">
        <v>58</v>
      </c>
      <c r="B9" s="104">
        <v>1</v>
      </c>
      <c r="C9" s="72"/>
      <c r="D9" s="8"/>
      <c r="J9" s="107"/>
      <c r="K9" s="107"/>
      <c r="L9" s="109">
        <f>SUMIF(БД!C:C,'3_2'!A8,БД!H:H)</f>
        <v>196000</v>
      </c>
      <c r="M9" s="107"/>
      <c r="N9" s="107"/>
      <c r="O9" s="107"/>
      <c r="P9" s="107"/>
      <c r="Q9" s="107"/>
    </row>
    <row r="10" spans="1:17" ht="20.25" customHeight="1">
      <c r="A10" s="64"/>
      <c r="B10" s="64"/>
      <c r="D10" s="8"/>
      <c r="J10" s="107"/>
      <c r="K10" s="107"/>
      <c r="L10" s="109">
        <f>SUMIF(БД!C:C,'3_2'!A9,БД!H:H)</f>
        <v>30000</v>
      </c>
      <c r="M10" s="107"/>
      <c r="N10" s="107"/>
      <c r="O10" s="107"/>
      <c r="P10" s="107"/>
      <c r="Q10" s="107"/>
    </row>
    <row r="11" spans="1:17" ht="15.75">
      <c r="A11" s="64"/>
      <c r="B11" s="64"/>
      <c r="C11" s="73"/>
      <c r="D11" s="8"/>
      <c r="J11" s="107"/>
      <c r="K11" s="107"/>
      <c r="L11" s="107"/>
      <c r="M11" s="107"/>
      <c r="N11" s="107"/>
      <c r="O11" s="107"/>
      <c r="P11" s="107"/>
      <c r="Q11" s="107"/>
    </row>
    <row r="12" spans="1:17" ht="21" customHeight="1">
      <c r="A12" s="73"/>
      <c r="B12" s="73"/>
      <c r="C12" s="70"/>
      <c r="D12" s="8"/>
      <c r="J12" s="107"/>
      <c r="K12" s="108" t="str">
        <f>IF(AND(E4=L4,E5=L5,B5=L6,B6=L7,B7=L8,B8=L9,B9=L10),"Формулы введены верно","Формулы введены не верно")</f>
        <v>Формулы введены не верно</v>
      </c>
      <c r="L12" s="107"/>
      <c r="M12" s="107"/>
      <c r="N12" s="107"/>
      <c r="O12" s="107"/>
      <c r="P12" s="107"/>
      <c r="Q12" s="107"/>
    </row>
    <row r="13" spans="1:17" ht="17.25" customHeight="1">
      <c r="A13" s="8"/>
      <c r="B13" s="1"/>
      <c r="C13" s="72"/>
      <c r="D13" s="8"/>
      <c r="J13" s="107"/>
      <c r="K13" s="107"/>
      <c r="L13" s="107"/>
      <c r="M13" s="107"/>
      <c r="N13" s="107"/>
      <c r="O13" s="107"/>
      <c r="P13" s="107"/>
      <c r="Q13" s="107"/>
    </row>
    <row r="14" spans="1:17" ht="11.25" customHeight="1">
      <c r="A14" s="118"/>
      <c r="B14" s="1"/>
      <c r="C14" s="72"/>
      <c r="D14" s="8"/>
      <c r="J14" s="107"/>
      <c r="K14" s="107"/>
      <c r="L14" s="107"/>
      <c r="M14" s="107"/>
      <c r="N14" s="107"/>
      <c r="O14" s="107"/>
      <c r="P14" s="107"/>
      <c r="Q14" s="107"/>
    </row>
    <row r="15" spans="1:17" ht="18" customHeight="1">
      <c r="A15" s="118"/>
      <c r="B15" s="1"/>
      <c r="C15" s="72"/>
      <c r="D15" s="118"/>
      <c r="J15" s="107"/>
      <c r="K15" s="107"/>
      <c r="L15" s="107"/>
      <c r="M15" s="107"/>
      <c r="N15" s="107"/>
      <c r="O15" s="107"/>
      <c r="P15" s="107"/>
      <c r="Q15" s="107"/>
    </row>
    <row r="16" spans="1:17" ht="13.5" customHeight="1">
      <c r="A16" s="8"/>
      <c r="B16" s="1"/>
      <c r="C16" s="72"/>
      <c r="D16" s="118"/>
      <c r="J16" s="107"/>
      <c r="K16" s="107"/>
      <c r="L16" s="107"/>
      <c r="M16" s="107"/>
      <c r="N16" s="107"/>
      <c r="O16" s="107"/>
      <c r="P16" s="107"/>
      <c r="Q16" s="107"/>
    </row>
    <row r="17" spans="1:17">
      <c r="A17" s="118"/>
      <c r="B17" s="1"/>
      <c r="C17" s="72"/>
      <c r="D17" s="8"/>
      <c r="J17" s="107"/>
      <c r="K17" s="107"/>
      <c r="L17" s="107"/>
      <c r="M17" s="107"/>
      <c r="N17" s="107"/>
      <c r="O17" s="107"/>
      <c r="P17" s="107"/>
      <c r="Q17" s="107"/>
    </row>
    <row r="18" spans="1:17">
      <c r="A18" s="118"/>
      <c r="B18" s="1"/>
      <c r="C18" s="72"/>
      <c r="D18" s="8"/>
      <c r="J18" s="107"/>
      <c r="K18" s="107"/>
      <c r="L18" s="107"/>
      <c r="M18" s="107"/>
      <c r="N18" s="107"/>
      <c r="O18" s="107"/>
      <c r="P18" s="107"/>
      <c r="Q18" s="107"/>
    </row>
    <row r="19" spans="1:17">
      <c r="A19" s="8"/>
      <c r="B19" s="1"/>
      <c r="C19" s="72"/>
      <c r="D19" s="8"/>
      <c r="J19" s="107"/>
      <c r="K19" s="107"/>
      <c r="L19" s="107"/>
      <c r="M19" s="107"/>
      <c r="N19" s="107"/>
      <c r="O19" s="107"/>
      <c r="P19" s="107"/>
      <c r="Q19" s="107"/>
    </row>
    <row r="20" spans="1:17" ht="38.25" customHeight="1">
      <c r="A20" s="8"/>
      <c r="B20" s="1"/>
      <c r="C20" s="72"/>
      <c r="D20" s="8"/>
      <c r="J20" s="107"/>
      <c r="K20" s="107"/>
      <c r="L20" s="107"/>
      <c r="M20" s="107"/>
      <c r="N20" s="107"/>
      <c r="O20" s="107"/>
      <c r="P20" s="107"/>
      <c r="Q20" s="107"/>
    </row>
    <row r="21" spans="1:17">
      <c r="A21" s="118" t="s">
        <v>62</v>
      </c>
      <c r="B21" s="1"/>
      <c r="C21" s="72"/>
      <c r="D21" s="8"/>
      <c r="J21" s="107"/>
      <c r="K21" s="107"/>
      <c r="L21" s="107"/>
      <c r="M21" s="107"/>
      <c r="N21" s="107"/>
      <c r="O21" s="107"/>
      <c r="P21" s="107"/>
      <c r="Q21" s="107"/>
    </row>
    <row r="22" spans="1:17" ht="21" customHeight="1">
      <c r="A22" s="118"/>
      <c r="B22" s="1"/>
      <c r="C22" s="72"/>
      <c r="D22" s="118"/>
      <c r="J22" s="107"/>
      <c r="K22" s="107"/>
      <c r="L22" s="107"/>
      <c r="M22" s="107"/>
      <c r="N22" s="107"/>
      <c r="O22" s="107"/>
      <c r="P22" s="107"/>
      <c r="Q22" s="107"/>
    </row>
    <row r="23" spans="1:17">
      <c r="A23" s="1"/>
      <c r="B23" s="1"/>
      <c r="C23" s="72"/>
      <c r="D23" s="118"/>
      <c r="J23" s="107"/>
      <c r="K23" s="107"/>
      <c r="L23" s="107"/>
      <c r="M23" s="107"/>
      <c r="N23" s="107"/>
      <c r="O23" s="107"/>
      <c r="P23" s="107"/>
      <c r="Q23" s="107"/>
    </row>
    <row r="24" spans="1:17" ht="15.75">
      <c r="A24" s="1"/>
      <c r="B24" s="1"/>
      <c r="C24" s="73"/>
      <c r="D24" s="8"/>
      <c r="J24" s="107"/>
      <c r="K24" s="107"/>
      <c r="L24" s="107"/>
      <c r="M24" s="107"/>
      <c r="N24" s="107"/>
      <c r="O24" s="107"/>
      <c r="P24" s="107"/>
      <c r="Q24" s="107"/>
    </row>
    <row r="25" spans="1:17" ht="27.75" customHeight="1">
      <c r="A25" s="1"/>
      <c r="B25" s="1"/>
      <c r="C25" s="70"/>
      <c r="D25" s="8"/>
      <c r="J25" s="107"/>
      <c r="K25" s="107"/>
      <c r="L25" s="107"/>
      <c r="M25" s="107"/>
      <c r="N25" s="107"/>
      <c r="O25" s="107"/>
      <c r="P25" s="107"/>
      <c r="Q25" s="107"/>
    </row>
    <row r="26" spans="1:17" ht="19.5" customHeight="1">
      <c r="A26" s="1"/>
      <c r="B26" s="1"/>
      <c r="C26" s="72"/>
      <c r="D26" s="8"/>
    </row>
    <row r="27" spans="1:17">
      <c r="A27" s="1"/>
      <c r="B27" s="1"/>
      <c r="C27" s="72"/>
      <c r="D27" s="8"/>
    </row>
    <row r="28" spans="1:17">
      <c r="A28" s="1"/>
      <c r="B28" s="1"/>
      <c r="C28" s="72"/>
      <c r="D28" s="8"/>
    </row>
    <row r="29" spans="1:17">
      <c r="A29" s="2"/>
      <c r="B29" s="2"/>
      <c r="C29" s="72"/>
      <c r="D29" s="8"/>
    </row>
    <row r="30" spans="1:17">
      <c r="A30" s="2"/>
      <c r="B30" s="2"/>
      <c r="C30" s="72"/>
      <c r="D30" s="8"/>
    </row>
    <row r="31" spans="1:17">
      <c r="A31" s="2"/>
      <c r="B31" s="2"/>
      <c r="C31" s="72"/>
      <c r="D31" s="8"/>
    </row>
    <row r="32" spans="1:17">
      <c r="A32" s="2"/>
      <c r="B32" s="2"/>
      <c r="C32" s="72"/>
      <c r="D32" s="8"/>
    </row>
    <row r="33" spans="1:4">
      <c r="A33" s="2"/>
      <c r="B33" s="2"/>
      <c r="C33" s="72"/>
      <c r="D33" s="8"/>
    </row>
    <row r="34" spans="1:4" ht="15.75" customHeight="1">
      <c r="A34" s="2"/>
      <c r="B34" s="2"/>
      <c r="C34" s="72"/>
    </row>
    <row r="35" spans="1:4">
      <c r="A35" s="2"/>
      <c r="B35" s="2"/>
      <c r="C35" s="72"/>
      <c r="D35" s="8"/>
    </row>
    <row r="36" spans="1:4">
      <c r="A36" s="2"/>
      <c r="B36" s="2"/>
      <c r="D36" s="8"/>
    </row>
    <row r="37" spans="1:4">
      <c r="A37" s="2"/>
      <c r="B37" s="2"/>
      <c r="D37" s="8"/>
    </row>
    <row r="38" spans="1:4">
      <c r="A38" s="2"/>
      <c r="B38" s="2"/>
      <c r="D38" s="8"/>
    </row>
    <row r="39" spans="1:4">
      <c r="A39" s="2"/>
      <c r="B39" s="2"/>
      <c r="D39" s="8"/>
    </row>
    <row r="40" spans="1:4">
      <c r="A40" s="2"/>
      <c r="B40" s="2"/>
      <c r="D40" s="8"/>
    </row>
    <row r="41" spans="1:4">
      <c r="A41" s="2"/>
      <c r="B41" s="2"/>
      <c r="D41" s="8"/>
    </row>
    <row r="42" spans="1:4">
      <c r="A42" s="2"/>
      <c r="B42" s="2"/>
      <c r="D42" s="8"/>
    </row>
    <row r="43" spans="1:4">
      <c r="A43" s="2"/>
      <c r="B43" s="2"/>
      <c r="D43" s="8"/>
    </row>
    <row r="44" spans="1:4">
      <c r="A44" s="2"/>
      <c r="B44" s="2"/>
      <c r="D44" s="8"/>
    </row>
    <row r="45" spans="1:4">
      <c r="A45" s="2"/>
      <c r="B45" s="2"/>
      <c r="D45" s="8"/>
    </row>
    <row r="46" spans="1:4">
      <c r="A46" s="2"/>
      <c r="B46" s="2"/>
      <c r="D46" s="8"/>
    </row>
    <row r="47" spans="1:4">
      <c r="A47" s="2"/>
      <c r="B47" s="2"/>
      <c r="D47" s="8"/>
    </row>
    <row r="48" spans="1:4">
      <c r="A48" s="2"/>
      <c r="B48" s="2"/>
    </row>
    <row r="49" spans="1:2">
      <c r="A49" s="2"/>
      <c r="B49" s="2"/>
    </row>
    <row r="50" spans="1:2">
      <c r="A50" s="2"/>
      <c r="B50" s="2"/>
    </row>
  </sheetData>
  <sheetProtection password="FEA3" sheet="1" objects="1" scenarios="1" selectLockedCells="1"/>
  <mergeCells count="5">
    <mergeCell ref="A17:A18"/>
    <mergeCell ref="A14:A15"/>
    <mergeCell ref="A21:A22"/>
    <mergeCell ref="D22:D23"/>
    <mergeCell ref="D15:D16"/>
  </mergeCells>
  <phoneticPr fontId="0" type="noConversion"/>
  <conditionalFormatting sqref="K12">
    <cfRule type="cellIs" dxfId="5" priority="2" operator="equal">
      <formula>"Формулы введены не верно"</formula>
    </cfRule>
    <cfRule type="cellIs" dxfId="4" priority="1" operator="equal">
      <formula>"Формулы введены верно"</formula>
    </cfRule>
  </conditionalFormatting>
  <pageMargins left="0.75" right="0.75" top="1" bottom="1" header="0.5" footer="0.5"/>
  <pageSetup paperSize="9"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7"/>
  <dimension ref="A1:AB50"/>
  <sheetViews>
    <sheetView workbookViewId="0">
      <selection activeCell="B10" sqref="B10"/>
    </sheetView>
  </sheetViews>
  <sheetFormatPr defaultRowHeight="12.75"/>
  <cols>
    <col min="1" max="1" width="20" style="75" customWidth="1"/>
    <col min="2" max="2" width="12.85546875" style="75" customWidth="1"/>
    <col min="3" max="3" width="7.140625" style="65" customWidth="1"/>
    <col min="4" max="4" width="27.140625" style="74" customWidth="1"/>
    <col min="5" max="5" width="9.7109375" style="65" customWidth="1"/>
    <col min="6" max="6" width="4.28515625" style="65" customWidth="1"/>
    <col min="7" max="7" width="6.85546875" style="65" customWidth="1"/>
    <col min="8" max="8" width="9.140625" style="65"/>
    <col min="9" max="9" width="2.140625" style="65" customWidth="1"/>
    <col min="10" max="10" width="18.28515625" style="67" customWidth="1"/>
    <col min="11" max="11" width="55.140625" style="67" customWidth="1"/>
    <col min="12" max="26" width="9.140625" style="67"/>
    <col min="27" max="28" width="9.140625" style="76"/>
    <col min="29" max="16384" width="9.140625" style="67"/>
  </cols>
  <sheetData>
    <row r="1" spans="1:15">
      <c r="A1" s="64"/>
      <c r="B1" s="64"/>
      <c r="D1" s="66"/>
    </row>
    <row r="2" spans="1:15" ht="18.75">
      <c r="A2" s="13" t="s">
        <v>63</v>
      </c>
      <c r="B2" s="68"/>
      <c r="C2" s="68"/>
      <c r="D2" s="8"/>
      <c r="H2" s="111"/>
      <c r="I2" s="111"/>
      <c r="J2" s="107"/>
      <c r="K2" s="107"/>
      <c r="L2" s="107"/>
      <c r="M2" s="107"/>
      <c r="N2" s="107"/>
      <c r="O2" s="107"/>
    </row>
    <row r="3" spans="1:15" ht="24.75" customHeight="1">
      <c r="A3" s="64"/>
      <c r="B3" s="64"/>
      <c r="D3" s="69"/>
      <c r="H3" s="111"/>
      <c r="I3" s="111"/>
      <c r="J3" s="107"/>
      <c r="K3" s="107"/>
      <c r="L3" s="107"/>
      <c r="M3" s="107"/>
      <c r="N3" s="107"/>
      <c r="O3" s="107"/>
    </row>
    <row r="4" spans="1:15" ht="23.25" customHeight="1">
      <c r="A4" s="3" t="s">
        <v>7</v>
      </c>
      <c r="B4" s="3" t="s">
        <v>33</v>
      </c>
      <c r="C4" s="70"/>
      <c r="D4" s="3" t="s">
        <v>64</v>
      </c>
      <c r="E4" s="110"/>
      <c r="H4" s="111"/>
      <c r="I4" s="111"/>
      <c r="J4" s="107"/>
      <c r="K4" s="107"/>
      <c r="L4" s="109">
        <f>MAX(БД!G:G)</f>
        <v>20000</v>
      </c>
      <c r="M4" s="109"/>
      <c r="N4" s="107"/>
      <c r="O4" s="107"/>
    </row>
    <row r="5" spans="1:15" ht="25.5" customHeight="1">
      <c r="A5" s="116" t="s">
        <v>36</v>
      </c>
      <c r="B5" s="104"/>
      <c r="C5" s="72"/>
      <c r="D5" s="3" t="s">
        <v>65</v>
      </c>
      <c r="E5" s="110"/>
      <c r="H5" s="111"/>
      <c r="I5" s="111"/>
      <c r="J5" s="107"/>
      <c r="K5" s="107"/>
      <c r="L5" s="109">
        <f>MIN(БД!G:G)</f>
        <v>100</v>
      </c>
      <c r="M5" s="109">
        <f>SUMIF(БД!E:E,'3_3'!A5,БД!F:F)</f>
        <v>74</v>
      </c>
      <c r="N5" s="107"/>
      <c r="O5" s="107"/>
    </row>
    <row r="6" spans="1:15" ht="17.25" customHeight="1">
      <c r="A6" s="116" t="s">
        <v>37</v>
      </c>
      <c r="B6" s="104"/>
      <c r="C6" s="72"/>
      <c r="D6" s="8"/>
      <c r="H6" s="111"/>
      <c r="I6" s="111"/>
      <c r="J6" s="107"/>
      <c r="K6" s="107"/>
      <c r="L6" s="109"/>
      <c r="M6" s="109">
        <f>SUMIF(БД!E:E,'3_3'!A6,БД!F:F)</f>
        <v>466</v>
      </c>
      <c r="N6" s="107"/>
      <c r="O6" s="107"/>
    </row>
    <row r="7" spans="1:15">
      <c r="A7" s="116" t="s">
        <v>41</v>
      </c>
      <c r="B7" s="104"/>
      <c r="C7" s="72"/>
      <c r="D7" s="8"/>
      <c r="H7" s="111"/>
      <c r="I7" s="111"/>
      <c r="J7" s="107"/>
      <c r="K7" s="107"/>
      <c r="L7" s="109"/>
      <c r="M7" s="109">
        <f>SUMIF(БД!E:E,'3_3'!A7,БД!F:F)</f>
        <v>202</v>
      </c>
      <c r="N7" s="107"/>
      <c r="O7" s="107"/>
    </row>
    <row r="8" spans="1:15" ht="15.75" customHeight="1">
      <c r="A8" s="116" t="s">
        <v>42</v>
      </c>
      <c r="B8" s="104"/>
      <c r="C8" s="72"/>
      <c r="D8" s="8"/>
      <c r="H8" s="111"/>
      <c r="I8" s="111"/>
      <c r="J8" s="107"/>
      <c r="K8" s="107"/>
      <c r="L8" s="109"/>
      <c r="M8" s="109">
        <f>SUMIF(БД!E:E,'3_3'!A8,БД!F:F)</f>
        <v>289</v>
      </c>
      <c r="N8" s="107"/>
      <c r="O8" s="107"/>
    </row>
    <row r="9" spans="1:15" ht="14.25" customHeight="1">
      <c r="A9" s="116" t="s">
        <v>43</v>
      </c>
      <c r="B9" s="104"/>
      <c r="C9" s="72"/>
      <c r="D9" s="8"/>
      <c r="H9" s="111"/>
      <c r="I9" s="111"/>
      <c r="J9" s="107"/>
      <c r="K9" s="107"/>
      <c r="L9" s="109"/>
      <c r="M9" s="109">
        <f>SUMIF(БД!E:E,'3_3'!A9,БД!F:F)</f>
        <v>413</v>
      </c>
      <c r="N9" s="107"/>
      <c r="O9" s="107"/>
    </row>
    <row r="10" spans="1:15" ht="20.25" customHeight="1">
      <c r="A10" s="116" t="s">
        <v>44</v>
      </c>
      <c r="B10" s="104"/>
      <c r="C10" s="1"/>
      <c r="D10" s="8"/>
      <c r="H10" s="111"/>
      <c r="I10" s="111"/>
      <c r="J10" s="107"/>
      <c r="K10" s="107"/>
      <c r="L10" s="109"/>
      <c r="M10" s="109">
        <f>SUMIF(БД!E:E,'3_3'!A10,БД!F:F)</f>
        <v>112</v>
      </c>
      <c r="N10" s="107"/>
      <c r="O10" s="107"/>
    </row>
    <row r="11" spans="1:15">
      <c r="A11" s="116" t="s">
        <v>47</v>
      </c>
      <c r="B11" s="104"/>
      <c r="C11" s="1"/>
      <c r="D11" s="8"/>
      <c r="H11" s="111"/>
      <c r="I11" s="111"/>
      <c r="J11" s="107"/>
      <c r="K11" s="107"/>
      <c r="L11" s="109"/>
      <c r="M11" s="109">
        <f>SUMIF(БД!E:E,'3_3'!A11,БД!F:F)</f>
        <v>354</v>
      </c>
      <c r="N11" s="107"/>
      <c r="O11" s="107"/>
    </row>
    <row r="12" spans="1:15" ht="21" customHeight="1">
      <c r="A12" s="116" t="s">
        <v>49</v>
      </c>
      <c r="B12" s="104"/>
      <c r="C12" s="1"/>
      <c r="D12" s="8"/>
      <c r="H12" s="111"/>
      <c r="I12" s="111"/>
      <c r="J12" s="107"/>
      <c r="K12" s="107"/>
      <c r="L12" s="109"/>
      <c r="M12" s="109">
        <f>SUMIF(БД!E:E,'3_3'!A12,БД!F:F)</f>
        <v>20</v>
      </c>
      <c r="N12" s="107"/>
      <c r="O12" s="107"/>
    </row>
    <row r="13" spans="1:15" ht="17.25" customHeight="1">
      <c r="A13" s="116" t="s">
        <v>50</v>
      </c>
      <c r="B13" s="104"/>
      <c r="C13" s="1"/>
      <c r="D13" s="8"/>
      <c r="H13" s="111"/>
      <c r="I13" s="111"/>
      <c r="J13" s="107"/>
      <c r="K13" s="107"/>
      <c r="L13" s="109"/>
      <c r="M13" s="109">
        <f>SUMIF(БД!E:E,'3_3'!A13,БД!F:F)</f>
        <v>15</v>
      </c>
      <c r="N13" s="107"/>
      <c r="O13" s="107"/>
    </row>
    <row r="14" spans="1:15" ht="11.25" customHeight="1">
      <c r="A14" s="116" t="s">
        <v>51</v>
      </c>
      <c r="B14" s="104"/>
      <c r="C14" s="1"/>
      <c r="D14" s="8"/>
      <c r="H14" s="111"/>
      <c r="I14" s="111"/>
      <c r="J14" s="107"/>
      <c r="K14" s="107"/>
      <c r="L14" s="109"/>
      <c r="M14" s="109">
        <f>SUMIF(БД!E:E,'3_3'!A14,БД!F:F)</f>
        <v>14</v>
      </c>
      <c r="N14" s="107"/>
      <c r="O14" s="107"/>
    </row>
    <row r="15" spans="1:15" ht="18" customHeight="1">
      <c r="A15" s="64"/>
      <c r="B15" s="1"/>
      <c r="C15" s="1"/>
      <c r="D15" s="118"/>
      <c r="H15" s="111"/>
      <c r="I15" s="111"/>
      <c r="J15" s="107"/>
      <c r="K15" s="107"/>
      <c r="L15" s="107"/>
      <c r="M15" s="107"/>
      <c r="N15" s="107"/>
      <c r="O15" s="107"/>
    </row>
    <row r="16" spans="1:15" ht="43.5" customHeight="1">
      <c r="A16" s="64"/>
      <c r="B16" s="1"/>
      <c r="C16" s="1"/>
      <c r="D16" s="118"/>
      <c r="H16" s="111"/>
      <c r="I16" s="111"/>
      <c r="J16" s="107"/>
      <c r="K16" s="112" t="str">
        <f>IF(AND(E4=L4,E5=L5,B5=M5,B6=M6,B7=M7,B8=M8,B9=M9,B10=M10,B11=M11,B12=M12,B13=M13,B14=M14),"Формулы введены верно","Формулы введены не верно")</f>
        <v>Формулы введены не верно</v>
      </c>
      <c r="L16" s="107"/>
      <c r="M16" s="107"/>
      <c r="N16" s="107"/>
      <c r="O16" s="107"/>
    </row>
    <row r="17" spans="1:28">
      <c r="A17" s="1"/>
      <c r="B17" s="1"/>
      <c r="C17" s="1"/>
      <c r="D17" s="8"/>
      <c r="H17" s="111"/>
      <c r="I17" s="111"/>
      <c r="J17" s="107"/>
      <c r="K17" s="107"/>
      <c r="L17" s="107"/>
      <c r="M17" s="107"/>
      <c r="N17" s="107"/>
      <c r="O17" s="107"/>
    </row>
    <row r="18" spans="1:28">
      <c r="A18" s="1"/>
      <c r="B18" s="1"/>
      <c r="C18" s="1"/>
      <c r="D18" s="8"/>
      <c r="H18" s="111"/>
      <c r="I18" s="111"/>
      <c r="J18" s="107"/>
      <c r="K18" s="107"/>
      <c r="L18" s="107"/>
      <c r="M18" s="107"/>
      <c r="N18" s="107"/>
      <c r="O18" s="107"/>
    </row>
    <row r="19" spans="1:28">
      <c r="A19" s="1"/>
      <c r="B19" s="1"/>
      <c r="C19" s="1"/>
      <c r="D19" s="8"/>
      <c r="H19" s="111"/>
      <c r="I19" s="111"/>
      <c r="J19" s="107"/>
      <c r="K19" s="107"/>
      <c r="L19" s="107"/>
      <c r="M19" s="107"/>
      <c r="N19" s="107"/>
      <c r="O19" s="107"/>
    </row>
    <row r="20" spans="1:28" ht="38.25" customHeight="1">
      <c r="A20" s="2"/>
      <c r="B20" s="2"/>
      <c r="C20" s="2"/>
      <c r="D20" s="8"/>
      <c r="H20" s="111"/>
      <c r="I20" s="111"/>
      <c r="J20" s="107"/>
      <c r="K20" s="107"/>
      <c r="L20" s="107"/>
      <c r="M20" s="107"/>
      <c r="N20" s="107"/>
      <c r="O20" s="107"/>
    </row>
    <row r="21" spans="1:28" s="75" customFormat="1">
      <c r="A21" s="77"/>
      <c r="B21" s="78"/>
      <c r="C21" s="79"/>
      <c r="D21" s="77"/>
      <c r="E21" s="64"/>
      <c r="F21" s="64"/>
      <c r="G21" s="64"/>
      <c r="H21" s="113"/>
      <c r="I21" s="113"/>
      <c r="J21" s="114"/>
      <c r="K21" s="114"/>
      <c r="L21" s="114"/>
      <c r="M21" s="114"/>
      <c r="N21" s="114"/>
      <c r="O21" s="114"/>
      <c r="AA21" s="80"/>
      <c r="AB21" s="80"/>
    </row>
    <row r="22" spans="1:28" s="75" customFormat="1" ht="21" customHeight="1">
      <c r="A22" s="77"/>
      <c r="B22" s="78"/>
      <c r="C22" s="79"/>
      <c r="D22" s="77"/>
      <c r="E22" s="64"/>
      <c r="F22" s="64"/>
      <c r="G22" s="64"/>
      <c r="H22" s="113"/>
      <c r="I22" s="113"/>
      <c r="J22" s="114"/>
      <c r="K22" s="114"/>
      <c r="L22" s="114"/>
      <c r="M22" s="114"/>
      <c r="N22" s="114"/>
      <c r="O22" s="114"/>
      <c r="AA22" s="80"/>
      <c r="AB22" s="80"/>
    </row>
    <row r="23" spans="1:28" s="75" customFormat="1">
      <c r="A23" s="78"/>
      <c r="B23" s="78"/>
      <c r="C23" s="79"/>
      <c r="D23" s="77"/>
      <c r="E23" s="64"/>
      <c r="F23" s="64"/>
      <c r="G23" s="64"/>
      <c r="H23" s="113"/>
      <c r="I23" s="113"/>
      <c r="J23" s="114"/>
      <c r="K23" s="114"/>
      <c r="L23" s="114"/>
      <c r="M23" s="114"/>
      <c r="N23" s="114"/>
      <c r="O23" s="114"/>
      <c r="AA23" s="80"/>
      <c r="AB23" s="80"/>
    </row>
    <row r="24" spans="1:28" s="75" customFormat="1" ht="15.75">
      <c r="A24" s="78"/>
      <c r="B24" s="78"/>
      <c r="C24" s="73"/>
      <c r="D24" s="77"/>
      <c r="E24" s="64"/>
      <c r="F24" s="64"/>
      <c r="G24" s="64"/>
      <c r="H24" s="113"/>
      <c r="I24" s="113"/>
      <c r="J24" s="114"/>
      <c r="K24" s="114"/>
      <c r="L24" s="114"/>
      <c r="M24" s="114"/>
      <c r="N24" s="114"/>
      <c r="O24" s="114"/>
      <c r="AA24" s="80"/>
      <c r="AB24" s="80"/>
    </row>
    <row r="25" spans="1:28" s="75" customFormat="1" ht="27.75" customHeight="1">
      <c r="A25" s="78"/>
      <c r="B25" s="78"/>
      <c r="C25" s="81"/>
      <c r="D25" s="77"/>
      <c r="E25" s="64"/>
      <c r="F25" s="64"/>
      <c r="G25" s="64"/>
      <c r="H25" s="64"/>
      <c r="I25" s="64"/>
      <c r="AA25" s="80"/>
      <c r="AB25" s="80"/>
    </row>
    <row r="26" spans="1:28" s="75" customFormat="1" ht="19.5" customHeight="1">
      <c r="A26" s="78"/>
      <c r="B26" s="78"/>
      <c r="C26" s="79"/>
      <c r="D26" s="77"/>
      <c r="E26" s="64"/>
      <c r="F26" s="64"/>
      <c r="G26" s="64"/>
      <c r="H26" s="64"/>
      <c r="I26" s="64"/>
      <c r="AA26" s="80"/>
      <c r="AB26" s="80"/>
    </row>
    <row r="27" spans="1:28" s="75" customFormat="1">
      <c r="A27" s="78"/>
      <c r="B27" s="78"/>
      <c r="C27" s="79"/>
      <c r="D27" s="77"/>
      <c r="E27" s="64"/>
      <c r="F27" s="64"/>
      <c r="G27" s="64"/>
      <c r="H27" s="64"/>
      <c r="I27" s="64"/>
      <c r="AA27" s="80"/>
      <c r="AB27" s="80"/>
    </row>
    <row r="28" spans="1:28" s="75" customFormat="1">
      <c r="A28" s="78"/>
      <c r="B28" s="78"/>
      <c r="C28" s="79"/>
      <c r="D28" s="77"/>
      <c r="E28" s="64"/>
      <c r="F28" s="64"/>
      <c r="G28" s="64"/>
      <c r="H28" s="64"/>
      <c r="I28" s="64"/>
      <c r="AA28" s="80"/>
      <c r="AB28" s="80"/>
    </row>
    <row r="29" spans="1:28" s="75" customFormat="1">
      <c r="A29" s="82"/>
      <c r="B29" s="82"/>
      <c r="C29" s="79"/>
      <c r="D29" s="77"/>
      <c r="E29" s="64"/>
      <c r="F29" s="64"/>
      <c r="G29" s="64"/>
      <c r="H29" s="64"/>
      <c r="I29" s="64"/>
      <c r="AA29" s="80"/>
      <c r="AB29" s="80"/>
    </row>
    <row r="30" spans="1:28" s="75" customFormat="1">
      <c r="A30" s="82"/>
      <c r="B30" s="82"/>
      <c r="C30" s="79"/>
      <c r="D30" s="77"/>
      <c r="E30" s="64"/>
      <c r="F30" s="64"/>
      <c r="G30" s="64"/>
      <c r="H30" s="64"/>
      <c r="I30" s="64"/>
      <c r="AA30" s="80"/>
      <c r="AB30" s="80"/>
    </row>
    <row r="31" spans="1:28" s="75" customFormat="1">
      <c r="A31" s="82"/>
      <c r="B31" s="82"/>
      <c r="C31" s="79"/>
      <c r="D31" s="77"/>
      <c r="E31" s="64"/>
      <c r="F31" s="64"/>
      <c r="G31" s="64"/>
      <c r="H31" s="64"/>
      <c r="I31" s="64"/>
      <c r="AA31" s="80"/>
      <c r="AB31" s="80"/>
    </row>
    <row r="32" spans="1:28" s="75" customFormat="1">
      <c r="A32" s="82"/>
      <c r="B32" s="82"/>
      <c r="C32" s="79"/>
      <c r="D32" s="77"/>
      <c r="E32" s="64"/>
      <c r="F32" s="64"/>
      <c r="G32" s="64"/>
      <c r="H32" s="64"/>
      <c r="I32" s="64"/>
      <c r="AA32" s="80"/>
      <c r="AB32" s="80"/>
    </row>
    <row r="33" spans="1:28" s="75" customFormat="1">
      <c r="A33" s="82"/>
      <c r="B33" s="82"/>
      <c r="C33" s="79"/>
      <c r="D33" s="77"/>
      <c r="E33" s="64"/>
      <c r="F33" s="64"/>
      <c r="G33" s="64"/>
      <c r="H33" s="64"/>
      <c r="I33" s="64"/>
      <c r="AA33" s="80"/>
      <c r="AB33" s="80"/>
    </row>
    <row r="34" spans="1:28" s="75" customFormat="1" ht="15.75" customHeight="1">
      <c r="A34" s="82"/>
      <c r="B34" s="82"/>
      <c r="C34" s="79"/>
      <c r="D34" s="83"/>
      <c r="E34" s="64"/>
      <c r="F34" s="64"/>
      <c r="G34" s="64"/>
      <c r="H34" s="64"/>
      <c r="I34" s="64"/>
      <c r="AA34" s="80"/>
      <c r="AB34" s="80"/>
    </row>
    <row r="35" spans="1:28" s="75" customFormat="1">
      <c r="A35" s="82"/>
      <c r="B35" s="82"/>
      <c r="C35" s="79"/>
      <c r="D35" s="77"/>
      <c r="E35" s="64"/>
      <c r="F35" s="64"/>
      <c r="G35" s="64"/>
      <c r="H35" s="64"/>
      <c r="I35" s="64"/>
      <c r="AA35" s="80"/>
      <c r="AB35" s="80"/>
    </row>
    <row r="36" spans="1:28">
      <c r="A36" s="2"/>
      <c r="B36" s="2"/>
      <c r="D36" s="8"/>
    </row>
    <row r="37" spans="1:28">
      <c r="A37" s="2"/>
      <c r="B37" s="2"/>
      <c r="D37" s="8"/>
    </row>
    <row r="38" spans="1:28">
      <c r="A38" s="2"/>
      <c r="B38" s="2"/>
      <c r="D38" s="8"/>
    </row>
    <row r="39" spans="1:28">
      <c r="A39" s="2"/>
      <c r="B39" s="2"/>
      <c r="D39" s="8"/>
    </row>
    <row r="40" spans="1:28">
      <c r="A40" s="2"/>
      <c r="B40" s="2"/>
      <c r="D40" s="8"/>
    </row>
    <row r="41" spans="1:28">
      <c r="A41" s="2"/>
      <c r="B41" s="2"/>
      <c r="D41" s="8"/>
    </row>
    <row r="42" spans="1:28">
      <c r="A42" s="2"/>
      <c r="B42" s="2"/>
      <c r="D42" s="8"/>
    </row>
    <row r="43" spans="1:28">
      <c r="A43" s="2"/>
      <c r="B43" s="2"/>
      <c r="D43" s="8"/>
    </row>
    <row r="44" spans="1:28">
      <c r="A44" s="2"/>
      <c r="B44" s="2"/>
      <c r="D44" s="8"/>
    </row>
    <row r="45" spans="1:28">
      <c r="A45" s="2"/>
      <c r="B45" s="2"/>
      <c r="D45" s="8"/>
    </row>
    <row r="46" spans="1:28">
      <c r="A46" s="2"/>
      <c r="B46" s="2"/>
      <c r="D46" s="8"/>
    </row>
    <row r="47" spans="1:28">
      <c r="A47" s="2"/>
      <c r="B47" s="2"/>
      <c r="D47" s="8"/>
    </row>
    <row r="48" spans="1:28">
      <c r="A48" s="2"/>
      <c r="B48" s="2"/>
    </row>
    <row r="49" spans="1:2">
      <c r="A49" s="2"/>
      <c r="B49" s="2"/>
    </row>
    <row r="50" spans="1:2">
      <c r="A50" s="2"/>
      <c r="B50" s="2"/>
    </row>
  </sheetData>
  <sheetProtection password="FEA3" sheet="1" objects="1" scenarios="1" selectLockedCells="1"/>
  <mergeCells count="1">
    <mergeCell ref="D15:D16"/>
  </mergeCells>
  <phoneticPr fontId="0" type="noConversion"/>
  <conditionalFormatting sqref="K16">
    <cfRule type="cellIs" dxfId="3" priority="2" operator="equal">
      <formula>"Формулы введены не верно"</formula>
    </cfRule>
    <cfRule type="cellIs" dxfId="2" priority="1" operator="equal">
      <formula>"Формулы введены верно"</formula>
    </cfRule>
  </conditionalFormatting>
  <pageMargins left="0.75" right="0.75" top="1" bottom="1" header="0.5" footer="0.5"/>
  <pageSetup paperSize="9" orientation="portrait" horizontalDpi="120" verticalDpi="144" copies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8"/>
  <dimension ref="A1:AB50"/>
  <sheetViews>
    <sheetView workbookViewId="0">
      <selection activeCell="B9" sqref="B9"/>
    </sheetView>
  </sheetViews>
  <sheetFormatPr defaultRowHeight="12.75"/>
  <cols>
    <col min="1" max="1" width="20" style="75" customWidth="1"/>
    <col min="2" max="2" width="12.85546875" style="75" customWidth="1"/>
    <col min="3" max="3" width="7.140625" style="65" customWidth="1"/>
    <col min="4" max="4" width="27.140625" style="74" customWidth="1"/>
    <col min="5" max="5" width="9.7109375" style="65" customWidth="1"/>
    <col min="6" max="6" width="4.28515625" style="65" customWidth="1"/>
    <col min="7" max="7" width="6.85546875" style="65" customWidth="1"/>
    <col min="8" max="8" width="9.140625" style="65"/>
    <col min="9" max="9" width="2.140625" style="65" customWidth="1"/>
    <col min="10" max="10" width="67.85546875" style="67" customWidth="1"/>
    <col min="11" max="26" width="9.140625" style="67"/>
    <col min="27" max="28" width="9.140625" style="76"/>
    <col min="29" max="16384" width="9.140625" style="67"/>
  </cols>
  <sheetData>
    <row r="1" spans="1:15">
      <c r="A1" s="64"/>
      <c r="B1" s="64"/>
      <c r="D1" s="66"/>
    </row>
    <row r="2" spans="1:15" ht="18.75">
      <c r="A2" s="13" t="s">
        <v>66</v>
      </c>
      <c r="B2" s="68"/>
      <c r="C2" s="68"/>
      <c r="D2" s="8"/>
      <c r="F2" s="111"/>
      <c r="G2" s="111"/>
      <c r="H2" s="111"/>
      <c r="I2" s="111"/>
      <c r="J2" s="107"/>
      <c r="K2" s="107"/>
      <c r="L2" s="107"/>
      <c r="M2" s="107"/>
      <c r="N2" s="107"/>
      <c r="O2" s="107"/>
    </row>
    <row r="3" spans="1:15" ht="24.75" customHeight="1">
      <c r="A3" s="64"/>
      <c r="B3" s="64"/>
      <c r="D3" s="69"/>
      <c r="F3" s="111"/>
      <c r="G3" s="111"/>
      <c r="H3" s="111"/>
      <c r="I3" s="111"/>
      <c r="J3" s="107"/>
      <c r="K3" s="107"/>
      <c r="L3" s="107"/>
      <c r="M3" s="107"/>
      <c r="N3" s="107"/>
      <c r="O3" s="107"/>
    </row>
    <row r="4" spans="1:15" ht="23.25" customHeight="1">
      <c r="A4" s="3" t="s">
        <v>32</v>
      </c>
      <c r="B4" s="3" t="s">
        <v>9</v>
      </c>
      <c r="C4" s="70"/>
      <c r="D4" s="3" t="s">
        <v>67</v>
      </c>
      <c r="E4" s="104"/>
      <c r="F4" s="111"/>
      <c r="G4" s="111"/>
      <c r="H4" s="111"/>
      <c r="I4" s="111"/>
      <c r="J4" s="107"/>
      <c r="K4" s="109">
        <f>COUNTA(A5:A14)</f>
        <v>10</v>
      </c>
      <c r="L4" s="109"/>
      <c r="M4" s="107"/>
      <c r="N4" s="107"/>
      <c r="O4" s="107"/>
    </row>
    <row r="5" spans="1:15" ht="25.5" customHeight="1">
      <c r="A5" s="116" t="s">
        <v>35</v>
      </c>
      <c r="B5" s="110"/>
      <c r="C5" s="72"/>
      <c r="D5" s="3" t="s">
        <v>68</v>
      </c>
      <c r="E5" s="110"/>
      <c r="F5" s="111"/>
      <c r="G5" s="111"/>
      <c r="H5" s="111"/>
      <c r="I5" s="111"/>
      <c r="J5" s="107"/>
      <c r="K5" s="115">
        <f>AVERAGE(B5:B14)</f>
        <v>1</v>
      </c>
      <c r="L5" s="109">
        <f>SUMIF(БД!D:D,'3_4'!A5,БД!H:H)</f>
        <v>335000</v>
      </c>
      <c r="M5" s="107"/>
      <c r="N5" s="107"/>
      <c r="O5" s="107"/>
    </row>
    <row r="6" spans="1:15" ht="17.25" customHeight="1">
      <c r="A6" s="116" t="s">
        <v>39</v>
      </c>
      <c r="B6" s="110"/>
      <c r="C6" s="72"/>
      <c r="D6" s="8"/>
      <c r="F6" s="111"/>
      <c r="G6" s="111"/>
      <c r="H6" s="111"/>
      <c r="I6" s="111"/>
      <c r="J6" s="107"/>
      <c r="K6" s="109"/>
      <c r="L6" s="109">
        <f>SUMIF(БД!D:D,'3_4'!A6,БД!H:H)</f>
        <v>91500</v>
      </c>
      <c r="M6" s="107"/>
      <c r="N6" s="107"/>
      <c r="O6" s="107"/>
    </row>
    <row r="7" spans="1:15">
      <c r="A7" s="116" t="s">
        <v>40</v>
      </c>
      <c r="B7" s="110"/>
      <c r="C7" s="72"/>
      <c r="D7" s="8"/>
      <c r="F7" s="111"/>
      <c r="G7" s="111"/>
      <c r="H7" s="111"/>
      <c r="I7" s="111"/>
      <c r="J7" s="107"/>
      <c r="K7" s="109"/>
      <c r="L7" s="109">
        <f>SUMIF(БД!D:D,'3_4'!A7,БД!H:H)</f>
        <v>270000</v>
      </c>
      <c r="M7" s="107"/>
      <c r="N7" s="107"/>
      <c r="O7" s="107"/>
    </row>
    <row r="8" spans="1:15" ht="15.75" customHeight="1">
      <c r="A8" s="116" t="s">
        <v>46</v>
      </c>
      <c r="B8" s="110"/>
      <c r="C8" s="72"/>
      <c r="D8" s="8"/>
      <c r="F8" s="111"/>
      <c r="G8" s="111"/>
      <c r="H8" s="111"/>
      <c r="I8" s="111"/>
      <c r="J8" s="107"/>
      <c r="K8" s="109"/>
      <c r="L8" s="109">
        <f>SUMIF(БД!D:D,'3_4'!A8,БД!H:H)</f>
        <v>1567300</v>
      </c>
      <c r="M8" s="107"/>
      <c r="N8" s="107"/>
      <c r="O8" s="107"/>
    </row>
    <row r="9" spans="1:15" ht="14.25" customHeight="1">
      <c r="A9" s="116" t="s">
        <v>48</v>
      </c>
      <c r="B9" s="110">
        <v>1</v>
      </c>
      <c r="C9" s="72"/>
      <c r="D9" s="8"/>
      <c r="F9" s="111"/>
      <c r="G9" s="111"/>
      <c r="H9" s="111"/>
      <c r="I9" s="111"/>
      <c r="J9" s="107"/>
      <c r="K9" s="109"/>
      <c r="L9" s="109">
        <f>SUMIF(БД!D:D,'3_4'!A9,БД!H:H)</f>
        <v>68500</v>
      </c>
      <c r="M9" s="107"/>
      <c r="N9" s="107"/>
      <c r="O9" s="107"/>
    </row>
    <row r="10" spans="1:15" ht="20.25" customHeight="1">
      <c r="A10" s="116" t="s">
        <v>53</v>
      </c>
      <c r="B10" s="110"/>
      <c r="C10" s="1"/>
      <c r="D10" s="8"/>
      <c r="F10" s="111"/>
      <c r="G10" s="111"/>
      <c r="H10" s="111"/>
      <c r="I10" s="111"/>
      <c r="J10" s="107"/>
      <c r="K10" s="109"/>
      <c r="L10" s="109">
        <f>SUMIF(БД!D:D,'3_4'!A10,БД!H:H)</f>
        <v>56500</v>
      </c>
      <c r="M10" s="107"/>
      <c r="N10" s="107"/>
      <c r="O10" s="107"/>
    </row>
    <row r="11" spans="1:15">
      <c r="A11" s="116" t="s">
        <v>54</v>
      </c>
      <c r="B11" s="110"/>
      <c r="C11" s="1"/>
      <c r="D11" s="8"/>
      <c r="F11" s="111"/>
      <c r="G11" s="111"/>
      <c r="H11" s="111"/>
      <c r="I11" s="111"/>
      <c r="J11" s="107"/>
      <c r="K11" s="109"/>
      <c r="L11" s="109">
        <f>SUMIF(БД!D:D,'3_4'!A11,БД!H:H)</f>
        <v>30000</v>
      </c>
      <c r="M11" s="107"/>
      <c r="N11" s="107"/>
      <c r="O11" s="107"/>
    </row>
    <row r="12" spans="1:15" ht="21" customHeight="1">
      <c r="A12" s="116" t="s">
        <v>55</v>
      </c>
      <c r="B12" s="110"/>
      <c r="C12" s="1"/>
      <c r="D12" s="8"/>
      <c r="F12" s="111"/>
      <c r="G12" s="111"/>
      <c r="H12" s="111"/>
      <c r="I12" s="111"/>
      <c r="J12" s="107"/>
      <c r="K12" s="109"/>
      <c r="L12" s="109">
        <f>SUMIF(БД!D:D,'3_4'!A12,БД!H:H)</f>
        <v>694600</v>
      </c>
      <c r="M12" s="107"/>
      <c r="N12" s="107"/>
      <c r="O12" s="107"/>
    </row>
    <row r="13" spans="1:15" ht="17.25" customHeight="1">
      <c r="A13" s="116" t="s">
        <v>56</v>
      </c>
      <c r="B13" s="110"/>
      <c r="C13" s="1"/>
      <c r="D13" s="8"/>
      <c r="F13" s="111"/>
      <c r="G13" s="111"/>
      <c r="H13" s="111"/>
      <c r="I13" s="111"/>
      <c r="J13" s="107"/>
      <c r="K13" s="109"/>
      <c r="L13" s="109">
        <f>SUMIF(БД!D:D,'3_4'!A13,БД!H:H)</f>
        <v>1003000</v>
      </c>
      <c r="M13" s="107"/>
      <c r="N13" s="107"/>
      <c r="O13" s="107"/>
    </row>
    <row r="14" spans="1:15" ht="11.25" customHeight="1">
      <c r="A14" s="116" t="s">
        <v>57</v>
      </c>
      <c r="B14" s="110"/>
      <c r="C14" s="1"/>
      <c r="D14" s="8"/>
      <c r="F14" s="111"/>
      <c r="G14" s="111"/>
      <c r="H14" s="111"/>
      <c r="I14" s="111"/>
      <c r="J14" s="107"/>
      <c r="K14" s="109"/>
      <c r="L14" s="109">
        <f>SUMIF(БД!D:D,'3_4'!A14,БД!H:H)</f>
        <v>30900</v>
      </c>
      <c r="M14" s="107"/>
      <c r="N14" s="107"/>
      <c r="O14" s="107"/>
    </row>
    <row r="15" spans="1:15" ht="18" customHeight="1">
      <c r="A15" s="64"/>
      <c r="B15" s="1"/>
      <c r="C15" s="1"/>
      <c r="D15" s="118"/>
      <c r="F15" s="111"/>
      <c r="G15" s="111"/>
      <c r="H15" s="111"/>
      <c r="I15" s="111"/>
      <c r="J15" s="107"/>
      <c r="K15" s="107"/>
      <c r="L15" s="107"/>
      <c r="M15" s="107"/>
      <c r="N15" s="107"/>
      <c r="O15" s="107"/>
    </row>
    <row r="16" spans="1:15" ht="49.5" customHeight="1">
      <c r="A16" s="64"/>
      <c r="B16" s="1"/>
      <c r="C16" s="1"/>
      <c r="D16" s="118"/>
      <c r="F16" s="111"/>
      <c r="G16" s="111"/>
      <c r="H16" s="111"/>
      <c r="I16" s="111"/>
      <c r="J16" s="112" t="str">
        <f>IF(AND(E4=K4,E5=K5,B5=L5,B6=L6,B7=L7,B8=L8,B9=L9,B10=L10,B11=L11,B12=L12,B13=L13,B14=L14),"Формулы введены верно","Формулы введены не верно")</f>
        <v>Формулы введены не верно</v>
      </c>
      <c r="K16" s="107"/>
      <c r="L16" s="107"/>
      <c r="M16" s="107"/>
      <c r="N16" s="107"/>
      <c r="O16" s="107"/>
    </row>
    <row r="17" spans="1:28">
      <c r="A17" s="1"/>
      <c r="B17" s="1"/>
      <c r="C17" s="1"/>
      <c r="D17" s="8"/>
      <c r="F17" s="111"/>
      <c r="G17" s="111"/>
      <c r="H17" s="111"/>
      <c r="I17" s="111"/>
      <c r="J17" s="107"/>
      <c r="K17" s="107"/>
      <c r="L17" s="107"/>
      <c r="M17" s="107"/>
      <c r="N17" s="107"/>
      <c r="O17" s="107"/>
    </row>
    <row r="18" spans="1:28">
      <c r="A18" s="1"/>
      <c r="B18" s="1"/>
      <c r="C18" s="1"/>
      <c r="D18" s="8"/>
      <c r="F18" s="111"/>
      <c r="G18" s="111"/>
      <c r="H18" s="111"/>
      <c r="I18" s="111"/>
      <c r="J18" s="107"/>
      <c r="K18" s="107"/>
      <c r="L18" s="107"/>
      <c r="M18" s="107"/>
      <c r="N18" s="107"/>
      <c r="O18" s="107"/>
    </row>
    <row r="19" spans="1:28">
      <c r="A19" s="1"/>
      <c r="B19" s="1"/>
      <c r="C19" s="1"/>
      <c r="D19" s="8"/>
      <c r="F19" s="111"/>
      <c r="G19" s="111"/>
      <c r="H19" s="111"/>
      <c r="I19" s="111"/>
      <c r="J19" s="107"/>
      <c r="K19" s="107"/>
      <c r="L19" s="107"/>
      <c r="M19" s="107"/>
      <c r="N19" s="107"/>
      <c r="O19" s="107"/>
    </row>
    <row r="20" spans="1:28" ht="38.25" customHeight="1">
      <c r="A20" s="1"/>
      <c r="B20" s="1"/>
      <c r="C20" s="1"/>
      <c r="D20" s="8"/>
      <c r="F20" s="111"/>
      <c r="G20" s="111"/>
      <c r="H20" s="111"/>
      <c r="I20" s="111"/>
      <c r="J20" s="107"/>
      <c r="K20" s="107"/>
      <c r="L20" s="107"/>
      <c r="M20" s="107"/>
      <c r="N20" s="107"/>
      <c r="O20" s="107"/>
    </row>
    <row r="21" spans="1:28" s="75" customFormat="1">
      <c r="A21" s="77"/>
      <c r="B21" s="78"/>
      <c r="C21" s="79"/>
      <c r="D21" s="77"/>
      <c r="E21" s="64"/>
      <c r="F21" s="113"/>
      <c r="G21" s="113"/>
      <c r="H21" s="113"/>
      <c r="I21" s="113"/>
      <c r="J21" s="114"/>
      <c r="K21" s="114"/>
      <c r="L21" s="114"/>
      <c r="M21" s="114"/>
      <c r="N21" s="114"/>
      <c r="O21" s="114"/>
      <c r="AA21" s="80"/>
      <c r="AB21" s="80"/>
    </row>
    <row r="22" spans="1:28" s="75" customFormat="1" ht="21" customHeight="1">
      <c r="A22" s="77"/>
      <c r="B22" s="78"/>
      <c r="C22" s="79"/>
      <c r="D22" s="77"/>
      <c r="E22" s="64"/>
      <c r="F22" s="113"/>
      <c r="G22" s="113"/>
      <c r="H22" s="113"/>
      <c r="I22" s="113"/>
      <c r="J22" s="114"/>
      <c r="K22" s="114"/>
      <c r="L22" s="114"/>
      <c r="M22" s="114"/>
      <c r="N22" s="114"/>
      <c r="O22" s="114"/>
      <c r="AA22" s="80"/>
      <c r="AB22" s="80"/>
    </row>
    <row r="23" spans="1:28" s="75" customFormat="1">
      <c r="A23" s="78"/>
      <c r="B23" s="78"/>
      <c r="C23" s="79"/>
      <c r="D23" s="77"/>
      <c r="E23" s="64"/>
      <c r="F23" s="113"/>
      <c r="G23" s="113"/>
      <c r="H23" s="113"/>
      <c r="I23" s="113"/>
      <c r="J23" s="114"/>
      <c r="K23" s="114"/>
      <c r="L23" s="114"/>
      <c r="M23" s="114"/>
      <c r="N23" s="114"/>
      <c r="O23" s="114"/>
      <c r="AA23" s="80"/>
      <c r="AB23" s="80"/>
    </row>
    <row r="24" spans="1:28" s="75" customFormat="1" ht="15.75">
      <c r="A24" s="78"/>
      <c r="B24" s="78"/>
      <c r="C24" s="73"/>
      <c r="D24" s="77"/>
      <c r="E24" s="64"/>
      <c r="F24" s="113"/>
      <c r="G24" s="113"/>
      <c r="H24" s="113"/>
      <c r="I24" s="113"/>
      <c r="J24" s="114"/>
      <c r="K24" s="114"/>
      <c r="L24" s="114"/>
      <c r="M24" s="114"/>
      <c r="N24" s="114"/>
      <c r="O24" s="114"/>
      <c r="AA24" s="80"/>
      <c r="AB24" s="80"/>
    </row>
    <row r="25" spans="1:28" s="75" customFormat="1" ht="27.75" customHeight="1">
      <c r="A25" s="78"/>
      <c r="B25" s="78"/>
      <c r="C25" s="81"/>
      <c r="D25" s="77"/>
      <c r="E25" s="64"/>
      <c r="F25" s="113"/>
      <c r="G25" s="113"/>
      <c r="H25" s="113"/>
      <c r="I25" s="113"/>
      <c r="J25" s="114"/>
      <c r="K25" s="114"/>
      <c r="L25" s="114"/>
      <c r="M25" s="114"/>
      <c r="N25" s="114"/>
      <c r="O25" s="114"/>
      <c r="AA25" s="80"/>
      <c r="AB25" s="80"/>
    </row>
    <row r="26" spans="1:28" s="75" customFormat="1" ht="19.5" customHeight="1">
      <c r="A26" s="78"/>
      <c r="B26" s="78"/>
      <c r="C26" s="79"/>
      <c r="D26" s="77"/>
      <c r="E26" s="64"/>
      <c r="F26" s="64"/>
      <c r="G26" s="64"/>
      <c r="H26" s="64"/>
      <c r="I26" s="64"/>
      <c r="AA26" s="80"/>
      <c r="AB26" s="80"/>
    </row>
    <row r="27" spans="1:28" s="75" customFormat="1">
      <c r="A27" s="78"/>
      <c r="B27" s="78"/>
      <c r="C27" s="79"/>
      <c r="D27" s="77"/>
      <c r="E27" s="64"/>
      <c r="F27" s="64"/>
      <c r="G27" s="64"/>
      <c r="H27" s="64"/>
      <c r="I27" s="64"/>
      <c r="AA27" s="80"/>
      <c r="AB27" s="80"/>
    </row>
    <row r="28" spans="1:28" s="75" customFormat="1">
      <c r="A28" s="78"/>
      <c r="B28" s="78"/>
      <c r="C28" s="79"/>
      <c r="D28" s="77"/>
      <c r="E28" s="64"/>
      <c r="F28" s="64"/>
      <c r="G28" s="64"/>
      <c r="H28" s="64"/>
      <c r="I28" s="64"/>
      <c r="AA28" s="80"/>
      <c r="AB28" s="80"/>
    </row>
    <row r="29" spans="1:28" s="75" customFormat="1">
      <c r="A29" s="82"/>
      <c r="B29" s="82"/>
      <c r="C29" s="79"/>
      <c r="D29" s="77"/>
      <c r="E29" s="64"/>
      <c r="F29" s="64"/>
      <c r="G29" s="64"/>
      <c r="H29" s="64"/>
      <c r="I29" s="64"/>
      <c r="AA29" s="80"/>
      <c r="AB29" s="80"/>
    </row>
    <row r="30" spans="1:28" s="75" customFormat="1">
      <c r="A30" s="82"/>
      <c r="B30" s="82"/>
      <c r="C30" s="79"/>
      <c r="D30" s="77"/>
      <c r="E30" s="64"/>
      <c r="F30" s="64"/>
      <c r="G30" s="64"/>
      <c r="H30" s="64"/>
      <c r="I30" s="64"/>
      <c r="AA30" s="80"/>
      <c r="AB30" s="80"/>
    </row>
    <row r="31" spans="1:28" s="75" customFormat="1">
      <c r="A31" s="82"/>
      <c r="B31" s="82"/>
      <c r="C31" s="79"/>
      <c r="D31" s="77"/>
      <c r="E31" s="64"/>
      <c r="F31" s="64"/>
      <c r="G31" s="64"/>
      <c r="H31" s="64"/>
      <c r="I31" s="64"/>
      <c r="AA31" s="80"/>
      <c r="AB31" s="80"/>
    </row>
    <row r="32" spans="1:28" s="75" customFormat="1">
      <c r="A32" s="82"/>
      <c r="B32" s="82"/>
      <c r="C32" s="79"/>
      <c r="D32" s="77"/>
      <c r="E32" s="64"/>
      <c r="F32" s="64"/>
      <c r="G32" s="64"/>
      <c r="H32" s="64"/>
      <c r="I32" s="64"/>
      <c r="AA32" s="80"/>
      <c r="AB32" s="80"/>
    </row>
    <row r="33" spans="1:28" s="75" customFormat="1">
      <c r="A33" s="82"/>
      <c r="B33" s="82"/>
      <c r="C33" s="79"/>
      <c r="D33" s="77"/>
      <c r="E33" s="64"/>
      <c r="F33" s="64"/>
      <c r="G33" s="64"/>
      <c r="H33" s="64"/>
      <c r="I33" s="64"/>
      <c r="AA33" s="80"/>
      <c r="AB33" s="80"/>
    </row>
    <row r="34" spans="1:28" s="75" customFormat="1" ht="15.75" customHeight="1">
      <c r="A34" s="82"/>
      <c r="B34" s="82"/>
      <c r="C34" s="79"/>
      <c r="D34" s="83"/>
      <c r="E34" s="64"/>
      <c r="F34" s="64"/>
      <c r="G34" s="64"/>
      <c r="H34" s="64"/>
      <c r="I34" s="64"/>
      <c r="AA34" s="80"/>
      <c r="AB34" s="80"/>
    </row>
    <row r="35" spans="1:28" s="75" customFormat="1">
      <c r="A35" s="82"/>
      <c r="B35" s="82"/>
      <c r="C35" s="79"/>
      <c r="D35" s="77"/>
      <c r="E35" s="64"/>
      <c r="F35" s="64"/>
      <c r="G35" s="64"/>
      <c r="H35" s="64"/>
      <c r="I35" s="64"/>
      <c r="AA35" s="80"/>
      <c r="AB35" s="80"/>
    </row>
    <row r="36" spans="1:28">
      <c r="A36" s="2"/>
      <c r="B36" s="2"/>
      <c r="D36" s="8"/>
    </row>
    <row r="37" spans="1:28">
      <c r="A37" s="2"/>
      <c r="B37" s="2"/>
      <c r="D37" s="8"/>
    </row>
    <row r="38" spans="1:28">
      <c r="A38" s="2"/>
      <c r="B38" s="2"/>
      <c r="D38" s="8"/>
    </row>
    <row r="39" spans="1:28">
      <c r="A39" s="2"/>
      <c r="B39" s="2"/>
      <c r="D39" s="8"/>
    </row>
    <row r="40" spans="1:28">
      <c r="A40" s="2"/>
      <c r="B40" s="2"/>
      <c r="D40" s="8"/>
    </row>
    <row r="41" spans="1:28">
      <c r="A41" s="2"/>
      <c r="B41" s="2"/>
      <c r="D41" s="8"/>
    </row>
    <row r="42" spans="1:28">
      <c r="A42" s="2"/>
      <c r="B42" s="2"/>
      <c r="D42" s="8"/>
    </row>
    <row r="43" spans="1:28">
      <c r="A43" s="2"/>
      <c r="B43" s="2"/>
      <c r="D43" s="8"/>
    </row>
    <row r="44" spans="1:28">
      <c r="A44" s="2"/>
      <c r="B44" s="2"/>
      <c r="D44" s="8"/>
    </row>
    <row r="45" spans="1:28">
      <c r="A45" s="2"/>
      <c r="B45" s="2"/>
      <c r="D45" s="8"/>
    </row>
    <row r="46" spans="1:28">
      <c r="A46" s="2"/>
      <c r="B46" s="2"/>
      <c r="D46" s="8"/>
    </row>
    <row r="47" spans="1:28">
      <c r="A47" s="2"/>
      <c r="B47" s="2"/>
      <c r="D47" s="8"/>
    </row>
    <row r="48" spans="1:28">
      <c r="A48" s="2"/>
      <c r="B48" s="2"/>
    </row>
    <row r="49" spans="1:2">
      <c r="A49" s="2"/>
      <c r="B49" s="2"/>
    </row>
    <row r="50" spans="1:2">
      <c r="A50" s="2"/>
      <c r="B50" s="2"/>
    </row>
  </sheetData>
  <sheetProtection password="FEA3" sheet="1" objects="1" scenarios="1" selectLockedCells="1"/>
  <mergeCells count="1">
    <mergeCell ref="D15:D16"/>
  </mergeCells>
  <phoneticPr fontId="0" type="noConversion"/>
  <conditionalFormatting sqref="J16">
    <cfRule type="cellIs" dxfId="1" priority="2" operator="equal">
      <formula>"Формулы введены не верно"</formula>
    </cfRule>
    <cfRule type="cellIs" dxfId="0" priority="1" operator="equal">
      <formula>"Формулы введены верно"</formula>
    </cfRule>
  </conditionalFormatting>
  <pageMargins left="0.75" right="0.75" top="1" bottom="1" header="0.5" footer="0.5"/>
  <pageSetup paperSize="9" orientation="portrait" horizontalDpi="12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3_0</vt:lpstr>
      <vt:lpstr>3_1</vt:lpstr>
      <vt:lpstr>БД</vt:lpstr>
      <vt:lpstr>3_2</vt:lpstr>
      <vt:lpstr>3_3</vt:lpstr>
      <vt:lpstr>3_4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extybr</cp:lastModifiedBy>
  <dcterms:created xsi:type="dcterms:W3CDTF">2004-02-27T19:54:22Z</dcterms:created>
  <dcterms:modified xsi:type="dcterms:W3CDTF">2022-12-14T03:42:25Z</dcterms:modified>
</cp:coreProperties>
</file>