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а\Desktop\"/>
    </mc:Choice>
  </mc:AlternateContent>
  <bookViews>
    <workbookView xWindow="0" yWindow="0" windowWidth="28800" windowHeight="12330"/>
  </bookViews>
  <sheets>
    <sheet name="Стеллажи" sheetId="1" r:id="rId1"/>
    <sheet name="Коп" sheetId="2" r:id="rId2"/>
  </sheets>
  <calcPr calcId="162913"/>
</workbook>
</file>

<file path=xl/calcChain.xml><?xml version="1.0" encoding="utf-8"?>
<calcChain xmlns="http://schemas.openxmlformats.org/spreadsheetml/2006/main">
  <c r="N2" i="2" l="1"/>
  <c r="I18" i="2"/>
  <c r="K15" i="2"/>
  <c r="D14" i="2"/>
  <c r="C13" i="2"/>
  <c r="B12" i="2"/>
  <c r="A11" i="2"/>
  <c r="K9" i="2"/>
  <c r="I8" i="2"/>
  <c r="E7" i="2"/>
  <c r="D6" i="2"/>
  <c r="C5" i="2"/>
  <c r="B4" i="2"/>
  <c r="L1" i="2"/>
  <c r="A1" i="2"/>
  <c r="K12" i="2"/>
  <c r="C8" i="2"/>
  <c r="K4" i="2"/>
  <c r="E3" i="2"/>
  <c r="K13" i="2"/>
  <c r="D10" i="2"/>
  <c r="A7" i="2"/>
  <c r="A3" i="2"/>
  <c r="D11" i="2"/>
  <c r="E4" i="2"/>
  <c r="K17" i="2"/>
  <c r="J15" i="2"/>
  <c r="C14" i="2"/>
  <c r="B13" i="2"/>
  <c r="A12" i="2"/>
  <c r="K10" i="2"/>
  <c r="I9" i="2"/>
  <c r="E8" i="2"/>
  <c r="D7" i="2"/>
  <c r="C6" i="2"/>
  <c r="B5" i="2"/>
  <c r="A4" i="2"/>
  <c r="K1" i="2"/>
  <c r="L16" i="2"/>
  <c r="A14" i="2"/>
  <c r="I11" i="2"/>
  <c r="E10" i="2"/>
  <c r="D9" i="2"/>
  <c r="A6" i="2"/>
  <c r="I1" i="2"/>
  <c r="K14" i="2"/>
  <c r="I12" i="2"/>
  <c r="C9" i="2"/>
  <c r="K5" i="2"/>
  <c r="E1" i="2"/>
  <c r="C10" i="2"/>
  <c r="I5" i="2"/>
  <c r="I17" i="2"/>
  <c r="I15" i="2"/>
  <c r="B14" i="2"/>
  <c r="A13" i="2"/>
  <c r="K11" i="2"/>
  <c r="I10" i="2"/>
  <c r="E9" i="2"/>
  <c r="D8" i="2"/>
  <c r="C7" i="2"/>
  <c r="B6" i="2"/>
  <c r="A5" i="2"/>
  <c r="I3" i="2"/>
  <c r="J1" i="2"/>
  <c r="L14" i="2"/>
  <c r="B7" i="2"/>
  <c r="K16" i="2"/>
  <c r="E11" i="2"/>
  <c r="B8" i="2"/>
  <c r="I4" i="2"/>
  <c r="E12" i="2"/>
  <c r="K6" i="2"/>
  <c r="D1" i="2"/>
  <c r="I13" i="2"/>
  <c r="J16" i="2"/>
  <c r="I16" i="2"/>
  <c r="I14" i="2"/>
  <c r="E13" i="2"/>
  <c r="D12" i="2"/>
  <c r="C11" i="2"/>
  <c r="B10" i="2"/>
  <c r="A9" i="2"/>
  <c r="K7" i="2"/>
  <c r="I6" i="2"/>
  <c r="E5" i="2"/>
  <c r="D4" i="2"/>
  <c r="K2" i="2"/>
  <c r="C1" i="2"/>
  <c r="K18" i="2"/>
  <c r="L15" i="2"/>
  <c r="E14" i="2"/>
  <c r="D13" i="2"/>
  <c r="C12" i="2"/>
  <c r="B11" i="2"/>
  <c r="A10" i="2"/>
  <c r="K8" i="2"/>
  <c r="I7" i="2"/>
  <c r="E6" i="2"/>
  <c r="D5" i="2"/>
  <c r="C4" i="2"/>
  <c r="E2" i="2"/>
  <c r="B1" i="2"/>
  <c r="J14" i="2"/>
  <c r="B9" i="2"/>
  <c r="A8" i="2"/>
</calcChain>
</file>

<file path=xl/sharedStrings.xml><?xml version="1.0" encoding="utf-8"?>
<sst xmlns="http://schemas.openxmlformats.org/spreadsheetml/2006/main" count="34" uniqueCount="19">
  <si>
    <t>Шток эксцентрика евровинт 34мм</t>
  </si>
  <si>
    <t>Шуруп-полукольцо С3х25 остр.конец. ZN</t>
  </si>
  <si>
    <t>Щетка для пола 280мм</t>
  </si>
  <si>
    <t>Щетка для пола 400мм</t>
  </si>
  <si>
    <t>Щетка для пола 600мм</t>
  </si>
  <si>
    <t>Щетка для чистки межплиточных швов 310х110х30мм</t>
  </si>
  <si>
    <t>Номер ячейки</t>
  </si>
  <si>
    <t>Кол-во</t>
  </si>
  <si>
    <t/>
  </si>
  <si>
    <t>Наименование номенклатуры</t>
  </si>
  <si>
    <t xml:space="preserve">Таблица для поиска </t>
  </si>
  <si>
    <t>Результат наименований</t>
  </si>
  <si>
    <t xml:space="preserve">Найти номер ячейки </t>
  </si>
  <si>
    <t>в случае если "Кол-во" больше нуля вставить "Наименование номенклатуры" и посчитать сумму</t>
  </si>
  <si>
    <t>Сумма</t>
  </si>
  <si>
    <t>Искомое значение (номер ячейки)</t>
  </si>
  <si>
    <t xml:space="preserve">Когда сумма становится меньше еденицы, ячейка не становится пустой ( наверное сдвигает вычесления ) </t>
  </si>
  <si>
    <t xml:space="preserve">должно получится </t>
  </si>
  <si>
    <t>СПАСИБО 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</si>
</sst>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 \-0\ ;;\ @"/>
  </numFmts>
  <fonts count="5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Inconsolata"/>
    </font>
    <font>
      <b/>
      <sz val="10"/>
      <color rgb="FF000000"/>
      <name val="Arial"/>
      <family val="2"/>
      <charset val="204"/>
      <scheme val="minor"/>
    </font>
    <font>
      <b/>
      <sz val="10"/>
      <color theme="7" tint="-0.249977111117893"/>
      <name val="Arial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0" fontId="0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3" borderId="3" xfId="0" applyFont="1" applyFill="1" applyBorder="1" applyAlignment="1"/>
    <xf numFmtId="0" fontId="0" fillId="4" borderId="3" xfId="0" applyFont="1" applyFill="1" applyBorder="1" applyAlignment="1"/>
    <xf numFmtId="0" fontId="0" fillId="4" borderId="0" xfId="0" applyFont="1" applyFill="1" applyAlignment="1"/>
    <xf numFmtId="0" fontId="1" fillId="5" borderId="0" xfId="0" applyFont="1" applyFill="1"/>
    <xf numFmtId="0" fontId="0" fillId="5" borderId="0" xfId="0" applyFont="1" applyFill="1" applyAlignment="1"/>
    <xf numFmtId="0" fontId="1" fillId="6" borderId="0" xfId="0" applyFont="1" applyFill="1"/>
    <xf numFmtId="0" fontId="0" fillId="6" borderId="0" xfId="0" applyFont="1" applyFill="1" applyAlignment="1"/>
    <xf numFmtId="0" fontId="0" fillId="6" borderId="4" xfId="0" applyFont="1" applyFill="1" applyBorder="1" applyAlignment="1"/>
    <xf numFmtId="0" fontId="0" fillId="7" borderId="0" xfId="0" applyFont="1" applyFill="1" applyAlignment="1"/>
    <xf numFmtId="0" fontId="1" fillId="8" borderId="1" xfId="0" applyFont="1" applyFill="1" applyBorder="1"/>
    <xf numFmtId="0" fontId="0" fillId="8" borderId="2" xfId="0" applyFont="1" applyFill="1" applyBorder="1" applyAlignment="1"/>
    <xf numFmtId="0" fontId="1" fillId="8" borderId="3" xfId="0" applyFont="1" applyFill="1" applyBorder="1" applyAlignment="1"/>
    <xf numFmtId="0" fontId="1" fillId="8" borderId="4" xfId="0" applyFont="1" applyFill="1" applyBorder="1"/>
    <xf numFmtId="0" fontId="0" fillId="8" borderId="3" xfId="0" applyFont="1" applyFill="1" applyBorder="1" applyAlignment="1"/>
    <xf numFmtId="0" fontId="0" fillId="8" borderId="4" xfId="0" applyFont="1" applyFill="1" applyBorder="1" applyAlignment="1"/>
    <xf numFmtId="0" fontId="3" fillId="8" borderId="3" xfId="0" applyFont="1" applyFill="1" applyBorder="1" applyAlignment="1"/>
    <xf numFmtId="0" fontId="4" fillId="9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2</xdr:row>
      <xdr:rowOff>28575</xdr:rowOff>
    </xdr:from>
    <xdr:to>
      <xdr:col>0</xdr:col>
      <xdr:colOff>1352550</xdr:colOff>
      <xdr:row>7</xdr:row>
      <xdr:rowOff>9525</xdr:rowOff>
    </xdr:to>
    <xdr:cxnSp macro="">
      <xdr:nvCxnSpPr>
        <xdr:cNvPr id="3" name="Прямая со стрелкой 2"/>
        <xdr:cNvCxnSpPr/>
      </xdr:nvCxnSpPr>
      <xdr:spPr>
        <a:xfrm flipV="1">
          <a:off x="895350" y="371475"/>
          <a:ext cx="457200" cy="981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16</xdr:row>
      <xdr:rowOff>95250</xdr:rowOff>
    </xdr:from>
    <xdr:to>
      <xdr:col>8</xdr:col>
      <xdr:colOff>552450</xdr:colOff>
      <xdr:row>19</xdr:row>
      <xdr:rowOff>9526</xdr:rowOff>
    </xdr:to>
    <xdr:cxnSp macro="">
      <xdr:nvCxnSpPr>
        <xdr:cNvPr id="4" name="Прямая со стрелкой 3"/>
        <xdr:cNvCxnSpPr/>
      </xdr:nvCxnSpPr>
      <xdr:spPr>
        <a:xfrm flipV="1">
          <a:off x="9829800" y="3238500"/>
          <a:ext cx="209550" cy="5143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tabSelected="1" topLeftCell="A7" workbookViewId="0">
      <selection activeCell="C29" sqref="C29"/>
    </sheetView>
  </sheetViews>
  <sheetFormatPr defaultColWidth="12.5703125" defaultRowHeight="15.75" customHeight="1"/>
  <cols>
    <col min="1" max="1" width="23" customWidth="1"/>
    <col min="3" max="3" width="23" customWidth="1"/>
    <col min="5" max="5" width="23" customWidth="1"/>
    <col min="7" max="7" width="23" customWidth="1"/>
    <col min="9" max="9" width="35.140625" customWidth="1"/>
  </cols>
  <sheetData>
    <row r="1" spans="1:12" ht="12.75">
      <c r="A1" s="5" t="s">
        <v>6</v>
      </c>
      <c r="B1" s="6"/>
      <c r="C1" s="22" t="s">
        <v>6</v>
      </c>
      <c r="D1" s="23"/>
      <c r="E1" s="5" t="s">
        <v>6</v>
      </c>
      <c r="F1" s="6"/>
      <c r="G1" s="5" t="s">
        <v>6</v>
      </c>
      <c r="H1" s="6"/>
    </row>
    <row r="2" spans="1:12" ht="14.25">
      <c r="A2" s="7">
        <v>50</v>
      </c>
      <c r="B2" s="8" t="s">
        <v>7</v>
      </c>
      <c r="C2" s="24">
        <v>60</v>
      </c>
      <c r="D2" s="25" t="s">
        <v>7</v>
      </c>
      <c r="E2" s="7">
        <v>70</v>
      </c>
      <c r="F2" s="8" t="s">
        <v>7</v>
      </c>
      <c r="G2" s="7">
        <v>80</v>
      </c>
      <c r="H2" s="8" t="s">
        <v>7</v>
      </c>
      <c r="I2" s="2"/>
      <c r="J2" s="3"/>
      <c r="K2" s="3"/>
      <c r="L2" s="3"/>
    </row>
    <row r="3" spans="1:12" ht="15.75" customHeight="1">
      <c r="B3" s="10"/>
      <c r="C3" s="26"/>
      <c r="D3" s="27"/>
      <c r="E3" s="9"/>
      <c r="F3" s="10"/>
      <c r="G3" s="9"/>
      <c r="H3" s="10"/>
      <c r="I3" s="3" t="s">
        <v>9</v>
      </c>
      <c r="J3" s="3" t="s">
        <v>7</v>
      </c>
      <c r="K3" s="3" t="s">
        <v>6</v>
      </c>
      <c r="L3" s="3"/>
    </row>
    <row r="4" spans="1:12" ht="15.75" customHeight="1">
      <c r="A4" s="14" t="s">
        <v>11</v>
      </c>
      <c r="B4" s="20" t="s">
        <v>14</v>
      </c>
      <c r="C4" s="26" t="s">
        <v>3</v>
      </c>
      <c r="D4" s="27">
        <v>21</v>
      </c>
      <c r="E4" s="9"/>
      <c r="F4" s="10"/>
      <c r="G4" s="9"/>
      <c r="H4" s="10"/>
      <c r="I4" s="3"/>
      <c r="J4" s="3"/>
      <c r="K4" s="3"/>
      <c r="L4" s="3"/>
    </row>
    <row r="5" spans="1:12" ht="15.75" customHeight="1">
      <c r="A5" s="9"/>
      <c r="B5" s="10"/>
      <c r="C5" s="26" t="s">
        <v>4</v>
      </c>
      <c r="D5" s="27">
        <v>72</v>
      </c>
      <c r="E5" s="9"/>
      <c r="F5" s="10"/>
      <c r="G5" s="9"/>
      <c r="H5" s="10"/>
      <c r="I5" t="s">
        <v>8</v>
      </c>
      <c r="J5" s="3"/>
      <c r="K5" s="3"/>
      <c r="L5" s="3"/>
    </row>
    <row r="6" spans="1:12" ht="15.75" customHeight="1">
      <c r="A6" s="9"/>
      <c r="B6" s="10"/>
      <c r="C6" s="26"/>
      <c r="D6" s="27"/>
      <c r="E6" s="9"/>
      <c r="F6" s="10"/>
      <c r="G6" s="9"/>
      <c r="H6" s="10"/>
      <c r="I6" s="15" t="s">
        <v>0</v>
      </c>
      <c r="J6" s="18">
        <v>51</v>
      </c>
      <c r="K6" s="16">
        <v>50</v>
      </c>
      <c r="L6" s="3"/>
    </row>
    <row r="7" spans="1:12" ht="15.75" customHeight="1">
      <c r="A7" s="9"/>
      <c r="B7" s="10"/>
      <c r="C7" s="26"/>
      <c r="D7" s="27"/>
      <c r="E7" s="9"/>
      <c r="F7" s="10"/>
      <c r="G7" s="9"/>
      <c r="H7" s="10"/>
      <c r="I7" s="15" t="s">
        <v>1</v>
      </c>
      <c r="J7" s="18">
        <v>50</v>
      </c>
      <c r="K7" s="16">
        <v>50</v>
      </c>
      <c r="L7" s="3"/>
    </row>
    <row r="8" spans="1:12" ht="15.75" customHeight="1">
      <c r="A8" s="13" t="s">
        <v>15</v>
      </c>
      <c r="B8" s="10"/>
      <c r="C8" s="26"/>
      <c r="D8" s="27"/>
      <c r="E8" s="9"/>
      <c r="F8" s="10"/>
      <c r="G8" s="9"/>
      <c r="H8" s="10"/>
      <c r="I8" s="15" t="s">
        <v>2</v>
      </c>
      <c r="J8" s="18">
        <v>0</v>
      </c>
      <c r="K8" s="16">
        <v>50</v>
      </c>
      <c r="L8" s="3"/>
    </row>
    <row r="9" spans="1:12" ht="15.75" customHeight="1">
      <c r="A9" s="9"/>
      <c r="B9" s="10"/>
      <c r="C9" s="28" t="s">
        <v>17</v>
      </c>
      <c r="D9" s="27"/>
      <c r="E9" s="9"/>
      <c r="F9" s="10"/>
      <c r="G9" s="9"/>
      <c r="H9" s="10"/>
      <c r="I9" s="15" t="s">
        <v>3</v>
      </c>
      <c r="J9" s="18">
        <v>21</v>
      </c>
      <c r="K9" s="16">
        <v>60</v>
      </c>
      <c r="L9" s="3"/>
    </row>
    <row r="10" spans="1:12" ht="15.75" customHeight="1">
      <c r="A10" s="9"/>
      <c r="B10" s="10"/>
      <c r="C10" s="26"/>
      <c r="D10" s="27"/>
      <c r="E10" s="9"/>
      <c r="F10" s="10"/>
      <c r="G10" s="9"/>
      <c r="H10" s="10"/>
      <c r="I10" s="15" t="s">
        <v>4</v>
      </c>
      <c r="J10" s="18">
        <v>120</v>
      </c>
      <c r="K10" s="16">
        <v>70</v>
      </c>
      <c r="L10" s="3"/>
    </row>
    <row r="11" spans="1:12" ht="15.75" customHeight="1">
      <c r="A11" s="9"/>
      <c r="B11" s="10"/>
      <c r="C11" s="9"/>
      <c r="D11" s="10"/>
      <c r="E11" s="9"/>
      <c r="F11" s="10"/>
      <c r="G11" s="9"/>
      <c r="H11" s="10"/>
      <c r="I11" s="15" t="s">
        <v>4</v>
      </c>
      <c r="J11" s="18">
        <v>328</v>
      </c>
      <c r="K11" s="16">
        <v>50</v>
      </c>
      <c r="L11" s="3"/>
    </row>
    <row r="12" spans="1:12" ht="15.75" customHeight="1">
      <c r="A12" s="9"/>
      <c r="B12" s="10"/>
      <c r="C12" s="9"/>
      <c r="D12" s="10"/>
      <c r="E12" s="9"/>
      <c r="F12" s="10"/>
      <c r="G12" s="9"/>
      <c r="H12" s="10"/>
      <c r="I12" s="15" t="s">
        <v>4</v>
      </c>
      <c r="J12" s="18">
        <v>50</v>
      </c>
      <c r="K12" s="16">
        <v>60</v>
      </c>
      <c r="L12" s="3"/>
    </row>
    <row r="13" spans="1:12" ht="15.75" customHeight="1">
      <c r="A13" s="9"/>
      <c r="B13" s="10"/>
      <c r="C13" s="9"/>
      <c r="D13" s="10"/>
      <c r="E13" s="9"/>
      <c r="F13" s="10"/>
      <c r="G13" s="9"/>
      <c r="H13" s="10"/>
      <c r="I13" s="15" t="s">
        <v>4</v>
      </c>
      <c r="J13" s="18">
        <v>11</v>
      </c>
      <c r="K13" s="16">
        <v>50</v>
      </c>
      <c r="L13" s="3"/>
    </row>
    <row r="14" spans="1:12" ht="15.75" customHeight="1">
      <c r="A14" s="9"/>
      <c r="B14" s="10"/>
      <c r="C14" s="9"/>
      <c r="D14" s="10"/>
      <c r="E14" s="9"/>
      <c r="F14" s="10"/>
      <c r="G14" s="9"/>
      <c r="H14" s="10"/>
      <c r="I14" s="15" t="s">
        <v>4</v>
      </c>
      <c r="J14" s="18">
        <v>22</v>
      </c>
      <c r="K14" s="16">
        <v>60</v>
      </c>
      <c r="L14" s="3"/>
    </row>
    <row r="15" spans="1:12" ht="15.75" customHeight="1">
      <c r="A15" s="9"/>
      <c r="B15" s="10"/>
      <c r="C15" s="9"/>
      <c r="D15" s="10"/>
      <c r="E15" s="9"/>
      <c r="F15" s="10"/>
      <c r="G15" s="9"/>
      <c r="H15" s="10"/>
      <c r="I15" s="15" t="s">
        <v>4</v>
      </c>
      <c r="J15" s="18">
        <v>80</v>
      </c>
      <c r="K15" s="16">
        <v>80</v>
      </c>
      <c r="L15" s="3"/>
    </row>
    <row r="16" spans="1:12" ht="15.75" customHeight="1">
      <c r="A16" s="9"/>
      <c r="B16" s="10"/>
      <c r="C16" s="9"/>
      <c r="D16" s="10"/>
      <c r="E16" s="9"/>
      <c r="F16" s="10"/>
      <c r="G16" s="9"/>
      <c r="H16" s="10"/>
      <c r="I16" s="15" t="s">
        <v>5</v>
      </c>
      <c r="J16" s="19">
        <v>20</v>
      </c>
      <c r="K16" s="17">
        <v>50</v>
      </c>
    </row>
    <row r="17" spans="1:9" ht="15.75" customHeight="1" thickBot="1">
      <c r="A17" s="11"/>
      <c r="B17" s="12"/>
      <c r="C17" s="11"/>
      <c r="D17" s="12"/>
      <c r="E17" s="11"/>
      <c r="F17" s="12"/>
      <c r="G17" s="11"/>
      <c r="H17" s="12"/>
    </row>
    <row r="20" spans="1:9" ht="15.75" customHeight="1">
      <c r="I20" s="15" t="s">
        <v>10</v>
      </c>
    </row>
    <row r="21" spans="1:9" ht="15.75" customHeight="1">
      <c r="C21" s="21" t="s">
        <v>12</v>
      </c>
    </row>
    <row r="22" spans="1:9" ht="15.75" customHeight="1">
      <c r="C22" s="21" t="s">
        <v>13</v>
      </c>
      <c r="D22" s="21"/>
      <c r="E22" s="21"/>
      <c r="F22" s="21"/>
      <c r="G22" s="21"/>
    </row>
    <row r="24" spans="1:9" ht="15.75" customHeight="1">
      <c r="C24" s="21" t="s">
        <v>16</v>
      </c>
      <c r="D24" s="21"/>
      <c r="E24" s="21"/>
      <c r="F24" s="21"/>
      <c r="G24" s="21"/>
    </row>
    <row r="27" spans="1:9" ht="15.75" customHeight="1">
      <c r="C27" s="29" t="s">
        <v>18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9"/>
  <sheetViews>
    <sheetView workbookViewId="0">
      <selection sqref="A1:E14"/>
    </sheetView>
  </sheetViews>
  <sheetFormatPr defaultColWidth="12.5703125" defaultRowHeight="15.75" customHeight="1"/>
  <cols>
    <col min="1" max="1" width="33.28515625" customWidth="1"/>
    <col min="9" max="9" width="44.85546875" customWidth="1"/>
    <col min="13" max="13" width="5.42578125" customWidth="1"/>
  </cols>
  <sheetData>
    <row r="1" spans="1:14">
      <c r="A1" s="2" t="str">
        <f ca="1">IFERROR(__xludf.DUMMYFUNCTION("IMPORTRANGE(""1qgl8nrOjgvD_Pj_4AqX7IvgOPlrR5PoDl8S5EeCj0uc"",""Склад!A2:M1000"")"),"Наименование номенклатуры")</f>
        <v>Наименование номенклатуры</v>
      </c>
      <c r="B1" s="3" t="str">
        <f ca="1">IFERROR(__xludf.DUMMYFUNCTION("""COMPUTED_VALUE"""),"Номер счета")</f>
        <v>Номер счета</v>
      </c>
      <c r="C1" s="3" t="str">
        <f ca="1">IFERROR(__xludf.DUMMYFUNCTION("""COMPUTED_VALUE"""),"Кол-во")</f>
        <v>Кол-во</v>
      </c>
      <c r="D1" s="3" t="str">
        <f ca="1">IFERROR(__xludf.DUMMYFUNCTION("""COMPUTED_VALUE"""),"Номер ячейки")</f>
        <v>Номер ячейки</v>
      </c>
      <c r="E1" s="3" t="str">
        <f ca="1">IFERROR(__xludf.DUMMYFUNCTION("""COMPUTED_VALUE"""),"SUM из Кол-во")</f>
        <v>SUM из Кол-во</v>
      </c>
      <c r="F1" s="3"/>
      <c r="G1" s="3"/>
      <c r="H1" s="3"/>
      <c r="I1" s="3" t="str">
        <f ca="1">IFERROR(__xludf.DUMMYFUNCTION("""COMPUTED_VALUE"""),"Наименование номенклатуры")</f>
        <v>Наименование номенклатуры</v>
      </c>
      <c r="J1" s="3" t="str">
        <f ca="1">IFERROR(__xludf.DUMMYFUNCTION("""COMPUTED_VALUE"""),"Номер счета")</f>
        <v>Номер счета</v>
      </c>
      <c r="K1" s="3" t="str">
        <f ca="1">IFERROR(__xludf.DUMMYFUNCTION("""COMPUTED_VALUE"""),"Кол-во")</f>
        <v>Кол-во</v>
      </c>
      <c r="L1" s="4" t="str">
        <f ca="1">IFERROR(__xludf.DUMMYFUNCTION("""COMPUTED_VALUE""")," Номер ячейки")</f>
        <v xml:space="preserve"> Номер ячейки</v>
      </c>
      <c r="M1" s="3"/>
      <c r="N1" s="1">
        <v>60</v>
      </c>
    </row>
    <row r="2" spans="1:14">
      <c r="A2" s="3"/>
      <c r="B2" s="3"/>
      <c r="C2" s="3"/>
      <c r="D2" s="3"/>
      <c r="E2" s="3">
        <f ca="1">IFERROR(__xludf.DUMMYFUNCTION("""COMPUTED_VALUE"""),0)</f>
        <v>0</v>
      </c>
      <c r="F2" s="3"/>
      <c r="G2" s="3"/>
      <c r="H2" s="3"/>
      <c r="I2" s="3"/>
      <c r="J2" s="3"/>
      <c r="K2" s="3">
        <f ca="1">IFERROR(__xludf.DUMMYFUNCTION("""COMPUTED_VALUE"""),5)</f>
        <v>5</v>
      </c>
      <c r="L2" s="3"/>
      <c r="M2" s="3"/>
      <c r="N2" s="3" t="e">
        <f>если</f>
        <v>#NAME?</v>
      </c>
    </row>
    <row r="3" spans="1:14">
      <c r="A3" s="3" t="str">
        <f ca="1">IFERROR(__xludf.DUMMYFUNCTION("""COMPUTED_VALUE"""),"")</f>
        <v/>
      </c>
      <c r="B3" s="3"/>
      <c r="C3" s="3"/>
      <c r="D3" s="3"/>
      <c r="E3" s="3">
        <f ca="1">IFERROR(__xludf.DUMMYFUNCTION("""COMPUTED_VALUE"""),0)</f>
        <v>0</v>
      </c>
      <c r="F3" s="3"/>
      <c r="G3" s="3"/>
      <c r="H3" s="3"/>
      <c r="I3" s="3" t="str">
        <f ca="1">IFERROR(__xludf.DUMMYFUNCTION("""COMPUTED_VALUE"""),"")</f>
        <v/>
      </c>
      <c r="J3" s="3"/>
      <c r="K3" s="3"/>
      <c r="L3" s="3"/>
      <c r="M3" s="3"/>
    </row>
    <row r="4" spans="1:14">
      <c r="A4" s="3" t="str">
        <f ca="1">IFERROR(__xludf.DUMMYFUNCTION("""COMPUTED_VALUE"""),"Шток эксцентрика евровинт 34мм")</f>
        <v>Шток эксцентрика евровинт 34мм</v>
      </c>
      <c r="B4" s="3">
        <f ca="1">IFERROR(__xludf.DUMMYFUNCTION("""COMPUTED_VALUE"""),425)</f>
        <v>425</v>
      </c>
      <c r="C4" s="3">
        <f ca="1">IFERROR(__xludf.DUMMYFUNCTION("""COMPUTED_VALUE"""),51)</f>
        <v>51</v>
      </c>
      <c r="D4" s="3">
        <f ca="1">IFERROR(__xludf.DUMMYFUNCTION("""COMPUTED_VALUE"""),50)</f>
        <v>50</v>
      </c>
      <c r="E4" s="3">
        <f ca="1">IFERROR(__xludf.DUMMYFUNCTION("""COMPUTED_VALUE"""),51)</f>
        <v>51</v>
      </c>
      <c r="F4" s="3"/>
      <c r="G4" s="3"/>
      <c r="H4" s="3"/>
      <c r="I4" s="3" t="str">
        <f ca="1">IFERROR(__xludf.DUMMYFUNCTION("""COMPUTED_VALUE"""),"Труба квадр. 60х60х4х6000 ТМ")</f>
        <v>Труба квадр. 60х60х4х6000 ТМ</v>
      </c>
      <c r="J4" s="3"/>
      <c r="K4" s="3">
        <f ca="1">IFERROR(__xludf.DUMMYFUNCTION("""COMPUTED_VALUE"""),20)</f>
        <v>20</v>
      </c>
      <c r="L4" s="3"/>
      <c r="M4" s="3"/>
    </row>
    <row r="5" spans="1:14">
      <c r="A5" s="3" t="str">
        <f ca="1">IFERROR(__xludf.DUMMYFUNCTION("""COMPUTED_VALUE"""),"Шуруп-полукольцо С3х25 остр.конец. ZN")</f>
        <v>Шуруп-полукольцо С3х25 остр.конец. ZN</v>
      </c>
      <c r="B5" s="3">
        <f ca="1">IFERROR(__xludf.DUMMYFUNCTION("""COMPUTED_VALUE"""),425)</f>
        <v>425</v>
      </c>
      <c r="C5" s="3">
        <f ca="1">IFERROR(__xludf.DUMMYFUNCTION("""COMPUTED_VALUE"""),50)</f>
        <v>50</v>
      </c>
      <c r="D5" s="3">
        <f ca="1">IFERROR(__xludf.DUMMYFUNCTION("""COMPUTED_VALUE"""),50)</f>
        <v>50</v>
      </c>
      <c r="E5" s="3">
        <f ca="1">IFERROR(__xludf.DUMMYFUNCTION("""COMPUTED_VALUE"""),50)</f>
        <v>50</v>
      </c>
      <c r="F5" s="3"/>
      <c r="G5" s="3"/>
      <c r="H5" s="3"/>
      <c r="I5" s="3" t="str">
        <f ca="1">IFERROR(__xludf.DUMMYFUNCTION("""COMPUTED_VALUE"""),"Труба нержавеющая AISI 304 60,0х40,0х2,0х6000")</f>
        <v>Труба нержавеющая AISI 304 60,0х40,0х2,0х6000</v>
      </c>
      <c r="J5" s="3"/>
      <c r="K5" s="3">
        <f ca="1">IFERROR(__xludf.DUMMYFUNCTION("""COMPUTED_VALUE"""),5)</f>
        <v>5</v>
      </c>
      <c r="L5" s="3"/>
      <c r="M5" s="3"/>
    </row>
    <row r="6" spans="1:14">
      <c r="A6" s="3" t="str">
        <f ca="1">IFERROR(__xludf.DUMMYFUNCTION("""COMPUTED_VALUE"""),"Щетка для пола 280мм")</f>
        <v>Щетка для пола 280мм</v>
      </c>
      <c r="B6" s="3">
        <f ca="1">IFERROR(__xludf.DUMMYFUNCTION("""COMPUTED_VALUE"""),425)</f>
        <v>425</v>
      </c>
      <c r="C6" s="3">
        <f ca="1">IFERROR(__xludf.DUMMYFUNCTION("""COMPUTED_VALUE"""),50)</f>
        <v>50</v>
      </c>
      <c r="D6" s="3">
        <f ca="1">IFERROR(__xludf.DUMMYFUNCTION("""COMPUTED_VALUE"""),50)</f>
        <v>50</v>
      </c>
      <c r="E6" s="3">
        <f ca="1">IFERROR(__xludf.DUMMYFUNCTION("""COMPUTED_VALUE"""),50)</f>
        <v>50</v>
      </c>
      <c r="F6" s="3"/>
      <c r="G6" s="3"/>
      <c r="H6" s="3"/>
      <c r="I6" s="3" t="str">
        <f ca="1">IFERROR(__xludf.DUMMYFUNCTION("""COMPUTED_VALUE"""),"Труба прямоугольная 40х20х2х6000 ТМ")</f>
        <v>Труба прямоугольная 40х20х2х6000 ТМ</v>
      </c>
      <c r="J6" s="3"/>
      <c r="K6" s="3">
        <f ca="1">IFERROR(__xludf.DUMMYFUNCTION("""COMPUTED_VALUE"""),10)</f>
        <v>10</v>
      </c>
      <c r="L6" s="3"/>
      <c r="M6" s="3"/>
    </row>
    <row r="7" spans="1:14">
      <c r="A7" s="3" t="str">
        <f ca="1">IFERROR(__xludf.DUMMYFUNCTION("""COMPUTED_VALUE"""),"Щетка для пола 400мм")</f>
        <v>Щетка для пола 400мм</v>
      </c>
      <c r="B7" s="3">
        <f ca="1">IFERROR(__xludf.DUMMYFUNCTION("""COMPUTED_VALUE"""),444)</f>
        <v>444</v>
      </c>
      <c r="C7" s="3">
        <f ca="1">IFERROR(__xludf.DUMMYFUNCTION("""COMPUTED_VALUE"""),21)</f>
        <v>21</v>
      </c>
      <c r="D7" s="3">
        <f ca="1">IFERROR(__xludf.DUMMYFUNCTION("""COMPUTED_VALUE"""),400)</f>
        <v>400</v>
      </c>
      <c r="E7" s="3">
        <f ca="1">IFERROR(__xludf.DUMMYFUNCTION("""COMPUTED_VALUE"""),21)</f>
        <v>21</v>
      </c>
      <c r="F7" s="3"/>
      <c r="G7" s="3"/>
      <c r="H7" s="3"/>
      <c r="I7" s="3" t="str">
        <f ca="1">IFERROR(__xludf.DUMMYFUNCTION("""COMPUTED_VALUE"""),"Труба прямоугольная 40х25х2х6000 ТМ")</f>
        <v>Труба прямоугольная 40х25х2х6000 ТМ</v>
      </c>
      <c r="J7" s="3"/>
      <c r="K7" s="3">
        <f ca="1">IFERROR(__xludf.DUMMYFUNCTION("""COMPUTED_VALUE"""),5)</f>
        <v>5</v>
      </c>
      <c r="L7" s="3"/>
      <c r="M7" s="3"/>
    </row>
    <row r="8" spans="1:14">
      <c r="A8" s="3" t="str">
        <f ca="1">IFERROR(__xludf.DUMMYFUNCTION("""COMPUTED_VALUE"""),"Щетка для пола 600мм")</f>
        <v>Щетка для пола 600мм</v>
      </c>
      <c r="B8" s="3">
        <f ca="1">IFERROR(__xludf.DUMMYFUNCTION("""COMPUTED_VALUE"""),111)</f>
        <v>111</v>
      </c>
      <c r="C8" s="3">
        <f ca="1">IFERROR(__xludf.DUMMYFUNCTION("""COMPUTED_VALUE"""),120)</f>
        <v>120</v>
      </c>
      <c r="D8" s="3">
        <f ca="1">IFERROR(__xludf.DUMMYFUNCTION("""COMPUTED_VALUE"""),70)</f>
        <v>70</v>
      </c>
      <c r="E8" s="3">
        <f ca="1">IFERROR(__xludf.DUMMYFUNCTION("""COMPUTED_VALUE"""),120)</f>
        <v>120</v>
      </c>
      <c r="F8" s="3"/>
      <c r="G8" s="3"/>
      <c r="H8" s="3"/>
      <c r="I8" s="3" t="str">
        <f ca="1">IFERROR(__xludf.DUMMYFUNCTION("""COMPUTED_VALUE"""),"Труба прямоугольная 40х40х2х6000 ТМ")</f>
        <v>Труба прямоугольная 40х40х2х6000 ТМ</v>
      </c>
      <c r="J8" s="3"/>
      <c r="K8" s="3">
        <f ca="1">IFERROR(__xludf.DUMMYFUNCTION("""COMPUTED_VALUE"""),4)</f>
        <v>4</v>
      </c>
      <c r="L8" s="3"/>
      <c r="M8" s="3"/>
    </row>
    <row r="9" spans="1:14">
      <c r="A9" s="3" t="str">
        <f ca="1">IFERROR(__xludf.DUMMYFUNCTION("""COMPUTED_VALUE"""),"Щетка для пола 600мм")</f>
        <v>Щетка для пола 600мм</v>
      </c>
      <c r="B9" s="3">
        <f ca="1">IFERROR(__xludf.DUMMYFUNCTION("""COMPUTED_VALUE"""),425)</f>
        <v>425</v>
      </c>
      <c r="C9" s="3">
        <f ca="1">IFERROR(__xludf.DUMMYFUNCTION("""COMPUTED_VALUE"""),328)</f>
        <v>328</v>
      </c>
      <c r="D9" s="3">
        <f ca="1">IFERROR(__xludf.DUMMYFUNCTION("""COMPUTED_VALUE"""),50)</f>
        <v>50</v>
      </c>
      <c r="E9" s="3">
        <f ca="1">IFERROR(__xludf.DUMMYFUNCTION("""COMPUTED_VALUE"""),328)</f>
        <v>328</v>
      </c>
      <c r="F9" s="3"/>
      <c r="G9" s="3"/>
      <c r="H9" s="3"/>
      <c r="I9" s="3" t="str">
        <f ca="1">IFERROR(__xludf.DUMMYFUNCTION("""COMPUTED_VALUE"""),"Труба прямоугольная 40х40х2х6000 ТМ")</f>
        <v>Труба прямоугольная 40х40х2х6000 ТМ</v>
      </c>
      <c r="J9" s="3"/>
      <c r="K9" s="3">
        <f ca="1">IFERROR(__xludf.DUMMYFUNCTION("""COMPUTED_VALUE"""),11)</f>
        <v>11</v>
      </c>
      <c r="L9" s="3"/>
      <c r="M9" s="3"/>
    </row>
    <row r="10" spans="1:14">
      <c r="A10" s="3" t="str">
        <f ca="1">IFERROR(__xludf.DUMMYFUNCTION("""COMPUTED_VALUE"""),"Щетка для пола 600мм")</f>
        <v>Щетка для пола 600мм</v>
      </c>
      <c r="B10" s="3">
        <f ca="1">IFERROR(__xludf.DUMMYFUNCTION("""COMPUTED_VALUE"""),450)</f>
        <v>450</v>
      </c>
      <c r="C10" s="3">
        <f ca="1">IFERROR(__xludf.DUMMYFUNCTION("""COMPUTED_VALUE"""),50)</f>
        <v>50</v>
      </c>
      <c r="D10" s="3">
        <f ca="1">IFERROR(__xludf.DUMMYFUNCTION("""COMPUTED_VALUE"""),60)</f>
        <v>60</v>
      </c>
      <c r="E10" s="3">
        <f ca="1">IFERROR(__xludf.DUMMYFUNCTION("""COMPUTED_VALUE"""),50)</f>
        <v>50</v>
      </c>
      <c r="F10" s="3"/>
      <c r="G10" s="3"/>
      <c r="H10" s="3"/>
      <c r="I10" s="3" t="str">
        <f ca="1">IFERROR(__xludf.DUMMYFUNCTION("""COMPUTED_VALUE"""),"Труба прямоугольная 70х70х3х6000 ТУ")</f>
        <v>Труба прямоугольная 70х70х3х6000 ТУ</v>
      </c>
      <c r="J10" s="3"/>
      <c r="K10" s="3">
        <f ca="1">IFERROR(__xludf.DUMMYFUNCTION("""COMPUTED_VALUE"""),1002)</f>
        <v>1002</v>
      </c>
      <c r="L10" s="3"/>
      <c r="M10" s="3"/>
    </row>
    <row r="11" spans="1:14">
      <c r="A11" s="3" t="str">
        <f ca="1">IFERROR(__xludf.DUMMYFUNCTION("""COMPUTED_VALUE"""),"Щетка для пола 600мм")</f>
        <v>Щетка для пола 600мм</v>
      </c>
      <c r="B11" s="3">
        <f ca="1">IFERROR(__xludf.DUMMYFUNCTION("""COMPUTED_VALUE"""),800)</f>
        <v>800</v>
      </c>
      <c r="C11" s="3">
        <f ca="1">IFERROR(__xludf.DUMMYFUNCTION("""COMPUTED_VALUE"""),11)</f>
        <v>11</v>
      </c>
      <c r="D11" s="3">
        <f ca="1">IFERROR(__xludf.DUMMYFUNCTION("""COMPUTED_VALUE"""),30)</f>
        <v>30</v>
      </c>
      <c r="E11" s="3">
        <f ca="1">IFERROR(__xludf.DUMMYFUNCTION("""COMPUTED_VALUE"""),11)</f>
        <v>11</v>
      </c>
      <c r="F11" s="3"/>
      <c r="G11" s="3"/>
      <c r="H11" s="3"/>
      <c r="I11" s="3" t="str">
        <f ca="1">IFERROR(__xludf.DUMMYFUNCTION("""COMPUTED_VALUE"""),"Труба прямоугольная 80х40х3х6000 ТМ")</f>
        <v>Труба прямоугольная 80х40х3х6000 ТМ</v>
      </c>
      <c r="J11" s="3"/>
      <c r="K11" s="3">
        <f ca="1">IFERROR(__xludf.DUMMYFUNCTION("""COMPUTED_VALUE"""),1001)</f>
        <v>1001</v>
      </c>
      <c r="L11" s="3"/>
      <c r="M11" s="3"/>
    </row>
    <row r="12" spans="1:14">
      <c r="A12" s="3" t="str">
        <f ca="1">IFERROR(__xludf.DUMMYFUNCTION("""COMPUTED_VALUE"""),"Щетка для пола 600мм")</f>
        <v>Щетка для пола 600мм</v>
      </c>
      <c r="B12" s="3">
        <f ca="1">IFERROR(__xludf.DUMMYFUNCTION("""COMPUTED_VALUE"""),800)</f>
        <v>800</v>
      </c>
      <c r="C12" s="3">
        <f ca="1">IFERROR(__xludf.DUMMYFUNCTION("""COMPUTED_VALUE"""),22)</f>
        <v>22</v>
      </c>
      <c r="D12" s="3">
        <f ca="1">IFERROR(__xludf.DUMMYFUNCTION("""COMPUTED_VALUE"""),101)</f>
        <v>101</v>
      </c>
      <c r="E12" s="3">
        <f ca="1">IFERROR(__xludf.DUMMYFUNCTION("""COMPUTED_VALUE"""),22)</f>
        <v>22</v>
      </c>
      <c r="F12" s="3"/>
      <c r="G12" s="3"/>
      <c r="H12" s="3"/>
      <c r="I12" s="3" t="str">
        <f ca="1">IFERROR(__xludf.DUMMYFUNCTION("""COMPUTED_VALUE"""),"Шпилька резьбовая 10х2000 DIN975 (ZN)")</f>
        <v>Шпилька резьбовая 10х2000 DIN975 (ZN)</v>
      </c>
      <c r="J12" s="3"/>
      <c r="K12" s="3">
        <f ca="1">IFERROR(__xludf.DUMMYFUNCTION("""COMPUTED_VALUE"""),1000)</f>
        <v>1000</v>
      </c>
      <c r="L12" s="3"/>
      <c r="M12" s="3"/>
    </row>
    <row r="13" spans="1:14">
      <c r="A13" s="3" t="str">
        <f ca="1">IFERROR(__xludf.DUMMYFUNCTION("""COMPUTED_VALUE"""),"Щетка для пола 600мм")</f>
        <v>Щетка для пола 600мм</v>
      </c>
      <c r="B13" s="3">
        <f ca="1">IFERROR(__xludf.DUMMYFUNCTION("""COMPUTED_VALUE"""),800)</f>
        <v>800</v>
      </c>
      <c r="C13" s="3">
        <f ca="1">IFERROR(__xludf.DUMMYFUNCTION("""COMPUTED_VALUE"""),80)</f>
        <v>80</v>
      </c>
      <c r="D13" s="3">
        <f ca="1">IFERROR(__xludf.DUMMYFUNCTION("""COMPUTED_VALUE"""),88)</f>
        <v>88</v>
      </c>
      <c r="E13" s="3">
        <f ca="1">IFERROR(__xludf.DUMMYFUNCTION("""COMPUTED_VALUE"""),80)</f>
        <v>80</v>
      </c>
      <c r="F13" s="3"/>
      <c r="G13" s="3"/>
      <c r="H13" s="3"/>
      <c r="I13" s="3" t="str">
        <f ca="1">IFERROR(__xludf.DUMMYFUNCTION("""COMPUTED_VALUE"""),"Шпилька резьбовая 8х1000 DIN975")</f>
        <v>Шпилька резьбовая 8х1000 DIN975</v>
      </c>
      <c r="J13" s="3"/>
      <c r="K13" s="3">
        <f ca="1">IFERROR(__xludf.DUMMYFUNCTION("""COMPUTED_VALUE"""),400)</f>
        <v>400</v>
      </c>
      <c r="L13" s="3"/>
      <c r="M13" s="3"/>
    </row>
    <row r="14" spans="1:14">
      <c r="A14" s="3" t="str">
        <f ca="1">IFERROR(__xludf.DUMMYFUNCTION("""COMPUTED_VALUE"""),"Щетка для чистки межплиточных швов 310х110х30мм")</f>
        <v>Щетка для чистки межплиточных швов 310х110х30мм</v>
      </c>
      <c r="B14" s="3">
        <f ca="1">IFERROR(__xludf.DUMMYFUNCTION("""COMPUTED_VALUE"""),425)</f>
        <v>425</v>
      </c>
      <c r="C14" s="3">
        <f ca="1">IFERROR(__xludf.DUMMYFUNCTION("""COMPUTED_VALUE"""),20)</f>
        <v>20</v>
      </c>
      <c r="D14" s="3">
        <f ca="1">IFERROR(__xludf.DUMMYFUNCTION("""COMPUTED_VALUE"""),50)</f>
        <v>50</v>
      </c>
      <c r="E14" s="3">
        <f ca="1">IFERROR(__xludf.DUMMYFUNCTION("""COMPUTED_VALUE"""),20)</f>
        <v>20</v>
      </c>
      <c r="F14" s="3"/>
      <c r="G14" s="3"/>
      <c r="H14" s="3"/>
      <c r="I14" s="3" t="str">
        <f ca="1">IFERROR(__xludf.DUMMYFUNCTION("""COMPUTED_VALUE"""),"Щетка для пола 600мм")</f>
        <v>Щетка для пола 600мм</v>
      </c>
      <c r="J14" s="3">
        <f ca="1">IFERROR(__xludf.DUMMYFUNCTION("""COMPUTED_VALUE"""),111)</f>
        <v>111</v>
      </c>
      <c r="K14" s="3">
        <f ca="1">IFERROR(__xludf.DUMMYFUNCTION("""COMPUTED_VALUE"""),20)</f>
        <v>20</v>
      </c>
      <c r="L14" s="4">
        <f ca="1">IFERROR(__xludf.DUMMYFUNCTION("""COMPUTED_VALUE"""),70)</f>
        <v>70</v>
      </c>
      <c r="M14" s="3"/>
    </row>
    <row r="15" spans="1:14">
      <c r="A15" s="3"/>
      <c r="B15" s="3"/>
      <c r="C15" s="3"/>
      <c r="D15" s="3"/>
      <c r="E15" s="3"/>
      <c r="F15" s="3"/>
      <c r="G15" s="3"/>
      <c r="H15" s="3"/>
      <c r="I15" s="3" t="str">
        <f ca="1">IFERROR(__xludf.DUMMYFUNCTION("""COMPUTED_VALUE"""),"Щетка для пола 600мм")</f>
        <v>Щетка для пола 600мм</v>
      </c>
      <c r="J15" s="3">
        <f ca="1">IFERROR(__xludf.DUMMYFUNCTION("""COMPUTED_VALUE"""),600)</f>
        <v>600</v>
      </c>
      <c r="K15" s="3">
        <f ca="1">IFERROR(__xludf.DUMMYFUNCTION("""COMPUTED_VALUE"""),30)</f>
        <v>30</v>
      </c>
      <c r="L15" s="4">
        <f ca="1">IFERROR(__xludf.DUMMYFUNCTION("""COMPUTED_VALUE"""),30)</f>
        <v>30</v>
      </c>
      <c r="M15" s="3"/>
    </row>
    <row r="16" spans="1:14">
      <c r="A16" s="3"/>
      <c r="B16" s="3"/>
      <c r="C16" s="3"/>
      <c r="D16" s="3"/>
      <c r="E16" s="3"/>
      <c r="F16" s="3"/>
      <c r="G16" s="3"/>
      <c r="H16" s="3"/>
      <c r="I16" s="3" t="str">
        <f ca="1">IFERROR(__xludf.DUMMYFUNCTION("""COMPUTED_VALUE"""),"Щетка для пола 600мм")</f>
        <v>Щетка для пола 600мм</v>
      </c>
      <c r="J16" s="3">
        <f ca="1">IFERROR(__xludf.DUMMYFUNCTION("""COMPUTED_VALUE"""),800)</f>
        <v>800</v>
      </c>
      <c r="K16" s="3">
        <f ca="1">IFERROR(__xludf.DUMMYFUNCTION("""COMPUTED_VALUE"""),300)</f>
        <v>300</v>
      </c>
      <c r="L16" s="4">
        <f ca="1">IFERROR(__xludf.DUMMYFUNCTION("""COMPUTED_VALUE"""),30)</f>
        <v>30</v>
      </c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 t="str">
        <f ca="1">IFERROR(__xludf.DUMMYFUNCTION("""COMPUTED_VALUE"""),"Щетка для чистки межплиточных швов 310х110х30мм")</f>
        <v>Щетка для чистки межплиточных швов 310х110х30мм</v>
      </c>
      <c r="J17" s="3"/>
      <c r="K17" s="3">
        <f ca="1">IFERROR(__xludf.DUMMYFUNCTION("""COMPUTED_VALUE"""),12)</f>
        <v>12</v>
      </c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 t="str">
        <f ca="1">IFERROR(__xludf.DUMMYFUNCTION("""COMPUTED_VALUE"""),"Эксцентрик для плит 16мм")</f>
        <v>Эксцентрик для плит 16мм</v>
      </c>
      <c r="J18" s="3"/>
      <c r="K18" s="3">
        <f ca="1">IFERROR(__xludf.DUMMYFUNCTION("""COMPUTED_VALUE"""),10)</f>
        <v>10</v>
      </c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pageMargins left="0.7" right="0.7" top="0.75" bottom="0.75" header="0.3" footer="0.3"/>
  <ignoredErrors>
    <ignoredError sqref="D4 D7: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Стеллажи</vt:lpstr>
      <vt:lpstr>Коп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Валера</dc:creator>
  <cp:lastModifiedBy>Валера</cp:lastModifiedBy>
  <dcterms:created xsi:type="dcterms:W3CDTF">2023-02-06T07:59:44Z</dcterms:created>
  <dcterms:modified xsi:type="dcterms:W3CDTF">2023-02-06T07:59:44Z</dcterms:modified>
</cp:coreProperties>
</file>