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расход" sheetId="1" r:id="rId1"/>
    <sheet name="Даты" sheetId="2" r:id="rId2"/>
  </sheets>
  <definedNames>
    <definedName name="_xlfn.COUNTIFS" hidden="1">#NAME?</definedName>
    <definedName name="_xlfn.DAYS" hidden="1">#NAME?</definedName>
    <definedName name="Даты">'Даты'!$A$1:INDEX('Даты'!$A$1:$A5000,COUNT('Даты'!$A$1:$A5000))</definedName>
  </definedNames>
  <calcPr fullCalcOnLoad="1"/>
</workbook>
</file>

<file path=xl/sharedStrings.xml><?xml version="1.0" encoding="utf-8"?>
<sst xmlns="http://schemas.openxmlformats.org/spreadsheetml/2006/main" count="11" uniqueCount="10">
  <si>
    <t>d</t>
  </si>
  <si>
    <t>7 дн.</t>
  </si>
  <si>
    <t>8 дн.</t>
  </si>
  <si>
    <t>5 дн.</t>
  </si>
  <si>
    <t>6 дн.</t>
  </si>
  <si>
    <t>26 дн.</t>
  </si>
  <si>
    <t>СУММА</t>
  </si>
  <si>
    <t>СРЗНАЧ</t>
  </si>
  <si>
    <t>найти сумму выделенных дат</t>
  </si>
  <si>
    <t>найти среднее значение выделяемых дат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</si>
</sst>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  <numFmt numFmtId="169" formatCode="#,##0.00\ &quot;₽&quot;"/>
    <numFmt numFmtId="170" formatCode="&quot;блоков&quot;\ General"/>
    <numFmt numFmtId="171" formatCode="&quot;блоков&quot;\ \(General\ &quot;пачек&quot;\)"/>
    <numFmt numFmtId="172" formatCode="[$-FC19]d\ mmmm\ yyyy\ &quot;г.&quot;"/>
    <numFmt numFmtId="173" formatCode="dd/mm/yy\ h:mm;@"/>
    <numFmt numFmtId="174" formatCode="#,##0.00_ ;[Red]\-#,##0.00\ "/>
    <numFmt numFmtId="175" formatCode="#,##0.00_р_."/>
    <numFmt numFmtId="176" formatCode="0.0"/>
    <numFmt numFmtId="177" formatCode="d/m/yy;@"/>
    <numFmt numFmtId="178" formatCode="General\ &quot;дн.&quot;"/>
    <numFmt numFmtId="179" formatCode="General;;\-"/>
    <numFmt numFmtId="180" formatCode="\(General\ &quot;дн.&quot;\)"/>
    <numFmt numFmtId="181" formatCode="mmm\ yyyy"/>
    <numFmt numFmtId="182" formatCode="mmm\ yyyy;\-;&quot;к начислению&quot;"/>
    <numFmt numFmtId="183" formatCode="#,##0.00;;\-"/>
    <numFmt numFmtId="184" formatCode="#,##0.0"/>
    <numFmt numFmtId="185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63"/>
      <name val="Arial"/>
      <family val="2"/>
    </font>
    <font>
      <sz val="10"/>
      <name val="Arial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33" borderId="10" xfId="0" applyFill="1" applyBorder="1" applyAlignment="1">
      <alignment horizontal="right"/>
    </xf>
    <xf numFmtId="0" fontId="0" fillId="0" borderId="0" xfId="0" applyAlignment="1">
      <alignment horizontal="right"/>
    </xf>
    <xf numFmtId="181" fontId="5" fillId="34" borderId="0" xfId="53" applyNumberFormat="1" applyFill="1" applyAlignment="1">
      <alignment horizontal="right"/>
      <protection/>
    </xf>
    <xf numFmtId="180" fontId="0" fillId="0" borderId="10" xfId="0" applyNumberFormat="1" applyBorder="1" applyAlignment="1">
      <alignment/>
    </xf>
    <xf numFmtId="168" fontId="0" fillId="35" borderId="11" xfId="0" applyNumberForma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 horizontal="right"/>
    </xf>
    <xf numFmtId="180" fontId="0" fillId="0" borderId="12" xfId="0" applyNumberFormat="1" applyBorder="1" applyAlignment="1">
      <alignment/>
    </xf>
    <xf numFmtId="182" fontId="5" fillId="0" borderId="13" xfId="53" applyNumberFormat="1" applyFill="1" applyBorder="1" applyAlignment="1">
      <alignment horizontal="center"/>
      <protection/>
    </xf>
    <xf numFmtId="183" fontId="0" fillId="0" borderId="14" xfId="0" applyNumberFormat="1" applyFill="1" applyBorder="1" applyAlignment="1">
      <alignment/>
    </xf>
    <xf numFmtId="182" fontId="5" fillId="0" borderId="11" xfId="53" applyNumberFormat="1" applyFill="1" applyBorder="1" applyAlignment="1">
      <alignment horizontal="center"/>
      <protection/>
    </xf>
    <xf numFmtId="183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168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horizontal="right"/>
    </xf>
    <xf numFmtId="14" fontId="6" fillId="0" borderId="10" xfId="0" applyNumberFormat="1" applyFont="1" applyBorder="1" applyAlignment="1">
      <alignment/>
    </xf>
    <xf numFmtId="0" fontId="0" fillId="0" borderId="14" xfId="0" applyNumberFormat="1" applyFill="1" applyBorder="1" applyAlignment="1">
      <alignment horizontal="center"/>
    </xf>
    <xf numFmtId="183" fontId="0" fillId="0" borderId="10" xfId="0" applyNumberForma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80" fontId="0" fillId="0" borderId="14" xfId="0" applyNumberFormat="1" applyFill="1" applyBorder="1" applyAlignment="1">
      <alignment horizontal="center"/>
    </xf>
    <xf numFmtId="184" fontId="2" fillId="36" borderId="11" xfId="0" applyNumberFormat="1" applyFont="1" applyFill="1" applyBorder="1" applyAlignment="1">
      <alignment horizontal="center"/>
    </xf>
    <xf numFmtId="184" fontId="0" fillId="36" borderId="10" xfId="0" applyNumberFormat="1" applyFill="1" applyBorder="1" applyAlignment="1">
      <alignment horizontal="center"/>
    </xf>
    <xf numFmtId="184" fontId="2" fillId="36" borderId="12" xfId="0" applyNumberFormat="1" applyFont="1" applyFill="1" applyBorder="1" applyAlignment="1">
      <alignment horizontal="center"/>
    </xf>
    <xf numFmtId="179" fontId="0" fillId="0" borderId="15" xfId="0" applyNumberFormat="1" applyBorder="1" applyAlignment="1">
      <alignment horizontal="center" vertical="top" wrapText="1"/>
    </xf>
    <xf numFmtId="0" fontId="0" fillId="0" borderId="16" xfId="0" applyBorder="1" applyAlignment="1">
      <alignment/>
    </xf>
    <xf numFmtId="183" fontId="2" fillId="0" borderId="12" xfId="0" applyNumberFormat="1" applyFont="1" applyBorder="1" applyAlignment="1">
      <alignment/>
    </xf>
    <xf numFmtId="183" fontId="2" fillId="35" borderId="12" xfId="0" applyNumberFormat="1" applyFont="1" applyFill="1" applyBorder="1" applyAlignment="1">
      <alignment/>
    </xf>
    <xf numFmtId="179" fontId="2" fillId="0" borderId="17" xfId="0" applyNumberFormat="1" applyFon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0" fillId="0" borderId="19" xfId="0" applyBorder="1" applyAlignment="1">
      <alignment wrapText="1"/>
    </xf>
    <xf numFmtId="171" fontId="0" fillId="0" borderId="11" xfId="0" applyNumberFormat="1" applyBorder="1" applyAlignment="1">
      <alignment horizontal="center" vertical="top" wrapText="1"/>
    </xf>
    <xf numFmtId="179" fontId="0" fillId="0" borderId="11" xfId="0" applyNumberForma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180" fontId="0" fillId="0" borderId="11" xfId="0" applyNumberFormat="1" applyBorder="1" applyAlignment="1">
      <alignment wrapText="1"/>
    </xf>
    <xf numFmtId="176" fontId="0" fillId="36" borderId="11" xfId="0" applyNumberForma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81" fontId="5" fillId="34" borderId="0" xfId="53" applyNumberFormat="1" applyFill="1" applyBorder="1" applyAlignment="1">
      <alignment horizontal="right"/>
      <protection/>
    </xf>
    <xf numFmtId="3" fontId="2" fillId="0" borderId="12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85" fontId="0" fillId="0" borderId="10" xfId="60" applyNumberFormat="1" applyFont="1" applyBorder="1" applyAlignment="1">
      <alignment/>
    </xf>
    <xf numFmtId="1" fontId="0" fillId="0" borderId="23" xfId="0" applyNumberFormat="1" applyBorder="1" applyAlignment="1">
      <alignment horizontal="center" vertical="top" wrapText="1"/>
    </xf>
    <xf numFmtId="43" fontId="0" fillId="0" borderId="14" xfId="6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141813-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  <color indexed="17"/>
      </font>
    </dxf>
    <dxf>
      <font>
        <b/>
        <i val="0"/>
      </font>
      <fill>
        <patternFill>
          <bgColor indexed="46"/>
        </patternFill>
      </fill>
    </dxf>
    <dxf>
      <font>
        <b/>
        <i val="0"/>
        <color indexed="17"/>
      </font>
    </dxf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rgb="FFCC99FF"/>
        </patternFill>
      </fill>
      <border/>
    </dxf>
    <dxf>
      <font>
        <b/>
        <i val="0"/>
        <color rgb="FF008000"/>
      </font>
      <border/>
    </dxf>
    <dxf>
      <font>
        <b/>
        <i val="0"/>
      </font>
      <fill>
        <patternFill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11.75390625" style="12" customWidth="1"/>
    <col min="2" max="2" width="11.125" style="0" bestFit="1" customWidth="1"/>
    <col min="3" max="3" width="6.875" style="2" bestFit="1" customWidth="1"/>
    <col min="4" max="4" width="8.125" style="15" bestFit="1" customWidth="1"/>
    <col min="5" max="5" width="8.625" style="71" customWidth="1"/>
    <col min="6" max="6" width="5.625" style="3" bestFit="1" customWidth="1"/>
    <col min="7" max="7" width="7.125" style="3" bestFit="1" customWidth="1"/>
    <col min="8" max="8" width="5.75390625" style="3" bestFit="1" customWidth="1"/>
    <col min="9" max="9" width="5.75390625" style="3" customWidth="1"/>
    <col min="10" max="10" width="9.75390625" style="3" customWidth="1"/>
    <col min="11" max="11" width="11.75390625" style="1" bestFit="1" customWidth="1"/>
    <col min="12" max="13" width="11.75390625" style="0" customWidth="1"/>
    <col min="14" max="14" width="15.875" style="20" bestFit="1" customWidth="1"/>
    <col min="15" max="15" width="8.375" style="18" bestFit="1" customWidth="1"/>
    <col min="16" max="16" width="9.125" style="13" bestFit="1" customWidth="1"/>
    <col min="17" max="17" width="9.625" style="2" bestFit="1" customWidth="1"/>
    <col min="18" max="18" width="9.625" style="17" bestFit="1" customWidth="1"/>
  </cols>
  <sheetData>
    <row r="1" spans="1:18" ht="12.75">
      <c r="A1" s="57"/>
      <c r="B1" s="24"/>
      <c r="C1" s="58"/>
      <c r="D1" s="59"/>
      <c r="E1" s="67"/>
      <c r="F1" s="63"/>
      <c r="G1" s="64"/>
      <c r="H1" s="63"/>
      <c r="I1" s="79"/>
      <c r="J1" s="64"/>
      <c r="K1" s="23"/>
      <c r="L1" s="24"/>
      <c r="M1" s="24"/>
      <c r="N1" s="60"/>
      <c r="O1" s="61"/>
      <c r="P1" s="62"/>
      <c r="Q1" s="24"/>
      <c r="R1" s="50"/>
    </row>
    <row r="2" spans="1:21" ht="13.5" thickBot="1">
      <c r="A2" s="51"/>
      <c r="B2" s="26"/>
      <c r="C2" s="27"/>
      <c r="D2" s="66">
        <f>SUM(D5:D31)</f>
        <v>1317</v>
      </c>
      <c r="E2" s="68"/>
      <c r="F2" s="28"/>
      <c r="G2" s="52"/>
      <c r="H2" s="28"/>
      <c r="I2" s="28"/>
      <c r="J2" s="52"/>
      <c r="K2" s="53">
        <f>SUM(K4:K31)</f>
        <v>57865</v>
      </c>
      <c r="L2" s="27" t="s">
        <v>0</v>
      </c>
      <c r="M2" s="27" t="s">
        <v>0</v>
      </c>
      <c r="N2" s="29"/>
      <c r="O2" s="30"/>
      <c r="P2" s="49">
        <f>AVERAGE(P4:P31)</f>
        <v>2.6356554448280725</v>
      </c>
      <c r="Q2" s="66">
        <f>SUM(Q5:Q31)</f>
        <v>1254</v>
      </c>
      <c r="R2" s="54"/>
      <c r="T2" s="77" t="s">
        <v>6</v>
      </c>
      <c r="U2" s="76" t="s">
        <v>8</v>
      </c>
    </row>
    <row r="3" spans="1:24" ht="13.5" thickBot="1">
      <c r="A3" s="31">
        <v>44501</v>
      </c>
      <c r="B3" s="32"/>
      <c r="C3" s="43">
        <f>SUMPRODUCT((YEAR($A$3)=YEAR($A$4:$A31))*(MONTH($A$3)=MONTH($A$4:$A31))*C4:C31)</f>
        <v>10</v>
      </c>
      <c r="D3" s="43">
        <f>SUMPRODUCT((YEAR($A$3)=YEAR($A$4:$A31))*(MONTH($A$3)=MONTH($A$4:$A31))*D4:D31)</f>
        <v>100</v>
      </c>
      <c r="E3" s="43">
        <f>SUMPRODUCT((YEAR($A$3)=YEAR($A$4:$A31))*(MONTH($A$3)=MONTH($A$4:$A31))*E4:E31)</f>
        <v>160</v>
      </c>
      <c r="F3" s="56"/>
      <c r="G3" s="56"/>
      <c r="H3" s="56"/>
      <c r="I3" s="56"/>
      <c r="J3" s="56"/>
      <c r="K3" s="32">
        <f>SUMPRODUCT((YEAR($A$3)=YEAR($A$4:$A31))*(MONTH($A$3)=MONTH($A$4:$A31))*K4:K31)</f>
        <v>4000</v>
      </c>
      <c r="L3" s="32"/>
      <c r="M3" s="32"/>
      <c r="N3" s="80">
        <f>SUM(J5:J31)</f>
        <v>26</v>
      </c>
      <c r="O3" s="46"/>
      <c r="P3" s="81">
        <f>SUMPRODUCT((YEAR($A$3)=YEAR($A$4:$A31))*(MONTH($A$3)=MONTH($A$4:$A31))*P4:P31)/COUNT(J6:J31)</f>
        <v>3.8422619047619047</v>
      </c>
      <c r="Q3" s="43">
        <f>SUMPRODUCT((YEAR($A$3)=YEAR($A$4:$A31))*(MONTH($A$3)=MONTH($A$4:$A31))*Q4:Q31)</f>
        <v>100</v>
      </c>
      <c r="R3" s="55">
        <f>SUMPRODUCT((YEAR($A$3)=YEAR($A$4:$A31))*(MONTH($A$3)=MONTH($A$4:$A31))*R4:R31)</f>
        <v>0</v>
      </c>
      <c r="T3" s="5" t="s">
        <v>5</v>
      </c>
      <c r="V3" s="74">
        <v>3.85</v>
      </c>
      <c r="W3" s="77" t="s">
        <v>7</v>
      </c>
      <c r="X3" s="76" t="s">
        <v>9</v>
      </c>
    </row>
    <row r="4" spans="1:22" ht="12.75">
      <c r="A4" s="33"/>
      <c r="B4" s="34"/>
      <c r="C4" s="35"/>
      <c r="D4" s="36"/>
      <c r="E4" s="69"/>
      <c r="F4" s="38"/>
      <c r="G4" s="39"/>
      <c r="H4" s="38"/>
      <c r="I4" s="38"/>
      <c r="J4" s="39"/>
      <c r="K4" s="45"/>
      <c r="L4" s="37"/>
      <c r="M4" s="35"/>
      <c r="N4" s="41"/>
      <c r="O4" s="25"/>
      <c r="P4" s="47"/>
      <c r="Q4" s="40"/>
      <c r="R4" s="36"/>
      <c r="T4" s="75"/>
      <c r="V4" s="75"/>
    </row>
    <row r="5" spans="1:22" ht="12.75">
      <c r="A5" s="42">
        <f ca="1">TODAY()</f>
        <v>44978</v>
      </c>
      <c r="B5" s="7"/>
      <c r="C5" s="5"/>
      <c r="D5" s="14"/>
      <c r="E5" s="70"/>
      <c r="F5" s="6"/>
      <c r="G5" s="8"/>
      <c r="H5" s="6"/>
      <c r="I5" s="6"/>
      <c r="J5" s="8"/>
      <c r="K5" s="44"/>
      <c r="L5" s="4"/>
      <c r="M5" s="4"/>
      <c r="N5" s="19"/>
      <c r="O5" s="22"/>
      <c r="P5" s="48"/>
      <c r="Q5" s="5"/>
      <c r="R5" s="16"/>
      <c r="T5" s="75"/>
      <c r="V5" s="75"/>
    </row>
    <row r="6" spans="1:22" ht="12.75">
      <c r="A6" s="10">
        <v>44974</v>
      </c>
      <c r="B6" s="7"/>
      <c r="C6" s="5">
        <v>7</v>
      </c>
      <c r="D6" s="14">
        <f>C6*10</f>
        <v>70</v>
      </c>
      <c r="E6" s="9">
        <v>50</v>
      </c>
      <c r="F6" s="6"/>
      <c r="G6" s="8"/>
      <c r="H6" s="6"/>
      <c r="I6" s="6"/>
      <c r="J6" s="78">
        <f aca="true" t="shared" si="0" ref="J6:J23">IF(($A6=DATE(YEAR($A$3),MONTH($A$3),DAY(A6))),M6-L6,"")</f>
      </c>
      <c r="K6" s="44">
        <f>SUM(E6*D6,F6*G6,H6*I6)</f>
        <v>3500</v>
      </c>
      <c r="L6" s="7">
        <f>M7</f>
        <v>44975.65277777778</v>
      </c>
      <c r="M6" s="7">
        <f>A5</f>
        <v>44978</v>
      </c>
      <c r="N6" s="19" t="str">
        <f>IF(DATEDIF(L6,M6,"y"),DATEDIF(L6,M6,"y")&amp;" "&amp;TEXT(MOD(MAX(MOD(DATEDIF(L6,M6,"y")-11,100),9),10),"[&lt;1]\г.;[&lt;4]\г.;л.")&amp;" ",)&amp;IF(DATEDIF(L6,M6,"ym"),DATEDIF(L6,M6,"ym")&amp;" мес."&amp;TEXT(MOD(MAX(MOD(DATEDIF(L6,M6,"ym")-1,11),9),10),"[&lt;1];[&lt;4];")&amp;" ",)&amp;IF(DATEDIF(L6,M6,"md")&gt;0,DATEDIF(L6,M6,"md")&amp;" д"&amp;TEXT(MOD(MAX(MOD(DATEDIF(L6,M6,"md")-11,100),9),10),"[&lt;1]ень ;[&lt;4]н.;н."),)</f>
        <v>3 дн.</v>
      </c>
      <c r="O6" s="22"/>
      <c r="P6" s="48">
        <f aca="true" t="shared" si="1" ref="P6:P31">Q6/DATEDIF(L6,M6,"yd")</f>
        <v>2.3333333333333335</v>
      </c>
      <c r="Q6" s="9">
        <v>7</v>
      </c>
      <c r="R6" s="14">
        <f aca="true" t="shared" si="2" ref="R6:R31">D6-Q6</f>
        <v>63</v>
      </c>
      <c r="T6" s="75"/>
      <c r="V6" s="75"/>
    </row>
    <row r="7" spans="1:22" ht="12.75">
      <c r="A7" s="10">
        <v>44934.594201388885</v>
      </c>
      <c r="B7" s="7"/>
      <c r="C7" s="5">
        <v>8</v>
      </c>
      <c r="D7" s="14">
        <f aca="true" t="shared" si="3" ref="D7:D17">C7*10</f>
        <v>80</v>
      </c>
      <c r="E7" s="9">
        <v>45</v>
      </c>
      <c r="F7" s="6"/>
      <c r="G7" s="8"/>
      <c r="H7" s="6"/>
      <c r="I7" s="6"/>
      <c r="J7" s="78">
        <f t="shared" si="0"/>
      </c>
      <c r="K7" s="44">
        <f aca="true" t="shared" si="4" ref="K7:K31">SUM(E7*D7,F7*G7,H7*I7)</f>
        <v>3600</v>
      </c>
      <c r="L7" s="7">
        <f aca="true" t="shared" si="5" ref="L7:L30">M8</f>
        <v>44934.594201388885</v>
      </c>
      <c r="M7" s="7">
        <v>44975.65277777778</v>
      </c>
      <c r="N7" s="19" t="str">
        <f>IF(DATEDIF(L7,M7,"y"),DATEDIF(L7,M7,"y")&amp;" "&amp;TEXT(MOD(MAX(MOD(DATEDIF(L7,M7,"y")-11,100),9),10),"[&lt;1]\г.;[&lt;4]\г.;л.")&amp;" ",)&amp;IF(DATEDIF(L7,M7,"ym"),DATEDIF(L7,M7,"ym")&amp;" мес."&amp;TEXT(MOD(MAX(MOD(DATEDIF(L7,M7,"ym")-1,11),9),10),"[&lt;1];[&lt;4];")&amp;" ",)&amp;IF(DATEDIF(L7,M7,"md")&gt;0,DATEDIF(L7,M7,"md")&amp;" д"&amp;TEXT(MOD(MAX(MOD(DATEDIF(L7,M7,"md")-11,100),9),10),"[&lt;1]ень ;[&lt;4]н.;н."),)</f>
        <v>1 мес. 10 дн.</v>
      </c>
      <c r="O7" s="22"/>
      <c r="P7" s="48">
        <f t="shared" si="1"/>
        <v>1.951219512195122</v>
      </c>
      <c r="Q7" s="5">
        <v>80</v>
      </c>
      <c r="R7" s="14">
        <f t="shared" si="2"/>
        <v>0</v>
      </c>
      <c r="T7" s="75"/>
      <c r="V7" s="75"/>
    </row>
    <row r="8" spans="1:22" ht="12.75">
      <c r="A8" s="10">
        <v>44891.54414351852</v>
      </c>
      <c r="B8" s="7"/>
      <c r="C8" s="5">
        <v>8</v>
      </c>
      <c r="D8" s="14">
        <f t="shared" si="3"/>
        <v>80</v>
      </c>
      <c r="E8" s="9">
        <v>45</v>
      </c>
      <c r="F8" s="6"/>
      <c r="G8" s="8"/>
      <c r="H8" s="6"/>
      <c r="I8" s="6"/>
      <c r="J8" s="78">
        <f t="shared" si="0"/>
      </c>
      <c r="K8" s="44">
        <f t="shared" si="4"/>
        <v>3600</v>
      </c>
      <c r="L8" s="7">
        <f t="shared" si="5"/>
        <v>44891.54414351852</v>
      </c>
      <c r="M8" s="7">
        <v>44934.594201388885</v>
      </c>
      <c r="N8" s="19" t="str">
        <f aca="true" t="shared" si="6" ref="N8:N31">IF(DATEDIF(L8,M8,"y"),DATEDIF(L8,M8,"y")&amp;" "&amp;TEXT(MOD(MAX(MOD(DATEDIF(L8,M8,"y")-11,100),9),10),"[&lt;1]\г.;[&lt;4]\г.;л.")&amp;" ",)&amp;IF(DATEDIF(L8,M8,"ym"),DATEDIF(L8,M8,"ym")&amp;" мес."&amp;TEXT(MOD(MAX(MOD(DATEDIF(L8,M8,"ym")-1,11),9),10),"[&lt;1];[&lt;4];")&amp;" ",)&amp;IF(DATEDIF(L8,M8,"md")&gt;0,DATEDIF(L8,M8,"md")&amp;" д"&amp;TEXT(MOD(MAX(MOD(DATEDIF(L8,M8,"md")-11,100),9),10),"[&lt;1]ень ;[&lt;4]н.;н."),)</f>
        <v>1 мес. 13 дн.</v>
      </c>
      <c r="O8" s="22"/>
      <c r="P8" s="48">
        <f t="shared" si="1"/>
        <v>1.8604651162790697</v>
      </c>
      <c r="Q8" s="5">
        <v>80</v>
      </c>
      <c r="R8" s="14">
        <f t="shared" si="2"/>
        <v>0</v>
      </c>
      <c r="T8" s="75"/>
      <c r="V8" s="75"/>
    </row>
    <row r="9" spans="1:22" ht="12.75">
      <c r="A9" s="10">
        <v>44864.551666666666</v>
      </c>
      <c r="B9" s="7"/>
      <c r="C9" s="5">
        <v>8</v>
      </c>
      <c r="D9" s="14">
        <f t="shared" si="3"/>
        <v>80</v>
      </c>
      <c r="E9" s="9">
        <v>45</v>
      </c>
      <c r="F9" s="6"/>
      <c r="G9" s="8"/>
      <c r="H9" s="6"/>
      <c r="I9" s="6"/>
      <c r="J9" s="78">
        <f t="shared" si="0"/>
      </c>
      <c r="K9" s="44">
        <f t="shared" si="4"/>
        <v>3600</v>
      </c>
      <c r="L9" s="7">
        <f t="shared" si="5"/>
        <v>44864.551666666666</v>
      </c>
      <c r="M9" s="7">
        <v>44891.54414351852</v>
      </c>
      <c r="N9" s="19" t="str">
        <f t="shared" si="6"/>
        <v>27 дн.</v>
      </c>
      <c r="O9" s="22"/>
      <c r="P9" s="48">
        <f t="shared" si="1"/>
        <v>2.962962962962963</v>
      </c>
      <c r="Q9" s="5">
        <v>80</v>
      </c>
      <c r="R9" s="14">
        <f t="shared" si="2"/>
        <v>0</v>
      </c>
      <c r="T9" s="75"/>
      <c r="V9" s="75"/>
    </row>
    <row r="10" spans="1:22" ht="12.75">
      <c r="A10" s="11">
        <v>44827</v>
      </c>
      <c r="B10" s="7"/>
      <c r="C10" s="5">
        <v>8</v>
      </c>
      <c r="D10" s="14">
        <f t="shared" si="3"/>
        <v>80</v>
      </c>
      <c r="E10" s="9">
        <v>45</v>
      </c>
      <c r="F10" s="6"/>
      <c r="G10" s="8"/>
      <c r="H10" s="6"/>
      <c r="I10" s="6"/>
      <c r="J10" s="78">
        <f t="shared" si="0"/>
      </c>
      <c r="K10" s="44">
        <f t="shared" si="4"/>
        <v>3600</v>
      </c>
      <c r="L10" s="7">
        <f t="shared" si="5"/>
        <v>44827</v>
      </c>
      <c r="M10" s="7">
        <v>44864.551666666666</v>
      </c>
      <c r="N10" s="19" t="str">
        <f t="shared" si="6"/>
        <v>1 мес. 7 дн.</v>
      </c>
      <c r="O10" s="22"/>
      <c r="P10" s="48">
        <f t="shared" si="1"/>
        <v>2.1621621621621623</v>
      </c>
      <c r="Q10" s="5">
        <v>80</v>
      </c>
      <c r="R10" s="14">
        <f t="shared" si="2"/>
        <v>0</v>
      </c>
      <c r="T10" s="75"/>
      <c r="V10" s="75"/>
    </row>
    <row r="11" spans="1:22" ht="12.75">
      <c r="A11" s="11">
        <v>44792</v>
      </c>
      <c r="B11" s="7"/>
      <c r="C11" s="5">
        <v>8</v>
      </c>
      <c r="D11" s="14">
        <f t="shared" si="3"/>
        <v>80</v>
      </c>
      <c r="E11" s="9">
        <v>45</v>
      </c>
      <c r="F11" s="6"/>
      <c r="G11" s="8"/>
      <c r="H11" s="6"/>
      <c r="I11" s="6"/>
      <c r="J11" s="78">
        <f t="shared" si="0"/>
      </c>
      <c r="K11" s="44">
        <f t="shared" si="4"/>
        <v>3600</v>
      </c>
      <c r="L11" s="7">
        <f t="shared" si="5"/>
        <v>44792</v>
      </c>
      <c r="M11" s="7">
        <v>44827</v>
      </c>
      <c r="N11" s="19" t="str">
        <f t="shared" si="6"/>
        <v>1 мес. 4 дн.</v>
      </c>
      <c r="O11" s="22"/>
      <c r="P11" s="48">
        <f t="shared" si="1"/>
        <v>2.2857142857142856</v>
      </c>
      <c r="Q11" s="5">
        <v>80</v>
      </c>
      <c r="R11" s="14">
        <f t="shared" si="2"/>
        <v>0</v>
      </c>
      <c r="T11" s="75"/>
      <c r="V11" s="75"/>
    </row>
    <row r="12" spans="1:22" ht="12.75">
      <c r="A12" s="11">
        <v>44769</v>
      </c>
      <c r="B12" s="7"/>
      <c r="C12" s="5">
        <v>5</v>
      </c>
      <c r="D12" s="14">
        <f t="shared" si="3"/>
        <v>50</v>
      </c>
      <c r="E12" s="9">
        <v>45</v>
      </c>
      <c r="F12" s="6"/>
      <c r="G12" s="8"/>
      <c r="H12" s="6"/>
      <c r="I12" s="6"/>
      <c r="J12" s="78">
        <f t="shared" si="0"/>
      </c>
      <c r="K12" s="44">
        <f t="shared" si="4"/>
        <v>2250</v>
      </c>
      <c r="L12" s="7">
        <f t="shared" si="5"/>
        <v>44769</v>
      </c>
      <c r="M12" s="7">
        <v>44792</v>
      </c>
      <c r="N12" s="19" t="str">
        <f t="shared" si="6"/>
        <v>23 дн.</v>
      </c>
      <c r="O12" s="22"/>
      <c r="P12" s="48">
        <f t="shared" si="1"/>
        <v>2.1739130434782608</v>
      </c>
      <c r="Q12" s="5">
        <v>50</v>
      </c>
      <c r="R12" s="14">
        <f t="shared" si="2"/>
        <v>0</v>
      </c>
      <c r="T12" s="75"/>
      <c r="V12" s="75"/>
    </row>
    <row r="13" spans="1:22" ht="12.75">
      <c r="A13" s="11">
        <v>44742</v>
      </c>
      <c r="B13" s="7"/>
      <c r="C13" s="5">
        <v>4</v>
      </c>
      <c r="D13" s="14">
        <f t="shared" si="3"/>
        <v>40</v>
      </c>
      <c r="E13" s="9">
        <v>45</v>
      </c>
      <c r="F13" s="6"/>
      <c r="G13" s="8"/>
      <c r="H13" s="6"/>
      <c r="I13" s="6"/>
      <c r="J13" s="78">
        <f t="shared" si="0"/>
      </c>
      <c r="K13" s="44">
        <f t="shared" si="4"/>
        <v>1800</v>
      </c>
      <c r="L13" s="7">
        <f t="shared" si="5"/>
        <v>44742</v>
      </c>
      <c r="M13" s="7">
        <v>44769</v>
      </c>
      <c r="N13" s="19" t="str">
        <f t="shared" si="6"/>
        <v>27 дн.</v>
      </c>
      <c r="O13" s="22"/>
      <c r="P13" s="48">
        <f t="shared" si="1"/>
        <v>1.4814814814814814</v>
      </c>
      <c r="Q13" s="5">
        <v>40</v>
      </c>
      <c r="R13" s="14">
        <f t="shared" si="2"/>
        <v>0</v>
      </c>
      <c r="T13" s="75"/>
      <c r="V13" s="75"/>
    </row>
    <row r="14" spans="1:22" ht="12.75">
      <c r="A14" s="11">
        <v>44707</v>
      </c>
      <c r="B14" s="7"/>
      <c r="C14" s="5">
        <v>8</v>
      </c>
      <c r="D14" s="14">
        <f t="shared" si="3"/>
        <v>80</v>
      </c>
      <c r="E14" s="9">
        <v>45</v>
      </c>
      <c r="F14" s="6"/>
      <c r="G14" s="8"/>
      <c r="H14" s="6"/>
      <c r="I14" s="6"/>
      <c r="J14" s="78">
        <f t="shared" si="0"/>
      </c>
      <c r="K14" s="44">
        <f t="shared" si="4"/>
        <v>3600</v>
      </c>
      <c r="L14" s="7">
        <f t="shared" si="5"/>
        <v>44707</v>
      </c>
      <c r="M14" s="7">
        <v>44742</v>
      </c>
      <c r="N14" s="19" t="str">
        <f t="shared" si="6"/>
        <v>1 мес. 4 дн.</v>
      </c>
      <c r="O14" s="22"/>
      <c r="P14" s="48">
        <f t="shared" si="1"/>
        <v>2.2857142857142856</v>
      </c>
      <c r="Q14" s="5">
        <v>80</v>
      </c>
      <c r="R14" s="14">
        <f t="shared" si="2"/>
        <v>0</v>
      </c>
      <c r="T14" s="75"/>
      <c r="V14" s="75"/>
    </row>
    <row r="15" spans="1:22" ht="12.75">
      <c r="A15" s="11">
        <v>44674</v>
      </c>
      <c r="B15" s="7"/>
      <c r="C15" s="5">
        <v>8.5</v>
      </c>
      <c r="D15" s="14">
        <f t="shared" si="3"/>
        <v>85</v>
      </c>
      <c r="E15" s="9">
        <v>45</v>
      </c>
      <c r="F15" s="6"/>
      <c r="G15" s="8"/>
      <c r="H15" s="6"/>
      <c r="I15" s="6"/>
      <c r="J15" s="78">
        <f t="shared" si="0"/>
      </c>
      <c r="K15" s="44">
        <f t="shared" si="4"/>
        <v>3825</v>
      </c>
      <c r="L15" s="7">
        <f t="shared" si="5"/>
        <v>44674</v>
      </c>
      <c r="M15" s="7">
        <v>44707</v>
      </c>
      <c r="N15" s="19" t="str">
        <f t="shared" si="6"/>
        <v>1 мес. 3 дн.</v>
      </c>
      <c r="O15" s="22"/>
      <c r="P15" s="48">
        <f t="shared" si="1"/>
        <v>2.5757575757575757</v>
      </c>
      <c r="Q15" s="5">
        <v>85</v>
      </c>
      <c r="R15" s="14">
        <f t="shared" si="2"/>
        <v>0</v>
      </c>
      <c r="T15" s="75"/>
      <c r="V15" s="75"/>
    </row>
    <row r="16" spans="1:22" ht="12.75">
      <c r="A16" s="11">
        <v>44651</v>
      </c>
      <c r="B16" s="7"/>
      <c r="C16" s="5">
        <v>10</v>
      </c>
      <c r="D16" s="14">
        <f t="shared" si="3"/>
        <v>100</v>
      </c>
      <c r="E16" s="9">
        <v>45</v>
      </c>
      <c r="F16" s="6"/>
      <c r="G16" s="8"/>
      <c r="H16" s="6"/>
      <c r="I16" s="6"/>
      <c r="J16" s="78">
        <f t="shared" si="0"/>
      </c>
      <c r="K16" s="44">
        <f t="shared" si="4"/>
        <v>4500</v>
      </c>
      <c r="L16" s="7">
        <f t="shared" si="5"/>
        <v>44651</v>
      </c>
      <c r="M16" s="7">
        <v>44674</v>
      </c>
      <c r="N16" s="19" t="str">
        <f t="shared" si="6"/>
        <v>23 дн.</v>
      </c>
      <c r="O16" s="22"/>
      <c r="P16" s="48">
        <f t="shared" si="1"/>
        <v>4.3478260869565215</v>
      </c>
      <c r="Q16" s="5">
        <v>100</v>
      </c>
      <c r="R16" s="14">
        <f t="shared" si="2"/>
        <v>0</v>
      </c>
      <c r="T16" s="75"/>
      <c r="V16" s="75"/>
    </row>
    <row r="17" spans="1:22" ht="12.75">
      <c r="A17" s="11">
        <v>44623</v>
      </c>
      <c r="B17" s="7"/>
      <c r="C17" s="5">
        <v>7</v>
      </c>
      <c r="D17" s="14">
        <f t="shared" si="3"/>
        <v>70</v>
      </c>
      <c r="E17" s="9">
        <v>45</v>
      </c>
      <c r="F17" s="6"/>
      <c r="G17" s="8"/>
      <c r="H17" s="6"/>
      <c r="I17" s="6"/>
      <c r="J17" s="78">
        <f t="shared" si="0"/>
      </c>
      <c r="K17" s="44">
        <f t="shared" si="4"/>
        <v>3150</v>
      </c>
      <c r="L17" s="7">
        <f t="shared" si="5"/>
        <v>44623</v>
      </c>
      <c r="M17" s="7">
        <v>44651</v>
      </c>
      <c r="N17" s="19" t="str">
        <f t="shared" si="6"/>
        <v>28 дн.</v>
      </c>
      <c r="O17" s="22"/>
      <c r="P17" s="48">
        <f t="shared" si="1"/>
        <v>2.5</v>
      </c>
      <c r="Q17" s="5">
        <v>70</v>
      </c>
      <c r="R17" s="14">
        <f t="shared" si="2"/>
        <v>0</v>
      </c>
      <c r="T17" s="75"/>
      <c r="V17" s="75"/>
    </row>
    <row r="18" spans="1:22" ht="12.75">
      <c r="A18" s="11">
        <v>44587</v>
      </c>
      <c r="B18" s="7"/>
      <c r="C18" s="5">
        <v>7.2</v>
      </c>
      <c r="D18" s="14">
        <f aca="true" t="shared" si="7" ref="D18:D30">C18*10</f>
        <v>72</v>
      </c>
      <c r="E18" s="9">
        <v>45</v>
      </c>
      <c r="F18" s="6"/>
      <c r="G18" s="8"/>
      <c r="H18" s="6"/>
      <c r="I18" s="6"/>
      <c r="J18" s="78">
        <f t="shared" si="0"/>
      </c>
      <c r="K18" s="44">
        <f t="shared" si="4"/>
        <v>3240</v>
      </c>
      <c r="L18" s="7">
        <f t="shared" si="5"/>
        <v>44587</v>
      </c>
      <c r="M18" s="7">
        <v>44623</v>
      </c>
      <c r="N18" s="19" t="str">
        <f t="shared" si="6"/>
        <v>1 мес. 5 дн.</v>
      </c>
      <c r="O18" s="22"/>
      <c r="P18" s="48">
        <f t="shared" si="1"/>
        <v>2</v>
      </c>
      <c r="Q18" s="5">
        <v>72</v>
      </c>
      <c r="R18" s="14">
        <f t="shared" si="2"/>
        <v>0</v>
      </c>
      <c r="T18" s="75"/>
      <c r="V18" s="75"/>
    </row>
    <row r="19" spans="1:22" ht="12.75">
      <c r="A19" s="11">
        <v>44567</v>
      </c>
      <c r="B19" s="7"/>
      <c r="C19" s="5">
        <v>4</v>
      </c>
      <c r="D19" s="14">
        <f t="shared" si="7"/>
        <v>40</v>
      </c>
      <c r="E19" s="9">
        <v>40</v>
      </c>
      <c r="F19" s="6"/>
      <c r="G19" s="8"/>
      <c r="H19" s="6"/>
      <c r="I19" s="6"/>
      <c r="J19" s="78">
        <f t="shared" si="0"/>
      </c>
      <c r="K19" s="44">
        <f t="shared" si="4"/>
        <v>1600</v>
      </c>
      <c r="L19" s="7">
        <f t="shared" si="5"/>
        <v>44567</v>
      </c>
      <c r="M19" s="7">
        <v>44587</v>
      </c>
      <c r="N19" s="19" t="str">
        <f t="shared" si="6"/>
        <v>20 дн.</v>
      </c>
      <c r="O19" s="22"/>
      <c r="P19" s="48">
        <f t="shared" si="1"/>
        <v>2</v>
      </c>
      <c r="Q19" s="5">
        <v>40</v>
      </c>
      <c r="R19" s="14">
        <f t="shared" si="2"/>
        <v>0</v>
      </c>
      <c r="T19" s="75"/>
      <c r="V19" s="75"/>
    </row>
    <row r="20" spans="1:22" ht="12.75">
      <c r="A20" s="11">
        <v>44550</v>
      </c>
      <c r="B20" s="7"/>
      <c r="C20" s="5">
        <v>4</v>
      </c>
      <c r="D20" s="14">
        <f t="shared" si="7"/>
        <v>40</v>
      </c>
      <c r="E20" s="9">
        <v>40</v>
      </c>
      <c r="F20" s="6"/>
      <c r="G20" s="8"/>
      <c r="H20" s="6"/>
      <c r="I20" s="6"/>
      <c r="J20" s="78">
        <f t="shared" si="0"/>
      </c>
      <c r="K20" s="44">
        <f t="shared" si="4"/>
        <v>1600</v>
      </c>
      <c r="L20" s="7">
        <f t="shared" si="5"/>
        <v>44550</v>
      </c>
      <c r="M20" s="7">
        <v>44567</v>
      </c>
      <c r="N20" s="19" t="str">
        <f t="shared" si="6"/>
        <v>17 дн.</v>
      </c>
      <c r="O20" s="22"/>
      <c r="P20" s="48">
        <f t="shared" si="1"/>
        <v>2.3529411764705883</v>
      </c>
      <c r="Q20" s="5">
        <v>40</v>
      </c>
      <c r="R20" s="14">
        <f t="shared" si="2"/>
        <v>0</v>
      </c>
      <c r="T20" s="75"/>
      <c r="V20" s="75"/>
    </row>
    <row r="21" spans="1:22" ht="12.75">
      <c r="A21" s="11">
        <v>44542</v>
      </c>
      <c r="B21" s="7"/>
      <c r="C21" s="5">
        <v>3</v>
      </c>
      <c r="D21" s="14">
        <f t="shared" si="7"/>
        <v>30</v>
      </c>
      <c r="E21" s="9">
        <v>40</v>
      </c>
      <c r="F21" s="6"/>
      <c r="G21" s="8"/>
      <c r="H21" s="6"/>
      <c r="I21" s="6"/>
      <c r="J21" s="78">
        <f t="shared" si="0"/>
      </c>
      <c r="K21" s="44">
        <f t="shared" si="4"/>
        <v>1200</v>
      </c>
      <c r="L21" s="7">
        <f t="shared" si="5"/>
        <v>44542</v>
      </c>
      <c r="M21" s="7">
        <v>44550</v>
      </c>
      <c r="N21" s="19" t="str">
        <f t="shared" si="6"/>
        <v>8 дн.</v>
      </c>
      <c r="O21" s="22"/>
      <c r="P21" s="48">
        <f t="shared" si="1"/>
        <v>3.75</v>
      </c>
      <c r="Q21" s="5">
        <v>30</v>
      </c>
      <c r="R21" s="14">
        <f t="shared" si="2"/>
        <v>0</v>
      </c>
      <c r="T21" s="75"/>
      <c r="V21" s="75"/>
    </row>
    <row r="22" spans="1:22" ht="12.75">
      <c r="A22" s="11">
        <v>44533</v>
      </c>
      <c r="B22" s="7"/>
      <c r="C22" s="5">
        <v>3</v>
      </c>
      <c r="D22" s="14">
        <f t="shared" si="7"/>
        <v>30</v>
      </c>
      <c r="E22" s="9">
        <v>40</v>
      </c>
      <c r="F22" s="6"/>
      <c r="G22" s="8"/>
      <c r="H22" s="6"/>
      <c r="I22" s="6"/>
      <c r="J22" s="78">
        <f t="shared" si="0"/>
      </c>
      <c r="K22" s="44">
        <f t="shared" si="4"/>
        <v>1200</v>
      </c>
      <c r="L22" s="7">
        <f t="shared" si="5"/>
        <v>44533</v>
      </c>
      <c r="M22" s="7">
        <v>44542</v>
      </c>
      <c r="N22" s="19" t="str">
        <f t="shared" si="6"/>
        <v>9 дн.</v>
      </c>
      <c r="O22" s="22"/>
      <c r="P22" s="48">
        <f t="shared" si="1"/>
        <v>3.3333333333333335</v>
      </c>
      <c r="Q22" s="5">
        <v>30</v>
      </c>
      <c r="R22" s="14">
        <f t="shared" si="2"/>
        <v>0</v>
      </c>
      <c r="T22" s="75"/>
      <c r="V22" s="75"/>
    </row>
    <row r="23" spans="1:24" ht="12.75">
      <c r="A23" s="11">
        <v>44526</v>
      </c>
      <c r="B23" s="7"/>
      <c r="C23" s="5">
        <v>3</v>
      </c>
      <c r="D23" s="14">
        <f t="shared" si="7"/>
        <v>30</v>
      </c>
      <c r="E23" s="9">
        <v>40</v>
      </c>
      <c r="F23" s="6"/>
      <c r="G23" s="8"/>
      <c r="H23" s="6"/>
      <c r="I23" s="6"/>
      <c r="J23" s="78">
        <f t="shared" si="0"/>
        <v>7</v>
      </c>
      <c r="K23" s="44">
        <f t="shared" si="4"/>
        <v>1200</v>
      </c>
      <c r="L23" s="7">
        <f t="shared" si="5"/>
        <v>44526</v>
      </c>
      <c r="M23" s="7">
        <v>44533</v>
      </c>
      <c r="N23" s="19" t="str">
        <f t="shared" si="6"/>
        <v>7 дн.</v>
      </c>
      <c r="O23" s="22"/>
      <c r="P23" s="48">
        <f t="shared" si="1"/>
        <v>4.285714285714286</v>
      </c>
      <c r="Q23" s="5">
        <v>30</v>
      </c>
      <c r="R23" s="14">
        <f t="shared" si="2"/>
        <v>0</v>
      </c>
      <c r="T23" s="5" t="s">
        <v>1</v>
      </c>
      <c r="V23" s="73">
        <v>4.285714285714286</v>
      </c>
      <c r="X23" s="72"/>
    </row>
    <row r="24" spans="1:22" ht="12.75">
      <c r="A24" s="11">
        <v>44518</v>
      </c>
      <c r="B24" s="7"/>
      <c r="C24" s="5">
        <v>3</v>
      </c>
      <c r="D24" s="14">
        <f t="shared" si="7"/>
        <v>30</v>
      </c>
      <c r="E24" s="9">
        <v>40</v>
      </c>
      <c r="F24" s="6"/>
      <c r="G24" s="8"/>
      <c r="H24" s="6"/>
      <c r="I24" s="6"/>
      <c r="J24" s="78">
        <f>IF(($A24=DATE(YEAR($A$3),MONTH($A$3),DAY(A24))),M24-L24,"")</f>
        <v>8</v>
      </c>
      <c r="K24" s="44">
        <f t="shared" si="4"/>
        <v>1200</v>
      </c>
      <c r="L24" s="7">
        <f t="shared" si="5"/>
        <v>44518</v>
      </c>
      <c r="M24" s="7">
        <v>44526</v>
      </c>
      <c r="N24" s="19" t="str">
        <f t="shared" si="6"/>
        <v>8 дн.</v>
      </c>
      <c r="O24" s="22"/>
      <c r="P24" s="48">
        <f t="shared" si="1"/>
        <v>3.75</v>
      </c>
      <c r="Q24" s="5">
        <v>30</v>
      </c>
      <c r="R24" s="14">
        <f t="shared" si="2"/>
        <v>0</v>
      </c>
      <c r="T24" s="5" t="s">
        <v>2</v>
      </c>
      <c r="V24" s="73">
        <v>3.75</v>
      </c>
    </row>
    <row r="25" spans="1:22" ht="12.75">
      <c r="A25" s="11">
        <v>44513</v>
      </c>
      <c r="B25" s="7"/>
      <c r="C25" s="5">
        <v>2</v>
      </c>
      <c r="D25" s="14">
        <f t="shared" si="7"/>
        <v>20</v>
      </c>
      <c r="E25" s="9">
        <v>40</v>
      </c>
      <c r="F25" s="6"/>
      <c r="G25" s="8"/>
      <c r="H25" s="6"/>
      <c r="I25" s="6"/>
      <c r="J25" s="78">
        <f aca="true" t="shared" si="8" ref="J25:J31">IF(($A25=DATE(YEAR($A$3),MONTH($A$3),DAY(A25))),M25-L25,"")</f>
        <v>5</v>
      </c>
      <c r="K25" s="44">
        <f t="shared" si="4"/>
        <v>800</v>
      </c>
      <c r="L25" s="7">
        <f t="shared" si="5"/>
        <v>44513</v>
      </c>
      <c r="M25" s="7">
        <v>44518</v>
      </c>
      <c r="N25" s="19" t="str">
        <f t="shared" si="6"/>
        <v>5 дн.</v>
      </c>
      <c r="O25" s="22"/>
      <c r="P25" s="48">
        <f t="shared" si="1"/>
        <v>4</v>
      </c>
      <c r="Q25" s="5">
        <v>20</v>
      </c>
      <c r="R25" s="14">
        <f t="shared" si="2"/>
        <v>0</v>
      </c>
      <c r="T25" s="5" t="s">
        <v>3</v>
      </c>
      <c r="V25" s="73">
        <v>4</v>
      </c>
    </row>
    <row r="26" spans="1:22" ht="12.75">
      <c r="A26" s="11">
        <v>44507</v>
      </c>
      <c r="B26" s="7"/>
      <c r="C26" s="5">
        <v>2</v>
      </c>
      <c r="D26" s="14">
        <f t="shared" si="7"/>
        <v>20</v>
      </c>
      <c r="E26" s="9">
        <v>40</v>
      </c>
      <c r="F26" s="6"/>
      <c r="G26" s="8"/>
      <c r="H26" s="6"/>
      <c r="I26" s="6"/>
      <c r="J26" s="78">
        <f t="shared" si="8"/>
        <v>6</v>
      </c>
      <c r="K26" s="44">
        <f t="shared" si="4"/>
        <v>800</v>
      </c>
      <c r="L26" s="7">
        <f t="shared" si="5"/>
        <v>44507</v>
      </c>
      <c r="M26" s="7">
        <v>44513</v>
      </c>
      <c r="N26" s="19" t="str">
        <f t="shared" si="6"/>
        <v>6 дн.</v>
      </c>
      <c r="O26" s="22"/>
      <c r="P26" s="48">
        <f>Q26/DATEDIF(L26,M26,"yd")</f>
        <v>3.3333333333333335</v>
      </c>
      <c r="Q26" s="5">
        <v>20</v>
      </c>
      <c r="R26" s="14">
        <f t="shared" si="2"/>
        <v>0</v>
      </c>
      <c r="T26" s="5" t="s">
        <v>4</v>
      </c>
      <c r="V26" s="73">
        <v>3.3333333333333335</v>
      </c>
    </row>
    <row r="27" spans="1:18" ht="12.75">
      <c r="A27" s="11">
        <v>44488</v>
      </c>
      <c r="B27" s="7"/>
      <c r="C27" s="5">
        <v>3</v>
      </c>
      <c r="D27" s="14">
        <f t="shared" si="7"/>
        <v>30</v>
      </c>
      <c r="E27" s="9">
        <v>40</v>
      </c>
      <c r="F27" s="6"/>
      <c r="G27" s="8"/>
      <c r="H27" s="6"/>
      <c r="I27" s="6"/>
      <c r="J27" s="78">
        <f t="shared" si="8"/>
      </c>
      <c r="K27" s="44">
        <f t="shared" si="4"/>
        <v>1200</v>
      </c>
      <c r="L27" s="7">
        <f t="shared" si="5"/>
        <v>44488</v>
      </c>
      <c r="M27" s="7">
        <v>44507</v>
      </c>
      <c r="N27" s="19" t="str">
        <f t="shared" si="6"/>
        <v>19 дн.</v>
      </c>
      <c r="O27" s="22"/>
      <c r="P27" s="48">
        <f t="shared" si="1"/>
        <v>1.5789473684210527</v>
      </c>
      <c r="Q27" s="5">
        <v>30</v>
      </c>
      <c r="R27" s="14">
        <f t="shared" si="2"/>
        <v>0</v>
      </c>
    </row>
    <row r="28" spans="1:18" ht="12.75">
      <c r="A28" s="11">
        <v>44478</v>
      </c>
      <c r="B28" s="7"/>
      <c r="C28" s="5">
        <v>2</v>
      </c>
      <c r="D28" s="14">
        <f t="shared" si="7"/>
        <v>20</v>
      </c>
      <c r="E28" s="9">
        <v>40</v>
      </c>
      <c r="F28" s="6"/>
      <c r="G28" s="8"/>
      <c r="H28" s="6"/>
      <c r="I28" s="6"/>
      <c r="J28" s="78">
        <f t="shared" si="8"/>
      </c>
      <c r="K28" s="44">
        <f t="shared" si="4"/>
        <v>800</v>
      </c>
      <c r="L28" s="7">
        <f t="shared" si="5"/>
        <v>44478</v>
      </c>
      <c r="M28" s="7">
        <v>44488</v>
      </c>
      <c r="N28" s="19" t="str">
        <f t="shared" si="6"/>
        <v>10 дн.</v>
      </c>
      <c r="O28" s="22"/>
      <c r="P28" s="48">
        <f t="shared" si="1"/>
        <v>2</v>
      </c>
      <c r="Q28" s="5">
        <v>20</v>
      </c>
      <c r="R28" s="14">
        <f t="shared" si="2"/>
        <v>0</v>
      </c>
    </row>
    <row r="29" spans="1:18" ht="12.75">
      <c r="A29" s="11">
        <v>44470</v>
      </c>
      <c r="B29" s="7"/>
      <c r="C29" s="5">
        <v>2</v>
      </c>
      <c r="D29" s="14">
        <f t="shared" si="7"/>
        <v>20</v>
      </c>
      <c r="E29" s="9">
        <v>40</v>
      </c>
      <c r="F29" s="6"/>
      <c r="G29" s="8"/>
      <c r="H29" s="6"/>
      <c r="I29" s="6"/>
      <c r="J29" s="78">
        <f t="shared" si="8"/>
      </c>
      <c r="K29" s="44">
        <f t="shared" si="4"/>
        <v>800</v>
      </c>
      <c r="L29" s="7">
        <f t="shared" si="5"/>
        <v>44470</v>
      </c>
      <c r="M29" s="7">
        <v>44478</v>
      </c>
      <c r="N29" s="19" t="str">
        <f t="shared" si="6"/>
        <v>8 дн.</v>
      </c>
      <c r="O29" s="22"/>
      <c r="P29" s="48">
        <f t="shared" si="1"/>
        <v>2.5</v>
      </c>
      <c r="Q29" s="5">
        <v>20</v>
      </c>
      <c r="R29" s="14">
        <f t="shared" si="2"/>
        <v>0</v>
      </c>
    </row>
    <row r="30" spans="1:18" ht="12.75">
      <c r="A30" s="11">
        <v>44461</v>
      </c>
      <c r="B30" s="7"/>
      <c r="C30" s="5">
        <v>2</v>
      </c>
      <c r="D30" s="14">
        <f t="shared" si="7"/>
        <v>20</v>
      </c>
      <c r="E30" s="9">
        <v>40</v>
      </c>
      <c r="F30" s="6"/>
      <c r="G30" s="8"/>
      <c r="H30" s="6"/>
      <c r="I30" s="6"/>
      <c r="J30" s="78">
        <f t="shared" si="8"/>
      </c>
      <c r="K30" s="44">
        <f t="shared" si="4"/>
        <v>800</v>
      </c>
      <c r="L30" s="7">
        <f t="shared" si="5"/>
        <v>44461</v>
      </c>
      <c r="M30" s="7">
        <v>44470</v>
      </c>
      <c r="N30" s="19" t="str">
        <f t="shared" si="6"/>
        <v>9 дн.</v>
      </c>
      <c r="O30" s="22"/>
      <c r="P30" s="48">
        <f t="shared" si="1"/>
        <v>2.2222222222222223</v>
      </c>
      <c r="Q30" s="5">
        <v>20</v>
      </c>
      <c r="R30" s="14">
        <f t="shared" si="2"/>
        <v>0</v>
      </c>
    </row>
    <row r="31" spans="1:18" ht="12.75">
      <c r="A31" s="11">
        <v>44453</v>
      </c>
      <c r="B31" s="7"/>
      <c r="C31" s="5">
        <v>2</v>
      </c>
      <c r="D31" s="14">
        <v>20</v>
      </c>
      <c r="E31" s="9">
        <v>40</v>
      </c>
      <c r="F31" s="6"/>
      <c r="G31" s="8"/>
      <c r="H31" s="6"/>
      <c r="I31" s="6"/>
      <c r="J31" s="78">
        <f t="shared" si="8"/>
      </c>
      <c r="K31" s="44">
        <f t="shared" si="4"/>
        <v>800</v>
      </c>
      <c r="L31" s="7">
        <v>44453</v>
      </c>
      <c r="M31" s="7">
        <v>44461</v>
      </c>
      <c r="N31" s="19" t="str">
        <f t="shared" si="6"/>
        <v>8 дн.</v>
      </c>
      <c r="O31" s="22"/>
      <c r="P31" s="48">
        <f t="shared" si="1"/>
        <v>2.5</v>
      </c>
      <c r="Q31" s="5">
        <v>20</v>
      </c>
      <c r="R31" s="14">
        <f t="shared" si="2"/>
        <v>0</v>
      </c>
    </row>
  </sheetData>
  <sheetProtection/>
  <conditionalFormatting sqref="A3:A4">
    <cfRule type="expression" priority="1" dxfId="7" stopIfTrue="1">
      <formula>$A$3=DATE(YEAR($A3),MONTH($A3),1)</formula>
    </cfRule>
  </conditionalFormatting>
  <conditionalFormatting sqref="B4">
    <cfRule type="expression" priority="2" dxfId="7" stopIfTrue="1">
      <formula>$B$2=DATE(YEAR($B4),MONTH($B4),1)</formula>
    </cfRule>
    <cfRule type="expression" priority="3" dxfId="8" stopIfTrue="1">
      <formula>$B$2=""</formula>
    </cfRule>
  </conditionalFormatting>
  <conditionalFormatting sqref="B3:R3">
    <cfRule type="expression" priority="4" dxfId="7" stopIfTrue="1">
      <formula>$A$3=DATE(YEAR($A3),MONTH($A3),1)</formula>
    </cfRule>
    <cfRule type="expression" priority="5" dxfId="8" stopIfTrue="1">
      <formula>$A$3=""</formula>
    </cfRule>
  </conditionalFormatting>
  <conditionalFormatting sqref="A5:R31">
    <cfRule type="expression" priority="6" dxfId="9" stopIfTrue="1">
      <formula>DATE(YEAR($A5),MONTH($A5),1)=$A$3</formula>
    </cfRule>
  </conditionalFormatting>
  <dataValidations count="1">
    <dataValidation type="list" allowBlank="1" showInputMessage="1" showErrorMessage="1" sqref="A3">
      <formula1>Даты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65">
        <f>MAX(расход!A$5:A$4841)-DAY(MAX(расход!A$5:A$4841))+1</f>
        <v>44958</v>
      </c>
    </row>
    <row r="2" ht="12.75">
      <c r="A2" s="21">
        <f>IF(A1="","",IF(_XLL.ДАТАМЕС(A1,0)&lt;MIN(расход!A$5:A$4841),"",_XLL.ДАТАМЕС(A1,-1)))</f>
        <v>44927</v>
      </c>
    </row>
    <row r="3" ht="12.75">
      <c r="A3" s="21">
        <f>IF(A2="","",IF(_XLL.ДАТАМЕС(A2,0)&lt;MIN(расход!A$5:A$4841),"",_XLL.ДАТАМЕС(A2,-1)))</f>
        <v>44896</v>
      </c>
    </row>
    <row r="4" ht="12.75">
      <c r="A4" s="21">
        <f>IF(A3="","",IF(_XLL.ДАТАМЕС(A3,0)&lt;MIN(расход!A$5:A$4841),"",_XLL.ДАТАМЕС(A3,-1)))</f>
        <v>44866</v>
      </c>
    </row>
    <row r="5" ht="12.75">
      <c r="A5" s="21">
        <f>IF(A4="","",IF(_XLL.ДАТАМЕС(A4,0)&lt;MIN(расход!A$5:A$4841),"",_XLL.ДАТАМЕС(A4,-1)))</f>
        <v>44835</v>
      </c>
    </row>
    <row r="6" ht="12.75">
      <c r="A6" s="21">
        <f>IF(A5="","",IF(_XLL.ДАТАМЕС(A5,0)&lt;MIN(расход!A$5:A$4841),"",_XLL.ДАТАМЕС(A5,-1)))</f>
        <v>44805</v>
      </c>
    </row>
    <row r="7" ht="12.75">
      <c r="A7" s="21">
        <f>IF(A6="","",IF(_XLL.ДАТАМЕС(A6,0)&lt;MIN(расход!A$5:A$4841),"",_XLL.ДАТАМЕС(A6,-1)))</f>
        <v>44774</v>
      </c>
    </row>
    <row r="8" ht="12.75">
      <c r="A8" s="21">
        <f>IF(A7="","",IF(_XLL.ДАТАМЕС(A7,0)&lt;MIN(расход!A$5:A$4841),"",_XLL.ДАТАМЕС(A7,-1)))</f>
        <v>44743</v>
      </c>
    </row>
    <row r="9" ht="12.75">
      <c r="A9" s="21">
        <f>IF(A8="","",IF(_XLL.ДАТАМЕС(A8,0)&lt;MIN(расход!A$5:A$4841),"",_XLL.ДАТАМЕС(A8,-1)))</f>
        <v>44713</v>
      </c>
    </row>
    <row r="10" ht="12.75">
      <c r="A10" s="21">
        <f>IF(A9="","",IF(_XLL.ДАТАМЕС(A9,0)&lt;MIN(расход!A$5:A$4841),"",_XLL.ДАТАМЕС(A9,-1)))</f>
        <v>44682</v>
      </c>
    </row>
    <row r="11" ht="12.75">
      <c r="A11" s="21">
        <f>IF(A10="","",IF(_XLL.ДАТАМЕС(A10,0)&lt;MIN(расход!A$5:A$4841),"",_XLL.ДАТАМЕС(A10,-1)))</f>
        <v>44652</v>
      </c>
    </row>
    <row r="12" ht="12.75">
      <c r="A12" s="21">
        <f>IF(A11="","",IF(_XLL.ДАТАМЕС(A11,0)&lt;MIN(расход!A$5:A$4841),"",_XLL.ДАТАМЕС(A11,-1)))</f>
        <v>44621</v>
      </c>
    </row>
    <row r="13" ht="12.75">
      <c r="A13" s="21">
        <f>IF(A12="","",IF(_XLL.ДАТАМЕС(A12,0)&lt;MIN(расход!A$5:A$4841),"",_XLL.ДАТАМЕС(A12,-1)))</f>
        <v>44593</v>
      </c>
    </row>
    <row r="14" ht="12.75">
      <c r="A14" s="21">
        <f>IF(A13="","",IF(_XLL.ДАТАМЕС(A13,0)&lt;MIN(расход!A$5:A$4841),"",_XLL.ДАТАМЕС(A13,-1)))</f>
        <v>44562</v>
      </c>
    </row>
    <row r="15" ht="12.75">
      <c r="A15" s="21">
        <f>IF(A14="","",IF(_XLL.ДАТАМЕС(A14,0)&lt;MIN(расход!A$5:A$4841),"",_XLL.ДАТАМЕС(A14,-1)))</f>
        <v>44531</v>
      </c>
    </row>
    <row r="16" ht="12.75">
      <c r="A16" s="21">
        <f>IF(A15="","",IF(_XLL.ДАТАМЕС(A15,0)&lt;MIN(расход!A$5:A$4841),"",_XLL.ДАТАМЕС(A15,-1)))</f>
        <v>44501</v>
      </c>
    </row>
    <row r="17" ht="12.75">
      <c r="A17" s="21">
        <f>IF(A16="","",IF(_XLL.ДАТАМЕС(A16,0)&lt;MIN(расход!A$5:A$4841),"",_XLL.ДАТАМЕС(A16,-1)))</f>
        <v>44470</v>
      </c>
    </row>
    <row r="18" ht="12.75">
      <c r="A18" s="21">
        <f>IF(A17="","",IF(_XLL.ДАТАМЕС(A17,0)&lt;MIN(расход!A$5:A$4841),"",_XLL.ДАТАМЕС(A17,-1)))</f>
        <v>44440</v>
      </c>
    </row>
    <row r="19" ht="12.75">
      <c r="A19" s="21">
        <f>IF(A18="","",IF(_XLL.ДАТАМЕС(A18,0)&lt;MIN(расход!A$5:A$4841),"",_XLL.ДАТАМЕС(A18,-1)))</f>
      </c>
    </row>
    <row r="20" ht="12.75">
      <c r="A20" s="21">
        <f>IF(A19="","",IF(_XLL.ДАТАМЕС(A19,0)&lt;MIN(расход!A$5:A$4841),"",_XLL.ДАТАМЕС(A19,-1)))</f>
      </c>
    </row>
    <row r="21" ht="12.75">
      <c r="A21" s="21">
        <f>IF(A20="","",IF(_XLL.ДАТАМЕС(A20,0)&lt;MIN(расход!A$5:A$4841),"",_XLL.ДАТАМЕС(A20,-1)))</f>
      </c>
    </row>
    <row r="22" ht="12.75">
      <c r="A22" s="21">
        <f>IF(A21="","",IF(_XLL.ДАТАМЕС(A21,0)&lt;MIN(расход!A$5:A$4841),"",_XLL.ДАТАМЕС(A21,-1)))</f>
      </c>
    </row>
    <row r="23" ht="12.75">
      <c r="A23" s="21">
        <f>IF(A22="","",IF(_XLL.ДАТАМЕС(A22,0)&lt;MIN(расход!A$5:A$4841),"",_XLL.ДАТАМЕС(A22,-1)))</f>
      </c>
    </row>
    <row r="24" ht="12.75">
      <c r="A24" s="21">
        <f>IF(A23="","",IF(_XLL.ДАТАМЕС(A23,0)&lt;MIN(расход!A$5:A$4841),"",_XLL.ДАТАМЕС(A23,-1)))</f>
      </c>
    </row>
    <row r="25" ht="12.75">
      <c r="A25" s="21">
        <f>IF(A24="","",IF(_XLL.ДАТАМЕС(A24,0)&lt;MIN(расход!A$5:A$4841),"",_XLL.ДАТАМЕС(A24,-1)))</f>
      </c>
    </row>
    <row r="26" ht="12.75">
      <c r="A26" s="21">
        <f>IF(A25="","",IF(_XLL.ДАТАМЕС(A25,0)&lt;MIN(расход!A$5:A$4841),"",_XLL.ДАТАМЕС(A25,-1)))</f>
      </c>
    </row>
    <row r="27" ht="12.75">
      <c r="A27" s="21">
        <f>IF(A26="","",IF(_XLL.ДАТАМЕС(A26,0)&lt;MIN(расход!A$5:A$4841),"",_XLL.ДАТАМЕС(A26,-1)))</f>
      </c>
    </row>
    <row r="28" ht="12.75">
      <c r="A28" s="21">
        <f>IF(A27="","",IF(_XLL.ДАТАМЕС(A27,0)&lt;MIN(расход!A$5:A$4841),"",_XLL.ДАТАМЕС(A27,-1)))</f>
      </c>
    </row>
    <row r="29" ht="12.75">
      <c r="A29" s="21">
        <f>IF(A28="","",IF(_XLL.ДАТАМЕС(A28,0)&lt;MIN(расход!A$5:A$4841),"",_XLL.ДАТАМЕС(A28,-1)))</f>
      </c>
    </row>
    <row r="30" ht="12.75">
      <c r="A30" s="21">
        <f>IF(A29="","",IF(_XLL.ДАТАМЕС(A29,0)&lt;MIN(расход!A$5:A$4841),"",_XLL.ДАТАМЕС(A29,-1)))</f>
      </c>
    </row>
    <row r="31" ht="12.75">
      <c r="A31" s="21">
        <f>IF(A30="","",IF(_XLL.ДАТАМЕС(A30,0)&lt;MIN(расход!A$5:A$4841),"",_XLL.ДАТАМЕС(A30,-1)))</f>
      </c>
    </row>
    <row r="32" ht="12.75">
      <c r="A32" s="21">
        <f>IF(A31="","",IF(_XLL.ДАТАМЕС(A31,0)&lt;MIN(расход!A$5:A$4841),"",_XLL.ДАТАМЕС(A31,-1)))</f>
      </c>
    </row>
    <row r="33" ht="12.75">
      <c r="A33" s="21">
        <f>IF(A32="","",IF(_XLL.ДАТАМЕС(A32,0)&lt;MIN(расход!A$5:A$4841),"",_XLL.ДАТАМЕС(A32,-1)))</f>
      </c>
    </row>
    <row r="34" ht="12.75">
      <c r="A34" s="21">
        <f>IF(A33="","",IF(_XLL.ДАТАМЕС(A33,0)&lt;MIN(расход!A$5:A$4841),"",_XLL.ДАТАМЕС(A33,-1)))</f>
      </c>
    </row>
    <row r="35" ht="12.75">
      <c r="A35" s="21">
        <f>IF(A34="","",IF(_XLL.ДАТАМЕС(A34,0)&lt;MIN(расход!A$5:A$4841),"",_XLL.ДАТАМЕС(A34,-1)))</f>
      </c>
    </row>
    <row r="36" ht="12.75">
      <c r="A36" s="21">
        <f>IF(A35="","",IF(_XLL.ДАТАМЕС(A35,0)&lt;MIN(расход!A$5:A$4841),"",_XLL.ДАТАМЕС(A35,-1)))</f>
      </c>
    </row>
    <row r="37" ht="12.75">
      <c r="A37" s="21">
        <f>IF(A36="","",IF(_XLL.ДАТАМЕС(A36,0)&lt;MIN(расход!A$5:A$4841),"",_XLL.ДАТАМЕС(A36,-1)))</f>
      </c>
    </row>
    <row r="38" ht="12.75">
      <c r="A38" s="21">
        <f>IF(A37="","",IF(_XLL.ДАТАМЕС(A37,0)&lt;MIN(расход!A$5:A$4841),"",_XLL.ДАТАМЕС(A37,-1)))</f>
      </c>
    </row>
    <row r="39" ht="12.75">
      <c r="A39" s="21">
        <f>IF(A38="","",IF(_XLL.ДАТАМЕС(A38,0)&lt;MIN(расход!A$5:A$4841),"",_XLL.ДАТАМЕС(A38,-1)))</f>
      </c>
    </row>
    <row r="40" ht="12.75">
      <c r="A40" s="21">
        <f>IF(A39="","",IF(_XLL.ДАТАМЕС(A39,0)&lt;MIN(расход!A$5:A$4841),"",_XLL.ДАТАМЕС(A39,-1)))</f>
      </c>
    </row>
    <row r="41" ht="12.75">
      <c r="A41" s="21">
        <f>IF(A40="","",IF(_XLL.ДАТАМЕС(A40,0)&lt;MIN(расход!A$5:A$4841),"",_XLL.ДАТАМЕС(A40,-1)))</f>
      </c>
    </row>
    <row r="42" ht="12.75">
      <c r="A42" s="21">
        <f>IF(A41="","",IF(_XLL.ДАТАМЕС(A41,0)&lt;MIN(расход!A$5:A$4841),"",_XLL.ДАТАМЕС(A41,-1)))</f>
      </c>
    </row>
    <row r="43" ht="12.75">
      <c r="A43" s="21">
        <f>IF(A42="","",IF(_XLL.ДАТАМЕС(A42,0)&lt;MIN(расход!A$5:A$4841),"",_XLL.ДАТАМЕС(A42,-1)))</f>
      </c>
    </row>
    <row r="44" ht="12.75">
      <c r="A44" s="21">
        <f>IF(A43="","",IF(_XLL.ДАТАМЕС(A43,0)&lt;MIN(расход!A$5:A$4841),"",_XLL.ДАТАМЕС(A43,-1)))</f>
      </c>
    </row>
    <row r="45" ht="12.75">
      <c r="A45" s="21">
        <f>IF(A44="","",IF(_XLL.ДАТАМЕС(A44,0)&lt;MIN(расход!A$5:A$4841),"",_XLL.ДАТАМЕС(A44,-1)))</f>
      </c>
    </row>
    <row r="46" ht="12.75">
      <c r="A46" s="21">
        <f>IF(A45="","",IF(_XLL.ДАТАМЕС(A45,0)&lt;MIN(расход!A$5:A$4841),"",_XLL.ДАТАМЕС(A45,-1)))</f>
      </c>
    </row>
    <row r="47" ht="12.75">
      <c r="A47" s="21">
        <f>IF(A46="","",IF(_XLL.ДАТАМЕС(A46,0)&lt;MIN(расход!A$5:A$4841),"",_XLL.ДАТАМЕС(A46,-1)))</f>
      </c>
    </row>
    <row r="48" ht="12.75">
      <c r="A48" s="21">
        <f>IF(A47="","",IF(_XLL.ДАТАМЕС(A47,0)&lt;MIN(расход!A$5:A$4841),"",_XLL.ДАТАМЕС(A47,-1)))</f>
      </c>
    </row>
    <row r="49" ht="12.75">
      <c r="A49" s="21">
        <f>IF(A48="","",IF(_XLL.ДАТАМЕС(A48,0)&lt;MIN(расход!A$5:A$4841),"",_XLL.ДАТАМЕС(A48,-1)))</f>
      </c>
    </row>
    <row r="50" ht="12.75">
      <c r="A50" s="21">
        <f>IF(A49="","",IF(_XLL.ДАТАМЕС(A49,0)&lt;MIN(расход!A$5:A$4841),"",_XLL.ДАТАМЕС(A49,-1)))</f>
      </c>
    </row>
    <row r="51" ht="12.75">
      <c r="A51" s="21">
        <f>IF(A50="","",IF(_XLL.ДАТАМЕС(A50,0)&lt;MIN(расход!A$5:A$4841),"",_XLL.ДАТАМЕС(A50,-1)))</f>
      </c>
    </row>
    <row r="52" ht="12.75">
      <c r="A52" s="21">
        <f>IF(A51="","",IF(_XLL.ДАТАМЕС(A51,0)&lt;MIN(расход!A$5:A$4841),"",_XLL.ДАТАМЕС(A51,-1)))</f>
      </c>
    </row>
    <row r="53" ht="12.75">
      <c r="A53" s="21">
        <f>IF(A52="","",IF(_XLL.ДАТАМЕС(A52,0)&lt;MIN(расход!A$5:A$4841),"",_XLL.ДАТАМЕС(A52,-1)))</f>
      </c>
    </row>
    <row r="54" ht="12.75">
      <c r="A54" s="21">
        <f>IF(A53="","",IF(_XLL.ДАТАМЕС(A53,0)&lt;MIN(расход!A$5:A$4841),"",_XLL.ДАТАМЕС(A53,-1)))</f>
      </c>
    </row>
    <row r="55" ht="12.75">
      <c r="A55" s="21">
        <f>IF(A54="","",IF(_XLL.ДАТАМЕС(A54,0)&lt;MIN(расход!A$5:A$4841),"",_XLL.ДАТАМЕС(A54,-1)))</f>
      </c>
    </row>
    <row r="56" ht="12.75">
      <c r="A56" s="21">
        <f>IF(A55="","",IF(_XLL.ДАТАМЕС(A55,0)&lt;MIN(расход!A$5:A$4841),"",_XLL.ДАТАМЕС(A55,-1)))</f>
      </c>
    </row>
    <row r="57" ht="12.75">
      <c r="A57" s="21">
        <f>IF(A56="","",IF(_XLL.ДАТАМЕС(A56,0)&lt;MIN(расход!A$5:A$4841),"",_XLL.ДАТАМЕС(A56,-1)))</f>
      </c>
    </row>
    <row r="58" ht="12.75">
      <c r="A58" s="21">
        <f>IF(A57="","",IF(_XLL.ДАТАМЕС(A57,0)&lt;MIN(расход!A$5:A$4841),"",_XLL.ДАТАМЕС(A57,-1)))</f>
      </c>
    </row>
    <row r="59" ht="12.75">
      <c r="A59" s="21">
        <f>IF(A58="","",IF(_XLL.ДАТАМЕС(A58,0)&lt;MIN(расход!A$5:A$4841),"",_XLL.ДАТАМЕС(A58,-1)))</f>
      </c>
    </row>
    <row r="60" ht="12.75">
      <c r="A60" s="21">
        <f>IF(A59="","",IF(_XLL.ДАТАМЕС(A59,0)&lt;MIN(расход!A$5:A$4841),"",_XLL.ДАТАМЕС(A59,-1)))</f>
      </c>
    </row>
    <row r="61" ht="12.75">
      <c r="A61" s="21">
        <f>IF(A60="","",IF(_XLL.ДАТАМЕС(A60,0)&lt;MIN(расход!A$5:A$4841),"",_XLL.ДАТАМЕС(A60,-1)))</f>
      </c>
    </row>
    <row r="62" ht="12.75">
      <c r="A62" s="21">
        <f>IF(A61="","",IF(_XLL.ДАТАМЕС(A61,0)&lt;MIN(расход!A$5:A$4841),"",_XLL.ДАТАМЕС(A61,-1)))</f>
      </c>
    </row>
    <row r="63" ht="12.75">
      <c r="A63" s="21">
        <f>IF(A62="","",IF(_XLL.ДАТАМЕС(A62,0)&lt;MIN(расход!A$5:A$4841),"",_XLL.ДАТАМЕС(A62,-1)))</f>
      </c>
    </row>
    <row r="64" ht="12.75">
      <c r="A64" s="21">
        <f>IF(A63="","",IF(_XLL.ДАТАМЕС(A63,0)&lt;MIN(расход!A$5:A$4841),"",_XLL.ДАТАМЕС(A63,-1)))</f>
      </c>
    </row>
    <row r="65" ht="12.75">
      <c r="A65" s="21">
        <f>IF(A64="","",IF(_XLL.ДАТАМЕС(A64,0)&lt;MIN(расход!A$5:A$4841),"",_XLL.ДАТАМЕС(A64,-1)))</f>
      </c>
    </row>
    <row r="66" ht="12.75">
      <c r="A66" s="21">
        <f>IF(A65="","",IF(_XLL.ДАТАМЕС(A65,0)&lt;MIN(расход!A$5:A$4841),"",_XLL.ДАТАМЕС(A65,-1)))</f>
      </c>
    </row>
    <row r="67" ht="12.75">
      <c r="A67" s="21">
        <f>IF(A66="","",IF(_XLL.ДАТАМЕС(A66,0)&lt;MIN(расход!A$5:A$4841),"",_XLL.ДАТАМЕС(A66,-1)))</f>
      </c>
    </row>
    <row r="68" ht="12.75">
      <c r="A68" s="21">
        <f>IF(A67="","",IF(_XLL.ДАТАМЕС(A67,0)&lt;MIN(расход!A$5:A$4841),"",_XLL.ДАТАМЕС(A67,-1)))</f>
      </c>
    </row>
    <row r="69" ht="12.75">
      <c r="A69" s="21">
        <f>IF(A68="","",IF(_XLL.ДАТАМЕС(A68,0)&lt;MIN(расход!A$5:A$4841),"",_XLL.ДАТАМЕС(A68,-1)))</f>
      </c>
    </row>
    <row r="70" ht="12.75">
      <c r="A70" s="21">
        <f>IF(A69="","",IF(_XLL.ДАТАМЕС(A69,0)&lt;MIN(расход!A$5:A$4841),"",_XLL.ДАТАМЕС(A69,-1)))</f>
      </c>
    </row>
    <row r="71" ht="12.75">
      <c r="A71" s="21">
        <f>IF(A70="","",IF(_XLL.ДАТАМЕС(A70,0)&lt;MIN(расход!A$5:A$4841),"",_XLL.ДАТАМЕС(A70,-1)))</f>
      </c>
    </row>
    <row r="72" ht="12.75">
      <c r="A72" s="21">
        <f>IF(A71="","",IF(_XLL.ДАТАМЕС(A71,0)&lt;MIN(расход!A$5:A$4841),"",_XLL.ДАТАМЕС(A71,-1)))</f>
      </c>
    </row>
    <row r="73" ht="12.75">
      <c r="A73" s="21">
        <f>IF(A72="","",IF(_XLL.ДАТАМЕС(A72,0)&lt;MIN(расход!A$5:A$4841),"",_XLL.ДАТАМЕС(A72,-1)))</f>
      </c>
    </row>
    <row r="74" ht="12.75">
      <c r="A74" s="21">
        <f>IF(A73="","",IF(_XLL.ДАТАМЕС(A73,0)&lt;MIN(расход!A$5:A$4841),"",_XLL.ДАТАМЕС(A73,-1)))</f>
      </c>
    </row>
    <row r="75" ht="12.75">
      <c r="A75" s="21">
        <f>IF(A74="","",IF(_XLL.ДАТАМЕС(A74,0)&lt;MIN(расход!A$5:A$4841),"",_XLL.ДАТАМЕС(A74,-1)))</f>
      </c>
    </row>
    <row r="76" ht="12.75">
      <c r="A76" s="21">
        <f>IF(A75="","",IF(_XLL.ДАТАМЕС(A75,0)&lt;MIN(расход!A$5:A$4841),"",_XLL.ДАТАМЕС(A75,-1)))</f>
      </c>
    </row>
    <row r="77" ht="12.75">
      <c r="A77" s="21">
        <f>IF(A76="","",IF(_XLL.ДАТАМЕС(A76,0)&lt;MIN(расход!A$5:A$4841),"",_XLL.ДАТАМЕС(A76,-1)))</f>
      </c>
    </row>
    <row r="78" ht="12.75">
      <c r="A78" s="21">
        <f>IF(A77="","",IF(_XLL.ДАТАМЕС(A77,0)&lt;MIN(расход!A$5:A$4841),"",_XLL.ДАТАМЕС(A77,-1)))</f>
      </c>
    </row>
    <row r="79" ht="12.75">
      <c r="A79" s="21">
        <f>IF(A78="","",IF(_XLL.ДАТАМЕС(A78,0)&lt;MIN(расход!A$5:A$4841),"",_XLL.ДАТАМЕС(A78,-1)))</f>
      </c>
    </row>
    <row r="80" ht="12.75">
      <c r="A80" s="21">
        <f>IF(A79="","",IF(_XLL.ДАТАМЕС(A79,0)&lt;MIN(расход!A$5:A$4841),"",_XLL.ДАТАМЕС(A79,-1)))</f>
      </c>
    </row>
    <row r="81" ht="12.75">
      <c r="A81" s="21">
        <f>IF(A80="","",IF(_XLL.ДАТАМЕС(A80,0)&lt;MIN(расход!A$5:A$4841),"",_XLL.ДАТАМЕС(A80,-1)))</f>
      </c>
    </row>
    <row r="82" ht="12.75">
      <c r="A82" s="21">
        <f>IF(A81="","",IF(_XLL.ДАТАМЕС(A81,0)&lt;MIN(расход!A$5:A$4841),"",_XLL.ДАТАМЕС(A81,-1)))</f>
      </c>
    </row>
    <row r="83" ht="12.75">
      <c r="A83" s="21">
        <f>IF(A82="","",IF(_XLL.ДАТАМЕС(A82,0)&lt;MIN(расход!A$5:A$4841),"",_XLL.ДАТАМЕС(A82,-1)))</f>
      </c>
    </row>
    <row r="84" ht="12.75">
      <c r="A84" s="21">
        <f>IF(A83="","",IF(_XLL.ДАТАМЕС(A83,0)&lt;MIN(расход!A$5:A$4841),"",_XLL.ДАТАМЕС(A83,-1)))</f>
      </c>
    </row>
    <row r="85" ht="12.75">
      <c r="A85" s="21">
        <f>IF(A84="","",IF(_XLL.ДАТАМЕС(A84,0)&lt;MIN(расход!A$5:A$4841),"",_XLL.ДАТАМЕС(A84,-1)))</f>
      </c>
    </row>
    <row r="86" ht="12.75">
      <c r="A86" s="21">
        <f>IF(A85="","",IF(_XLL.ДАТАМЕС(A85,0)&lt;MIN(расход!A$5:A$4841),"",_XLL.ДАТАМЕС(A85,-1)))</f>
      </c>
    </row>
    <row r="87" ht="12.75">
      <c r="A87" s="21">
        <f>IF(A86="","",IF(_XLL.ДАТАМЕС(A86,0)&lt;MIN(расход!A$5:A$4841),"",_XLL.ДАТАМЕС(A86,-1)))</f>
      </c>
    </row>
    <row r="88" ht="12.75">
      <c r="A88" s="21">
        <f>IF(A87="","",IF(_XLL.ДАТАМЕС(A87,0)&lt;MIN(расход!A$5:A$4841),"",_XLL.ДАТАМЕС(A87,-1)))</f>
      </c>
    </row>
    <row r="89" ht="12.75">
      <c r="A89" s="21">
        <f>IF(A88="","",IF(_XLL.ДАТАМЕС(A88,0)&lt;MIN(расход!A$5:A$4841),"",_XLL.ДАТАМЕС(A88,-1)))</f>
      </c>
    </row>
    <row r="90" ht="12.75">
      <c r="A90" s="21">
        <f>IF(A89="","",IF(_XLL.ДАТАМЕС(A89,0)&lt;MIN(расход!A$5:A$4841),"",_XLL.ДАТАМЕС(A89,-1)))</f>
      </c>
    </row>
    <row r="91" ht="12.75">
      <c r="A91" s="21">
        <f>IF(A90="","",IF(_XLL.ДАТАМЕС(A90,0)&lt;MIN(расход!A$5:A$4841),"",_XLL.ДАТАМЕС(A90,-1)))</f>
      </c>
    </row>
    <row r="92" ht="12.75">
      <c r="A92" s="21">
        <f>IF(A91="","",IF(_XLL.ДАТАМЕС(A91,0)&lt;MIN(расход!A$5:A$4841),"",_XLL.ДАТАМЕС(A91,-1)))</f>
      </c>
    </row>
    <row r="93" ht="12.75">
      <c r="A93" s="21">
        <f>IF(A92="","",IF(_XLL.ДАТАМЕС(A92,0)&lt;MIN(расход!A$5:A$4841),"",_XLL.ДАТАМЕС(A92,-1)))</f>
      </c>
    </row>
    <row r="94" ht="12.75">
      <c r="A94" s="21">
        <f>IF(A93="","",IF(_XLL.ДАТАМЕС(A93,0)&lt;MIN(расход!A$5:A$4841),"",_XLL.ДАТАМЕС(A93,-1)))</f>
      </c>
    </row>
    <row r="95" ht="12.75">
      <c r="A95" s="21">
        <f>IF(A94="","",IF(_XLL.ДАТАМЕС(A94,0)&lt;MIN(расход!A$5:A$4841),"",_XLL.ДАТАМЕС(A94,-1)))</f>
      </c>
    </row>
    <row r="96" ht="12.75">
      <c r="A96" s="21">
        <f>IF(A95="","",IF(_XLL.ДАТАМЕС(A95,0)&lt;MIN(расход!A$5:A$4841),"",_XLL.ДАТАМЕС(A95,-1)))</f>
      </c>
    </row>
    <row r="97" ht="12.75">
      <c r="A97" s="21">
        <f>IF(A96="","",IF(_XLL.ДАТАМЕС(A96,0)&lt;MIN(расход!A$5:A$4841),"",_XLL.ДАТАМЕС(A96,-1)))</f>
      </c>
    </row>
    <row r="98" ht="12.75">
      <c r="A98" s="21">
        <f>IF(A97="","",IF(_XLL.ДАТАМЕС(A97,0)&lt;MIN(расход!A$5:A$4841),"",_XLL.ДАТАМЕС(A97,-1)))</f>
      </c>
    </row>
    <row r="99" ht="12.75">
      <c r="A99" s="21">
        <f>IF(A98="","",IF(_XLL.ДАТАМЕС(A98,0)&lt;MIN(расход!A$5:A$4841),"",_XLL.ДАТАМЕС(A98,-1)))</f>
      </c>
    </row>
    <row r="100" ht="12.75">
      <c r="A100" s="21">
        <f>IF(A99="","",IF(_XLL.ДАТАМЕС(A99,0)&lt;MIN(расход!A$5:A$4841),"",_XLL.ДАТАМЕС(A99,-1)))</f>
      </c>
    </row>
    <row r="101" ht="12.75">
      <c r="A101" s="21">
        <f>IF(A100="","",IF(_XLL.ДАТАМЕС(A100,0)&lt;MIN(расход!A$5:A$4841),"",_XLL.ДАТАМЕС(A100,-1)))</f>
      </c>
    </row>
    <row r="102" ht="12.75">
      <c r="A102" s="21">
        <f>IF(A101="","",IF(_XLL.ДАТАМЕС(A101,0)&lt;MIN(расход!A$5:A$4841),"",_XLL.ДАТАМЕС(A101,-1)))</f>
      </c>
    </row>
    <row r="103" ht="12.75">
      <c r="A103" s="21">
        <f>IF(A102="","",IF(_XLL.ДАТАМЕС(A102,0)&lt;MIN(расход!A$5:A$4841),"",_XLL.ДАТАМЕС(A102,-1)))</f>
      </c>
    </row>
    <row r="104" ht="12.75">
      <c r="A104" s="21">
        <f>IF(A103="","",IF(_XLL.ДАТАМЕС(A103,0)&lt;MIN(расход!A$5:A$4841),"",_XLL.ДАТАМЕС(A103,-1)))</f>
      </c>
    </row>
    <row r="105" ht="12.75">
      <c r="A105" s="21">
        <f>IF(A104="","",IF(_XLL.ДАТАМЕС(A104,0)&lt;MIN(расход!A$5:A$4841),"",_XLL.ДАТАМЕС(A104,-1)))</f>
      </c>
    </row>
    <row r="106" ht="12.75">
      <c r="A106" s="21">
        <f>IF(A105="","",IF(_XLL.ДАТАМЕС(A105,0)&lt;MIN(расход!A$5:A$4841),"",_XLL.ДАТАМЕС(A105,-1)))</f>
      </c>
    </row>
    <row r="107" ht="12.75">
      <c r="A107" s="21">
        <f>IF(A106="","",IF(_XLL.ДАТАМЕС(A106,0)&lt;MIN(расход!A$5:A$4841),"",_XLL.ДАТАМЕС(A106,-1)))</f>
      </c>
    </row>
    <row r="108" ht="12.75">
      <c r="A108" s="21">
        <f>IF(A107="","",IF(_XLL.ДАТАМЕС(A107,0)&lt;MIN(расход!A$5:A$4841),"",_XLL.ДАТАМЕС(A107,-1)))</f>
      </c>
    </row>
    <row r="109" ht="12.75">
      <c r="A109" s="21">
        <f>IF(A108="","",IF(_XLL.ДАТАМЕС(A108,0)&lt;MIN(расход!A$5:A$4841),"",_XLL.ДАТАМЕС(A108,-1)))</f>
      </c>
    </row>
    <row r="110" ht="12.75">
      <c r="A110" s="21">
        <f>IF(A109="","",IF(_XLL.ДАТАМЕС(A109,0)&lt;MIN(расход!A$5:A$4841),"",_XLL.ДАТАМЕС(A109,-1)))</f>
      </c>
    </row>
    <row r="111" ht="12.75">
      <c r="A111" s="21">
        <f>IF(A110="","",IF(_XLL.ДАТАМЕС(A110,0)&lt;MIN(расход!A$5:A$4841),"",_XLL.ДАТАМЕС(A110,-1)))</f>
      </c>
    </row>
    <row r="112" ht="12.75">
      <c r="A112" s="21">
        <f>IF(A111="","",IF(_XLL.ДАТАМЕС(A111,0)&lt;MIN(расход!A$5:A$4841),"",_XLL.ДАТАМЕС(A111,-1)))</f>
      </c>
    </row>
    <row r="113" ht="12.75">
      <c r="A113" s="21">
        <f>IF(A112="","",IF(_XLL.ДАТАМЕС(A112,0)&lt;MIN(расход!A$5:A$4841),"",_XLL.ДАТАМЕС(A112,-1)))</f>
      </c>
    </row>
    <row r="114" ht="12.75">
      <c r="A114" s="21">
        <f>IF(A113="","",IF(_XLL.ДАТАМЕС(A113,0)&lt;MIN(расход!A$5:A$4841),"",_XLL.ДАТАМЕС(A113,-1)))</f>
      </c>
    </row>
    <row r="115" ht="12.75">
      <c r="A115" s="21">
        <f>IF(A114="","",IF(_XLL.ДАТАМЕС(A114,0)&lt;MIN(расход!A$5:A$4841),"",_XLL.ДАТАМЕС(A114,-1)))</f>
      </c>
    </row>
    <row r="116" ht="12.75">
      <c r="A116" s="21">
        <f>IF(A115="","",IF(_XLL.ДАТАМЕС(A115,0)&lt;MIN(расход!A$5:A$4841),"",_XLL.ДАТАМЕС(A115,-1)))</f>
      </c>
    </row>
    <row r="117" ht="12.75">
      <c r="A117" s="21">
        <f>IF(A116="","",IF(_XLL.ДАТАМЕС(A116,0)&lt;MIN(расход!A$5:A$4841),"",_XLL.ДАТАМЕС(A116,-1)))</f>
      </c>
    </row>
    <row r="118" ht="12.75">
      <c r="A118" s="21">
        <f>IF(A117="","",IF(_XLL.ДАТАМЕС(A117,0)&lt;MIN(расход!A$5:A$4841),"",_XLL.ДАТАМЕС(A117,-1)))</f>
      </c>
    </row>
    <row r="119" ht="12.75">
      <c r="A119" s="21">
        <f>IF(A118="","",IF(_XLL.ДАТАМЕС(A118,0)&lt;MIN(расход!A$5:A$4841),"",_XLL.ДАТАМЕС(A118,-1)))</f>
      </c>
    </row>
    <row r="120" ht="12.75">
      <c r="A120" s="21">
        <f>IF(A119="","",IF(_XLL.ДАТАМЕС(A119,0)&lt;MIN(расход!A$5:A$4841),"",_XLL.ДАТАМЕС(A119,-1)))</f>
      </c>
    </row>
    <row r="121" ht="12.75">
      <c r="A121" s="21">
        <f>IF(A120="","",IF(_XLL.ДАТАМЕС(A120,0)&lt;MIN(расход!A$5:A$4841),"",_XLL.ДАТАМЕС(A120,-1)))</f>
      </c>
    </row>
    <row r="122" ht="12.75">
      <c r="A122" s="21">
        <f>IF(A121="","",IF(_XLL.ДАТАМЕС(A121,0)&lt;MIN(расход!A$5:A$4841),"",_XLL.ДАТАМЕС(A121,-1)))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</dc:creator>
  <cp:keywords/>
  <dc:description/>
  <cp:lastModifiedBy>Еловков Юрий Евгеньевич</cp:lastModifiedBy>
  <dcterms:created xsi:type="dcterms:W3CDTF">2022-10-05T08:06:10Z</dcterms:created>
  <dcterms:modified xsi:type="dcterms:W3CDTF">2023-02-21T05:29:39Z</dcterms:modified>
  <cp:category/>
  <cp:version/>
  <cp:contentType/>
  <cp:contentStatus/>
</cp:coreProperties>
</file>