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omments1.xml" ContentType="application/vnd.openxmlformats-officedocument.spreadsheetml.comments+xml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8616" firstSheet="1" activeTab="1"/>
  </bookViews>
  <sheets>
    <sheet name="Задания" sheetId="5" state="hidden" r:id="rId1"/>
    <sheet name="Задание 1" sheetId="2" r:id="rId2"/>
    <sheet name="Задание 2" sheetId="3" r:id="rId3"/>
    <sheet name="Задание 3" sheetId="4" r:id="rId4"/>
  </sheets>
  <calcPr calcId="162913"/>
</workbook>
</file>

<file path=xl/calcChain.xml><?xml version="1.0" encoding="utf-8"?>
<calcChain xmlns="http://schemas.openxmlformats.org/spreadsheetml/2006/main">
  <c r="N54" i="2" l="1"/>
  <c r="N53" i="2"/>
  <c r="N52" i="2"/>
  <c r="N51" i="2"/>
  <c r="N50" i="2"/>
  <c r="N49" i="2"/>
  <c r="N47" i="2"/>
  <c r="N46" i="2"/>
  <c r="N45" i="2"/>
  <c r="N44" i="2"/>
  <c r="N43" i="2"/>
  <c r="N41" i="2"/>
  <c r="N40" i="2"/>
  <c r="N39" i="2"/>
  <c r="N38" i="2"/>
  <c r="N37" i="2"/>
  <c r="C54" i="2"/>
  <c r="D54" i="2"/>
  <c r="E54" i="2"/>
  <c r="F54" i="2"/>
  <c r="G54" i="2"/>
  <c r="H54" i="2"/>
  <c r="I54" i="2"/>
  <c r="J54" i="2"/>
  <c r="K54" i="2"/>
  <c r="L54" i="2"/>
  <c r="M54" i="2"/>
  <c r="B54" i="2"/>
  <c r="C53" i="2"/>
  <c r="D53" i="2"/>
  <c r="E53" i="2"/>
  <c r="F53" i="2"/>
  <c r="G53" i="2"/>
  <c r="H53" i="2"/>
  <c r="I53" i="2"/>
  <c r="J53" i="2"/>
  <c r="K53" i="2"/>
  <c r="L53" i="2"/>
  <c r="M53" i="2"/>
  <c r="B53" i="2"/>
  <c r="C31" i="2"/>
  <c r="D31" i="2"/>
  <c r="E31" i="2"/>
  <c r="F31" i="2"/>
  <c r="G31" i="2"/>
  <c r="H31" i="2"/>
  <c r="I31" i="2"/>
  <c r="J31" i="2"/>
  <c r="K31" i="2"/>
  <c r="L31" i="2"/>
  <c r="M31" i="2"/>
  <c r="B31" i="2"/>
  <c r="C52" i="2"/>
  <c r="D52" i="2"/>
  <c r="E52" i="2"/>
  <c r="F52" i="2"/>
  <c r="G52" i="2"/>
  <c r="H52" i="2"/>
  <c r="I52" i="2"/>
  <c r="J52" i="2"/>
  <c r="K52" i="2"/>
  <c r="L52" i="2"/>
  <c r="M52" i="2"/>
  <c r="B52" i="2"/>
  <c r="C29" i="2"/>
  <c r="D29" i="2"/>
  <c r="E29" i="2"/>
  <c r="F29" i="2"/>
  <c r="G29" i="2"/>
  <c r="H29" i="2"/>
  <c r="I29" i="2"/>
  <c r="J29" i="2"/>
  <c r="K29" i="2"/>
  <c r="L29" i="2"/>
  <c r="M29" i="2"/>
  <c r="B29" i="2"/>
  <c r="H51" i="2"/>
  <c r="I51" i="2"/>
  <c r="J51" i="2"/>
  <c r="B51" i="2"/>
  <c r="C50" i="2"/>
  <c r="D50" i="2"/>
  <c r="E50" i="2"/>
  <c r="F50" i="2"/>
  <c r="G50" i="2"/>
  <c r="H50" i="2"/>
  <c r="I50" i="2"/>
  <c r="J50" i="2"/>
  <c r="K50" i="2"/>
  <c r="L50" i="2"/>
  <c r="M50" i="2"/>
  <c r="B50" i="2"/>
  <c r="C26" i="2"/>
  <c r="D26" i="2"/>
  <c r="E26" i="2"/>
  <c r="F26" i="2"/>
  <c r="G26" i="2"/>
  <c r="H26" i="2"/>
  <c r="I26" i="2"/>
  <c r="J26" i="2"/>
  <c r="K26" i="2"/>
  <c r="L26" i="2"/>
  <c r="M26" i="2"/>
  <c r="B26" i="2"/>
  <c r="C27" i="2"/>
  <c r="D27" i="2"/>
  <c r="E27" i="2"/>
  <c r="F27" i="2"/>
  <c r="G27" i="2"/>
  <c r="H27" i="2"/>
  <c r="I27" i="2"/>
  <c r="J27" i="2"/>
  <c r="K27" i="2"/>
  <c r="L27" i="2"/>
  <c r="M27" i="2"/>
  <c r="B27" i="2"/>
  <c r="B58" i="2"/>
  <c r="B3" i="2"/>
  <c r="B15" i="2" s="1"/>
  <c r="B24" i="2"/>
  <c r="C24" i="2"/>
  <c r="D24" i="2"/>
  <c r="E24" i="2"/>
  <c r="F24" i="2"/>
  <c r="G24" i="2"/>
  <c r="H24" i="2"/>
  <c r="I24" i="2"/>
  <c r="J24" i="2"/>
  <c r="K24" i="2"/>
  <c r="L24" i="2"/>
  <c r="M24" i="2"/>
  <c r="C47" i="2"/>
  <c r="D47" i="2"/>
  <c r="E47" i="2"/>
  <c r="F47" i="2"/>
  <c r="G47" i="2"/>
  <c r="H47" i="2"/>
  <c r="I47" i="2"/>
  <c r="J47" i="2"/>
  <c r="K47" i="2"/>
  <c r="L47" i="2"/>
  <c r="M47" i="2"/>
  <c r="C21" i="2"/>
  <c r="D21" i="2"/>
  <c r="E21" i="2"/>
  <c r="F21" i="2"/>
  <c r="G21" i="2"/>
  <c r="H21" i="2"/>
  <c r="I21" i="2"/>
  <c r="J21" i="2"/>
  <c r="K21" i="2"/>
  <c r="L21" i="2"/>
  <c r="M21" i="2"/>
  <c r="C19" i="2"/>
  <c r="D19" i="2"/>
  <c r="E19" i="2"/>
  <c r="F19" i="2"/>
  <c r="G19" i="2"/>
  <c r="H19" i="2"/>
  <c r="I19" i="2"/>
  <c r="J19" i="2"/>
  <c r="K19" i="2"/>
  <c r="L19" i="2"/>
  <c r="M19" i="2"/>
  <c r="B19" i="2"/>
  <c r="C46" i="2" s="1"/>
  <c r="C17" i="2"/>
  <c r="D17" i="2"/>
  <c r="E17" i="2"/>
  <c r="F17" i="2"/>
  <c r="G17" i="2"/>
  <c r="H17" i="2"/>
  <c r="I17" i="2"/>
  <c r="J17" i="2"/>
  <c r="K17" i="2"/>
  <c r="L17" i="2"/>
  <c r="M17" i="2"/>
  <c r="C15" i="2"/>
  <c r="D15" i="2"/>
  <c r="E15" i="2"/>
  <c r="F15" i="2"/>
  <c r="G15" i="2"/>
  <c r="H15" i="2"/>
  <c r="I15" i="2"/>
  <c r="J15" i="2"/>
  <c r="K15" i="2"/>
  <c r="L15" i="2"/>
  <c r="M15" i="2"/>
  <c r="B43" i="2"/>
  <c r="C43" i="2" s="1"/>
  <c r="D43" i="2" s="1"/>
  <c r="E43" i="2" s="1"/>
  <c r="F43" i="2" s="1"/>
  <c r="G43" i="2" s="1"/>
  <c r="H43" i="2" s="1"/>
  <c r="I43" i="2" s="1"/>
  <c r="J43" i="2" s="1"/>
  <c r="K43" i="2" s="1"/>
  <c r="L43" i="2" s="1"/>
  <c r="M43" i="2" s="1"/>
  <c r="C13" i="2"/>
  <c r="D13" i="2"/>
  <c r="E13" i="2"/>
  <c r="F13" i="2"/>
  <c r="G13" i="2"/>
  <c r="H13" i="2"/>
  <c r="I13" i="2"/>
  <c r="J13" i="2"/>
  <c r="K13" i="2"/>
  <c r="L13" i="2"/>
  <c r="M13" i="2"/>
  <c r="J37" i="2"/>
  <c r="I37" i="2"/>
  <c r="I39" i="2" s="1"/>
  <c r="H37" i="2"/>
  <c r="C6" i="2"/>
  <c r="D6" i="2"/>
  <c r="D39" i="2" s="1"/>
  <c r="E6" i="2"/>
  <c r="F6" i="2"/>
  <c r="G6" i="2"/>
  <c r="H6" i="2"/>
  <c r="I6" i="2"/>
  <c r="J6" i="2"/>
  <c r="K6" i="2"/>
  <c r="L6" i="2"/>
  <c r="M6" i="2"/>
  <c r="C8" i="2"/>
  <c r="D8" i="2"/>
  <c r="E8" i="2"/>
  <c r="F8" i="2"/>
  <c r="G8" i="2"/>
  <c r="H8" i="2"/>
  <c r="I8" i="2"/>
  <c r="J8" i="2"/>
  <c r="K8" i="2"/>
  <c r="L8" i="2"/>
  <c r="M8" i="2"/>
  <c r="C10" i="2"/>
  <c r="D10" i="2"/>
  <c r="E10" i="2"/>
  <c r="F10" i="2"/>
  <c r="G10" i="2"/>
  <c r="H10" i="2"/>
  <c r="I10" i="2"/>
  <c r="J10" i="2"/>
  <c r="K10" i="2"/>
  <c r="L10" i="2"/>
  <c r="M10" i="2"/>
  <c r="D41" i="2"/>
  <c r="M35" i="2"/>
  <c r="L35" i="2"/>
  <c r="K35" i="2"/>
  <c r="J35" i="2"/>
  <c r="I35" i="2"/>
  <c r="H35" i="2"/>
  <c r="G35" i="2"/>
  <c r="F35" i="2"/>
  <c r="E35" i="2"/>
  <c r="D35" i="2"/>
  <c r="C35" i="2"/>
  <c r="B35" i="2"/>
  <c r="C1" i="2"/>
  <c r="C37" i="2" s="1"/>
  <c r="C41" i="2" s="1"/>
  <c r="D1" i="2"/>
  <c r="E1" i="2"/>
  <c r="F1" i="2"/>
  <c r="G1" i="2"/>
  <c r="H1" i="2"/>
  <c r="I1" i="2"/>
  <c r="J1" i="2"/>
  <c r="K1" i="2"/>
  <c r="L1" i="2"/>
  <c r="M1" i="2"/>
  <c r="B1" i="2"/>
  <c r="D37" i="2"/>
  <c r="E37" i="2"/>
  <c r="E41" i="2" s="1"/>
  <c r="F37" i="2"/>
  <c r="F40" i="2" s="1"/>
  <c r="G37" i="2"/>
  <c r="G39" i="2" s="1"/>
  <c r="K37" i="2"/>
  <c r="K41" i="2" s="1"/>
  <c r="L37" i="2"/>
  <c r="L41" i="2" s="1"/>
  <c r="M37" i="2"/>
  <c r="M41" i="2" s="1"/>
  <c r="B48" i="2"/>
  <c r="C48" i="2" s="1"/>
  <c r="D48" i="2" s="1"/>
  <c r="B33" i="2"/>
  <c r="I44" i="2" l="1"/>
  <c r="H44" i="2"/>
  <c r="J46" i="2"/>
  <c r="J49" i="2"/>
  <c r="I49" i="2"/>
  <c r="E49" i="2"/>
  <c r="E51" i="2" s="1"/>
  <c r="H49" i="2"/>
  <c r="F49" i="2"/>
  <c r="F51" i="2" s="1"/>
  <c r="G49" i="2"/>
  <c r="G51" i="2" s="1"/>
  <c r="D49" i="2"/>
  <c r="D51" i="2" s="1"/>
  <c r="K49" i="2"/>
  <c r="K51" i="2" s="1"/>
  <c r="L49" i="2"/>
  <c r="L51" i="2" s="1"/>
  <c r="M49" i="2"/>
  <c r="M51" i="2" s="1"/>
  <c r="C49" i="2"/>
  <c r="C51" i="2" s="1"/>
  <c r="B37" i="2"/>
  <c r="B6" i="2"/>
  <c r="H46" i="2"/>
  <c r="F44" i="2"/>
  <c r="B8" i="2"/>
  <c r="G46" i="2"/>
  <c r="M44" i="2"/>
  <c r="E44" i="2"/>
  <c r="B10" i="2"/>
  <c r="B13" i="2"/>
  <c r="F46" i="2"/>
  <c r="L44" i="2"/>
  <c r="D44" i="2"/>
  <c r="I46" i="2"/>
  <c r="G44" i="2"/>
  <c r="B17" i="2"/>
  <c r="B21" i="2"/>
  <c r="M46" i="2"/>
  <c r="E46" i="2"/>
  <c r="K44" i="2"/>
  <c r="C44" i="2"/>
  <c r="L46" i="2"/>
  <c r="D46" i="2"/>
  <c r="J44" i="2"/>
  <c r="K46" i="2"/>
  <c r="M40" i="2"/>
  <c r="K40" i="2"/>
  <c r="F39" i="2"/>
  <c r="F41" i="2"/>
  <c r="L39" i="2"/>
  <c r="K39" i="2"/>
  <c r="K38" i="2" s="1"/>
  <c r="G38" i="2"/>
  <c r="G40" i="2"/>
  <c r="E40" i="2"/>
  <c r="G41" i="2"/>
  <c r="L40" i="2"/>
  <c r="D40" i="2"/>
  <c r="D38" i="2" s="1"/>
  <c r="M39" i="2"/>
  <c r="M38" i="2" s="1"/>
  <c r="E39" i="2"/>
  <c r="C40" i="2"/>
  <c r="C39" i="2"/>
  <c r="J39" i="2"/>
  <c r="J40" i="2"/>
  <c r="J41" i="2"/>
  <c r="I40" i="2"/>
  <c r="I41" i="2"/>
  <c r="E48" i="2"/>
  <c r="F48" i="2" s="1"/>
  <c r="G48" i="2" s="1"/>
  <c r="H48" i="2" s="1"/>
  <c r="I48" i="2" s="1"/>
  <c r="J48" i="2" s="1"/>
  <c r="K48" i="2" s="1"/>
  <c r="L48" i="2" s="1"/>
  <c r="M48" i="2" s="1"/>
  <c r="B41" i="2" l="1"/>
  <c r="F45" i="2"/>
  <c r="G45" i="2"/>
  <c r="H45" i="2"/>
  <c r="M45" i="2"/>
  <c r="I45" i="2"/>
  <c r="L45" i="2"/>
  <c r="J45" i="2"/>
  <c r="C45" i="2"/>
  <c r="K45" i="2"/>
  <c r="D45" i="2"/>
  <c r="E45" i="2"/>
  <c r="B40" i="2"/>
  <c r="B39" i="2"/>
  <c r="B49" i="2"/>
  <c r="B46" i="2"/>
  <c r="B45" i="2"/>
  <c r="B44" i="2"/>
  <c r="B47" i="2"/>
  <c r="I38" i="2"/>
  <c r="L38" i="2"/>
  <c r="F38" i="2"/>
  <c r="E38" i="2"/>
  <c r="C38" i="2"/>
  <c r="J38" i="2"/>
  <c r="N48" i="2"/>
  <c r="H41" i="2"/>
  <c r="H40" i="2"/>
  <c r="H39" i="2"/>
  <c r="B38" i="2" l="1"/>
  <c r="H38" i="2"/>
</calcChain>
</file>

<file path=xl/comments1.xml><?xml version="1.0" encoding="utf-8"?>
<comments xmlns="http://schemas.openxmlformats.org/spreadsheetml/2006/main">
  <authors>
    <author>admin</author>
  </authors>
  <commentList>
    <comment ref="B4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Средний ФОТ по 2019 году. Расчет с учетом того, что планируется одинаковое кол-во сотрудников на магазин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индексация ЗП на 6%
</t>
        </r>
      </text>
    </comment>
    <comment ref="M43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годовая премия аналогично прошлому году
</t>
        </r>
      </text>
    </comment>
  </commentList>
</comments>
</file>

<file path=xl/sharedStrings.xml><?xml version="1.0" encoding="utf-8"?>
<sst xmlns="http://schemas.openxmlformats.org/spreadsheetml/2006/main" count="63" uniqueCount="41">
  <si>
    <t>Статья</t>
  </si>
  <si>
    <t>Валовый доход</t>
  </si>
  <si>
    <t>2019 год</t>
  </si>
  <si>
    <t>EBITDA</t>
  </si>
  <si>
    <t>Задание 1</t>
  </si>
  <si>
    <t xml:space="preserve">Инфляция </t>
  </si>
  <si>
    <t>Коммерческая маржа</t>
  </si>
  <si>
    <t>Логистические затраты</t>
  </si>
  <si>
    <t>Расходы на персонал</t>
  </si>
  <si>
    <t>Ремонт, обслуживание, коммунальные расходы и связь</t>
  </si>
  <si>
    <t>Расходы СБ, обслуживание и ремонт СБ оборудования</t>
  </si>
  <si>
    <t>Расходные материалы и хозяйственные расходы</t>
  </si>
  <si>
    <t>Консультационные, информационные услуги и страхование</t>
  </si>
  <si>
    <t>Расходы на аренду</t>
  </si>
  <si>
    <t>Реклама, маркетинг и PR</t>
  </si>
  <si>
    <t>Транспортные расходы</t>
  </si>
  <si>
    <t>Налоги</t>
  </si>
  <si>
    <t>Прочие расходы и доходы</t>
  </si>
  <si>
    <t>Операционные расходы</t>
  </si>
  <si>
    <t>Выручка</t>
  </si>
  <si>
    <t>Потери</t>
  </si>
  <si>
    <t>Индексация аренды</t>
  </si>
  <si>
    <t>Месяц индексации</t>
  </si>
  <si>
    <t>Апрель</t>
  </si>
  <si>
    <t>Индексация ЗП</t>
  </si>
  <si>
    <t>Сентябрь</t>
  </si>
  <si>
    <t>При расчетах учтите, что 2020 год - високосный</t>
  </si>
  <si>
    <t>Задание 2</t>
  </si>
  <si>
    <t>Переложите плановые и фактические PnL в формат плоской таблицы(базы данных) с помощью формул.</t>
  </si>
  <si>
    <t>Год</t>
  </si>
  <si>
    <t>Месяц</t>
  </si>
  <si>
    <t>Сумма</t>
  </si>
  <si>
    <t>Задание 3</t>
  </si>
  <si>
    <t>Факт 2019, т.р.</t>
  </si>
  <si>
    <t>План 2020, т.р.</t>
  </si>
  <si>
    <t>Также в июле планируется проведение дополнительной маркетинговой акции на 3 квартал с привлечением доп. товарооборота в размере 16% и расходами 2 млн. руб.</t>
  </si>
  <si>
    <t>На основание фактического отчета PnL 2019 г. спрогнозируйте PnL 2020 года по следующим вводным:</t>
  </si>
  <si>
    <t>С помощью сводных таблиц/диаграмм проанализируйте динамику изменения основных фактических и плановых показателей, используя базу данных из Задания 2.</t>
  </si>
  <si>
    <t>Представьте краткий графический анализ и общие выводы для менеджмента.</t>
  </si>
  <si>
    <t>Дополнительные расходы на рекламу на 3й квартал</t>
  </si>
  <si>
    <t>EBITD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</si>
</sst>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;\(#,##0\)"/>
    <numFmt numFmtId="165" formatCode="0.0%"/>
    <numFmt numFmtId="166" formatCode="0.000%"/>
  </numFmts>
  <fonts count="12" x14ac:knownFonts="1">
    <font>
      <sz val="10"/>
      <color theme="1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b/>
      <sz val="11"/>
      <name val="Calibri"/>
      <family val="2"/>
    </font>
    <font>
      <b/>
      <sz val="10"/>
      <color theme="1"/>
      <name val="Arial"/>
      <family val="2"/>
    </font>
    <font>
      <b/>
      <sz val="11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0"/>
      <color rgb="FF33333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4" fillId="0" borderId="0" xfId="0" applyFont="1"/>
    <xf numFmtId="0" fontId="3" fillId="0" borderId="1" xfId="6" applyNumberFormat="1" applyFont="1" applyFill="1" applyBorder="1" applyAlignment="1" applyProtection="1"/>
    <xf numFmtId="164" fontId="3" fillId="0" borderId="1" xfId="6" applyNumberFormat="1" applyFont="1" applyFill="1" applyBorder="1" applyAlignment="1" applyProtection="1"/>
    <xf numFmtId="164" fontId="5" fillId="0" borderId="1" xfId="6" applyNumberFormat="1" applyFont="1" applyFill="1" applyBorder="1" applyAlignment="1" applyProtection="1"/>
    <xf numFmtId="0" fontId="1" fillId="0" borderId="1" xfId="6" applyNumberFormat="1" applyFont="1" applyFill="1" applyBorder="1" applyAlignment="1" applyProtection="1"/>
    <xf numFmtId="164" fontId="1" fillId="0" borderId="1" xfId="6" applyNumberFormat="1" applyFont="1" applyFill="1" applyBorder="1" applyAlignment="1" applyProtection="1"/>
    <xf numFmtId="0" fontId="5" fillId="0" borderId="1" xfId="6" applyNumberFormat="1" applyFont="1" applyFill="1" applyBorder="1" applyAlignment="1" applyProtection="1"/>
    <xf numFmtId="0" fontId="4" fillId="2" borderId="1" xfId="0" applyFont="1" applyFill="1" applyBorder="1"/>
    <xf numFmtId="14" fontId="3" fillId="2" borderId="1" xfId="6" applyNumberFormat="1" applyFont="1" applyFill="1" applyBorder="1" applyAlignment="1" applyProtection="1">
      <alignment horizontal="right"/>
    </xf>
    <xf numFmtId="0" fontId="5" fillId="2" borderId="1" xfId="6" applyNumberFormat="1" applyFont="1" applyFill="1" applyBorder="1" applyAlignment="1" applyProtection="1">
      <alignment horizontal="right"/>
    </xf>
    <xf numFmtId="0" fontId="6" fillId="0" borderId="0" xfId="0" applyFont="1"/>
    <xf numFmtId="0" fontId="7" fillId="0" borderId="0" xfId="0" applyFont="1"/>
    <xf numFmtId="0" fontId="0" fillId="0" borderId="1" xfId="0" applyBorder="1"/>
    <xf numFmtId="9" fontId="0" fillId="0" borderId="1" xfId="0" applyNumberFormat="1" applyBorder="1"/>
    <xf numFmtId="164" fontId="0" fillId="0" borderId="0" xfId="0" applyNumberFormat="1"/>
    <xf numFmtId="9" fontId="0" fillId="3" borderId="1" xfId="0" applyNumberFormat="1" applyFill="1" applyBorder="1"/>
    <xf numFmtId="0" fontId="0" fillId="3" borderId="1" xfId="0" applyFill="1" applyBorder="1"/>
    <xf numFmtId="165" fontId="8" fillId="0" borderId="1" xfId="6" applyNumberFormat="1" applyFont="1" applyFill="1" applyBorder="1" applyAlignment="1" applyProtection="1"/>
    <xf numFmtId="10" fontId="8" fillId="0" borderId="1" xfId="6" applyNumberFormat="1" applyFont="1" applyFill="1" applyBorder="1" applyAlignment="1" applyProtection="1"/>
    <xf numFmtId="166" fontId="8" fillId="0" borderId="1" xfId="6" applyNumberFormat="1" applyFont="1" applyFill="1" applyBorder="1" applyAlignment="1" applyProtection="1"/>
    <xf numFmtId="14" fontId="0" fillId="0" borderId="1" xfId="0" applyNumberFormat="1" applyBorder="1"/>
    <xf numFmtId="0" fontId="11" fillId="0" borderId="0" xfId="0" applyFont="1"/>
    <xf numFmtId="0" fontId="1" fillId="4" borderId="1" xfId="6" applyNumberFormat="1" applyFont="1" applyFill="1" applyBorder="1" applyAlignment="1" applyProtection="1"/>
    <xf numFmtId="164" fontId="1" fillId="4" borderId="1" xfId="6" applyNumberFormat="1" applyFont="1" applyFill="1" applyBorder="1" applyAlignment="1" applyProtection="1"/>
    <xf numFmtId="164" fontId="5" fillId="4" borderId="1" xfId="6" applyNumberFormat="1" applyFont="1" applyFill="1" applyBorder="1" applyAlignment="1" applyProtection="1"/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5"/>
  <sheetViews>
    <sheetView showGridLines="0" workbookViewId="0">
      <selection activeCell="C31" sqref="C30:C31"/>
    </sheetView>
  </sheetViews>
  <sheetFormatPr defaultRowHeight="13.2" x14ac:dyDescent="0.25"/>
  <cols>
    <col min="1" max="1" width="22.21875" customWidth="1"/>
  </cols>
  <sheetData>
    <row r="2" spans="1:2" s="11" customFormat="1" x14ac:dyDescent="0.25">
      <c r="A2" s="11" t="s">
        <v>4</v>
      </c>
    </row>
    <row r="4" spans="1:2" x14ac:dyDescent="0.25">
      <c r="A4" t="s">
        <v>36</v>
      </c>
    </row>
    <row r="6" spans="1:2" x14ac:dyDescent="0.25">
      <c r="A6" s="13" t="s">
        <v>5</v>
      </c>
      <c r="B6" s="14">
        <v>0.04</v>
      </c>
    </row>
    <row r="7" spans="1:2" x14ac:dyDescent="0.25">
      <c r="A7" s="13"/>
      <c r="B7" s="13"/>
    </row>
    <row r="8" spans="1:2" x14ac:dyDescent="0.25">
      <c r="A8" s="13" t="s">
        <v>21</v>
      </c>
      <c r="B8" s="16">
        <v>0.12</v>
      </c>
    </row>
    <row r="9" spans="1:2" x14ac:dyDescent="0.25">
      <c r="A9" s="13" t="s">
        <v>22</v>
      </c>
      <c r="B9" s="17" t="s">
        <v>23</v>
      </c>
    </row>
    <row r="10" spans="1:2" x14ac:dyDescent="0.25">
      <c r="A10" s="13"/>
      <c r="B10" s="13"/>
    </row>
    <row r="11" spans="1:2" x14ac:dyDescent="0.25">
      <c r="A11" s="13" t="s">
        <v>24</v>
      </c>
      <c r="B11" s="14">
        <v>0.06</v>
      </c>
    </row>
    <row r="12" spans="1:2" x14ac:dyDescent="0.25">
      <c r="A12" s="13" t="s">
        <v>22</v>
      </c>
      <c r="B12" s="13" t="s">
        <v>25</v>
      </c>
    </row>
    <row r="14" spans="1:2" x14ac:dyDescent="0.25">
      <c r="A14" t="s">
        <v>26</v>
      </c>
    </row>
    <row r="15" spans="1:2" x14ac:dyDescent="0.25">
      <c r="A15" t="s">
        <v>35</v>
      </c>
    </row>
    <row r="17" spans="1:1" s="11" customFormat="1" x14ac:dyDescent="0.25">
      <c r="A17" s="11" t="s">
        <v>27</v>
      </c>
    </row>
    <row r="19" spans="1:1" x14ac:dyDescent="0.25">
      <c r="A19" t="s">
        <v>28</v>
      </c>
    </row>
    <row r="22" spans="1:1" x14ac:dyDescent="0.25">
      <c r="A22" s="11" t="s">
        <v>32</v>
      </c>
    </row>
    <row r="24" spans="1:1" x14ac:dyDescent="0.25">
      <c r="A24" t="s">
        <v>37</v>
      </c>
    </row>
    <row r="25" spans="1:1" x14ac:dyDescent="0.25">
      <c r="A25" t="s">
        <v>38</v>
      </c>
    </row>
  </sheetData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8"/>
  <sheetViews>
    <sheetView showGridLines="0" tabSelected="1" zoomScale="85" zoomScaleNormal="85" workbookViewId="0">
      <selection activeCell="A9" sqref="A9"/>
    </sheetView>
  </sheetViews>
  <sheetFormatPr defaultRowHeight="13.2" x14ac:dyDescent="0.25"/>
  <cols>
    <col min="1" max="1" width="59.77734375" customWidth="1"/>
    <col min="2" max="14" width="12.21875" customWidth="1"/>
  </cols>
  <sheetData>
    <row r="1" spans="1:14" ht="15.6" x14ac:dyDescent="0.3">
      <c r="A1" s="12" t="s">
        <v>33</v>
      </c>
      <c r="B1">
        <f>DAY(EOMONTH(B2,0))</f>
        <v>31</v>
      </c>
      <c r="C1">
        <f t="shared" ref="C1:M1" si="0">DAY(EOMONTH(C2,0))</f>
        <v>28</v>
      </c>
      <c r="D1">
        <f t="shared" si="0"/>
        <v>31</v>
      </c>
      <c r="E1">
        <f t="shared" si="0"/>
        <v>30</v>
      </c>
      <c r="F1">
        <f t="shared" si="0"/>
        <v>31</v>
      </c>
      <c r="G1">
        <f t="shared" si="0"/>
        <v>30</v>
      </c>
      <c r="H1">
        <f t="shared" si="0"/>
        <v>31</v>
      </c>
      <c r="I1">
        <f t="shared" si="0"/>
        <v>31</v>
      </c>
      <c r="J1">
        <f t="shared" si="0"/>
        <v>30</v>
      </c>
      <c r="K1">
        <f t="shared" si="0"/>
        <v>31</v>
      </c>
      <c r="L1">
        <f t="shared" si="0"/>
        <v>30</v>
      </c>
      <c r="M1">
        <f t="shared" si="0"/>
        <v>31</v>
      </c>
    </row>
    <row r="2" spans="1:14" s="1" customFormat="1" ht="14.4" x14ac:dyDescent="0.3">
      <c r="A2" s="8" t="s">
        <v>0</v>
      </c>
      <c r="B2" s="9">
        <v>43466</v>
      </c>
      <c r="C2" s="9">
        <v>43497</v>
      </c>
      <c r="D2" s="9">
        <v>43525</v>
      </c>
      <c r="E2" s="9">
        <v>43556</v>
      </c>
      <c r="F2" s="9">
        <v>43586</v>
      </c>
      <c r="G2" s="9">
        <v>43617</v>
      </c>
      <c r="H2" s="9">
        <v>43647</v>
      </c>
      <c r="I2" s="9">
        <v>43678</v>
      </c>
      <c r="J2" s="9">
        <v>43709</v>
      </c>
      <c r="K2" s="9">
        <v>43739</v>
      </c>
      <c r="L2" s="9">
        <v>43770</v>
      </c>
      <c r="M2" s="9">
        <v>43800</v>
      </c>
      <c r="N2" s="10" t="s">
        <v>2</v>
      </c>
    </row>
    <row r="3" spans="1:14" s="1" customFormat="1" ht="14.4" x14ac:dyDescent="0.3">
      <c r="A3" s="2" t="s">
        <v>19</v>
      </c>
      <c r="B3" s="3">
        <f>18130.86194</f>
        <v>18130.861939999999</v>
      </c>
      <c r="C3" s="3">
        <v>17476.89964</v>
      </c>
      <c r="D3" s="3">
        <v>20053.003059999999</v>
      </c>
      <c r="E3" s="3">
        <v>17557.025430000002</v>
      </c>
      <c r="F3" s="3">
        <v>16629.415359999999</v>
      </c>
      <c r="G3" s="3">
        <v>15437.662630000001</v>
      </c>
      <c r="H3" s="3">
        <v>15040.626780000001</v>
      </c>
      <c r="I3" s="3">
        <v>15008.779330000001</v>
      </c>
      <c r="J3" s="3">
        <v>15105.099130434775</v>
      </c>
      <c r="K3" s="3">
        <v>16551.889304482949</v>
      </c>
      <c r="L3" s="3">
        <v>17879.142252251848</v>
      </c>
      <c r="M3" s="3">
        <v>22850.55781036177</v>
      </c>
      <c r="N3" s="4">
        <v>207720.96266753136</v>
      </c>
    </row>
    <row r="4" spans="1:14" s="1" customFormat="1" ht="14.4" x14ac:dyDescent="0.3">
      <c r="A4" s="2" t="s">
        <v>1</v>
      </c>
      <c r="B4" s="3">
        <v>4554.976010000003</v>
      </c>
      <c r="C4" s="3">
        <v>4880.0687000000007</v>
      </c>
      <c r="D4" s="3">
        <v>5645.3053900000023</v>
      </c>
      <c r="E4" s="3">
        <v>4777.5375600000016</v>
      </c>
      <c r="F4" s="3">
        <v>4234.8535999999995</v>
      </c>
      <c r="G4" s="3">
        <v>3858.1217200000001</v>
      </c>
      <c r="H4" s="3">
        <v>2931.0053699999999</v>
      </c>
      <c r="I4" s="3">
        <v>3734.1593600000015</v>
      </c>
      <c r="J4" s="3">
        <v>3665.7691128697443</v>
      </c>
      <c r="K4" s="3">
        <v>3511.7282248088964</v>
      </c>
      <c r="L4" s="3">
        <v>4197.2033269492476</v>
      </c>
      <c r="M4" s="3">
        <v>6322.6568482606181</v>
      </c>
      <c r="N4" s="3">
        <v>52313.385222888515</v>
      </c>
    </row>
    <row r="5" spans="1:14" ht="14.4" x14ac:dyDescent="0.3">
      <c r="A5" s="5" t="s">
        <v>6</v>
      </c>
      <c r="B5" s="6">
        <v>5729.1857400000035</v>
      </c>
      <c r="C5" s="6">
        <v>5850.1863400000002</v>
      </c>
      <c r="D5" s="6">
        <v>6629.8734000000022</v>
      </c>
      <c r="E5" s="6">
        <v>5763.7051100000008</v>
      </c>
      <c r="F5" s="6">
        <v>5250.6431699999994</v>
      </c>
      <c r="G5" s="6">
        <v>4933.9714700000004</v>
      </c>
      <c r="H5" s="6">
        <v>4717.62428</v>
      </c>
      <c r="I5" s="6">
        <v>4741.5088100000012</v>
      </c>
      <c r="J5" s="6">
        <v>4646.0900427897441</v>
      </c>
      <c r="K5" s="6">
        <v>4500.7809457088961</v>
      </c>
      <c r="L5" s="6">
        <v>5163.5205136292479</v>
      </c>
      <c r="M5" s="6">
        <v>7362.7218098306184</v>
      </c>
      <c r="N5" s="4">
        <v>65289.811631958517</v>
      </c>
    </row>
    <row r="6" spans="1:14" ht="14.4" x14ac:dyDescent="0.3">
      <c r="A6" s="5"/>
      <c r="B6" s="18">
        <f>B5/B3</f>
        <v>0.31599080942535729</v>
      </c>
      <c r="C6" s="18">
        <f t="shared" ref="C6:M6" si="1">C5/C3</f>
        <v>0.33473822362694533</v>
      </c>
      <c r="D6" s="18">
        <f t="shared" si="1"/>
        <v>0.33061748308534905</v>
      </c>
      <c r="E6" s="18">
        <f t="shared" si="1"/>
        <v>0.32828483008012593</v>
      </c>
      <c r="F6" s="18">
        <f t="shared" si="1"/>
        <v>0.31574430347261467</v>
      </c>
      <c r="G6" s="18">
        <f t="shared" si="1"/>
        <v>0.31960612096884516</v>
      </c>
      <c r="H6" s="18">
        <f t="shared" si="1"/>
        <v>0.31365875564927753</v>
      </c>
      <c r="I6" s="18">
        <f t="shared" si="1"/>
        <v>0.31591568546300963</v>
      </c>
      <c r="J6" s="18">
        <f t="shared" si="1"/>
        <v>0.30758421395782087</v>
      </c>
      <c r="K6" s="18">
        <f t="shared" si="1"/>
        <v>0.27191946870318273</v>
      </c>
      <c r="L6" s="18">
        <f t="shared" si="1"/>
        <v>0.28880135527636464</v>
      </c>
      <c r="M6" s="18">
        <f t="shared" si="1"/>
        <v>0.32221190707615605</v>
      </c>
      <c r="N6" s="4"/>
    </row>
    <row r="7" spans="1:14" ht="14.4" x14ac:dyDescent="0.3">
      <c r="A7" s="5" t="s">
        <v>7</v>
      </c>
      <c r="B7" s="6">
        <v>-446.07772999999992</v>
      </c>
      <c r="C7" s="6">
        <v>-395.56067000000002</v>
      </c>
      <c r="D7" s="6">
        <v>-419.33917000000002</v>
      </c>
      <c r="E7" s="6">
        <v>-411.80131999999998</v>
      </c>
      <c r="F7" s="6">
        <v>-448.33710000000002</v>
      </c>
      <c r="G7" s="6">
        <v>-365.62769000000003</v>
      </c>
      <c r="H7" s="6">
        <v>-389.64832000000001</v>
      </c>
      <c r="I7" s="6">
        <v>-355.18787999999995</v>
      </c>
      <c r="J7" s="6">
        <v>-426.88641689999997</v>
      </c>
      <c r="K7" s="6">
        <v>-441.04380890000004</v>
      </c>
      <c r="L7" s="6">
        <v>-456.14468680000004</v>
      </c>
      <c r="M7" s="6">
        <v>-494.17324100000002</v>
      </c>
      <c r="N7" s="4">
        <v>-5049.8280336000016</v>
      </c>
    </row>
    <row r="8" spans="1:14" ht="14.4" x14ac:dyDescent="0.3">
      <c r="A8" s="5"/>
      <c r="B8" s="18">
        <f>B7/B3</f>
        <v>-2.4603227991928548E-2</v>
      </c>
      <c r="C8" s="18">
        <f t="shared" ref="C8:M8" si="2">C7/C3</f>
        <v>-2.2633343335946514E-2</v>
      </c>
      <c r="D8" s="18">
        <f t="shared" si="2"/>
        <v>-2.0911539720275693E-2</v>
      </c>
      <c r="E8" s="18">
        <f t="shared" si="2"/>
        <v>-2.3455073391666206E-2</v>
      </c>
      <c r="F8" s="18">
        <f t="shared" si="2"/>
        <v>-2.6960484797223808E-2</v>
      </c>
      <c r="G8" s="18">
        <f t="shared" si="2"/>
        <v>-2.3684135271195523E-2</v>
      </c>
      <c r="H8" s="18">
        <f t="shared" si="2"/>
        <v>-2.5906388457037428E-2</v>
      </c>
      <c r="I8" s="18">
        <f t="shared" si="2"/>
        <v>-2.3665340944152579E-2</v>
      </c>
      <c r="J8" s="18">
        <f t="shared" si="2"/>
        <v>-2.8261080130211152E-2</v>
      </c>
      <c r="K8" s="18">
        <f t="shared" si="2"/>
        <v>-2.6646130890964018E-2</v>
      </c>
      <c r="L8" s="18">
        <f t="shared" si="2"/>
        <v>-2.5512671713462619E-2</v>
      </c>
      <c r="M8" s="18">
        <f t="shared" si="2"/>
        <v>-2.1626309742684407E-2</v>
      </c>
      <c r="N8" s="4"/>
    </row>
    <row r="9" spans="1:14" ht="14.4" x14ac:dyDescent="0.3">
      <c r="A9" s="5" t="s">
        <v>20</v>
      </c>
      <c r="B9" s="6">
        <v>-728.13200000000018</v>
      </c>
      <c r="C9" s="6">
        <v>-574.55696999999998</v>
      </c>
      <c r="D9" s="6">
        <v>-565.22883999999999</v>
      </c>
      <c r="E9" s="6">
        <v>-574.36622999999997</v>
      </c>
      <c r="F9" s="6">
        <v>-567.45246999999995</v>
      </c>
      <c r="G9" s="6">
        <v>-710.22205999999994</v>
      </c>
      <c r="H9" s="6">
        <v>-1396.9705899999999</v>
      </c>
      <c r="I9" s="6">
        <v>-652.16156999999998</v>
      </c>
      <c r="J9" s="6">
        <v>-553.43451302000017</v>
      </c>
      <c r="K9" s="6">
        <v>-548.0089119999999</v>
      </c>
      <c r="L9" s="6">
        <v>-510.17249988000003</v>
      </c>
      <c r="M9" s="6">
        <v>-545.89172056999996</v>
      </c>
      <c r="N9" s="4">
        <v>-7926.5983754700001</v>
      </c>
    </row>
    <row r="10" spans="1:14" ht="14.4" x14ac:dyDescent="0.3">
      <c r="A10" s="5"/>
      <c r="B10" s="18">
        <f>B9/B3</f>
        <v>-4.0159811618972606E-2</v>
      </c>
      <c r="C10" s="18">
        <f t="shared" ref="C10:M10" si="3">C9/C3</f>
        <v>-3.2875222827565539E-2</v>
      </c>
      <c r="D10" s="18">
        <f t="shared" si="3"/>
        <v>-2.818674281895811E-2</v>
      </c>
      <c r="E10" s="18">
        <f t="shared" si="3"/>
        <v>-3.2714324661088104E-2</v>
      </c>
      <c r="F10" s="18">
        <f t="shared" si="3"/>
        <v>-3.4123416711626352E-2</v>
      </c>
      <c r="G10" s="18">
        <f t="shared" si="3"/>
        <v>-4.6005802628425484E-2</v>
      </c>
      <c r="H10" s="18">
        <f t="shared" si="3"/>
        <v>-9.2879812153679395E-2</v>
      </c>
      <c r="I10" s="18">
        <f t="shared" si="3"/>
        <v>-4.3452006033324761E-2</v>
      </c>
      <c r="J10" s="18">
        <f t="shared" si="3"/>
        <v>-3.6638919628465258E-2</v>
      </c>
      <c r="K10" s="18">
        <f t="shared" si="3"/>
        <v>-3.3108541382739672E-2</v>
      </c>
      <c r="L10" s="18">
        <f t="shared" si="3"/>
        <v>-2.8534506447911095E-2</v>
      </c>
      <c r="M10" s="18">
        <f t="shared" si="3"/>
        <v>-2.3889645281327046E-2</v>
      </c>
      <c r="N10" s="4"/>
    </row>
    <row r="11" spans="1:14" s="1" customFormat="1" ht="14.4" x14ac:dyDescent="0.3">
      <c r="A11" s="2" t="s">
        <v>18</v>
      </c>
      <c r="B11" s="3">
        <v>-3721.93712</v>
      </c>
      <c r="C11" s="3">
        <v>-3685.1995900000006</v>
      </c>
      <c r="D11" s="3">
        <v>-3722.3829700000006</v>
      </c>
      <c r="E11" s="3">
        <v>-3785.7002099999995</v>
      </c>
      <c r="F11" s="3">
        <v>-3745.4728400000004</v>
      </c>
      <c r="G11" s="3">
        <v>-3490.0686599999999</v>
      </c>
      <c r="H11" s="3">
        <v>-3968.4372600000002</v>
      </c>
      <c r="I11" s="3">
        <v>-3774.1159899999993</v>
      </c>
      <c r="J11" s="3">
        <v>-3973.4362685794331</v>
      </c>
      <c r="K11" s="3">
        <v>-4080.4920513168572</v>
      </c>
      <c r="L11" s="3">
        <v>-4084.0457247436552</v>
      </c>
      <c r="M11" s="3">
        <v>-4329.0175595402707</v>
      </c>
      <c r="N11" s="3">
        <v>-46360.306244180218</v>
      </c>
    </row>
    <row r="12" spans="1:14" ht="14.4" x14ac:dyDescent="0.3">
      <c r="A12" s="23" t="s">
        <v>8</v>
      </c>
      <c r="B12" s="24">
        <v>-1538.1203500000001</v>
      </c>
      <c r="C12" s="24">
        <v>-1177.3257100000003</v>
      </c>
      <c r="D12" s="24">
        <v>-1507.3499000000002</v>
      </c>
      <c r="E12" s="24">
        <v>-1526.71958</v>
      </c>
      <c r="F12" s="24">
        <v>-1456.6349300000002</v>
      </c>
      <c r="G12" s="24">
        <v>-1138.8206200000002</v>
      </c>
      <c r="H12" s="24">
        <v>-1494.9746600000001</v>
      </c>
      <c r="I12" s="24">
        <v>-1360.3405600000001</v>
      </c>
      <c r="J12" s="24">
        <v>-1488.3996300629999</v>
      </c>
      <c r="K12" s="24">
        <v>-1516.460383463</v>
      </c>
      <c r="L12" s="24">
        <v>-1600.49336821</v>
      </c>
      <c r="M12" s="24">
        <v>-1806.2373819500001</v>
      </c>
      <c r="N12" s="25">
        <v>-17611.877073686002</v>
      </c>
    </row>
    <row r="13" spans="1:14" ht="14.4" x14ac:dyDescent="0.3">
      <c r="A13" s="5"/>
      <c r="B13" s="18">
        <f>B12/B3</f>
        <v>-8.48343755023927E-2</v>
      </c>
      <c r="C13" s="18">
        <f t="shared" ref="C13:M13" si="4">C12/C3</f>
        <v>-6.7364677617385474E-2</v>
      </c>
      <c r="D13" s="18">
        <f t="shared" si="4"/>
        <v>-7.5168287537278236E-2</v>
      </c>
      <c r="E13" s="18">
        <f t="shared" si="4"/>
        <v>-8.695775865262842E-2</v>
      </c>
      <c r="F13" s="18">
        <f t="shared" si="4"/>
        <v>-8.7593874977935499E-2</v>
      </c>
      <c r="G13" s="18">
        <f t="shared" si="4"/>
        <v>-7.3768979624346157E-2</v>
      </c>
      <c r="H13" s="18">
        <f t="shared" si="4"/>
        <v>-9.9395768664901352E-2</v>
      </c>
      <c r="I13" s="18">
        <f t="shared" si="4"/>
        <v>-9.0636322254462776E-2</v>
      </c>
      <c r="J13" s="18">
        <f t="shared" si="4"/>
        <v>-9.8536237148160899E-2</v>
      </c>
      <c r="K13" s="18">
        <f t="shared" si="4"/>
        <v>-9.1618567256384356E-2</v>
      </c>
      <c r="L13" s="18">
        <f t="shared" si="4"/>
        <v>-8.9517346281442589E-2</v>
      </c>
      <c r="M13" s="18">
        <f t="shared" si="4"/>
        <v>-7.9045658182180012E-2</v>
      </c>
      <c r="N13" s="4"/>
    </row>
    <row r="14" spans="1:14" ht="14.4" x14ac:dyDescent="0.3">
      <c r="A14" s="23" t="s">
        <v>9</v>
      </c>
      <c r="B14" s="24">
        <v>-572.91878999999994</v>
      </c>
      <c r="C14" s="24">
        <v>-1074.3644199999999</v>
      </c>
      <c r="D14" s="24">
        <v>-717.57525999999996</v>
      </c>
      <c r="E14" s="24">
        <v>-590.01071000000002</v>
      </c>
      <c r="F14" s="24">
        <v>-682.22068000000013</v>
      </c>
      <c r="G14" s="24">
        <v>-783.87684000000024</v>
      </c>
      <c r="H14" s="24">
        <v>-698.25306999999998</v>
      </c>
      <c r="I14" s="24">
        <v>-729.05096000000003</v>
      </c>
      <c r="J14" s="24">
        <v>-800.08266767741657</v>
      </c>
      <c r="K14" s="24">
        <v>-835.89103311784515</v>
      </c>
      <c r="L14" s="24">
        <v>-823.43877566195658</v>
      </c>
      <c r="M14" s="24">
        <v>-787.6600842309366</v>
      </c>
      <c r="N14" s="25">
        <v>-9095.3432906881553</v>
      </c>
    </row>
    <row r="15" spans="1:14" ht="14.4" x14ac:dyDescent="0.3">
      <c r="A15" s="5"/>
      <c r="B15" s="18">
        <f>B14/B3</f>
        <v>-3.1599092855924091E-2</v>
      </c>
      <c r="C15" s="18">
        <f t="shared" ref="C15:M15" si="5">C14/C3</f>
        <v>-6.1473398722337681E-2</v>
      </c>
      <c r="D15" s="18">
        <f t="shared" si="5"/>
        <v>-3.5783930110266489E-2</v>
      </c>
      <c r="E15" s="18">
        <f t="shared" si="5"/>
        <v>-3.3605391320550133E-2</v>
      </c>
      <c r="F15" s="18">
        <f t="shared" si="5"/>
        <v>-4.102493474551111E-2</v>
      </c>
      <c r="G15" s="18">
        <f t="shared" si="5"/>
        <v>-5.0776912204098364E-2</v>
      </c>
      <c r="H15" s="18">
        <f t="shared" si="5"/>
        <v>-4.6424466228261796E-2</v>
      </c>
      <c r="I15" s="18">
        <f t="shared" si="5"/>
        <v>-4.8574966955690461E-2</v>
      </c>
      <c r="J15" s="18">
        <f t="shared" si="5"/>
        <v>-5.2967720421334796E-2</v>
      </c>
      <c r="K15" s="18">
        <f t="shared" si="5"/>
        <v>-5.0501245975071295E-2</v>
      </c>
      <c r="L15" s="18">
        <f t="shared" si="5"/>
        <v>-4.6055832211875036E-2</v>
      </c>
      <c r="M15" s="18">
        <f t="shared" si="5"/>
        <v>-3.4470059364317393E-2</v>
      </c>
      <c r="N15" s="4"/>
    </row>
    <row r="16" spans="1:14" ht="14.4" x14ac:dyDescent="0.3">
      <c r="A16" s="23" t="s">
        <v>10</v>
      </c>
      <c r="B16" s="24">
        <v>-99.309950000000001</v>
      </c>
      <c r="C16" s="24">
        <v>-85.471520000000012</v>
      </c>
      <c r="D16" s="24">
        <v>-150.89871000000002</v>
      </c>
      <c r="E16" s="24">
        <v>-95.505719999999997</v>
      </c>
      <c r="F16" s="24">
        <v>-99.298289999999994</v>
      </c>
      <c r="G16" s="24">
        <v>-87.040359999999993</v>
      </c>
      <c r="H16" s="24">
        <v>-147.21544</v>
      </c>
      <c r="I16" s="24">
        <v>-192.39646999999999</v>
      </c>
      <c r="J16" s="24">
        <v>-208.35989124999998</v>
      </c>
      <c r="K16" s="24">
        <v>-171.20989124999997</v>
      </c>
      <c r="L16" s="24">
        <v>-167.14028907999997</v>
      </c>
      <c r="M16" s="24">
        <v>-210.30068689999999</v>
      </c>
      <c r="N16" s="25">
        <v>-1714.1472184800002</v>
      </c>
    </row>
    <row r="17" spans="1:14" ht="14.4" x14ac:dyDescent="0.3">
      <c r="A17" s="5"/>
      <c r="B17" s="18">
        <f>B16/B3</f>
        <v>-5.4773981694110239E-3</v>
      </c>
      <c r="C17" s="18">
        <f t="shared" ref="C17:M17" si="6">C16/C3</f>
        <v>-4.8905424738137368E-3</v>
      </c>
      <c r="D17" s="18">
        <f t="shared" si="6"/>
        <v>-7.5249931169162265E-3</v>
      </c>
      <c r="E17" s="18">
        <f t="shared" si="6"/>
        <v>-5.4397437869405643E-3</v>
      </c>
      <c r="F17" s="18">
        <f t="shared" si="6"/>
        <v>-5.9712435975861032E-3</v>
      </c>
      <c r="G17" s="18">
        <f t="shared" si="6"/>
        <v>-5.6381825465504415E-3</v>
      </c>
      <c r="H17" s="18">
        <f t="shared" si="6"/>
        <v>-9.7878527373444994E-3</v>
      </c>
      <c r="I17" s="18">
        <f t="shared" si="6"/>
        <v>-1.2818928559728514E-2</v>
      </c>
      <c r="J17" s="18">
        <f t="shared" si="6"/>
        <v>-1.3794010184956839E-2</v>
      </c>
      <c r="K17" s="18">
        <f t="shared" si="6"/>
        <v>-1.0343827710570123E-2</v>
      </c>
      <c r="L17" s="18">
        <f t="shared" si="6"/>
        <v>-9.348339351064168E-3</v>
      </c>
      <c r="M17" s="18">
        <f t="shared" si="6"/>
        <v>-9.203306485789044E-3</v>
      </c>
      <c r="N17" s="4"/>
    </row>
    <row r="18" spans="1:14" ht="14.4" x14ac:dyDescent="0.3">
      <c r="A18" s="23" t="s">
        <v>11</v>
      </c>
      <c r="B18" s="24">
        <v>-55.845830000000007</v>
      </c>
      <c r="C18" s="24">
        <v>-54.215510000000002</v>
      </c>
      <c r="D18" s="24">
        <v>-66.794479999999993</v>
      </c>
      <c r="E18" s="24">
        <v>-123.50161</v>
      </c>
      <c r="F18" s="24">
        <v>-50.985620000000004</v>
      </c>
      <c r="G18" s="24">
        <v>-60.536810000000003</v>
      </c>
      <c r="H18" s="24">
        <v>-56.828070000000011</v>
      </c>
      <c r="I18" s="24">
        <v>-54.454260000000005</v>
      </c>
      <c r="J18" s="24">
        <v>-58.349317293541041</v>
      </c>
      <c r="K18" s="24">
        <v>-132.97799999421295</v>
      </c>
      <c r="L18" s="24">
        <v>-65.618539130641508</v>
      </c>
      <c r="M18" s="24">
        <v>-81.348067268745055</v>
      </c>
      <c r="N18" s="25">
        <v>-861.45611368714049</v>
      </c>
    </row>
    <row r="19" spans="1:14" ht="14.4" x14ac:dyDescent="0.3">
      <c r="A19" s="5"/>
      <c r="B19" s="18">
        <f>B18/B3</f>
        <v>-3.0801530663467185E-3</v>
      </c>
      <c r="C19" s="18">
        <f t="shared" ref="C19:M19" si="7">C18/C3</f>
        <v>-3.1021240103659485E-3</v>
      </c>
      <c r="D19" s="18">
        <f t="shared" si="7"/>
        <v>-3.3308966143448041E-3</v>
      </c>
      <c r="E19" s="18">
        <f t="shared" si="7"/>
        <v>-7.0343128733510061E-3</v>
      </c>
      <c r="F19" s="18">
        <f t="shared" si="7"/>
        <v>-3.0659899278623831E-3</v>
      </c>
      <c r="G19" s="18">
        <f t="shared" si="7"/>
        <v>-3.9213714829056346E-3</v>
      </c>
      <c r="H19" s="18">
        <f t="shared" si="7"/>
        <v>-3.7783046432324284E-3</v>
      </c>
      <c r="I19" s="18">
        <f t="shared" si="7"/>
        <v>-3.6281604787909158E-3</v>
      </c>
      <c r="J19" s="18">
        <f t="shared" si="7"/>
        <v>-3.8628887364250985E-3</v>
      </c>
      <c r="K19" s="18">
        <f t="shared" si="7"/>
        <v>-8.0340073297975063E-3</v>
      </c>
      <c r="L19" s="18">
        <f t="shared" si="7"/>
        <v>-3.6701167318234722E-3</v>
      </c>
      <c r="M19" s="18">
        <f t="shared" si="7"/>
        <v>-3.5600035650708325E-3</v>
      </c>
      <c r="N19" s="4"/>
    </row>
    <row r="20" spans="1:14" ht="14.4" x14ac:dyDescent="0.3">
      <c r="A20" s="23" t="s">
        <v>12</v>
      </c>
      <c r="B20" s="24">
        <v>-168.33416</v>
      </c>
      <c r="C20" s="24">
        <v>-6.7553199999999993</v>
      </c>
      <c r="D20" s="24">
        <v>-12.07601</v>
      </c>
      <c r="E20" s="24">
        <v>-7.3075400000000004</v>
      </c>
      <c r="F20" s="24">
        <v>-7.5595499999999998</v>
      </c>
      <c r="G20" s="24">
        <v>-15.847169999999998</v>
      </c>
      <c r="H20" s="24">
        <v>-201.36348000000001</v>
      </c>
      <c r="I20" s="24">
        <v>-7.0730700000000004</v>
      </c>
      <c r="J20" s="24">
        <v>-9.4082564714142656</v>
      </c>
      <c r="K20" s="24">
        <v>-9.3901803253502738</v>
      </c>
      <c r="L20" s="24">
        <v>-9.381142252318277</v>
      </c>
      <c r="M20" s="24">
        <v>-9.3540280332222938</v>
      </c>
      <c r="N20" s="25">
        <v>-463.84990708230515</v>
      </c>
    </row>
    <row r="21" spans="1:14" ht="14.4" x14ac:dyDescent="0.3">
      <c r="A21" s="5"/>
      <c r="B21" s="18">
        <f>B20/B3</f>
        <v>-9.2843991949783725E-3</v>
      </c>
      <c r="C21" s="18">
        <f t="shared" ref="C21:M21" si="8">C20/C3</f>
        <v>-3.8652851130064621E-4</v>
      </c>
      <c r="D21" s="18">
        <f t="shared" si="8"/>
        <v>-6.0220456576342836E-4</v>
      </c>
      <c r="E21" s="18">
        <f t="shared" si="8"/>
        <v>-4.1621742983372783E-4</v>
      </c>
      <c r="F21" s="18">
        <f t="shared" si="8"/>
        <v>-4.5458904214898388E-4</v>
      </c>
      <c r="G21" s="18">
        <f t="shared" si="8"/>
        <v>-1.0265265137485388E-3</v>
      </c>
      <c r="H21" s="18">
        <f t="shared" si="8"/>
        <v>-1.3387971322296185E-2</v>
      </c>
      <c r="I21" s="18">
        <f t="shared" si="8"/>
        <v>-4.712621755895987E-4</v>
      </c>
      <c r="J21" s="18">
        <f t="shared" si="8"/>
        <v>-6.2285301077289021E-4</v>
      </c>
      <c r="K21" s="18">
        <f t="shared" si="8"/>
        <v>-5.6731773349928195E-4</v>
      </c>
      <c r="L21" s="18">
        <f t="shared" si="8"/>
        <v>-5.2469755651374933E-4</v>
      </c>
      <c r="M21" s="18">
        <f t="shared" si="8"/>
        <v>-4.0935666038667269E-4</v>
      </c>
      <c r="N21" s="4"/>
    </row>
    <row r="22" spans="1:14" ht="14.4" x14ac:dyDescent="0.3">
      <c r="A22" s="23" t="s">
        <v>13</v>
      </c>
      <c r="B22" s="24">
        <v>-1200</v>
      </c>
      <c r="C22" s="24">
        <v>-1200</v>
      </c>
      <c r="D22" s="24">
        <v>-1200</v>
      </c>
      <c r="E22" s="24">
        <v>-1348.0486899999999</v>
      </c>
      <c r="F22" s="24">
        <v>-1348.04865</v>
      </c>
      <c r="G22" s="24">
        <v>-1348.0486699999999</v>
      </c>
      <c r="H22" s="24">
        <v>-1348.0486699999999</v>
      </c>
      <c r="I22" s="24">
        <v>-1348.0486699999999</v>
      </c>
      <c r="J22" s="24">
        <v>-1348.0486699999999</v>
      </c>
      <c r="K22" s="24">
        <v>-1348.0486699999999</v>
      </c>
      <c r="L22" s="24">
        <v>-1348.0486699999999</v>
      </c>
      <c r="M22" s="24">
        <v>-1348.0486699999999</v>
      </c>
      <c r="N22" s="25">
        <v>-15732.438029999999</v>
      </c>
    </row>
    <row r="23" spans="1:14" ht="14.4" x14ac:dyDescent="0.3">
      <c r="A23" s="23" t="s">
        <v>14</v>
      </c>
      <c r="B23" s="24">
        <v>-23.095379999999999</v>
      </c>
      <c r="C23" s="24">
        <v>-12.342359999999999</v>
      </c>
      <c r="D23" s="24">
        <v>-15.913170000000001</v>
      </c>
      <c r="E23" s="24">
        <v>-15.194539999999998</v>
      </c>
      <c r="F23" s="24">
        <v>-19.531030000000001</v>
      </c>
      <c r="G23" s="24">
        <v>-13.913220000000001</v>
      </c>
      <c r="H23" s="24">
        <v>-16.17407</v>
      </c>
      <c r="I23" s="24">
        <v>-27.187519999999999</v>
      </c>
      <c r="J23" s="24">
        <v>0</v>
      </c>
      <c r="K23" s="24">
        <v>0</v>
      </c>
      <c r="L23" s="24">
        <v>0</v>
      </c>
      <c r="M23" s="24">
        <v>0</v>
      </c>
      <c r="N23" s="25">
        <v>-143.35129000000001</v>
      </c>
    </row>
    <row r="24" spans="1:14" ht="14.4" x14ac:dyDescent="0.3">
      <c r="A24" s="5"/>
      <c r="B24" s="18">
        <f>B23/B3</f>
        <v>-1.2738158878727859E-3</v>
      </c>
      <c r="C24" s="18">
        <f t="shared" ref="C24:M24" si="9">C23/C3</f>
        <v>-7.0620992591566994E-4</v>
      </c>
      <c r="D24" s="18">
        <f t="shared" si="9"/>
        <v>-7.9355545662595638E-4</v>
      </c>
      <c r="E24" s="18">
        <f t="shared" si="9"/>
        <v>-8.6543931149275538E-4</v>
      </c>
      <c r="F24" s="18">
        <f t="shared" si="9"/>
        <v>-1.1744868702347454E-3</v>
      </c>
      <c r="G24" s="18">
        <f t="shared" si="9"/>
        <v>-9.0125172012519878E-4</v>
      </c>
      <c r="H24" s="18">
        <f t="shared" si="9"/>
        <v>-1.0753587757065535E-3</v>
      </c>
      <c r="I24" s="18">
        <f t="shared" si="9"/>
        <v>-1.8114411173769983E-3</v>
      </c>
      <c r="J24" s="18">
        <f t="shared" si="9"/>
        <v>0</v>
      </c>
      <c r="K24" s="18">
        <f t="shared" si="9"/>
        <v>0</v>
      </c>
      <c r="L24" s="18">
        <f t="shared" si="9"/>
        <v>0</v>
      </c>
      <c r="M24" s="18">
        <f t="shared" si="9"/>
        <v>0</v>
      </c>
      <c r="N24" s="4"/>
    </row>
    <row r="25" spans="1:14" ht="14.4" x14ac:dyDescent="0.3">
      <c r="A25" s="23" t="s">
        <v>15</v>
      </c>
      <c r="B25" s="24">
        <v>0</v>
      </c>
      <c r="C25" s="24">
        <v>0</v>
      </c>
      <c r="D25" s="24">
        <v>-4.1929999999999996</v>
      </c>
      <c r="E25" s="24">
        <v>-4.1929999999999996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5">
        <v>-8.3859999999999992</v>
      </c>
    </row>
    <row r="26" spans="1:14" ht="14.4" x14ac:dyDescent="0.3">
      <c r="A26" s="5"/>
      <c r="B26" s="18">
        <f>B25/B3</f>
        <v>0</v>
      </c>
      <c r="C26" s="18">
        <f t="shared" ref="C26:M26" si="10">C25/C3</f>
        <v>0</v>
      </c>
      <c r="D26" s="18">
        <f t="shared" si="10"/>
        <v>-2.0909586396881545E-4</v>
      </c>
      <c r="E26" s="18">
        <f t="shared" si="10"/>
        <v>-2.3882177631498705E-4</v>
      </c>
      <c r="F26" s="18">
        <f t="shared" si="10"/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  <c r="J26" s="18">
        <f t="shared" si="10"/>
        <v>0</v>
      </c>
      <c r="K26" s="18">
        <f t="shared" si="10"/>
        <v>0</v>
      </c>
      <c r="L26" s="18">
        <f t="shared" si="10"/>
        <v>0</v>
      </c>
      <c r="M26" s="18">
        <f t="shared" si="10"/>
        <v>0</v>
      </c>
      <c r="N26" s="4"/>
    </row>
    <row r="27" spans="1:14" s="1" customFormat="1" ht="14.4" x14ac:dyDescent="0.3">
      <c r="A27" s="2" t="s">
        <v>40</v>
      </c>
      <c r="B27" s="3">
        <f>B4+B12+B14+B16+B18+B20+B22+B25</f>
        <v>920.44693000000325</v>
      </c>
      <c r="C27" s="3">
        <f t="shared" ref="C27:M27" si="11">C4+C12+C14+C16+C18+C20+C22+C25</f>
        <v>1281.9362200000005</v>
      </c>
      <c r="D27" s="3">
        <f t="shared" si="11"/>
        <v>1986.4180300000019</v>
      </c>
      <c r="E27" s="3">
        <f t="shared" si="11"/>
        <v>1082.2507100000021</v>
      </c>
      <c r="F27" s="3">
        <f t="shared" si="11"/>
        <v>590.10587999999916</v>
      </c>
      <c r="G27" s="3">
        <f t="shared" si="11"/>
        <v>423.95124999999939</v>
      </c>
      <c r="H27" s="3">
        <f t="shared" si="11"/>
        <v>-1015.6780200000001</v>
      </c>
      <c r="I27" s="3">
        <f t="shared" si="11"/>
        <v>42.79537000000164</v>
      </c>
      <c r="J27" s="3">
        <f t="shared" si="11"/>
        <v>-246.87931988562696</v>
      </c>
      <c r="K27" s="3">
        <f t="shared" si="11"/>
        <v>-502.24993334151179</v>
      </c>
      <c r="L27" s="3">
        <f t="shared" si="11"/>
        <v>183.08254261433126</v>
      </c>
      <c r="M27" s="3">
        <f t="shared" si="11"/>
        <v>2079.7079298777144</v>
      </c>
      <c r="N27" s="4"/>
    </row>
    <row r="28" spans="1:14" ht="14.4" x14ac:dyDescent="0.3">
      <c r="A28" s="23" t="s">
        <v>16</v>
      </c>
      <c r="B28" s="24">
        <v>-0.11445</v>
      </c>
      <c r="C28" s="24">
        <v>-1.4480599999999999</v>
      </c>
      <c r="D28" s="24">
        <v>-1.2881800000000001</v>
      </c>
      <c r="E28" s="24">
        <v>-1.49885</v>
      </c>
      <c r="F28" s="24">
        <v>-1.3899699999999999</v>
      </c>
      <c r="G28" s="24">
        <v>-1.2546600000000001</v>
      </c>
      <c r="H28" s="24">
        <v>-1.26667</v>
      </c>
      <c r="I28" s="24">
        <v>-1.3325799999999999</v>
      </c>
      <c r="J28" s="24">
        <v>-1.7637292867438761</v>
      </c>
      <c r="K28" s="24">
        <v>-4.6578049247060402</v>
      </c>
      <c r="L28" s="24">
        <v>-4.6578049247060402</v>
      </c>
      <c r="M28" s="24">
        <v>-4.6578049247060402</v>
      </c>
      <c r="N28" s="25">
        <v>-25.330564060862002</v>
      </c>
    </row>
    <row r="29" spans="1:14" ht="14.4" x14ac:dyDescent="0.3">
      <c r="A29" s="5"/>
      <c r="B29" s="19">
        <f>B28/B3</f>
        <v>-6.3124412054289792E-6</v>
      </c>
      <c r="C29" s="19">
        <f t="shared" ref="C29:M29" si="12">C28/C3</f>
        <v>-8.2855656885834239E-5</v>
      </c>
      <c r="D29" s="19">
        <f t="shared" si="12"/>
        <v>-6.4238757464190008E-5</v>
      </c>
      <c r="E29" s="19">
        <f t="shared" si="12"/>
        <v>-8.5370383837280798E-5</v>
      </c>
      <c r="F29" s="19">
        <f t="shared" si="12"/>
        <v>-8.358501907068849E-5</v>
      </c>
      <c r="G29" s="19">
        <f t="shared" si="12"/>
        <v>-8.1272666081056864E-5</v>
      </c>
      <c r="H29" s="19">
        <f t="shared" si="12"/>
        <v>-8.4216570128867993E-5</v>
      </c>
      <c r="I29" s="19">
        <f t="shared" si="12"/>
        <v>-8.8786700816927778E-5</v>
      </c>
      <c r="J29" s="19">
        <f t="shared" si="12"/>
        <v>-1.1676383395526316E-4</v>
      </c>
      <c r="K29" s="19">
        <f t="shared" si="12"/>
        <v>-2.8140623943422038E-4</v>
      </c>
      <c r="L29" s="19">
        <f t="shared" si="12"/>
        <v>-2.605161287376299E-4</v>
      </c>
      <c r="M29" s="19">
        <f t="shared" si="12"/>
        <v>-2.0383769023765016E-4</v>
      </c>
      <c r="N29" s="20"/>
    </row>
    <row r="30" spans="1:14" ht="14.4" x14ac:dyDescent="0.3">
      <c r="A30" s="23" t="s">
        <v>17</v>
      </c>
      <c r="B30" s="24">
        <v>-64.198210000000003</v>
      </c>
      <c r="C30" s="24">
        <v>-73.276690000000002</v>
      </c>
      <c r="D30" s="24">
        <v>-46.294259999999987</v>
      </c>
      <c r="E30" s="24">
        <v>-73.719970000000004</v>
      </c>
      <c r="F30" s="24">
        <v>-79.804120000000012</v>
      </c>
      <c r="G30" s="24">
        <v>-40.73031000000001</v>
      </c>
      <c r="H30" s="24">
        <v>-4.3131299999999868</v>
      </c>
      <c r="I30" s="24">
        <v>-54.231899999999996</v>
      </c>
      <c r="J30" s="24">
        <v>-59.024106537317437</v>
      </c>
      <c r="K30" s="24">
        <v>-61.856088241742761</v>
      </c>
      <c r="L30" s="24">
        <v>-65.267135484032593</v>
      </c>
      <c r="M30" s="24">
        <v>-81.41083623266033</v>
      </c>
      <c r="N30" s="25">
        <v>-704.12675649575317</v>
      </c>
    </row>
    <row r="31" spans="1:14" ht="14.4" x14ac:dyDescent="0.3">
      <c r="A31" s="5"/>
      <c r="B31" s="19">
        <f>B30/B3</f>
        <v>-3.5408250425406971E-3</v>
      </c>
      <c r="C31" s="19">
        <f t="shared" ref="C31:M31" si="13">C30/C3</f>
        <v>-4.1927739764717215E-3</v>
      </c>
      <c r="D31" s="19">
        <f t="shared" si="13"/>
        <v>-2.3085948703784813E-3</v>
      </c>
      <c r="E31" s="19">
        <f t="shared" si="13"/>
        <v>-4.1988872371303502E-3</v>
      </c>
      <c r="F31" s="19">
        <f t="shared" si="13"/>
        <v>-4.7989732815237121E-3</v>
      </c>
      <c r="G31" s="19">
        <f t="shared" si="13"/>
        <v>-2.6383728532095797E-3</v>
      </c>
      <c r="H31" s="19">
        <f t="shared" si="13"/>
        <v>-2.8676530992280804E-4</v>
      </c>
      <c r="I31" s="19">
        <f t="shared" si="13"/>
        <v>-3.6133451500349289E-3</v>
      </c>
      <c r="J31" s="19">
        <f t="shared" si="13"/>
        <v>-3.9075616801740598E-3</v>
      </c>
      <c r="K31" s="19">
        <f t="shared" si="13"/>
        <v>-3.7371013727713564E-3</v>
      </c>
      <c r="L31" s="19">
        <f t="shared" si="13"/>
        <v>-3.6504623411569037E-3</v>
      </c>
      <c r="M31" s="19">
        <f t="shared" si="13"/>
        <v>-3.5627504986221357E-3</v>
      </c>
      <c r="N31" s="4"/>
    </row>
    <row r="32" spans="1:14" ht="14.4" x14ac:dyDescent="0.3">
      <c r="A32" s="7" t="s">
        <v>3</v>
      </c>
      <c r="B32" s="4">
        <v>833.03889000000299</v>
      </c>
      <c r="C32" s="4">
        <v>1194.8691100000001</v>
      </c>
      <c r="D32" s="4">
        <v>1922.9224200000017</v>
      </c>
      <c r="E32" s="4">
        <v>991.83735000000206</v>
      </c>
      <c r="F32" s="4">
        <v>489.3807599999991</v>
      </c>
      <c r="G32" s="4">
        <v>368.05306000000019</v>
      </c>
      <c r="H32" s="4">
        <v>-1037.4318900000003</v>
      </c>
      <c r="I32" s="4">
        <v>-39.956629999997858</v>
      </c>
      <c r="J32" s="4">
        <v>-307.66715570968881</v>
      </c>
      <c r="K32" s="4">
        <v>-568.76382650796086</v>
      </c>
      <c r="L32" s="4">
        <v>113.15760220559241</v>
      </c>
      <c r="M32" s="4">
        <v>1993.6392887203474</v>
      </c>
      <c r="N32" s="4">
        <v>5953.0789787082977</v>
      </c>
    </row>
    <row r="33" spans="1:14" x14ac:dyDescent="0.25">
      <c r="B33" s="15">
        <f>B4+B11</f>
        <v>833.03889000000299</v>
      </c>
    </row>
    <row r="34" spans="1:14" x14ac:dyDescent="0.25">
      <c r="B34" s="15"/>
    </row>
    <row r="35" spans="1:14" ht="15.6" x14ac:dyDescent="0.3">
      <c r="A35" s="12" t="s">
        <v>34</v>
      </c>
      <c r="B35">
        <f>DAY(EOMONTH(B36,0))</f>
        <v>31</v>
      </c>
      <c r="C35">
        <f t="shared" ref="C35" si="14">DAY(EOMONTH(C36,0))</f>
        <v>29</v>
      </c>
      <c r="D35">
        <f t="shared" ref="D35" si="15">DAY(EOMONTH(D36,0))</f>
        <v>31</v>
      </c>
      <c r="E35">
        <f t="shared" ref="E35" si="16">DAY(EOMONTH(E36,0))</f>
        <v>30</v>
      </c>
      <c r="F35">
        <f t="shared" ref="F35" si="17">DAY(EOMONTH(F36,0))</f>
        <v>31</v>
      </c>
      <c r="G35">
        <f t="shared" ref="G35" si="18">DAY(EOMONTH(G36,0))</f>
        <v>30</v>
      </c>
      <c r="H35">
        <f t="shared" ref="H35" si="19">DAY(EOMONTH(H36,0))</f>
        <v>31</v>
      </c>
      <c r="I35">
        <f t="shared" ref="I35" si="20">DAY(EOMONTH(I36,0))</f>
        <v>31</v>
      </c>
      <c r="J35">
        <f t="shared" ref="J35" si="21">DAY(EOMONTH(J36,0))</f>
        <v>30</v>
      </c>
      <c r="K35">
        <f t="shared" ref="K35" si="22">DAY(EOMONTH(K36,0))</f>
        <v>31</v>
      </c>
      <c r="L35">
        <f t="shared" ref="L35" si="23">DAY(EOMONTH(L36,0))</f>
        <v>30</v>
      </c>
      <c r="M35">
        <f t="shared" ref="M35" si="24">DAY(EOMONTH(M36,0))</f>
        <v>31</v>
      </c>
    </row>
    <row r="36" spans="1:14" ht="14.4" x14ac:dyDescent="0.3">
      <c r="A36" s="8" t="s">
        <v>0</v>
      </c>
      <c r="B36" s="9">
        <v>43831</v>
      </c>
      <c r="C36" s="9">
        <v>43862</v>
      </c>
      <c r="D36" s="9">
        <v>43891</v>
      </c>
      <c r="E36" s="9">
        <v>43922</v>
      </c>
      <c r="F36" s="9">
        <v>43952</v>
      </c>
      <c r="G36" s="9">
        <v>43983</v>
      </c>
      <c r="H36" s="9">
        <v>44013</v>
      </c>
      <c r="I36" s="9">
        <v>44044</v>
      </c>
      <c r="J36" s="9">
        <v>44075</v>
      </c>
      <c r="K36" s="9">
        <v>44105</v>
      </c>
      <c r="L36" s="9">
        <v>44136</v>
      </c>
      <c r="M36" s="9">
        <v>44166</v>
      </c>
      <c r="N36" s="10" t="s">
        <v>2</v>
      </c>
    </row>
    <row r="37" spans="1:14" ht="14.4" x14ac:dyDescent="0.3">
      <c r="A37" s="2" t="s">
        <v>19</v>
      </c>
      <c r="B37" s="3">
        <f>B3/(1+0.04/12)</f>
        <v>18070.626518272424</v>
      </c>
      <c r="C37" s="3">
        <f>(C3/(1+0.04/12))/C1*C35</f>
        <v>18040.938166587563</v>
      </c>
      <c r="D37" s="3">
        <f>D3/(1+0.04/12)</f>
        <v>19986.381787375412</v>
      </c>
      <c r="E37" s="3">
        <f>E3/(1+0.04/12)</f>
        <v>17498.696441860466</v>
      </c>
      <c r="F37" s="3">
        <f>F3/(1+0.04/12)</f>
        <v>16574.168132890361</v>
      </c>
      <c r="G37" s="3">
        <f>G3/(1+0.04/12)</f>
        <v>15386.374714285714</v>
      </c>
      <c r="H37" s="3">
        <f>(H3/(1+0.04/12)*(1+0.16))</f>
        <v>17389.163187508304</v>
      </c>
      <c r="I37" s="3">
        <f>(I3/(1+0.04/12)*(1+0.16))</f>
        <v>17352.342879867108</v>
      </c>
      <c r="J37" s="3">
        <f>(J3/(1+0.04/12)*(1+0.16))</f>
        <v>17463.702649140534</v>
      </c>
      <c r="K37" s="3">
        <f>K3/(1+0.04/12)</f>
        <v>16496.89963901955</v>
      </c>
      <c r="L37" s="3">
        <f>L3/(1+0.04/12)</f>
        <v>17819.743108556657</v>
      </c>
      <c r="M37" s="3">
        <f>M3/(1+0.04/12)</f>
        <v>22774.642335908738</v>
      </c>
      <c r="N37" s="4">
        <f t="shared" ref="N37:N41" si="25">SUM(B37:M37)</f>
        <v>214853.67956127282</v>
      </c>
    </row>
    <row r="38" spans="1:14" ht="14.4" x14ac:dyDescent="0.3">
      <c r="A38" s="2" t="s">
        <v>1</v>
      </c>
      <c r="B38" s="3">
        <f>B39+B40+B41</f>
        <v>4539.8431993355516</v>
      </c>
      <c r="C38" s="3">
        <f t="shared" ref="C38:M38" si="26">C39+C40+C41</f>
        <v>5037.564984575225</v>
      </c>
      <c r="D38" s="3">
        <f t="shared" si="26"/>
        <v>5626.5502225913633</v>
      </c>
      <c r="E38" s="3">
        <f t="shared" si="26"/>
        <v>4761.6653421926912</v>
      </c>
      <c r="F38" s="3">
        <f t="shared" si="26"/>
        <v>4220.7843189368759</v>
      </c>
      <c r="G38" s="3">
        <f t="shared" si="26"/>
        <v>3845.3040398671105</v>
      </c>
      <c r="H38" s="3">
        <f t="shared" si="26"/>
        <v>3388.670660332225</v>
      </c>
      <c r="I38" s="3">
        <f t="shared" si="26"/>
        <v>4317.2340773421929</v>
      </c>
      <c r="J38" s="3">
        <f t="shared" si="26"/>
        <v>4238.1649544141883</v>
      </c>
      <c r="K38" s="3">
        <f t="shared" si="26"/>
        <v>3500.0613536301289</v>
      </c>
      <c r="L38" s="3">
        <f t="shared" si="26"/>
        <v>4183.2591298497482</v>
      </c>
      <c r="M38" s="3">
        <f t="shared" si="26"/>
        <v>6301.6513437813464</v>
      </c>
      <c r="N38" s="4">
        <f t="shared" si="25"/>
        <v>53960.753626848658</v>
      </c>
    </row>
    <row r="39" spans="1:14" ht="14.4" x14ac:dyDescent="0.3">
      <c r="A39" s="5" t="s">
        <v>6</v>
      </c>
      <c r="B39" s="6">
        <f>B37*B6</f>
        <v>5710.1519003322292</v>
      </c>
      <c r="C39" s="6">
        <f t="shared" ref="C39:M39" si="27">C37*C6</f>
        <v>6038.9915944470804</v>
      </c>
      <c r="D39" s="6">
        <f t="shared" si="27"/>
        <v>6607.8472425249183</v>
      </c>
      <c r="E39" s="6">
        <f t="shared" si="27"/>
        <v>5744.5565880398672</v>
      </c>
      <c r="F39" s="6">
        <f t="shared" si="27"/>
        <v>5233.1991727574732</v>
      </c>
      <c r="G39" s="6">
        <f t="shared" si="27"/>
        <v>4917.5795382059805</v>
      </c>
      <c r="H39" s="6">
        <f t="shared" si="27"/>
        <v>5454.2632871760788</v>
      </c>
      <c r="I39" s="6">
        <f t="shared" si="27"/>
        <v>5481.877295282392</v>
      </c>
      <c r="J39" s="6">
        <f t="shared" si="27"/>
        <v>5371.5592521290055</v>
      </c>
      <c r="K39" s="6">
        <f t="shared" si="27"/>
        <v>4485.8281850919229</v>
      </c>
      <c r="L39" s="6">
        <f t="shared" si="27"/>
        <v>5146.3659604278209</v>
      </c>
      <c r="M39" s="6">
        <f t="shared" si="27"/>
        <v>7338.2609400305155</v>
      </c>
      <c r="N39" s="4">
        <f t="shared" si="25"/>
        <v>67530.480956445288</v>
      </c>
    </row>
    <row r="40" spans="1:14" ht="14.4" x14ac:dyDescent="0.3">
      <c r="A40" s="5" t="s">
        <v>7</v>
      </c>
      <c r="B40" s="6">
        <f>B37*B8</f>
        <v>-444.59574418604643</v>
      </c>
      <c r="C40" s="6">
        <f t="shared" ref="C40:M40" si="28">C37*C8</f>
        <v>-408.32674762695774</v>
      </c>
      <c r="D40" s="6">
        <f t="shared" si="28"/>
        <v>-417.94601661129565</v>
      </c>
      <c r="E40" s="6">
        <f t="shared" si="28"/>
        <v>-410.43320930232551</v>
      </c>
      <c r="F40" s="6">
        <f t="shared" si="28"/>
        <v>-446.84760797342187</v>
      </c>
      <c r="G40" s="6">
        <f t="shared" si="28"/>
        <v>-364.41298006644519</v>
      </c>
      <c r="H40" s="6">
        <f t="shared" si="28"/>
        <v>-450.49041647840528</v>
      </c>
      <c r="I40" s="6">
        <f t="shared" si="28"/>
        <v>-410.64911043189358</v>
      </c>
      <c r="J40" s="6">
        <f t="shared" si="28"/>
        <v>-493.5430999375414</v>
      </c>
      <c r="K40" s="6">
        <f t="shared" si="28"/>
        <v>-439.57854707641201</v>
      </c>
      <c r="L40" s="6">
        <f t="shared" si="28"/>
        <v>-454.62925594684384</v>
      </c>
      <c r="M40" s="6">
        <f t="shared" si="28"/>
        <v>-492.53146943521591</v>
      </c>
      <c r="N40" s="4">
        <f t="shared" si="25"/>
        <v>-5233.984205072803</v>
      </c>
    </row>
    <row r="41" spans="1:14" ht="14.4" x14ac:dyDescent="0.3">
      <c r="A41" s="5" t="s">
        <v>20</v>
      </c>
      <c r="B41" s="6">
        <f>B37*B10</f>
        <v>-725.71295681063134</v>
      </c>
      <c r="C41" s="6">
        <f t="shared" ref="C41:M41" si="29">C37*C10</f>
        <v>-593.09986224489785</v>
      </c>
      <c r="D41" s="6">
        <f t="shared" si="29"/>
        <v>-563.35100332225909</v>
      </c>
      <c r="E41" s="6">
        <f t="shared" si="29"/>
        <v>-572.45803654485053</v>
      </c>
      <c r="F41" s="6">
        <f t="shared" si="29"/>
        <v>-565.56724584717585</v>
      </c>
      <c r="G41" s="6">
        <f t="shared" si="29"/>
        <v>-707.86251827242506</v>
      </c>
      <c r="H41" s="6">
        <f t="shared" si="29"/>
        <v>-1615.1022103654482</v>
      </c>
      <c r="I41" s="6">
        <f t="shared" si="29"/>
        <v>-753.99410750830555</v>
      </c>
      <c r="J41" s="6">
        <f t="shared" si="29"/>
        <v>-639.85119777727584</v>
      </c>
      <c r="K41" s="6">
        <f t="shared" si="29"/>
        <v>-546.18828438538196</v>
      </c>
      <c r="L41" s="6">
        <f t="shared" si="29"/>
        <v>-508.47757463122923</v>
      </c>
      <c r="M41" s="6">
        <f t="shared" si="29"/>
        <v>-544.07812681395342</v>
      </c>
      <c r="N41" s="4">
        <f t="shared" si="25"/>
        <v>-8335.7431245238331</v>
      </c>
    </row>
    <row r="42" spans="1:14" ht="14.4" x14ac:dyDescent="0.3">
      <c r="A42" s="2" t="s">
        <v>18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4" x14ac:dyDescent="0.3">
      <c r="A43" s="23" t="s">
        <v>8</v>
      </c>
      <c r="B43" s="24">
        <f>AVERAGE(B12:L12)</f>
        <v>-1436.8763356123638</v>
      </c>
      <c r="C43" s="24">
        <f>B43</f>
        <v>-1436.8763356123638</v>
      </c>
      <c r="D43" s="24">
        <f>C43</f>
        <v>-1436.8763356123638</v>
      </c>
      <c r="E43" s="24">
        <f>D43*(1+0.6)</f>
        <v>-2299.0021369797823</v>
      </c>
      <c r="F43" s="24">
        <f>E43</f>
        <v>-2299.0021369797823</v>
      </c>
      <c r="G43" s="24">
        <f t="shared" ref="G43:L43" si="30">F43</f>
        <v>-2299.0021369797823</v>
      </c>
      <c r="H43" s="24">
        <f t="shared" si="30"/>
        <v>-2299.0021369797823</v>
      </c>
      <c r="I43" s="24">
        <f t="shared" si="30"/>
        <v>-2299.0021369797823</v>
      </c>
      <c r="J43" s="24">
        <f t="shared" si="30"/>
        <v>-2299.0021369797823</v>
      </c>
      <c r="K43" s="24">
        <f t="shared" si="30"/>
        <v>-2299.0021369797823</v>
      </c>
      <c r="L43" s="24">
        <f t="shared" si="30"/>
        <v>-2299.0021369797823</v>
      </c>
      <c r="M43" s="24">
        <f>L43*(1+0.12)</f>
        <v>-2574.8823934173565</v>
      </c>
      <c r="N43" s="25">
        <f t="shared" ref="N43:N47" si="31">SUM(B43:M43)</f>
        <v>-25277.528496092713</v>
      </c>
    </row>
    <row r="44" spans="1:14" ht="14.4" x14ac:dyDescent="0.3">
      <c r="A44" s="23" t="s">
        <v>9</v>
      </c>
      <c r="B44" s="24">
        <f>B37*AVERAGE($B$15:$M$15)</f>
        <v>-803.02543937522103</v>
      </c>
      <c r="C44" s="24">
        <f t="shared" ref="C44:M44" si="32">C37*AVERAGE($B$15:$M$15)</f>
        <v>-801.70614357593286</v>
      </c>
      <c r="D44" s="24">
        <f t="shared" si="32"/>
        <v>-888.15808351189457</v>
      </c>
      <c r="E44" s="24">
        <f t="shared" si="32"/>
        <v>-777.6099176478358</v>
      </c>
      <c r="F44" s="24">
        <f t="shared" si="32"/>
        <v>-736.52557833204958</v>
      </c>
      <c r="G44" s="24">
        <f t="shared" si="32"/>
        <v>-683.74222126927634</v>
      </c>
      <c r="H44" s="24">
        <f t="shared" si="32"/>
        <v>-772.74246108160094</v>
      </c>
      <c r="I44" s="24">
        <f t="shared" si="32"/>
        <v>-771.10623426391953</v>
      </c>
      <c r="J44" s="24">
        <f t="shared" si="32"/>
        <v>-776.05485779720391</v>
      </c>
      <c r="K44" s="24">
        <f t="shared" si="32"/>
        <v>-733.09190843810711</v>
      </c>
      <c r="L44" s="24">
        <f t="shared" si="32"/>
        <v>-791.87664162240139</v>
      </c>
      <c r="M44" s="24">
        <f t="shared" si="32"/>
        <v>-1012.0632591190889</v>
      </c>
      <c r="N44" s="25">
        <f t="shared" si="31"/>
        <v>-9547.7027460345307</v>
      </c>
    </row>
    <row r="45" spans="1:14" ht="14.4" x14ac:dyDescent="0.3">
      <c r="A45" s="23" t="s">
        <v>10</v>
      </c>
      <c r="B45" s="24">
        <f>B37*AVERAGE($B$17:$M$17)</f>
        <v>-150.94751032934428</v>
      </c>
      <c r="C45" s="24">
        <f t="shared" ref="C45:M45" si="33">C37*AVERAGE($B$17:$M$17)</f>
        <v>-150.69951766743625</v>
      </c>
      <c r="D45" s="24">
        <f t="shared" si="33"/>
        <v>-166.95019224958713</v>
      </c>
      <c r="E45" s="24">
        <f t="shared" si="33"/>
        <v>-146.17006550585899</v>
      </c>
      <c r="F45" s="24">
        <f t="shared" si="33"/>
        <v>-138.44729804525531</v>
      </c>
      <c r="G45" s="24">
        <f t="shared" si="33"/>
        <v>-128.52542515708203</v>
      </c>
      <c r="H45" s="24">
        <f t="shared" si="33"/>
        <v>-145.25511261111507</v>
      </c>
      <c r="I45" s="24">
        <f t="shared" si="33"/>
        <v>-144.94754531330284</v>
      </c>
      <c r="J45" s="24">
        <f t="shared" si="33"/>
        <v>-145.87775544772603</v>
      </c>
      <c r="K45" s="24">
        <f t="shared" si="33"/>
        <v>-137.80185906366253</v>
      </c>
      <c r="L45" s="24">
        <f t="shared" si="33"/>
        <v>-148.85183168526191</v>
      </c>
      <c r="M45" s="24">
        <f t="shared" si="33"/>
        <v>-190.24108299568584</v>
      </c>
      <c r="N45" s="25">
        <f t="shared" si="31"/>
        <v>-1794.7151960713184</v>
      </c>
    </row>
    <row r="46" spans="1:14" ht="14.4" x14ac:dyDescent="0.3">
      <c r="A46" s="23" t="s">
        <v>11</v>
      </c>
      <c r="B46" s="24">
        <f>B37*AVERAGE($B$19:$M$19)</f>
        <v>-75.397173505933353</v>
      </c>
      <c r="C46" s="24">
        <f t="shared" ref="C46:M46" si="34">C37*AVERAGE($B$19:$M$19)</f>
        <v>-75.2733029914924</v>
      </c>
      <c r="D46" s="24">
        <f t="shared" si="34"/>
        <v>-83.390395670832206</v>
      </c>
      <c r="E46" s="24">
        <f t="shared" si="34"/>
        <v>-73.010874881428521</v>
      </c>
      <c r="F46" s="24">
        <f t="shared" si="34"/>
        <v>-69.153409217353129</v>
      </c>
      <c r="G46" s="24">
        <f t="shared" si="34"/>
        <v>-64.197506532895346</v>
      </c>
      <c r="H46" s="24">
        <f t="shared" si="34"/>
        <v>-72.553862625948128</v>
      </c>
      <c r="I46" s="24">
        <f t="shared" si="34"/>
        <v>-72.400235018130658</v>
      </c>
      <c r="J46" s="24">
        <f t="shared" si="34"/>
        <v>-72.86486815284789</v>
      </c>
      <c r="K46" s="24">
        <f t="shared" si="34"/>
        <v>-68.831017183350937</v>
      </c>
      <c r="L46" s="24">
        <f t="shared" si="34"/>
        <v>-74.350397404785298</v>
      </c>
      <c r="M46" s="24">
        <f t="shared" si="34"/>
        <v>-95.024024651263048</v>
      </c>
      <c r="N46" s="25">
        <f t="shared" si="31"/>
        <v>-896.44706783626077</v>
      </c>
    </row>
    <row r="47" spans="1:14" ht="14.4" x14ac:dyDescent="0.3">
      <c r="A47" s="23" t="s">
        <v>12</v>
      </c>
      <c r="B47" s="24">
        <f>B37*B21</f>
        <v>-167.77491029900332</v>
      </c>
      <c r="C47" s="24">
        <f t="shared" ref="C47:M47" si="35">C37*C21</f>
        <v>-6.9733369719981004</v>
      </c>
      <c r="D47" s="24">
        <f t="shared" si="35"/>
        <v>-12.035890365448504</v>
      </c>
      <c r="E47" s="24">
        <f t="shared" si="35"/>
        <v>-7.2832624584717616</v>
      </c>
      <c r="F47" s="24">
        <f t="shared" si="35"/>
        <v>-7.534435215946842</v>
      </c>
      <c r="G47" s="24">
        <f t="shared" si="35"/>
        <v>-15.794521594684383</v>
      </c>
      <c r="H47" s="24">
        <f t="shared" si="35"/>
        <v>-232.80561807308968</v>
      </c>
      <c r="I47" s="24">
        <f t="shared" si="35"/>
        <v>-8.1775028571428567</v>
      </c>
      <c r="J47" s="24">
        <f t="shared" si="35"/>
        <v>-10.87731977425968</v>
      </c>
      <c r="K47" s="24">
        <f t="shared" si="35"/>
        <v>-9.3589837129736928</v>
      </c>
      <c r="L47" s="24">
        <f t="shared" si="35"/>
        <v>-9.3499756667624023</v>
      </c>
      <c r="M47" s="24">
        <f t="shared" si="35"/>
        <v>-9.3229515281285309</v>
      </c>
      <c r="N47" s="25">
        <f t="shared" si="31"/>
        <v>-497.28870851790981</v>
      </c>
    </row>
    <row r="48" spans="1:14" ht="14.4" x14ac:dyDescent="0.3">
      <c r="A48" s="23" t="s">
        <v>13</v>
      </c>
      <c r="B48" s="24">
        <f>M22</f>
        <v>-1348.0486699999999</v>
      </c>
      <c r="C48" s="24">
        <f>B48</f>
        <v>-1348.0486699999999</v>
      </c>
      <c r="D48" s="24">
        <f t="shared" ref="D48:M48" si="36">C48</f>
        <v>-1348.0486699999999</v>
      </c>
      <c r="E48" s="24">
        <f>(D48+D48*12%)</f>
        <v>-1509.8145103999998</v>
      </c>
      <c r="F48" s="24">
        <f t="shared" si="36"/>
        <v>-1509.8145103999998</v>
      </c>
      <c r="G48" s="24">
        <f t="shared" si="36"/>
        <v>-1509.8145103999998</v>
      </c>
      <c r="H48" s="24">
        <f t="shared" si="36"/>
        <v>-1509.8145103999998</v>
      </c>
      <c r="I48" s="24">
        <f t="shared" si="36"/>
        <v>-1509.8145103999998</v>
      </c>
      <c r="J48" s="24">
        <f t="shared" si="36"/>
        <v>-1509.8145103999998</v>
      </c>
      <c r="K48" s="24">
        <f t="shared" si="36"/>
        <v>-1509.8145103999998</v>
      </c>
      <c r="L48" s="24">
        <f t="shared" si="36"/>
        <v>-1509.8145103999998</v>
      </c>
      <c r="M48" s="24">
        <f t="shared" si="36"/>
        <v>-1509.8145103999998</v>
      </c>
      <c r="N48" s="25">
        <f>SUM(B48:M48)</f>
        <v>-17632.476603599996</v>
      </c>
    </row>
    <row r="49" spans="1:14" ht="14.4" x14ac:dyDescent="0.3">
      <c r="A49" s="23" t="s">
        <v>14</v>
      </c>
      <c r="B49" s="24">
        <f>B37*AVERAGE($B$24:$M$24)</f>
        <v>-12.952963445401023</v>
      </c>
      <c r="C49" s="24">
        <f t="shared" ref="C49:M49" si="37">C37*AVERAGE($B$24:$M$24)</f>
        <v>-12.931682936186837</v>
      </c>
      <c r="D49" s="24">
        <f t="shared" si="37"/>
        <v>-14.326170287229866</v>
      </c>
      <c r="E49" s="24">
        <f t="shared" si="37"/>
        <v>-12.543005917608692</v>
      </c>
      <c r="F49" s="24">
        <f t="shared" si="37"/>
        <v>-11.880307179509098</v>
      </c>
      <c r="G49" s="24">
        <f t="shared" si="37"/>
        <v>-11.028900908878876</v>
      </c>
      <c r="H49" s="24">
        <f>H37*AVERAGE($B$24:$M$24)-B58/3</f>
        <v>-679.13115952119779</v>
      </c>
      <c r="I49" s="24">
        <f>I37*AVERAGE($B$24:$M$24)-B58/3</f>
        <v>-679.10476685028277</v>
      </c>
      <c r="J49" s="24">
        <f>J37*AVERAGE($B$24:$M$24)-B58/3</f>
        <v>-679.18458915302517</v>
      </c>
      <c r="K49" s="24">
        <f t="shared" si="37"/>
        <v>-11.824921386682393</v>
      </c>
      <c r="L49" s="24">
        <f t="shared" si="37"/>
        <v>-12.773131073135461</v>
      </c>
      <c r="M49" s="24">
        <f t="shared" si="37"/>
        <v>-16.324785937046236</v>
      </c>
      <c r="N49" s="25">
        <f t="shared" ref="N49:N54" si="38">SUM(B49:M49)</f>
        <v>-2154.0063845961845</v>
      </c>
    </row>
    <row r="50" spans="1:14" ht="14.4" x14ac:dyDescent="0.3">
      <c r="A50" s="23" t="s">
        <v>15</v>
      </c>
      <c r="B50" s="24">
        <f>B37*B26</f>
        <v>0</v>
      </c>
      <c r="C50" s="24">
        <f t="shared" ref="C50:M50" si="39">C37*C26</f>
        <v>0</v>
      </c>
      <c r="D50" s="24">
        <f t="shared" si="39"/>
        <v>-4.1790697674418595</v>
      </c>
      <c r="E50" s="24">
        <f t="shared" si="39"/>
        <v>-4.1790697674418595</v>
      </c>
      <c r="F50" s="24">
        <f t="shared" si="39"/>
        <v>0</v>
      </c>
      <c r="G50" s="24">
        <f t="shared" si="39"/>
        <v>0</v>
      </c>
      <c r="H50" s="24">
        <f t="shared" si="39"/>
        <v>0</v>
      </c>
      <c r="I50" s="24">
        <f t="shared" si="39"/>
        <v>0</v>
      </c>
      <c r="J50" s="24">
        <f t="shared" si="39"/>
        <v>0</v>
      </c>
      <c r="K50" s="24">
        <f t="shared" si="39"/>
        <v>0</v>
      </c>
      <c r="L50" s="24">
        <f t="shared" si="39"/>
        <v>0</v>
      </c>
      <c r="M50" s="24">
        <f t="shared" si="39"/>
        <v>0</v>
      </c>
      <c r="N50" s="25">
        <f t="shared" si="38"/>
        <v>-8.3581395348837191</v>
      </c>
    </row>
    <row r="51" spans="1:14" ht="14.4" x14ac:dyDescent="0.3">
      <c r="A51" s="7" t="s">
        <v>40</v>
      </c>
      <c r="B51" s="3">
        <f>B38+B43+B44+B45+B46+B47+B48+B49+B50</f>
        <v>544.82019676828475</v>
      </c>
      <c r="C51" s="3">
        <f t="shared" ref="C51:M51" si="40">C38+C43+C44+C45+C46+C47+C48+C49+C50</f>
        <v>1205.0559948198149</v>
      </c>
      <c r="D51" s="3">
        <f t="shared" si="40"/>
        <v>1672.5854151265653</v>
      </c>
      <c r="E51" s="3">
        <f t="shared" si="40"/>
        <v>-67.947501365736258</v>
      </c>
      <c r="F51" s="3">
        <f t="shared" si="40"/>
        <v>-551.57335643302008</v>
      </c>
      <c r="G51" s="3">
        <f t="shared" si="40"/>
        <v>-866.80118297548859</v>
      </c>
      <c r="H51" s="3">
        <f t="shared" si="40"/>
        <v>-2322.6342009605087</v>
      </c>
      <c r="I51" s="3">
        <f t="shared" si="40"/>
        <v>-1167.318854340368</v>
      </c>
      <c r="J51" s="3">
        <f t="shared" si="40"/>
        <v>-1255.5110832906566</v>
      </c>
      <c r="K51" s="3">
        <f t="shared" si="40"/>
        <v>-1269.6639835344299</v>
      </c>
      <c r="L51" s="3">
        <f t="shared" si="40"/>
        <v>-662.75949498238037</v>
      </c>
      <c r="M51" s="3">
        <f t="shared" si="40"/>
        <v>893.97833573277762</v>
      </c>
      <c r="N51" s="4">
        <f t="shared" si="38"/>
        <v>-3847.7697154351463</v>
      </c>
    </row>
    <row r="52" spans="1:14" ht="14.4" x14ac:dyDescent="0.3">
      <c r="A52" s="23" t="s">
        <v>16</v>
      </c>
      <c r="B52" s="24">
        <f>B37*AVERAGE($B$29:$M$29)</f>
        <v>-2.1672133824071307</v>
      </c>
      <c r="C52" s="24">
        <f t="shared" ref="C52:M52" si="41">C37*AVERAGE($B$29:$M$29)</f>
        <v>-2.1636528532241508</v>
      </c>
      <c r="D52" s="24">
        <f t="shared" si="41"/>
        <v>-2.3969702451489265</v>
      </c>
      <c r="E52" s="24">
        <f t="shared" si="41"/>
        <v>-2.0986217088341204</v>
      </c>
      <c r="F52" s="24">
        <f t="shared" si="41"/>
        <v>-1.9877428678825786</v>
      </c>
      <c r="G52" s="24">
        <f t="shared" si="41"/>
        <v>-1.845290596527617</v>
      </c>
      <c r="H52" s="24">
        <f t="shared" si="41"/>
        <v>-2.0854853665822026</v>
      </c>
      <c r="I52" s="24">
        <f t="shared" si="41"/>
        <v>-2.0810695006805053</v>
      </c>
      <c r="J52" s="24">
        <f t="shared" si="41"/>
        <v>-2.0944248971847217</v>
      </c>
      <c r="K52" s="24">
        <f t="shared" si="41"/>
        <v>-1.9784760439688676</v>
      </c>
      <c r="L52" s="24">
        <f t="shared" si="41"/>
        <v>-2.1371248914292362</v>
      </c>
      <c r="M52" s="24">
        <f t="shared" si="41"/>
        <v>-2.7313668178581816</v>
      </c>
      <c r="N52" s="25">
        <f t="shared" si="38"/>
        <v>-25.767439171728242</v>
      </c>
    </row>
    <row r="53" spans="1:14" ht="14.4" x14ac:dyDescent="0.3">
      <c r="A53" s="23" t="s">
        <v>17</v>
      </c>
      <c r="B53" s="24">
        <f>B37*B31</f>
        <v>-63.984926910299002</v>
      </c>
      <c r="C53" s="24">
        <f t="shared" ref="C53:M53" si="42">C37*C31</f>
        <v>-75.641576056003785</v>
      </c>
      <c r="D53" s="24">
        <f t="shared" si="42"/>
        <v>-46.14045847176078</v>
      </c>
      <c r="E53" s="24">
        <f t="shared" si="42"/>
        <v>-73.475053156146174</v>
      </c>
      <c r="F53" s="24">
        <f t="shared" si="42"/>
        <v>-79.538990033222589</v>
      </c>
      <c r="G53" s="24">
        <f t="shared" si="42"/>
        <v>-40.594993355481733</v>
      </c>
      <c r="H53" s="24">
        <f t="shared" si="42"/>
        <v>-4.9866087707641036</v>
      </c>
      <c r="I53" s="24">
        <f t="shared" si="42"/>
        <v>-62.700003986710946</v>
      </c>
      <c r="J53" s="24">
        <f t="shared" si="42"/>
        <v>-68.24049526573576</v>
      </c>
      <c r="K53" s="24">
        <f t="shared" si="42"/>
        <v>-61.650586287451254</v>
      </c>
      <c r="L53" s="24">
        <f t="shared" si="42"/>
        <v>-65.050301146876336</v>
      </c>
      <c r="M53" s="24">
        <f t="shared" si="42"/>
        <v>-81.140368338199664</v>
      </c>
      <c r="N53" s="25">
        <f t="shared" si="38"/>
        <v>-723.14436177865218</v>
      </c>
    </row>
    <row r="54" spans="1:14" ht="14.4" x14ac:dyDescent="0.3">
      <c r="A54" s="7" t="s">
        <v>3</v>
      </c>
      <c r="B54" s="4">
        <f>B51+B52+B53</f>
        <v>478.66805647557862</v>
      </c>
      <c r="C54" s="4">
        <f t="shared" ref="C54:M54" si="43">C51+C52+C53</f>
        <v>1127.250765910587</v>
      </c>
      <c r="D54" s="4">
        <f t="shared" si="43"/>
        <v>1624.0479864096556</v>
      </c>
      <c r="E54" s="4">
        <f t="shared" si="43"/>
        <v>-143.52117623071655</v>
      </c>
      <c r="F54" s="4">
        <f t="shared" si="43"/>
        <v>-633.1000893341253</v>
      </c>
      <c r="G54" s="4">
        <f t="shared" si="43"/>
        <v>-909.24146692749798</v>
      </c>
      <c r="H54" s="4">
        <f t="shared" si="43"/>
        <v>-2329.7062950978552</v>
      </c>
      <c r="I54" s="4">
        <f t="shared" si="43"/>
        <v>-1232.0999278277595</v>
      </c>
      <c r="J54" s="4">
        <f t="shared" si="43"/>
        <v>-1325.8460034535772</v>
      </c>
      <c r="K54" s="4">
        <f t="shared" si="43"/>
        <v>-1333.29304586585</v>
      </c>
      <c r="L54" s="4">
        <f t="shared" si="43"/>
        <v>-729.94692102068598</v>
      </c>
      <c r="M54" s="4">
        <f t="shared" si="43"/>
        <v>810.10660057671976</v>
      </c>
      <c r="N54" s="4">
        <f t="shared" si="38"/>
        <v>-4596.6815163855272</v>
      </c>
    </row>
    <row r="58" spans="1:14" ht="14.4" x14ac:dyDescent="0.3">
      <c r="A58" t="s">
        <v>39</v>
      </c>
      <c r="B58" s="6">
        <f>2000000/1000</f>
        <v>2000</v>
      </c>
    </row>
  </sheetData>
  <pageMargins left="0.75" right="0.75" top="1" bottom="1" header="0.5" footer="0.5"/>
  <pageSetup orientation="portrait" r:id="rId1"/>
  <customProperties>
    <customPr name="_pios_id" r:id="rId2"/>
  </customPropertie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1"/>
  <sheetViews>
    <sheetView workbookViewId="0">
      <selection activeCell="B13" sqref="B13"/>
    </sheetView>
  </sheetViews>
  <sheetFormatPr defaultRowHeight="13.2" x14ac:dyDescent="0.25"/>
  <cols>
    <col min="1" max="4" width="15.5546875" style="13" customWidth="1"/>
  </cols>
  <sheetData>
    <row r="1" spans="1:4" x14ac:dyDescent="0.25">
      <c r="A1" s="8" t="s">
        <v>29</v>
      </c>
      <c r="B1" s="8" t="s">
        <v>30</v>
      </c>
      <c r="C1" s="8" t="s">
        <v>0</v>
      </c>
      <c r="D1" s="8" t="s">
        <v>31</v>
      </c>
    </row>
    <row r="2" spans="1:4" ht="14.4" x14ac:dyDescent="0.3">
      <c r="B2" s="21"/>
      <c r="C2" s="5"/>
      <c r="D2" s="22"/>
    </row>
    <row r="3" spans="1:4" ht="14.4" x14ac:dyDescent="0.3">
      <c r="B3" s="21"/>
      <c r="C3" s="5"/>
    </row>
    <row r="4" spans="1:4" ht="14.4" x14ac:dyDescent="0.3">
      <c r="B4" s="21"/>
      <c r="C4" s="5"/>
    </row>
    <row r="5" spans="1:4" ht="14.4" x14ac:dyDescent="0.3">
      <c r="B5" s="21"/>
      <c r="C5" s="5"/>
    </row>
    <row r="6" spans="1:4" ht="14.4" x14ac:dyDescent="0.3">
      <c r="B6" s="21"/>
      <c r="C6" s="5"/>
    </row>
    <row r="7" spans="1:4" ht="14.4" x14ac:dyDescent="0.3">
      <c r="B7" s="21"/>
      <c r="C7" s="5"/>
    </row>
    <row r="8" spans="1:4" ht="14.4" x14ac:dyDescent="0.3">
      <c r="B8" s="21"/>
      <c r="C8" s="5"/>
    </row>
    <row r="9" spans="1:4" ht="14.4" x14ac:dyDescent="0.3">
      <c r="B9" s="21"/>
      <c r="C9" s="5"/>
    </row>
    <row r="10" spans="1:4" ht="14.4" x14ac:dyDescent="0.3">
      <c r="B10" s="21"/>
      <c r="C10" s="5"/>
    </row>
    <row r="11" spans="1:4" ht="14.4" x14ac:dyDescent="0.3">
      <c r="B11" s="21"/>
      <c r="C11" s="5"/>
    </row>
    <row r="12" spans="1:4" ht="14.4" x14ac:dyDescent="0.3">
      <c r="B12" s="21"/>
      <c r="C12" s="5"/>
    </row>
    <row r="13" spans="1:4" ht="14.4" x14ac:dyDescent="0.3">
      <c r="B13" s="21"/>
      <c r="C13" s="5"/>
    </row>
    <row r="14" spans="1:4" ht="14.4" x14ac:dyDescent="0.3">
      <c r="C14" s="5"/>
    </row>
    <row r="15" spans="1:4" ht="14.4" x14ac:dyDescent="0.3">
      <c r="C15" s="5"/>
    </row>
    <row r="16" spans="1:4" ht="14.4" x14ac:dyDescent="0.3">
      <c r="C16" s="5"/>
    </row>
    <row r="17" spans="3:3" ht="14.4" x14ac:dyDescent="0.3">
      <c r="C17" s="5"/>
    </row>
    <row r="18" spans="3:3" ht="14.4" x14ac:dyDescent="0.3">
      <c r="C18" s="5"/>
    </row>
    <row r="19" spans="3:3" ht="14.4" x14ac:dyDescent="0.3">
      <c r="C19" s="5"/>
    </row>
    <row r="20" spans="3:3" ht="14.4" x14ac:dyDescent="0.3">
      <c r="C20" s="5"/>
    </row>
    <row r="21" spans="3:3" ht="14.4" x14ac:dyDescent="0.3">
      <c r="C21" s="5"/>
    </row>
    <row r="22" spans="3:3" ht="14.4" x14ac:dyDescent="0.3">
      <c r="C22" s="5"/>
    </row>
    <row r="23" spans="3:3" ht="14.4" x14ac:dyDescent="0.3">
      <c r="C23" s="5"/>
    </row>
    <row r="24" spans="3:3" ht="14.4" x14ac:dyDescent="0.3">
      <c r="C24" s="5"/>
    </row>
    <row r="25" spans="3:3" ht="14.4" x14ac:dyDescent="0.3">
      <c r="C25" s="5"/>
    </row>
    <row r="26" spans="3:3" ht="14.4" x14ac:dyDescent="0.3">
      <c r="C26" s="5"/>
    </row>
    <row r="27" spans="3:3" ht="14.4" x14ac:dyDescent="0.3">
      <c r="C27" s="5"/>
    </row>
    <row r="28" spans="3:3" ht="14.4" x14ac:dyDescent="0.3">
      <c r="C28" s="5"/>
    </row>
    <row r="29" spans="3:3" ht="14.4" x14ac:dyDescent="0.3">
      <c r="C29" s="5"/>
    </row>
    <row r="30" spans="3:3" ht="14.4" x14ac:dyDescent="0.3">
      <c r="C30" s="5"/>
    </row>
    <row r="31" spans="3:3" ht="14.4" x14ac:dyDescent="0.3">
      <c r="C31" s="5"/>
    </row>
    <row r="32" spans="3:3" ht="14.4" x14ac:dyDescent="0.3">
      <c r="C32" s="5"/>
    </row>
    <row r="33" spans="3:3" ht="14.4" x14ac:dyDescent="0.3">
      <c r="C33" s="5"/>
    </row>
    <row r="34" spans="3:3" ht="14.4" x14ac:dyDescent="0.3">
      <c r="C34" s="5"/>
    </row>
    <row r="35" spans="3:3" ht="14.4" x14ac:dyDescent="0.3">
      <c r="C35" s="5"/>
    </row>
    <row r="36" spans="3:3" ht="14.4" x14ac:dyDescent="0.3">
      <c r="C36" s="5"/>
    </row>
    <row r="37" spans="3:3" ht="14.4" x14ac:dyDescent="0.3">
      <c r="C37" s="5"/>
    </row>
    <row r="38" spans="3:3" ht="14.4" x14ac:dyDescent="0.3">
      <c r="C38" s="5"/>
    </row>
    <row r="39" spans="3:3" ht="14.4" x14ac:dyDescent="0.3">
      <c r="C39" s="5"/>
    </row>
    <row r="40" spans="3:3" ht="14.4" x14ac:dyDescent="0.3">
      <c r="C40" s="5"/>
    </row>
    <row r="41" spans="3:3" ht="14.4" x14ac:dyDescent="0.3">
      <c r="C41" s="5"/>
    </row>
    <row r="42" spans="3:3" ht="14.4" x14ac:dyDescent="0.3">
      <c r="C42" s="5"/>
    </row>
    <row r="43" spans="3:3" ht="14.4" x14ac:dyDescent="0.3">
      <c r="C43" s="5"/>
    </row>
    <row r="44" spans="3:3" ht="14.4" x14ac:dyDescent="0.3">
      <c r="C44" s="5"/>
    </row>
    <row r="45" spans="3:3" ht="14.4" x14ac:dyDescent="0.3">
      <c r="C45" s="5"/>
    </row>
    <row r="46" spans="3:3" ht="14.4" x14ac:dyDescent="0.3">
      <c r="C46" s="5"/>
    </row>
    <row r="47" spans="3:3" ht="14.4" x14ac:dyDescent="0.3">
      <c r="C47" s="5"/>
    </row>
    <row r="48" spans="3:3" ht="14.4" x14ac:dyDescent="0.3">
      <c r="C48" s="5"/>
    </row>
    <row r="49" spans="3:3" ht="14.4" x14ac:dyDescent="0.3">
      <c r="C49" s="5"/>
    </row>
    <row r="50" spans="3:3" ht="14.4" x14ac:dyDescent="0.3">
      <c r="C50" s="5"/>
    </row>
    <row r="51" spans="3:3" ht="14.4" x14ac:dyDescent="0.3">
      <c r="C51" s="5"/>
    </row>
    <row r="52" spans="3:3" ht="14.4" x14ac:dyDescent="0.3">
      <c r="C52" s="5"/>
    </row>
    <row r="53" spans="3:3" ht="14.4" x14ac:dyDescent="0.3">
      <c r="C53" s="5"/>
    </row>
    <row r="54" spans="3:3" ht="14.4" x14ac:dyDescent="0.3">
      <c r="C54" s="5"/>
    </row>
    <row r="55" spans="3:3" ht="14.4" x14ac:dyDescent="0.3">
      <c r="C55" s="5"/>
    </row>
    <row r="56" spans="3:3" ht="14.4" x14ac:dyDescent="0.3">
      <c r="C56" s="5"/>
    </row>
    <row r="57" spans="3:3" ht="14.4" x14ac:dyDescent="0.3">
      <c r="C57" s="5"/>
    </row>
    <row r="58" spans="3:3" ht="14.4" x14ac:dyDescent="0.3">
      <c r="C58" s="5"/>
    </row>
    <row r="59" spans="3:3" ht="14.4" x14ac:dyDescent="0.3">
      <c r="C59" s="5"/>
    </row>
    <row r="60" spans="3:3" ht="14.4" x14ac:dyDescent="0.3">
      <c r="C60" s="5"/>
    </row>
    <row r="61" spans="3:3" ht="14.4" x14ac:dyDescent="0.3">
      <c r="C61" s="5"/>
    </row>
    <row r="62" spans="3:3" ht="14.4" x14ac:dyDescent="0.3">
      <c r="C62" s="5"/>
    </row>
    <row r="63" spans="3:3" ht="14.4" x14ac:dyDescent="0.3">
      <c r="C63" s="5"/>
    </row>
    <row r="64" spans="3:3" ht="14.4" x14ac:dyDescent="0.3">
      <c r="C64" s="5"/>
    </row>
    <row r="65" spans="3:3" ht="14.4" x14ac:dyDescent="0.3">
      <c r="C65" s="5"/>
    </row>
    <row r="66" spans="3:3" ht="14.4" x14ac:dyDescent="0.3">
      <c r="C66" s="5"/>
    </row>
    <row r="67" spans="3:3" ht="14.4" x14ac:dyDescent="0.3">
      <c r="C67" s="5"/>
    </row>
    <row r="68" spans="3:3" ht="14.4" x14ac:dyDescent="0.3">
      <c r="C68" s="5"/>
    </row>
    <row r="69" spans="3:3" ht="14.4" x14ac:dyDescent="0.3">
      <c r="C69" s="5"/>
    </row>
    <row r="70" spans="3:3" ht="14.4" x14ac:dyDescent="0.3">
      <c r="C70" s="5"/>
    </row>
    <row r="71" spans="3:3" ht="14.4" x14ac:dyDescent="0.3">
      <c r="C71" s="5"/>
    </row>
    <row r="72" spans="3:3" ht="14.4" x14ac:dyDescent="0.3">
      <c r="C72" s="5"/>
    </row>
    <row r="73" spans="3:3" ht="14.4" x14ac:dyDescent="0.3">
      <c r="C73" s="5"/>
    </row>
    <row r="74" spans="3:3" ht="14.4" x14ac:dyDescent="0.3">
      <c r="C74" s="5"/>
    </row>
    <row r="75" spans="3:3" ht="14.4" x14ac:dyDescent="0.3">
      <c r="C75" s="5"/>
    </row>
    <row r="76" spans="3:3" ht="14.4" x14ac:dyDescent="0.3">
      <c r="C76" s="5"/>
    </row>
    <row r="77" spans="3:3" ht="14.4" x14ac:dyDescent="0.3">
      <c r="C77" s="5"/>
    </row>
    <row r="78" spans="3:3" ht="14.4" x14ac:dyDescent="0.3">
      <c r="C78" s="5"/>
    </row>
    <row r="79" spans="3:3" ht="14.4" x14ac:dyDescent="0.3">
      <c r="C79" s="5"/>
    </row>
    <row r="80" spans="3:3" ht="14.4" x14ac:dyDescent="0.3">
      <c r="C80" s="5"/>
    </row>
    <row r="81" spans="3:3" ht="14.4" x14ac:dyDescent="0.3">
      <c r="C81" s="5"/>
    </row>
    <row r="82" spans="3:3" ht="14.4" x14ac:dyDescent="0.3">
      <c r="C82" s="5"/>
    </row>
    <row r="83" spans="3:3" ht="14.4" x14ac:dyDescent="0.3">
      <c r="C83" s="5"/>
    </row>
    <row r="84" spans="3:3" ht="14.4" x14ac:dyDescent="0.3">
      <c r="C84" s="5"/>
    </row>
    <row r="85" spans="3:3" ht="14.4" x14ac:dyDescent="0.3">
      <c r="C85" s="5"/>
    </row>
    <row r="86" spans="3:3" ht="14.4" x14ac:dyDescent="0.3">
      <c r="C86" s="5"/>
    </row>
    <row r="87" spans="3:3" ht="14.4" x14ac:dyDescent="0.3">
      <c r="C87" s="5"/>
    </row>
    <row r="88" spans="3:3" ht="14.4" x14ac:dyDescent="0.3">
      <c r="C88" s="5"/>
    </row>
    <row r="89" spans="3:3" ht="14.4" x14ac:dyDescent="0.3">
      <c r="C89" s="5"/>
    </row>
    <row r="90" spans="3:3" ht="14.4" x14ac:dyDescent="0.3">
      <c r="C90" s="5"/>
    </row>
    <row r="91" spans="3:3" ht="14.4" x14ac:dyDescent="0.3">
      <c r="C91" s="5"/>
    </row>
    <row r="92" spans="3:3" ht="14.4" x14ac:dyDescent="0.3">
      <c r="C92" s="5"/>
    </row>
    <row r="93" spans="3:3" ht="14.4" x14ac:dyDescent="0.3">
      <c r="C93" s="5"/>
    </row>
    <row r="94" spans="3:3" ht="14.4" x14ac:dyDescent="0.3">
      <c r="C94" s="5"/>
    </row>
    <row r="95" spans="3:3" ht="14.4" x14ac:dyDescent="0.3">
      <c r="C95" s="5"/>
    </row>
    <row r="96" spans="3:3" ht="14.4" x14ac:dyDescent="0.3">
      <c r="C96" s="5"/>
    </row>
    <row r="97" spans="3:3" ht="14.4" x14ac:dyDescent="0.3">
      <c r="C97" s="5"/>
    </row>
    <row r="98" spans="3:3" ht="14.4" x14ac:dyDescent="0.3">
      <c r="C98" s="5"/>
    </row>
    <row r="99" spans="3:3" ht="14.4" x14ac:dyDescent="0.3">
      <c r="C99" s="5"/>
    </row>
    <row r="100" spans="3:3" ht="14.4" x14ac:dyDescent="0.3">
      <c r="C100" s="5"/>
    </row>
    <row r="101" spans="3:3" ht="14.4" x14ac:dyDescent="0.3">
      <c r="C101" s="5"/>
    </row>
    <row r="102" spans="3:3" ht="14.4" x14ac:dyDescent="0.3">
      <c r="C102" s="5"/>
    </row>
    <row r="103" spans="3:3" ht="14.4" x14ac:dyDescent="0.3">
      <c r="C103" s="5"/>
    </row>
    <row r="104" spans="3:3" ht="14.4" x14ac:dyDescent="0.3">
      <c r="C104" s="5"/>
    </row>
    <row r="105" spans="3:3" ht="14.4" x14ac:dyDescent="0.3">
      <c r="C105" s="5"/>
    </row>
    <row r="106" spans="3:3" ht="14.4" x14ac:dyDescent="0.3">
      <c r="C106" s="5"/>
    </row>
    <row r="107" spans="3:3" ht="14.4" x14ac:dyDescent="0.3">
      <c r="C107" s="5"/>
    </row>
    <row r="108" spans="3:3" ht="14.4" x14ac:dyDescent="0.3">
      <c r="C108" s="5"/>
    </row>
    <row r="109" spans="3:3" ht="14.4" x14ac:dyDescent="0.3">
      <c r="C109" s="5"/>
    </row>
    <row r="110" spans="3:3" ht="14.4" x14ac:dyDescent="0.3">
      <c r="C110" s="5"/>
    </row>
    <row r="111" spans="3:3" ht="14.4" x14ac:dyDescent="0.3">
      <c r="C111" s="5"/>
    </row>
    <row r="112" spans="3:3" ht="14.4" x14ac:dyDescent="0.3">
      <c r="C112" s="5"/>
    </row>
    <row r="113" spans="3:3" ht="14.4" x14ac:dyDescent="0.3">
      <c r="C113" s="5"/>
    </row>
    <row r="114" spans="3:3" ht="14.4" x14ac:dyDescent="0.3">
      <c r="C114" s="5"/>
    </row>
    <row r="115" spans="3:3" ht="14.4" x14ac:dyDescent="0.3">
      <c r="C115" s="5"/>
    </row>
    <row r="116" spans="3:3" ht="14.4" x14ac:dyDescent="0.3">
      <c r="C116" s="5"/>
    </row>
    <row r="117" spans="3:3" ht="14.4" x14ac:dyDescent="0.3">
      <c r="C117" s="5"/>
    </row>
    <row r="118" spans="3:3" ht="14.4" x14ac:dyDescent="0.3">
      <c r="C118" s="5"/>
    </row>
    <row r="119" spans="3:3" ht="14.4" x14ac:dyDescent="0.3">
      <c r="C119" s="5"/>
    </row>
    <row r="120" spans="3:3" ht="14.4" x14ac:dyDescent="0.3">
      <c r="C120" s="5"/>
    </row>
    <row r="121" spans="3:3" ht="14.4" x14ac:dyDescent="0.3">
      <c r="C121" s="5"/>
    </row>
    <row r="122" spans="3:3" ht="14.4" x14ac:dyDescent="0.3">
      <c r="C122" s="5"/>
    </row>
    <row r="123" spans="3:3" ht="14.4" x14ac:dyDescent="0.3">
      <c r="C123" s="5"/>
    </row>
    <row r="124" spans="3:3" ht="14.4" x14ac:dyDescent="0.3">
      <c r="C124" s="5"/>
    </row>
    <row r="125" spans="3:3" ht="14.4" x14ac:dyDescent="0.3">
      <c r="C125" s="5"/>
    </row>
    <row r="126" spans="3:3" ht="14.4" x14ac:dyDescent="0.3">
      <c r="C126" s="5"/>
    </row>
    <row r="127" spans="3:3" ht="14.4" x14ac:dyDescent="0.3">
      <c r="C127" s="5"/>
    </row>
    <row r="128" spans="3:3" ht="14.4" x14ac:dyDescent="0.3">
      <c r="C128" s="5"/>
    </row>
    <row r="129" spans="3:3" ht="14.4" x14ac:dyDescent="0.3">
      <c r="C129" s="5"/>
    </row>
    <row r="130" spans="3:3" ht="14.4" x14ac:dyDescent="0.3">
      <c r="C130" s="5"/>
    </row>
    <row r="131" spans="3:3" ht="14.4" x14ac:dyDescent="0.3">
      <c r="C131" s="5"/>
    </row>
    <row r="132" spans="3:3" ht="14.4" x14ac:dyDescent="0.3">
      <c r="C132" s="5"/>
    </row>
    <row r="133" spans="3:3" ht="14.4" x14ac:dyDescent="0.3">
      <c r="C133" s="5"/>
    </row>
    <row r="134" spans="3:3" ht="14.4" x14ac:dyDescent="0.3">
      <c r="C134" s="5"/>
    </row>
    <row r="135" spans="3:3" ht="14.4" x14ac:dyDescent="0.3">
      <c r="C135" s="5"/>
    </row>
    <row r="136" spans="3:3" ht="14.4" x14ac:dyDescent="0.3">
      <c r="C136" s="5"/>
    </row>
    <row r="137" spans="3:3" ht="14.4" x14ac:dyDescent="0.3">
      <c r="C137" s="5"/>
    </row>
    <row r="138" spans="3:3" ht="14.4" x14ac:dyDescent="0.3">
      <c r="C138" s="5"/>
    </row>
    <row r="139" spans="3:3" ht="14.4" x14ac:dyDescent="0.3">
      <c r="C139" s="5"/>
    </row>
    <row r="140" spans="3:3" ht="14.4" x14ac:dyDescent="0.3">
      <c r="C140" s="5"/>
    </row>
    <row r="141" spans="3:3" ht="14.4" x14ac:dyDescent="0.3">
      <c r="C141" s="5"/>
    </row>
    <row r="142" spans="3:3" ht="14.4" x14ac:dyDescent="0.3">
      <c r="C142" s="5"/>
    </row>
    <row r="143" spans="3:3" ht="14.4" x14ac:dyDescent="0.3">
      <c r="C143" s="5"/>
    </row>
    <row r="144" spans="3:3" ht="14.4" x14ac:dyDescent="0.3">
      <c r="C144" s="5"/>
    </row>
    <row r="145" spans="3:3" ht="14.4" x14ac:dyDescent="0.3">
      <c r="C145" s="5"/>
    </row>
    <row r="146" spans="3:3" ht="14.4" x14ac:dyDescent="0.3">
      <c r="C146" s="5"/>
    </row>
    <row r="147" spans="3:3" ht="14.4" x14ac:dyDescent="0.3">
      <c r="C147" s="5"/>
    </row>
    <row r="148" spans="3:3" ht="14.4" x14ac:dyDescent="0.3">
      <c r="C148" s="5"/>
    </row>
    <row r="149" spans="3:3" ht="14.4" x14ac:dyDescent="0.3">
      <c r="C149" s="5"/>
    </row>
    <row r="150" spans="3:3" ht="14.4" x14ac:dyDescent="0.3">
      <c r="C150" s="5"/>
    </row>
    <row r="151" spans="3:3" ht="14.4" x14ac:dyDescent="0.3">
      <c r="C151" s="5"/>
    </row>
    <row r="152" spans="3:3" ht="14.4" x14ac:dyDescent="0.3">
      <c r="C152" s="5"/>
    </row>
    <row r="153" spans="3:3" ht="14.4" x14ac:dyDescent="0.3">
      <c r="C153" s="5"/>
    </row>
    <row r="154" spans="3:3" ht="14.4" x14ac:dyDescent="0.3">
      <c r="C154" s="5"/>
    </row>
    <row r="155" spans="3:3" ht="14.4" x14ac:dyDescent="0.3">
      <c r="C155" s="5"/>
    </row>
    <row r="156" spans="3:3" ht="14.4" x14ac:dyDescent="0.3">
      <c r="C156" s="5"/>
    </row>
    <row r="157" spans="3:3" ht="14.4" x14ac:dyDescent="0.3">
      <c r="C157" s="5"/>
    </row>
    <row r="158" spans="3:3" ht="14.4" x14ac:dyDescent="0.3">
      <c r="C158" s="5"/>
    </row>
    <row r="159" spans="3:3" ht="14.4" x14ac:dyDescent="0.3">
      <c r="C159" s="5"/>
    </row>
    <row r="160" spans="3:3" ht="14.4" x14ac:dyDescent="0.3">
      <c r="C160" s="5"/>
    </row>
    <row r="161" spans="3:3" ht="14.4" x14ac:dyDescent="0.3">
      <c r="C161" s="5"/>
    </row>
    <row r="162" spans="3:3" ht="14.4" x14ac:dyDescent="0.3">
      <c r="C162" s="5"/>
    </row>
    <row r="163" spans="3:3" ht="14.4" x14ac:dyDescent="0.3">
      <c r="C163" s="5"/>
    </row>
    <row r="164" spans="3:3" ht="14.4" x14ac:dyDescent="0.3">
      <c r="C164" s="5"/>
    </row>
    <row r="165" spans="3:3" ht="14.4" x14ac:dyDescent="0.3">
      <c r="C165" s="5"/>
    </row>
    <row r="166" spans="3:3" ht="14.4" x14ac:dyDescent="0.3">
      <c r="C166" s="5"/>
    </row>
    <row r="167" spans="3:3" ht="14.4" x14ac:dyDescent="0.3">
      <c r="C167" s="5"/>
    </row>
    <row r="168" spans="3:3" ht="14.4" x14ac:dyDescent="0.3">
      <c r="C168" s="5"/>
    </row>
    <row r="169" spans="3:3" ht="14.4" x14ac:dyDescent="0.3">
      <c r="C169" s="5"/>
    </row>
    <row r="170" spans="3:3" ht="14.4" x14ac:dyDescent="0.3">
      <c r="C170" s="5"/>
    </row>
    <row r="171" spans="3:3" ht="14.4" x14ac:dyDescent="0.3">
      <c r="C171" s="5"/>
    </row>
    <row r="172" spans="3:3" ht="14.4" x14ac:dyDescent="0.3">
      <c r="C172" s="5"/>
    </row>
    <row r="173" spans="3:3" ht="14.4" x14ac:dyDescent="0.3">
      <c r="C173" s="5"/>
    </row>
    <row r="174" spans="3:3" ht="14.4" x14ac:dyDescent="0.3">
      <c r="C174" s="5"/>
    </row>
    <row r="175" spans="3:3" ht="14.4" x14ac:dyDescent="0.3">
      <c r="C175" s="5"/>
    </row>
    <row r="176" spans="3:3" ht="14.4" x14ac:dyDescent="0.3">
      <c r="C176" s="5"/>
    </row>
    <row r="177" spans="3:3" ht="14.4" x14ac:dyDescent="0.3">
      <c r="C177" s="5"/>
    </row>
    <row r="178" spans="3:3" ht="14.4" x14ac:dyDescent="0.3">
      <c r="C178" s="5"/>
    </row>
    <row r="179" spans="3:3" ht="14.4" x14ac:dyDescent="0.3">
      <c r="C179" s="5"/>
    </row>
    <row r="180" spans="3:3" ht="14.4" x14ac:dyDescent="0.3">
      <c r="C180" s="5"/>
    </row>
    <row r="181" spans="3:3" ht="14.4" x14ac:dyDescent="0.3">
      <c r="C181" s="5"/>
    </row>
    <row r="182" spans="3:3" ht="14.4" x14ac:dyDescent="0.3">
      <c r="C182" s="5"/>
    </row>
    <row r="183" spans="3:3" ht="14.4" x14ac:dyDescent="0.3">
      <c r="C183" s="5"/>
    </row>
    <row r="184" spans="3:3" ht="14.4" x14ac:dyDescent="0.3">
      <c r="C184" s="5"/>
    </row>
    <row r="185" spans="3:3" ht="14.4" x14ac:dyDescent="0.3">
      <c r="C185" s="5"/>
    </row>
    <row r="186" spans="3:3" ht="14.4" x14ac:dyDescent="0.3">
      <c r="C186" s="5"/>
    </row>
    <row r="187" spans="3:3" ht="14.4" x14ac:dyDescent="0.3">
      <c r="C187" s="5"/>
    </row>
    <row r="188" spans="3:3" ht="14.4" x14ac:dyDescent="0.3">
      <c r="C188" s="5"/>
    </row>
    <row r="189" spans="3:3" ht="14.4" x14ac:dyDescent="0.3">
      <c r="C189" s="5"/>
    </row>
    <row r="190" spans="3:3" ht="14.4" x14ac:dyDescent="0.3">
      <c r="C190" s="5"/>
    </row>
    <row r="191" spans="3:3" ht="14.4" x14ac:dyDescent="0.3">
      <c r="C191" s="5"/>
    </row>
    <row r="192" spans="3:3" ht="14.4" x14ac:dyDescent="0.3">
      <c r="C192" s="5"/>
    </row>
    <row r="193" spans="3:3" ht="14.4" x14ac:dyDescent="0.3">
      <c r="C193" s="5"/>
    </row>
    <row r="194" spans="3:3" ht="14.4" x14ac:dyDescent="0.3">
      <c r="C194" s="5"/>
    </row>
    <row r="195" spans="3:3" ht="14.4" x14ac:dyDescent="0.3">
      <c r="C195" s="5"/>
    </row>
    <row r="196" spans="3:3" ht="14.4" x14ac:dyDescent="0.3">
      <c r="C196" s="5"/>
    </row>
    <row r="197" spans="3:3" ht="14.4" x14ac:dyDescent="0.3">
      <c r="C197" s="5"/>
    </row>
    <row r="198" spans="3:3" ht="14.4" x14ac:dyDescent="0.3">
      <c r="C198" s="5"/>
    </row>
    <row r="199" spans="3:3" ht="14.4" x14ac:dyDescent="0.3">
      <c r="C199" s="5"/>
    </row>
    <row r="200" spans="3:3" ht="14.4" x14ac:dyDescent="0.3">
      <c r="C200" s="5"/>
    </row>
    <row r="201" spans="3:3" ht="14.4" x14ac:dyDescent="0.3">
      <c r="C201" s="5"/>
    </row>
    <row r="202" spans="3:3" ht="14.4" x14ac:dyDescent="0.3">
      <c r="C202" s="5"/>
    </row>
    <row r="203" spans="3:3" ht="14.4" x14ac:dyDescent="0.3">
      <c r="C203" s="5"/>
    </row>
    <row r="204" spans="3:3" ht="14.4" x14ac:dyDescent="0.3">
      <c r="C204" s="5"/>
    </row>
    <row r="205" spans="3:3" ht="14.4" x14ac:dyDescent="0.3">
      <c r="C205" s="5"/>
    </row>
    <row r="206" spans="3:3" ht="14.4" x14ac:dyDescent="0.3">
      <c r="C206" s="5"/>
    </row>
    <row r="207" spans="3:3" ht="14.4" x14ac:dyDescent="0.3">
      <c r="C207" s="5"/>
    </row>
    <row r="208" spans="3:3" ht="14.4" x14ac:dyDescent="0.3">
      <c r="C208" s="5"/>
    </row>
    <row r="209" spans="3:3" ht="14.4" x14ac:dyDescent="0.3">
      <c r="C209" s="5"/>
    </row>
    <row r="210" spans="3:3" ht="14.4" x14ac:dyDescent="0.3">
      <c r="C210" s="5"/>
    </row>
    <row r="211" spans="3:3" ht="14.4" x14ac:dyDescent="0.3">
      <c r="C211" s="5"/>
    </row>
    <row r="212" spans="3:3" ht="14.4" x14ac:dyDescent="0.3">
      <c r="C212" s="5"/>
    </row>
    <row r="213" spans="3:3" ht="14.4" x14ac:dyDescent="0.3">
      <c r="C213" s="5"/>
    </row>
    <row r="214" spans="3:3" ht="14.4" x14ac:dyDescent="0.3">
      <c r="C214" s="5"/>
    </row>
    <row r="215" spans="3:3" ht="14.4" x14ac:dyDescent="0.3">
      <c r="C215" s="5"/>
    </row>
    <row r="216" spans="3:3" ht="14.4" x14ac:dyDescent="0.3">
      <c r="C216" s="5"/>
    </row>
    <row r="217" spans="3:3" ht="14.4" x14ac:dyDescent="0.3">
      <c r="C217" s="5"/>
    </row>
    <row r="218" spans="3:3" ht="14.4" x14ac:dyDescent="0.3">
      <c r="C218" s="5"/>
    </row>
    <row r="219" spans="3:3" ht="14.4" x14ac:dyDescent="0.3">
      <c r="C219" s="5"/>
    </row>
    <row r="220" spans="3:3" ht="14.4" x14ac:dyDescent="0.3">
      <c r="C220" s="5"/>
    </row>
    <row r="221" spans="3:3" ht="14.4" x14ac:dyDescent="0.3">
      <c r="C221" s="5"/>
    </row>
    <row r="222" spans="3:3" ht="14.4" x14ac:dyDescent="0.3">
      <c r="C222" s="5"/>
    </row>
    <row r="223" spans="3:3" ht="14.4" x14ac:dyDescent="0.3">
      <c r="C223" s="5"/>
    </row>
    <row r="224" spans="3:3" ht="14.4" x14ac:dyDescent="0.3">
      <c r="C224" s="5"/>
    </row>
    <row r="225" spans="3:3" ht="14.4" x14ac:dyDescent="0.3">
      <c r="C225" s="5"/>
    </row>
    <row r="226" spans="3:3" ht="14.4" x14ac:dyDescent="0.3">
      <c r="C226" s="5"/>
    </row>
    <row r="227" spans="3:3" ht="14.4" x14ac:dyDescent="0.3">
      <c r="C227" s="5"/>
    </row>
    <row r="228" spans="3:3" ht="14.4" x14ac:dyDescent="0.3">
      <c r="C228" s="5"/>
    </row>
    <row r="229" spans="3:3" ht="14.4" x14ac:dyDescent="0.3">
      <c r="C229" s="5"/>
    </row>
    <row r="230" spans="3:3" ht="14.4" x14ac:dyDescent="0.3">
      <c r="C230" s="5"/>
    </row>
    <row r="231" spans="3:3" ht="14.4" x14ac:dyDescent="0.3">
      <c r="C231" s="5"/>
    </row>
    <row r="232" spans="3:3" ht="14.4" x14ac:dyDescent="0.3">
      <c r="C232" s="5"/>
    </row>
    <row r="233" spans="3:3" ht="14.4" x14ac:dyDescent="0.3">
      <c r="C233" s="5"/>
    </row>
    <row r="234" spans="3:3" ht="14.4" x14ac:dyDescent="0.3">
      <c r="C234" s="5"/>
    </row>
    <row r="235" spans="3:3" ht="14.4" x14ac:dyDescent="0.3">
      <c r="C235" s="5"/>
    </row>
    <row r="236" spans="3:3" ht="14.4" x14ac:dyDescent="0.3">
      <c r="C236" s="5"/>
    </row>
    <row r="237" spans="3:3" ht="14.4" x14ac:dyDescent="0.3">
      <c r="C237" s="5"/>
    </row>
    <row r="238" spans="3:3" ht="14.4" x14ac:dyDescent="0.3">
      <c r="C238" s="5"/>
    </row>
    <row r="239" spans="3:3" ht="14.4" x14ac:dyDescent="0.3">
      <c r="C239" s="5"/>
    </row>
    <row r="240" spans="3:3" ht="14.4" x14ac:dyDescent="0.3">
      <c r="C240" s="5"/>
    </row>
    <row r="241" spans="3:3" ht="14.4" x14ac:dyDescent="0.3">
      <c r="C241" s="5"/>
    </row>
  </sheetData>
  <pageMargins left="0.7" right="0.7" top="0.75" bottom="0.75" header="0.3" footer="0.3"/>
  <pageSetup paperSize="9" orientation="portrait" horizontalDpi="300" verticalDpi="300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4" sqref="H14"/>
    </sheetView>
  </sheetViews>
  <sheetFormatPr defaultRowHeight="13.2" x14ac:dyDescent="0.25"/>
  <sheetData/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Задания</vt:lpstr>
      <vt:lpstr>Задание 1</vt:lpstr>
      <vt:lpstr>Задание 2</vt:lpstr>
      <vt:lpstr>Задание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Glukhov, Nikita</dc:creator>
  <cp:lastModifiedBy>admin</cp:lastModifiedBy>
  <dcterms:created xsi:type="dcterms:W3CDTF">2019-12-24T06:39:33Z</dcterms:created>
  <dcterms:modified xsi:type="dcterms:W3CDTF">2023-04-19T06:57:34Z</dcterms:modified>
</cp:coreProperties>
</file>