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8" i="2"/>
  <c r="H17" i="2"/>
  <c r="H16" i="2"/>
  <c r="H14" i="2"/>
  <c r="H13" i="2"/>
  <c r="H12" i="2"/>
  <c r="H10" i="2"/>
  <c r="H9" i="2"/>
  <c r="H7" i="2"/>
  <c r="H6" i="2"/>
  <c r="H5" i="2"/>
  <c r="G5" i="2"/>
  <c r="I19" i="2"/>
  <c r="I15" i="2"/>
  <c r="I11" i="2"/>
  <c r="I8" i="2"/>
  <c r="I4" i="2"/>
  <c r="H8" i="2"/>
  <c r="D19" i="2" l="1"/>
  <c r="D15" i="2"/>
  <c r="D11" i="2"/>
  <c r="E11" i="2" s="1"/>
  <c r="D8" i="2"/>
  <c r="E5" i="2"/>
  <c r="E6" i="2"/>
  <c r="E7" i="2"/>
  <c r="E9" i="2"/>
  <c r="E10" i="2"/>
  <c r="E12" i="2"/>
  <c r="E13" i="2"/>
  <c r="E14" i="2"/>
  <c r="E16" i="2"/>
  <c r="E17" i="2"/>
  <c r="E18" i="2"/>
  <c r="E20" i="2"/>
  <c r="E21" i="2"/>
  <c r="D4" i="2"/>
  <c r="C19" i="2"/>
  <c r="C15" i="2"/>
  <c r="C11" i="2"/>
  <c r="C8" i="2"/>
  <c r="C4" i="2"/>
  <c r="B19" i="2"/>
  <c r="B15" i="2"/>
  <c r="B11" i="2"/>
  <c r="B8" i="2"/>
  <c r="B4" i="2"/>
  <c r="G4" i="1"/>
  <c r="F4" i="1"/>
  <c r="F5" i="1"/>
  <c r="E15" i="2" l="1"/>
  <c r="E19" i="2"/>
  <c r="B22" i="2"/>
  <c r="E8" i="2"/>
  <c r="D22" i="2"/>
  <c r="E4" i="2"/>
  <c r="C22" i="2"/>
  <c r="E5" i="1"/>
  <c r="G6" i="2" l="1"/>
  <c r="E22" i="2"/>
  <c r="G8" i="2"/>
  <c r="G11" i="2"/>
  <c r="G21" i="2"/>
  <c r="G9" i="2"/>
  <c r="G7" i="2"/>
  <c r="G14" i="2"/>
  <c r="G10" i="2"/>
  <c r="G4" i="2"/>
  <c r="G19" i="2"/>
  <c r="G13" i="2"/>
  <c r="G20" i="2"/>
  <c r="G12" i="2"/>
  <c r="G15" i="2"/>
  <c r="G18" i="2"/>
  <c r="G16" i="2"/>
  <c r="G17" i="2"/>
</calcChain>
</file>

<file path=xl/sharedStrings.xml><?xml version="1.0" encoding="utf-8"?>
<sst xmlns="http://schemas.openxmlformats.org/spreadsheetml/2006/main" count="68" uniqueCount="68">
  <si>
    <t>Рейтинг</t>
  </si>
  <si>
    <t xml:space="preserve">Прогноз </t>
  </si>
  <si>
    <t>Иваново</t>
  </si>
  <si>
    <t>Кострома</t>
  </si>
  <si>
    <t>Владимир</t>
  </si>
  <si>
    <t>Ярославль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</si>
  <si>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</si>
  <si>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</si>
  <si>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</si>
  <si>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</si>
  <si>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</si>
  <si>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</si>
  <si>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</si>
  <si>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</si>
  <si>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</si>
  <si>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</si>
  <si>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</si>
  <si>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</si>
  <si>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</si>
  <si>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</si>
  <si>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</si>
  <si>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</si>
  <si>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</si>
  <si>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</si>
  <si>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</si>
  <si>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</si>
  <si>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</si>
  <si>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</si>
  <si>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</si>
  <si>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</si>
  <si>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</si>
  <si>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</si>
  <si>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</si>
  <si>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Итого:</t>
  </si>
  <si>
    <t>Москва</t>
  </si>
  <si>
    <t>Регион/Магазин</t>
  </si>
  <si>
    <t>рейтинг среди всех магазинов</t>
  </si>
  <si>
    <t>Рейтинг среди регионов</t>
  </si>
  <si>
    <r>
      <t>(ЛЕВСИМВ(</t>
    </r>
    <r>
      <rPr>
        <sz val="11"/>
        <color rgb="FF0000FF"/>
        <rFont val="Calibri"/>
        <family val="2"/>
        <charset val="204"/>
        <scheme val="minor"/>
      </rPr>
      <t>A4</t>
    </r>
    <r>
      <rPr>
        <sz val="11"/>
        <color rgb="FF000000"/>
        <rFont val="Calibri"/>
        <family val="2"/>
        <charset val="204"/>
        <scheme val="minor"/>
      </rPr>
      <t>;2)="Ма";(РАНГ(</t>
    </r>
    <r>
      <rPr>
        <sz val="11"/>
        <color rgb="FF008000"/>
        <rFont val="Calibri"/>
        <family val="2"/>
        <charset val="204"/>
        <scheme val="minor"/>
      </rPr>
      <t>B4</t>
    </r>
    <r>
      <rPr>
        <sz val="11"/>
        <color rgb="FF000000"/>
        <rFont val="Calibri"/>
        <family val="2"/>
        <charset val="204"/>
        <scheme val="minor"/>
      </rPr>
      <t>;ЕСЛИ(ЛЕВСИМВ(</t>
    </r>
    <r>
      <rPr>
        <sz val="11"/>
        <color rgb="FF9900CC"/>
        <rFont val="Calibri"/>
        <family val="2"/>
        <charset val="204"/>
        <scheme val="minor"/>
      </rPr>
      <t>$A$4:$A$36</t>
    </r>
    <r>
      <rPr>
        <sz val="11"/>
        <color rgb="FF000000"/>
        <rFont val="Calibri"/>
        <family val="2"/>
        <charset val="204"/>
        <scheme val="minor"/>
      </rPr>
      <t>;2)="Ма";</t>
    </r>
    <r>
      <rPr>
        <sz val="11"/>
        <color rgb="FF800000"/>
        <rFont val="Calibri"/>
        <family val="2"/>
        <charset val="204"/>
        <scheme val="minor"/>
      </rPr>
      <t>$B$4:$B$36</t>
    </r>
    <r>
      <rPr>
        <sz val="11"/>
        <color rgb="FF000000"/>
        <rFont val="Calibri"/>
        <family val="2"/>
        <charset val="204"/>
        <scheme val="minor"/>
      </rPr>
      <t>;0)));"")</t>
    </r>
  </si>
  <si>
    <t>ЛЕВСИМВ(A4;2)=МА";</t>
  </si>
  <si>
    <t>Склад</t>
  </si>
  <si>
    <t>Прогноз Декабрь</t>
  </si>
  <si>
    <t>%</t>
  </si>
  <si>
    <t>руб.</t>
  </si>
  <si>
    <t>Склад Казань</t>
  </si>
  <si>
    <t>Склад Самара</t>
  </si>
  <si>
    <t>Склад Уфа</t>
  </si>
  <si>
    <t>Склад Вологда</t>
  </si>
  <si>
    <t>Склад Санкт-Петербург</t>
  </si>
  <si>
    <t>Склад Пермь</t>
  </si>
  <si>
    <t>Склад Тюмень</t>
  </si>
  <si>
    <t>Склад Челябинск</t>
  </si>
  <si>
    <t>Склад Воронеж</t>
  </si>
  <si>
    <t>Склад Москва</t>
  </si>
  <si>
    <t>Склад Орел</t>
  </si>
  <si>
    <t>Склад Волгоград</t>
  </si>
  <si>
    <t>Склад Краснодар</t>
  </si>
  <si>
    <t xml:space="preserve">Поволжье </t>
  </si>
  <si>
    <t xml:space="preserve">Северо-Запад </t>
  </si>
  <si>
    <t xml:space="preserve">Сибирь-Урал </t>
  </si>
  <si>
    <t>Центр</t>
  </si>
  <si>
    <t xml:space="preserve">Юг </t>
  </si>
  <si>
    <t>Итого</t>
  </si>
  <si>
    <t>План</t>
  </si>
  <si>
    <t>Факт</t>
  </si>
  <si>
    <t>Рейтинг должен быть</t>
  </si>
  <si>
    <t>По формуле :(</t>
  </si>
  <si>
    <t>По ВТОРОЙ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</si>
</sst>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8"/>
      <name val="Arial"/>
      <family val="2"/>
      <charset val="1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</cellStyleXfs>
  <cellXfs count="75">
    <xf numFmtId="0" fontId="0" fillId="0" borderId="0" xfId="0"/>
    <xf numFmtId="9" fontId="6" fillId="0" borderId="5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5" fillId="2" borderId="8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>
      <alignment horizontal="center" vertical="center"/>
    </xf>
    <xf numFmtId="0" fontId="0" fillId="0" borderId="11" xfId="0" applyBorder="1"/>
    <xf numFmtId="1" fontId="5" fillId="2" borderId="13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3" fontId="1" fillId="0" borderId="17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3" fillId="0" borderId="28" xfId="1" applyFont="1" applyBorder="1" applyAlignment="1">
      <alignment horizontal="center" vertical="center" wrapText="1"/>
    </xf>
    <xf numFmtId="0" fontId="14" fillId="4" borderId="29" xfId="2" applyFont="1" applyFill="1" applyBorder="1" applyAlignment="1">
      <alignment horizontal="left" vertical="center"/>
    </xf>
    <xf numFmtId="3" fontId="15" fillId="4" borderId="3" xfId="0" applyNumberFormat="1" applyFont="1" applyFill="1" applyBorder="1" applyAlignment="1">
      <alignment horizontal="center" vertical="center"/>
    </xf>
    <xf numFmtId="9" fontId="15" fillId="4" borderId="3" xfId="0" applyNumberFormat="1" applyFont="1" applyFill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4" fillId="0" borderId="31" xfId="3" applyFont="1" applyBorder="1" applyAlignment="1">
      <alignment horizontal="left" vertical="center" wrapText="1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9" fontId="16" fillId="0" borderId="25" xfId="0" applyNumberFormat="1" applyFont="1" applyBorder="1" applyAlignment="1">
      <alignment horizontal="center" vertical="center"/>
    </xf>
    <xf numFmtId="0" fontId="4" fillId="0" borderId="34" xfId="2" applyFont="1" applyBorder="1" applyAlignment="1">
      <alignment horizontal="left" vertical="center" wrapText="1"/>
    </xf>
    <xf numFmtId="3" fontId="16" fillId="0" borderId="35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6" fillId="0" borderId="35" xfId="0" applyNumberFormat="1" applyFont="1" applyBorder="1" applyAlignment="1">
      <alignment horizontal="center" vertical="center"/>
    </xf>
    <xf numFmtId="0" fontId="4" fillId="0" borderId="34" xfId="3" applyFont="1" applyBorder="1" applyAlignment="1">
      <alignment horizontal="left" vertical="center" wrapText="1"/>
    </xf>
    <xf numFmtId="0" fontId="4" fillId="0" borderId="36" xfId="4" applyFont="1" applyBorder="1" applyAlignment="1">
      <alignment horizontal="left" vertical="center" wrapText="1"/>
    </xf>
    <xf numFmtId="3" fontId="16" fillId="0" borderId="37" xfId="0" applyNumberFormat="1" applyFont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9" fontId="15" fillId="4" borderId="8" xfId="0" applyNumberFormat="1" applyFont="1" applyFill="1" applyBorder="1" applyAlignment="1">
      <alignment horizontal="center" vertical="center"/>
    </xf>
    <xf numFmtId="9" fontId="15" fillId="4" borderId="4" xfId="0" applyNumberFormat="1" applyFont="1" applyFill="1" applyBorder="1" applyAlignment="1">
      <alignment horizontal="center" vertical="center"/>
    </xf>
    <xf numFmtId="0" fontId="4" fillId="0" borderId="36" xfId="2" applyFont="1" applyBorder="1" applyAlignment="1">
      <alignment horizontal="left" vertical="center" wrapText="1"/>
    </xf>
    <xf numFmtId="0" fontId="14" fillId="4" borderId="29" xfId="3" applyFont="1" applyFill="1" applyBorder="1" applyAlignment="1">
      <alignment horizontal="left" vertical="center"/>
    </xf>
    <xf numFmtId="0" fontId="4" fillId="0" borderId="31" xfId="2" applyFont="1" applyBorder="1" applyAlignment="1">
      <alignment horizontal="left" vertical="center" wrapText="1"/>
    </xf>
    <xf numFmtId="0" fontId="14" fillId="4" borderId="29" xfId="2" applyFont="1" applyFill="1" applyBorder="1" applyAlignment="1">
      <alignment horizontal="left" vertical="center" wrapText="1"/>
    </xf>
    <xf numFmtId="0" fontId="4" fillId="0" borderId="34" xfId="5" applyFont="1" applyBorder="1" applyAlignment="1">
      <alignment horizontal="left" vertical="center" wrapText="1"/>
    </xf>
    <xf numFmtId="0" fontId="4" fillId="0" borderId="36" xfId="3" applyFont="1" applyBorder="1" applyAlignment="1">
      <alignment horizontal="left" vertical="center" wrapText="1"/>
    </xf>
    <xf numFmtId="3" fontId="16" fillId="0" borderId="28" xfId="0" applyNumberFormat="1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9" fontId="15" fillId="4" borderId="12" xfId="0" applyNumberFormat="1" applyFont="1" applyFill="1" applyBorder="1" applyAlignment="1">
      <alignment horizontal="center" vertical="center"/>
    </xf>
    <xf numFmtId="9" fontId="0" fillId="0" borderId="0" xfId="0" applyNumberFormat="1"/>
    <xf numFmtId="3" fontId="15" fillId="4" borderId="16" xfId="0" applyNumberFormat="1" applyFont="1" applyFill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5" fillId="4" borderId="13" xfId="0" applyNumberFormat="1" applyFont="1" applyFill="1" applyBorder="1" applyAlignment="1">
      <alignment horizontal="center" vertical="center"/>
    </xf>
    <xf numFmtId="3" fontId="15" fillId="4" borderId="30" xfId="0" applyNumberFormat="1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3" fontId="16" fillId="0" borderId="42" xfId="0" applyNumberFormat="1" applyFont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5" borderId="26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23" xfId="2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</cellXfs>
  <cellStyles count="6">
    <cellStyle name="Обычный" xfId="0" builtinId="0"/>
    <cellStyle name="Обычный_Исх прошл" xfId="4"/>
    <cellStyle name="Обычный_Исходн 2" xfId="2"/>
    <cellStyle name="Обычный_Лист1" xfId="1"/>
    <cellStyle name="Обычный_Лист1 2" xfId="3"/>
    <cellStyle name="Обычный_Перчатки ХБ и ПВХ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I13" sqref="I13"/>
    </sheetView>
  </sheetViews>
  <sheetFormatPr defaultRowHeight="15" x14ac:dyDescent="0.25"/>
  <cols>
    <col min="1" max="1" width="16" bestFit="1" customWidth="1"/>
    <col min="4" max="4" width="15" customWidth="1"/>
    <col min="5" max="5" width="16.7109375" customWidth="1"/>
  </cols>
  <sheetData>
    <row r="1" spans="1:11" ht="15.75" thickBot="1" x14ac:dyDescent="0.3"/>
    <row r="2" spans="1:11" ht="15" customHeight="1" x14ac:dyDescent="0.25">
      <c r="A2" s="61" t="s">
        <v>35</v>
      </c>
      <c r="B2" s="59" t="s">
        <v>1</v>
      </c>
      <c r="C2" s="57" t="s">
        <v>0</v>
      </c>
      <c r="D2" s="57" t="s">
        <v>36</v>
      </c>
      <c r="E2" s="57" t="s">
        <v>37</v>
      </c>
    </row>
    <row r="3" spans="1:11" ht="15.75" thickBot="1" x14ac:dyDescent="0.3">
      <c r="A3" s="62"/>
      <c r="B3" s="60"/>
      <c r="C3" s="58"/>
      <c r="D3" s="58"/>
      <c r="E3" s="58"/>
    </row>
    <row r="4" spans="1:11" ht="15.75" thickBot="1" x14ac:dyDescent="0.3">
      <c r="A4" s="9" t="s">
        <v>2</v>
      </c>
      <c r="B4" s="6">
        <v>0.53068050661654786</v>
      </c>
      <c r="C4" s="10"/>
      <c r="D4" s="10"/>
      <c r="E4" s="10">
        <v>4</v>
      </c>
      <c r="F4" t="b">
        <f>LEFT(A4,2)="Ма"</f>
        <v>0</v>
      </c>
      <c r="G4" t="e">
        <f>RANK(B4,IF(LEFT($A$4:$A$36),"=Ма",0),2)</f>
        <v>#VALUE!</v>
      </c>
      <c r="J4" s="16" t="s">
        <v>38</v>
      </c>
    </row>
    <row r="5" spans="1:11" x14ac:dyDescent="0.25">
      <c r="A5" s="8" t="s">
        <v>6</v>
      </c>
      <c r="B5" s="1">
        <v>0.23995448288424384</v>
      </c>
      <c r="C5" s="11"/>
      <c r="D5" s="15">
        <v>24</v>
      </c>
      <c r="E5" s="16" t="str">
        <f>IF(LEFT(A4,2)="Ма",(RANK(B4,IF(LEFT($A$4:$A$36,2)="Ма",$B$4:$B$36,0))),"")</f>
        <v/>
      </c>
      <c r="F5" t="str">
        <f>LEFT(A5)</f>
        <v>М</v>
      </c>
    </row>
    <row r="6" spans="1:11" x14ac:dyDescent="0.25">
      <c r="A6" s="8" t="s">
        <v>7</v>
      </c>
      <c r="B6" s="2">
        <v>0.61321024639952881</v>
      </c>
      <c r="C6" s="11"/>
      <c r="D6" s="15">
        <v>12</v>
      </c>
      <c r="E6" s="15"/>
      <c r="K6" t="s">
        <v>39</v>
      </c>
    </row>
    <row r="7" spans="1:11" x14ac:dyDescent="0.25">
      <c r="A7" s="8" t="s">
        <v>8</v>
      </c>
      <c r="B7" s="2">
        <v>0.88663642462544068</v>
      </c>
      <c r="C7" s="11"/>
      <c r="D7" s="15">
        <v>3</v>
      </c>
      <c r="E7" s="15"/>
    </row>
    <row r="8" spans="1:11" x14ac:dyDescent="0.25">
      <c r="A8" s="8" t="s">
        <v>9</v>
      </c>
      <c r="B8" s="2">
        <v>0.31962292617487614</v>
      </c>
      <c r="C8" s="11"/>
      <c r="D8" s="15">
        <v>22</v>
      </c>
      <c r="E8" s="15"/>
    </row>
    <row r="9" spans="1:11" x14ac:dyDescent="0.25">
      <c r="A9" s="8" t="s">
        <v>10</v>
      </c>
      <c r="B9" s="2">
        <v>1.6867777751005737</v>
      </c>
      <c r="C9" s="11"/>
      <c r="D9" s="15">
        <v>2</v>
      </c>
      <c r="E9" s="15"/>
    </row>
    <row r="10" spans="1:11" x14ac:dyDescent="0.25">
      <c r="A10" s="8" t="s">
        <v>11</v>
      </c>
      <c r="B10" s="2">
        <v>0.14619640591247654</v>
      </c>
      <c r="C10" s="11"/>
      <c r="D10" s="15">
        <v>25</v>
      </c>
      <c r="E10" s="15"/>
    </row>
    <row r="11" spans="1:11" ht="15.75" thickBot="1" x14ac:dyDescent="0.3">
      <c r="A11" s="8" t="s">
        <v>12</v>
      </c>
      <c r="B11" s="3">
        <v>0.5807761259319697</v>
      </c>
      <c r="C11" s="11"/>
      <c r="D11" s="15">
        <v>16</v>
      </c>
      <c r="E11" s="15"/>
    </row>
    <row r="12" spans="1:11" ht="15.75" thickBot="1" x14ac:dyDescent="0.3">
      <c r="A12" s="9" t="s">
        <v>3</v>
      </c>
      <c r="B12" s="7">
        <v>0.62420252820208166</v>
      </c>
      <c r="C12" s="10"/>
      <c r="D12" s="15"/>
      <c r="E12" s="10">
        <v>2</v>
      </c>
    </row>
    <row r="13" spans="1:11" x14ac:dyDescent="0.25">
      <c r="A13" s="8" t="s">
        <v>13</v>
      </c>
      <c r="B13" s="1">
        <v>0.86845697263243393</v>
      </c>
      <c r="C13" s="11"/>
      <c r="D13" s="15">
        <v>4</v>
      </c>
      <c r="E13" s="15"/>
    </row>
    <row r="14" spans="1:11" x14ac:dyDescent="0.25">
      <c r="A14" s="8" t="s">
        <v>14</v>
      </c>
      <c r="B14" s="2">
        <v>0.61227994453632828</v>
      </c>
      <c r="C14" s="11"/>
      <c r="D14" s="15">
        <v>13</v>
      </c>
      <c r="E14" s="15"/>
    </row>
    <row r="15" spans="1:11" x14ac:dyDescent="0.25">
      <c r="A15" s="8" t="s">
        <v>15</v>
      </c>
      <c r="B15" s="2">
        <v>0</v>
      </c>
      <c r="C15" s="11"/>
      <c r="D15" s="15">
        <v>27</v>
      </c>
      <c r="E15" s="15"/>
    </row>
    <row r="16" spans="1:11" ht="15.75" thickBot="1" x14ac:dyDescent="0.3">
      <c r="A16" s="8" t="s">
        <v>16</v>
      </c>
      <c r="B16" s="3">
        <v>0.63495622753497605</v>
      </c>
      <c r="C16" s="11"/>
      <c r="D16" s="15">
        <v>11</v>
      </c>
      <c r="E16" s="15"/>
    </row>
    <row r="17" spans="1:5" ht="15.75" thickBot="1" x14ac:dyDescent="0.3">
      <c r="A17" s="9" t="s">
        <v>4</v>
      </c>
      <c r="B17" s="7">
        <v>0.50008593017375746</v>
      </c>
      <c r="C17" s="10"/>
      <c r="D17" s="15"/>
      <c r="E17" s="10">
        <v>5</v>
      </c>
    </row>
    <row r="18" spans="1:5" x14ac:dyDescent="0.25">
      <c r="A18" s="8" t="s">
        <v>17</v>
      </c>
      <c r="B18" s="1">
        <v>0.30947039165699575</v>
      </c>
      <c r="C18" s="11"/>
      <c r="D18" s="15">
        <v>23</v>
      </c>
      <c r="E18" s="15"/>
    </row>
    <row r="19" spans="1:5" x14ac:dyDescent="0.25">
      <c r="A19" s="8" t="s">
        <v>18</v>
      </c>
      <c r="B19" s="2">
        <v>0.42375464452906625</v>
      </c>
      <c r="C19" s="11"/>
      <c r="D19" s="15">
        <v>21</v>
      </c>
      <c r="E19" s="15"/>
    </row>
    <row r="20" spans="1:5" x14ac:dyDescent="0.25">
      <c r="A20" s="8" t="s">
        <v>19</v>
      </c>
      <c r="B20" s="2">
        <v>0.51000981212208207</v>
      </c>
      <c r="C20" s="11"/>
      <c r="D20" s="15">
        <v>18</v>
      </c>
      <c r="E20" s="15"/>
    </row>
    <row r="21" spans="1:5" x14ac:dyDescent="0.25">
      <c r="A21" s="8" t="s">
        <v>20</v>
      </c>
      <c r="B21" s="2">
        <v>0.86623752927881847</v>
      </c>
      <c r="C21" s="11"/>
      <c r="D21" s="15">
        <v>5</v>
      </c>
      <c r="E21" s="15"/>
    </row>
    <row r="22" spans="1:5" x14ac:dyDescent="0.25">
      <c r="A22" s="8" t="s">
        <v>21</v>
      </c>
      <c r="B22" s="2">
        <v>0.4620959470707337</v>
      </c>
      <c r="C22" s="11"/>
      <c r="D22" s="15">
        <v>20</v>
      </c>
      <c r="E22" s="15"/>
    </row>
    <row r="23" spans="1:5" x14ac:dyDescent="0.25">
      <c r="A23" s="8" t="s">
        <v>22</v>
      </c>
      <c r="B23" s="2">
        <v>0.55242156543251597</v>
      </c>
      <c r="C23" s="11"/>
      <c r="D23" s="15">
        <v>17</v>
      </c>
      <c r="E23" s="15"/>
    </row>
    <row r="24" spans="1:5" ht="15.75" thickBot="1" x14ac:dyDescent="0.3">
      <c r="A24" s="8" t="s">
        <v>23</v>
      </c>
      <c r="B24" s="3">
        <v>0.60388535128003429</v>
      </c>
      <c r="C24" s="11"/>
      <c r="D24" s="15">
        <v>14</v>
      </c>
      <c r="E24" s="15"/>
    </row>
    <row r="25" spans="1:5" ht="15.75" thickBot="1" x14ac:dyDescent="0.3">
      <c r="A25" s="9" t="s">
        <v>5</v>
      </c>
      <c r="B25" s="7">
        <v>0.77530729704925527</v>
      </c>
      <c r="C25" s="10"/>
      <c r="D25" s="15"/>
      <c r="E25" s="10">
        <v>1</v>
      </c>
    </row>
    <row r="26" spans="1:5" x14ac:dyDescent="0.25">
      <c r="A26" s="8" t="s">
        <v>24</v>
      </c>
      <c r="B26" s="1">
        <v>0.74900406019506416</v>
      </c>
      <c r="C26" s="11"/>
      <c r="D26" s="15">
        <v>9</v>
      </c>
      <c r="E26" s="15"/>
    </row>
    <row r="27" spans="1:5" x14ac:dyDescent="0.25">
      <c r="A27" s="8" t="s">
        <v>25</v>
      </c>
      <c r="B27" s="2">
        <v>0.8428062319974815</v>
      </c>
      <c r="C27" s="11"/>
      <c r="D27" s="15">
        <v>7</v>
      </c>
      <c r="E27" s="15"/>
    </row>
    <row r="28" spans="1:5" x14ac:dyDescent="0.25">
      <c r="A28" s="8" t="s">
        <v>26</v>
      </c>
      <c r="B28" s="2">
        <v>0.58792645875335992</v>
      </c>
      <c r="C28" s="11"/>
      <c r="D28" s="15">
        <v>15</v>
      </c>
      <c r="E28" s="15"/>
    </row>
    <row r="29" spans="1:5" x14ac:dyDescent="0.25">
      <c r="A29" s="8" t="s">
        <v>27</v>
      </c>
      <c r="B29" s="2">
        <v>1.7855528645598571</v>
      </c>
      <c r="C29" s="11"/>
      <c r="D29" s="15">
        <v>1</v>
      </c>
      <c r="E29" s="15"/>
    </row>
    <row r="30" spans="1:5" ht="15.75" thickBot="1" x14ac:dyDescent="0.3">
      <c r="A30" s="8" t="s">
        <v>28</v>
      </c>
      <c r="B30" s="3">
        <v>0.84400577870452376</v>
      </c>
      <c r="C30" s="11"/>
      <c r="D30" s="15">
        <v>6</v>
      </c>
      <c r="E30" s="15"/>
    </row>
    <row r="31" spans="1:5" ht="15.75" thickBot="1" x14ac:dyDescent="0.3">
      <c r="A31" s="9" t="s">
        <v>34</v>
      </c>
      <c r="B31" s="7">
        <v>0.61163547328917334</v>
      </c>
      <c r="C31" s="10"/>
      <c r="D31" s="15"/>
      <c r="E31" s="10">
        <v>3</v>
      </c>
    </row>
    <row r="32" spans="1:5" x14ac:dyDescent="0.25">
      <c r="A32" s="8" t="s">
        <v>29</v>
      </c>
      <c r="B32" s="1">
        <v>0.50534853936856383</v>
      </c>
      <c r="C32" s="11"/>
      <c r="D32" s="15">
        <v>19</v>
      </c>
      <c r="E32" s="15"/>
    </row>
    <row r="33" spans="1:5" x14ac:dyDescent="0.25">
      <c r="A33" s="8" t="s">
        <v>30</v>
      </c>
      <c r="B33" s="2">
        <v>0.82032899160917261</v>
      </c>
      <c r="C33" s="11"/>
      <c r="D33" s="15">
        <v>8</v>
      </c>
      <c r="E33" s="15"/>
    </row>
    <row r="34" spans="1:5" x14ac:dyDescent="0.25">
      <c r="A34" s="8" t="s">
        <v>31</v>
      </c>
      <c r="B34" s="2">
        <v>0.7166209000478222</v>
      </c>
      <c r="C34" s="11"/>
      <c r="D34" s="15">
        <v>10</v>
      </c>
      <c r="E34" s="15"/>
    </row>
    <row r="35" spans="1:5" ht="15.75" thickBot="1" x14ac:dyDescent="0.3">
      <c r="A35" s="8" t="s">
        <v>32</v>
      </c>
      <c r="B35" s="5">
        <v>2.0170640137336177E-2</v>
      </c>
      <c r="C35" s="12"/>
      <c r="D35" s="15">
        <v>26</v>
      </c>
      <c r="E35" s="15"/>
    </row>
    <row r="36" spans="1:5" ht="15.75" thickBot="1" x14ac:dyDescent="0.3">
      <c r="A36" s="13" t="s">
        <v>33</v>
      </c>
      <c r="B36" s="4">
        <v>0.62574489854670767</v>
      </c>
      <c r="C36" s="14"/>
    </row>
  </sheetData>
  <mergeCells count="5">
    <mergeCell ref="C2:C3"/>
    <mergeCell ref="B2:B3"/>
    <mergeCell ref="A2:A3"/>
    <mergeCell ref="D2:D3"/>
    <mergeCell ref="E2:E3"/>
  </mergeCells>
  <conditionalFormatting sqref="B5:B11 B13:B16 B18:B24 B26:B30 B32:B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11">
    <cfRule type="iconSet" priority="9">
      <iconSet reverse="1">
        <cfvo type="percent" val="0"/>
        <cfvo type="percent" val="33"/>
        <cfvo type="percent" val="67"/>
      </iconSet>
    </cfRule>
  </conditionalFormatting>
  <conditionalFormatting sqref="C13:C16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C18:C24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C26:C30">
    <cfRule type="iconSet" priority="6">
      <iconSet reverse="1">
        <cfvo type="percent" val="0"/>
        <cfvo type="percent" val="33"/>
        <cfvo type="percent" val="67"/>
      </iconSet>
    </cfRule>
  </conditionalFormatting>
  <conditionalFormatting sqref="C32">
    <cfRule type="iconSet" priority="5">
      <iconSet reverse="1">
        <cfvo type="percent" val="0"/>
        <cfvo type="percent" val="33"/>
        <cfvo type="percent" val="67"/>
      </iconSet>
    </cfRule>
  </conditionalFormatting>
  <conditionalFormatting sqref="C33:C35">
    <cfRule type="iconSet" priority="4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21" sqref="H21"/>
    </sheetView>
  </sheetViews>
  <sheetFormatPr defaultRowHeight="15" x14ac:dyDescent="0.25"/>
  <cols>
    <col min="1" max="1" width="21.7109375" customWidth="1"/>
    <col min="2" max="2" width="11.42578125" customWidth="1"/>
    <col min="3" max="4" width="11" customWidth="1"/>
    <col min="5" max="5" width="9.7109375" bestFit="1" customWidth="1"/>
    <col min="6" max="6" width="18.7109375" bestFit="1" customWidth="1"/>
    <col min="7" max="7" width="18.7109375" style="15" bestFit="1" customWidth="1"/>
    <col min="8" max="8" width="18.7109375" bestFit="1" customWidth="1"/>
  </cols>
  <sheetData>
    <row r="1" spans="1:9" ht="15.75" thickBot="1" x14ac:dyDescent="0.3">
      <c r="A1" s="65" t="s">
        <v>40</v>
      </c>
      <c r="B1" s="68"/>
      <c r="C1" s="69"/>
      <c r="D1" s="69"/>
      <c r="E1" s="69"/>
      <c r="F1" s="70"/>
    </row>
    <row r="2" spans="1:9" ht="15" customHeight="1" x14ac:dyDescent="0.25">
      <c r="A2" s="66"/>
      <c r="B2" s="71" t="s">
        <v>63</v>
      </c>
      <c r="C2" s="73" t="s">
        <v>64</v>
      </c>
      <c r="D2" s="73" t="s">
        <v>41</v>
      </c>
      <c r="E2" s="73"/>
      <c r="F2" s="63" t="s">
        <v>65</v>
      </c>
      <c r="G2" s="63" t="s">
        <v>66</v>
      </c>
      <c r="H2" s="63" t="s">
        <v>67</v>
      </c>
    </row>
    <row r="3" spans="1:9" ht="15.75" thickBot="1" x14ac:dyDescent="0.3">
      <c r="A3" s="67"/>
      <c r="B3" s="72"/>
      <c r="C3" s="74"/>
      <c r="D3" s="17" t="s">
        <v>43</v>
      </c>
      <c r="E3" s="17" t="s">
        <v>42</v>
      </c>
      <c r="F3" s="64"/>
      <c r="G3" s="64"/>
      <c r="H3" s="64"/>
    </row>
    <row r="4" spans="1:9" ht="15.75" thickBot="1" x14ac:dyDescent="0.3">
      <c r="A4" s="18" t="s">
        <v>57</v>
      </c>
      <c r="B4" s="46">
        <f>SUM(B5:B7)</f>
        <v>32769</v>
      </c>
      <c r="C4" s="33">
        <f t="shared" ref="C4:D4" si="0">SUM(C5:C7)</f>
        <v>6241</v>
      </c>
      <c r="D4" s="33">
        <f t="shared" si="0"/>
        <v>24053</v>
      </c>
      <c r="E4" s="20">
        <f>D4/B4</f>
        <v>0.73401690622234428</v>
      </c>
      <c r="F4" s="52">
        <v>5</v>
      </c>
      <c r="G4" s="52">
        <f>IF(LEFT(A4,2)&lt;&gt;"Ск",(RANK(E4,IF(LEFT($A$4:$A$22,2)&lt;&gt;"Ск",$E$4:$E$21,0))),"")</f>
        <v>17</v>
      </c>
      <c r="H4" s="15"/>
      <c r="I4" s="52">
        <f>IF(LEFT($A$4:$A$21,5)&lt;&gt;"Склад",SUMPRODUCT((LEFT($A$4:$A$21,5)&lt;&gt;"Склад")*(E4:E21&gt;E4))+1,"")</f>
        <v>5</v>
      </c>
    </row>
    <row r="5" spans="1:9" x14ac:dyDescent="0.25">
      <c r="A5" s="22" t="s">
        <v>44</v>
      </c>
      <c r="B5" s="47">
        <v>9466</v>
      </c>
      <c r="C5" s="23">
        <v>1803</v>
      </c>
      <c r="D5" s="24">
        <v>7320</v>
      </c>
      <c r="E5" s="25">
        <f t="shared" ref="E5:E22" si="1">D5/B5</f>
        <v>0.77329389393619274</v>
      </c>
      <c r="F5" s="21">
        <v>11</v>
      </c>
      <c r="G5" s="56">
        <f>IF(LEFT(A5,2)="Ск",(RANK(E5,IF(LEFT($A$4:$A$21,2)="Ск",$E$4:$E$21,0))),"")</f>
        <v>15</v>
      </c>
      <c r="H5" s="15">
        <f>IF(LEFT($A$4:$A$21,5)="СКЛАД",SUMPRODUCT((LEFT($A$4:$A$21,5)="СКЛАД")*(E4:E21&gt;E4))+1,"")</f>
        <v>13</v>
      </c>
    </row>
    <row r="6" spans="1:9" x14ac:dyDescent="0.25">
      <c r="A6" s="26" t="s">
        <v>45</v>
      </c>
      <c r="B6" s="48">
        <v>15427</v>
      </c>
      <c r="C6" s="27">
        <v>2938</v>
      </c>
      <c r="D6" s="27">
        <v>13299</v>
      </c>
      <c r="E6" s="29">
        <f t="shared" si="1"/>
        <v>0.86206002463213849</v>
      </c>
      <c r="F6" s="21">
        <v>8</v>
      </c>
      <c r="G6" s="56">
        <f>IF(LEFT(A6,2)="Ск",(RANK(E6,IF(LEFT($A$4:$A$22,2)="Ск",$E$4:$E$21,0))),"")</f>
        <v>11</v>
      </c>
      <c r="H6" s="15">
        <f t="shared" ref="H6:H7" si="2">IF(LEFT($A$4:$A$21,5)="СКЛАД",SUMPRODUCT((LEFT($A$4:$A$21,5)="СКЛАД")*(E5:E22&gt;E5))+1,"")</f>
        <v>13</v>
      </c>
    </row>
    <row r="7" spans="1:9" ht="15.75" thickBot="1" x14ac:dyDescent="0.3">
      <c r="A7" s="31" t="s">
        <v>46</v>
      </c>
      <c r="B7" s="49">
        <v>7876</v>
      </c>
      <c r="C7" s="32">
        <v>1500</v>
      </c>
      <c r="D7" s="27">
        <v>3434</v>
      </c>
      <c r="E7" s="29">
        <f t="shared" si="1"/>
        <v>0.43600812595226002</v>
      </c>
      <c r="F7" s="21">
        <v>13</v>
      </c>
      <c r="G7" s="56">
        <f>IF(LEFT(A7,2)="Ск",(RANK(E7,IF(LEFT($A$4:$A$22,2)="Ск",$E$4:$E$21,0))),"")</f>
        <v>18</v>
      </c>
      <c r="H7" s="15">
        <f t="shared" si="2"/>
        <v>10</v>
      </c>
    </row>
    <row r="8" spans="1:9" ht="15.75" thickBot="1" x14ac:dyDescent="0.3">
      <c r="A8" s="18" t="s">
        <v>58</v>
      </c>
      <c r="B8" s="50">
        <f>SUM(B9:B10)</f>
        <v>53714</v>
      </c>
      <c r="C8" s="33">
        <f t="shared" ref="C8:D8" si="3">SUM(C9:C10)</f>
        <v>10230</v>
      </c>
      <c r="D8" s="33">
        <f t="shared" si="3"/>
        <v>43131</v>
      </c>
      <c r="E8" s="35">
        <f t="shared" si="1"/>
        <v>0.80297501582455222</v>
      </c>
      <c r="F8" s="52">
        <v>4</v>
      </c>
      <c r="G8" s="52">
        <f>IF(LEFT(A8,2)&lt;&gt;"Ск",(RANK(E8,IF(LEFT($A$4:$A$22,2)&lt;&gt;"Ск",$E$4:$E$21,0))),"")</f>
        <v>13</v>
      </c>
      <c r="H8" s="15" t="str">
        <f>IF(LEFT($A$4:$A$35,5)="сКЛАД",SUMPRODUCT((LEFT($A$4:$A$35,5)="сКЛАД")*($B$4:$B$35&gt;B6))+1,"")</f>
        <v/>
      </c>
      <c r="I8" s="52">
        <f>IF(LEFT($A$4:$A$21,5)&lt;&gt;"Склад",SUMPRODUCT((LEFT($A$4:$A$21,5)&lt;&gt;"Склад")*(E8:E25&gt;E8))+1,"")</f>
        <v>4</v>
      </c>
    </row>
    <row r="9" spans="1:9" x14ac:dyDescent="0.25">
      <c r="A9" s="22" t="s">
        <v>47</v>
      </c>
      <c r="B9" s="47">
        <v>6598</v>
      </c>
      <c r="C9" s="23">
        <v>1256</v>
      </c>
      <c r="D9" s="27">
        <v>4852</v>
      </c>
      <c r="E9" s="28">
        <f t="shared" si="1"/>
        <v>0.73537435586541378</v>
      </c>
      <c r="F9" s="53">
        <v>12</v>
      </c>
      <c r="G9" s="56">
        <f>IF(LEFT(A9,2)="Ск",(RANK(E9,IF(LEFT($A$4:$A$22,2)="Ск",$E$4:$E$21,0))),"")</f>
        <v>16</v>
      </c>
      <c r="H9" s="15">
        <f t="shared" ref="H9:H10" si="4">IF(LEFT($A$4:$A$21,5)="СКЛАД",SUMPRODUCT((LEFT($A$4:$A$21,5)="СКЛАД")*(E8:E25&gt;E8))+1,"")</f>
        <v>10</v>
      </c>
    </row>
    <row r="10" spans="1:9" ht="15.75" thickBot="1" x14ac:dyDescent="0.3">
      <c r="A10" s="26" t="s">
        <v>48</v>
      </c>
      <c r="B10" s="48">
        <v>47116</v>
      </c>
      <c r="C10" s="27">
        <v>8974</v>
      </c>
      <c r="D10" s="27">
        <v>38279</v>
      </c>
      <c r="E10" s="28">
        <f t="shared" si="1"/>
        <v>0.81244163341540032</v>
      </c>
      <c r="F10" s="53">
        <v>9</v>
      </c>
      <c r="G10" s="56">
        <f>IF(LEFT(A10,2)="Ск",(RANK(E10,IF(LEFT($A$4:$A$22,2)="Ск",$E$4:$E$21,0))),"")</f>
        <v>12</v>
      </c>
      <c r="H10" s="15">
        <f t="shared" si="4"/>
        <v>11</v>
      </c>
    </row>
    <row r="11" spans="1:9" ht="15.75" thickBot="1" x14ac:dyDescent="0.3">
      <c r="A11" s="37" t="s">
        <v>59</v>
      </c>
      <c r="B11" s="50">
        <f>SUM(B12:B14)</f>
        <v>33532</v>
      </c>
      <c r="C11" s="33">
        <f t="shared" ref="C11:D11" si="5">SUM(C12:C14)</f>
        <v>6386</v>
      </c>
      <c r="D11" s="33">
        <f t="shared" si="5"/>
        <v>32316</v>
      </c>
      <c r="E11" s="34">
        <f t="shared" si="1"/>
        <v>0.96373613264940949</v>
      </c>
      <c r="F11" s="52">
        <v>3</v>
      </c>
      <c r="G11" s="52">
        <f>IF(LEFT(A11,2)&lt;&gt;"Ск",(RANK(E11,IF(LEFT($A$4:$A$22,2)&lt;&gt;"Ск",$E$4:$E$21,0))),"")</f>
        <v>7</v>
      </c>
      <c r="H11" s="15"/>
      <c r="I11" s="52">
        <f>IF(LEFT($A$4:$A$21,5)&lt;&gt;"Склад",SUMPRODUCT((LEFT($A$4:$A$21,5)&lt;&gt;"Склад")*(E11:E28&gt;E11))+1,"")</f>
        <v>2</v>
      </c>
    </row>
    <row r="12" spans="1:9" x14ac:dyDescent="0.25">
      <c r="A12" s="26" t="s">
        <v>49</v>
      </c>
      <c r="B12" s="48">
        <v>9308</v>
      </c>
      <c r="C12" s="27">
        <v>1773</v>
      </c>
      <c r="D12" s="27">
        <v>8668</v>
      </c>
      <c r="E12" s="28">
        <f t="shared" si="1"/>
        <v>0.93124194241512681</v>
      </c>
      <c r="F12" s="53">
        <v>6</v>
      </c>
      <c r="G12" s="56">
        <f>IF(LEFT(A12,2)="Ск",(RANK(E12,IF(LEFT($A$4:$A$22,2)="Ск",$E$4:$E$21,0))),"")</f>
        <v>9</v>
      </c>
      <c r="H12" s="15">
        <f t="shared" ref="H12:H14" si="6">IF(LEFT($A$4:$A$21,5)="СКЛАД",SUMPRODUCT((LEFT($A$4:$A$21,5)="СКЛАД")*(E11:E28&gt;E11))+1,"")</f>
        <v>6</v>
      </c>
    </row>
    <row r="13" spans="1:9" x14ac:dyDescent="0.25">
      <c r="A13" s="30" t="s">
        <v>50</v>
      </c>
      <c r="B13" s="48">
        <v>6140</v>
      </c>
      <c r="C13" s="27">
        <v>1169</v>
      </c>
      <c r="D13" s="27">
        <v>4757</v>
      </c>
      <c r="E13" s="28">
        <f t="shared" si="1"/>
        <v>0.77475570032573293</v>
      </c>
      <c r="F13" s="53">
        <v>10</v>
      </c>
      <c r="G13" s="56">
        <f>IF(LEFT(A13,2)="Ск",(RANK(E13,IF(LEFT($A$4:$A$22,2)="Ск",$E$4:$E$21,0))),"")</f>
        <v>14</v>
      </c>
      <c r="H13" s="15">
        <f t="shared" si="6"/>
        <v>6</v>
      </c>
    </row>
    <row r="14" spans="1:9" ht="15.75" thickBot="1" x14ac:dyDescent="0.3">
      <c r="A14" s="31" t="s">
        <v>51</v>
      </c>
      <c r="B14" s="49">
        <v>18084</v>
      </c>
      <c r="C14" s="32">
        <v>3444</v>
      </c>
      <c r="D14" s="27">
        <v>18891</v>
      </c>
      <c r="E14" s="28">
        <f t="shared" si="1"/>
        <v>1.0446250829462509</v>
      </c>
      <c r="F14" s="53">
        <v>2</v>
      </c>
      <c r="G14" s="56">
        <f>IF(LEFT(A14,2)="Ск",(RANK(E14,IF(LEFT($A$4:$A$22,2)="Ск",$E$4:$E$21,0))),"")</f>
        <v>3</v>
      </c>
      <c r="H14" s="15">
        <f t="shared" si="6"/>
        <v>8</v>
      </c>
    </row>
    <row r="15" spans="1:9" ht="15.75" thickBot="1" x14ac:dyDescent="0.3">
      <c r="A15" s="39" t="s">
        <v>60</v>
      </c>
      <c r="B15" s="50">
        <f>SUM(B16:B18)</f>
        <v>72637</v>
      </c>
      <c r="C15" s="33">
        <f t="shared" ref="C15:D15" si="7">SUM(C16:C18)</f>
        <v>13834</v>
      </c>
      <c r="D15" s="33">
        <f t="shared" si="7"/>
        <v>72881</v>
      </c>
      <c r="E15" s="34">
        <f t="shared" si="1"/>
        <v>1.0033591695692279</v>
      </c>
      <c r="F15" s="52">
        <v>2</v>
      </c>
      <c r="G15" s="52">
        <f>IF(LEFT(A15,2)&lt;&gt;"Ск",(RANK(E15,IF(LEFT($A$4:$A$22,2)&lt;&gt;"Ск",$E$4:$E$21,0))),"")</f>
        <v>6</v>
      </c>
      <c r="H15" s="15"/>
      <c r="I15" s="52">
        <f>IF(LEFT($A$4:$A$21,5)&lt;&gt;"Склад",SUMPRODUCT((LEFT($A$4:$A$21,5)&lt;&gt;"Склад")*(E15:E32&gt;E15))+1,"")</f>
        <v>2</v>
      </c>
    </row>
    <row r="16" spans="1:9" x14ac:dyDescent="0.25">
      <c r="A16" s="38" t="s">
        <v>52</v>
      </c>
      <c r="B16" s="47">
        <v>12502</v>
      </c>
      <c r="C16" s="23">
        <v>2381</v>
      </c>
      <c r="D16" s="27">
        <v>12915</v>
      </c>
      <c r="E16" s="28">
        <f t="shared" si="1"/>
        <v>1.0330347144456886</v>
      </c>
      <c r="F16" s="53">
        <v>3</v>
      </c>
      <c r="G16" s="56">
        <f>IF(LEFT(A16,2)="Ск",(RANK(E16,IF(LEFT($A$4:$A$22,2)="Ск",$E$4:$E$21,0))),"")</f>
        <v>4</v>
      </c>
      <c r="H16" s="15">
        <f t="shared" ref="H16:H18" si="8">IF(LEFT($A$4:$A$21,5)="СКЛАД",SUMPRODUCT((LEFT($A$4:$A$21,5)="СКЛАД")*(E15:E32&gt;E15))+1,"")</f>
        <v>4</v>
      </c>
    </row>
    <row r="17" spans="1:9" x14ac:dyDescent="0.25">
      <c r="A17" s="40" t="s">
        <v>53</v>
      </c>
      <c r="B17" s="48">
        <v>51285</v>
      </c>
      <c r="C17" s="27">
        <v>9768</v>
      </c>
      <c r="D17" s="27">
        <v>51869</v>
      </c>
      <c r="E17" s="28">
        <f t="shared" si="1"/>
        <v>1.0113873452276494</v>
      </c>
      <c r="F17" s="53">
        <v>4</v>
      </c>
      <c r="G17" s="56">
        <f>IF(LEFT(A17,2)="Ск",(RANK(E17,IF(LEFT($A$4:$A$22,2)="Ск",$E$4:$E$21,0))),"")</f>
        <v>5</v>
      </c>
      <c r="H17" s="15">
        <f t="shared" si="8"/>
        <v>3</v>
      </c>
    </row>
    <row r="18" spans="1:9" ht="15.75" thickBot="1" x14ac:dyDescent="0.3">
      <c r="A18" s="41" t="s">
        <v>54</v>
      </c>
      <c r="B18" s="49">
        <v>8850</v>
      </c>
      <c r="C18" s="32">
        <v>1685</v>
      </c>
      <c r="D18" s="27">
        <v>8097</v>
      </c>
      <c r="E18" s="28">
        <f t="shared" si="1"/>
        <v>0.91491525423728814</v>
      </c>
      <c r="F18" s="53">
        <v>7</v>
      </c>
      <c r="G18" s="56">
        <f>IF(LEFT(A18,2)="Ск",(RANK(E18,IF(LEFT($A$4:$A$22,2)="Ск",$E$4:$E$21,0))),"")</f>
        <v>10</v>
      </c>
      <c r="H18" s="15">
        <f t="shared" si="8"/>
        <v>2</v>
      </c>
    </row>
    <row r="19" spans="1:9" ht="15.75" thickBot="1" x14ac:dyDescent="0.3">
      <c r="A19" s="39" t="s">
        <v>61</v>
      </c>
      <c r="B19" s="50">
        <f>SUM(B20:B21)</f>
        <v>12023</v>
      </c>
      <c r="C19" s="33">
        <f t="shared" ref="C19:D19" si="9">SUM(C20:C21)</f>
        <v>2289</v>
      </c>
      <c r="D19" s="33">
        <f t="shared" si="9"/>
        <v>16716</v>
      </c>
      <c r="E19" s="34">
        <f t="shared" si="1"/>
        <v>1.3903351908841388</v>
      </c>
      <c r="F19" s="52">
        <v>1</v>
      </c>
      <c r="G19" s="52">
        <f>IF(LEFT(A19,2)&lt;&gt;"Ск",(RANK(E19,IF(LEFT($A$4:$A$21,2)&lt;&gt;"Ск",$E$4:$E$21,0))),"")</f>
        <v>2</v>
      </c>
      <c r="H19" s="15"/>
      <c r="I19" s="52">
        <f>IF(LEFT($A$4:$A$21,5)&lt;&gt;"Склад",SUMPRODUCT((LEFT($A$4:$A$21,5)&lt;&gt;"Склад")*(E19:E36&gt;E19))+1,"")</f>
        <v>1</v>
      </c>
    </row>
    <row r="20" spans="1:9" x14ac:dyDescent="0.25">
      <c r="A20" s="38" t="s">
        <v>55</v>
      </c>
      <c r="B20" s="47">
        <v>4816</v>
      </c>
      <c r="C20" s="23">
        <v>917</v>
      </c>
      <c r="D20" s="27">
        <v>4599</v>
      </c>
      <c r="E20" s="28">
        <f t="shared" si="1"/>
        <v>0.95494186046511631</v>
      </c>
      <c r="F20" s="53">
        <v>5</v>
      </c>
      <c r="G20" s="56">
        <f>IF(LEFT(A20,2)="Ск",(RANK(E20,IF(LEFT($A$4:$A$22,2)="Ск",$E$4:$E$21,0))),"")</f>
        <v>8</v>
      </c>
      <c r="H20" s="15">
        <f t="shared" ref="H20:H21" si="10">IF(LEFT($A$4:$A$21,5)="СКЛАД",SUMPRODUCT((LEFT($A$4:$A$21,5)="СКЛАД")*(E19:E36&gt;E19))+1,"")</f>
        <v>2</v>
      </c>
    </row>
    <row r="21" spans="1:9" ht="15.75" thickBot="1" x14ac:dyDescent="0.3">
      <c r="A21" s="36" t="s">
        <v>56</v>
      </c>
      <c r="B21" s="54">
        <v>7207</v>
      </c>
      <c r="C21" s="42">
        <v>1372</v>
      </c>
      <c r="D21" s="42">
        <v>12117</v>
      </c>
      <c r="E21" s="43">
        <f t="shared" si="1"/>
        <v>1.6812820868599971</v>
      </c>
      <c r="F21" s="55">
        <v>1</v>
      </c>
      <c r="G21" s="56">
        <f>IF(LEFT(A21,2)="Ск",(RANK(E21,IF(LEFT($A$4:$A$22,2)="Ск",$E$4:$E$21,0))),"")</f>
        <v>1</v>
      </c>
      <c r="H21" s="15">
        <f t="shared" si="10"/>
        <v>2</v>
      </c>
    </row>
    <row r="22" spans="1:9" ht="15.75" thickBot="1" x14ac:dyDescent="0.3">
      <c r="A22" s="39" t="s">
        <v>62</v>
      </c>
      <c r="B22" s="51">
        <f>B4+B8+B11+B15+B19</f>
        <v>204675</v>
      </c>
      <c r="C22" s="19">
        <f t="shared" ref="C22:D22" si="11">C4+C8+C11+C15+C19</f>
        <v>38980</v>
      </c>
      <c r="D22" s="19">
        <f t="shared" si="11"/>
        <v>189097</v>
      </c>
      <c r="E22" s="44">
        <f t="shared" si="1"/>
        <v>0.92388909246366191</v>
      </c>
      <c r="F22" s="45"/>
    </row>
    <row r="25" spans="1:9" ht="15" customHeight="1" x14ac:dyDescent="0.25"/>
  </sheetData>
  <mergeCells count="8">
    <mergeCell ref="H2:H3"/>
    <mergeCell ref="G2:G3"/>
    <mergeCell ref="A1:A3"/>
    <mergeCell ref="B1:F1"/>
    <mergeCell ref="B2:B3"/>
    <mergeCell ref="C2:C3"/>
    <mergeCell ref="D2:E2"/>
    <mergeCell ref="F2:F3"/>
  </mergeCells>
  <conditionalFormatting sqref="E19 E15 E11 E8 E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E21 E16:E18 E12:E14 E9:E10 E5:E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2023-12-09T17:25:36Z</dcterms:modified>
</cp:coreProperties>
</file>