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770" windowHeight="12270" tabRatio="291" activeTab="1"/>
  </bookViews>
  <sheets>
    <sheet name="Исходная табл" sheetId="15" r:id="rId1"/>
    <sheet name="График" sheetId="63" r:id="rId2"/>
  </sheets>
  <definedNames>
    <definedName name="Диапазон0.001" localSheetId="1">OFFSET(График!$M$10,График!$M$1-График!$K$1,,График!$K$1)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" i="15" l="1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M23" i="15" s="1"/>
  <c r="L24" i="15"/>
  <c r="M24" i="15" s="1"/>
  <c r="K19" i="15"/>
  <c r="M19" i="15" s="1"/>
  <c r="K20" i="15"/>
  <c r="M20" i="15" s="1"/>
  <c r="K21" i="15"/>
  <c r="K22" i="15"/>
  <c r="K23" i="15"/>
  <c r="K24" i="15"/>
  <c r="M22" i="15" l="1"/>
  <c r="M21" i="15"/>
  <c r="C12" i="63" a="1"/>
  <c r="C12" i="63" s="1"/>
  <c r="C13" i="63" a="1"/>
  <c r="C13" i="63" s="1"/>
  <c r="C14" i="63" a="1"/>
  <c r="C14" i="63" s="1"/>
  <c r="C15" i="63" a="1"/>
  <c r="C15" i="63" s="1"/>
  <c r="C16" i="63" a="1"/>
  <c r="C16" i="63" s="1"/>
  <c r="C17" i="63" a="1"/>
  <c r="C17" i="63" s="1"/>
  <c r="C18" i="63" a="1"/>
  <c r="C18" i="63" s="1"/>
  <c r="C19" i="63" a="1"/>
  <c r="C19" i="63" s="1"/>
  <c r="C20" i="63" a="1"/>
  <c r="C20" i="63" s="1"/>
  <c r="C21" i="63" a="1"/>
  <c r="C21" i="63" s="1"/>
  <c r="C22" i="63" a="1"/>
  <c r="C22" i="63" s="1"/>
  <c r="C23" i="63" a="1"/>
  <c r="C23" i="63" s="1"/>
  <c r="C10" i="63" a="1"/>
  <c r="C10" i="63" s="1"/>
  <c r="B20" i="63" l="1"/>
  <c r="E20" i="63"/>
  <c r="F20" i="63"/>
  <c r="G20" i="63"/>
  <c r="H20" i="63"/>
  <c r="K20" i="63" s="1"/>
  <c r="I20" i="63"/>
  <c r="B23" i="63"/>
  <c r="E23" i="63"/>
  <c r="F23" i="63"/>
  <c r="G23" i="63"/>
  <c r="H23" i="63"/>
  <c r="K23" i="63" s="1"/>
  <c r="I23" i="63"/>
  <c r="B22" i="63"/>
  <c r="E22" i="63"/>
  <c r="F22" i="63"/>
  <c r="G22" i="63"/>
  <c r="H22" i="63"/>
  <c r="K22" i="63" s="1"/>
  <c r="I22" i="63"/>
  <c r="B21" i="63"/>
  <c r="E21" i="63"/>
  <c r="F21" i="63"/>
  <c r="G21" i="63"/>
  <c r="H21" i="63"/>
  <c r="K21" i="63" s="1"/>
  <c r="I21" i="63"/>
  <c r="B19" i="63"/>
  <c r="E19" i="63"/>
  <c r="F19" i="63"/>
  <c r="G19" i="63"/>
  <c r="H19" i="63"/>
  <c r="K19" i="63" s="1"/>
  <c r="I19" i="63"/>
  <c r="B18" i="63"/>
  <c r="E18" i="63"/>
  <c r="F18" i="63"/>
  <c r="G18" i="63"/>
  <c r="H18" i="63"/>
  <c r="K18" i="63" s="1"/>
  <c r="I18" i="63"/>
  <c r="B15" i="63"/>
  <c r="E15" i="63"/>
  <c r="F15" i="63"/>
  <c r="G15" i="63"/>
  <c r="H15" i="63"/>
  <c r="K15" i="63" s="1"/>
  <c r="I15" i="63"/>
  <c r="B13" i="63"/>
  <c r="E13" i="63"/>
  <c r="F13" i="63"/>
  <c r="G13" i="63"/>
  <c r="H13" i="63"/>
  <c r="K13" i="63" s="1"/>
  <c r="I13" i="63"/>
  <c r="B17" i="63"/>
  <c r="E17" i="63"/>
  <c r="F17" i="63"/>
  <c r="G17" i="63"/>
  <c r="H17" i="63"/>
  <c r="K17" i="63" s="1"/>
  <c r="I17" i="63"/>
  <c r="B16" i="63"/>
  <c r="E16" i="63"/>
  <c r="F16" i="63"/>
  <c r="G16" i="63"/>
  <c r="H16" i="63"/>
  <c r="K16" i="63" s="1"/>
  <c r="I16" i="63"/>
  <c r="B14" i="63"/>
  <c r="E14" i="63"/>
  <c r="F14" i="63"/>
  <c r="G14" i="63"/>
  <c r="H14" i="63"/>
  <c r="K14" i="63" s="1"/>
  <c r="I14" i="63"/>
  <c r="B12" i="63"/>
  <c r="E12" i="63"/>
  <c r="F12" i="63"/>
  <c r="G12" i="63"/>
  <c r="H12" i="63"/>
  <c r="K12" i="63" s="1"/>
  <c r="I12" i="63"/>
  <c r="K18" i="15"/>
  <c r="M18" i="15" s="1"/>
  <c r="K17" i="15"/>
  <c r="J23" i="63" l="1"/>
  <c r="L23" i="63" s="1"/>
  <c r="J20" i="63"/>
  <c r="M20" i="63" s="1"/>
  <c r="J12" i="63"/>
  <c r="L12" i="63" s="1"/>
  <c r="J16" i="63"/>
  <c r="L16" i="63" s="1"/>
  <c r="J13" i="63"/>
  <c r="M13" i="63" s="1"/>
  <c r="J18" i="63"/>
  <c r="M18" i="63" s="1"/>
  <c r="J21" i="63"/>
  <c r="M21" i="63" s="1"/>
  <c r="J14" i="63"/>
  <c r="J17" i="63"/>
  <c r="J15" i="63"/>
  <c r="J19" i="63"/>
  <c r="J22" i="63"/>
  <c r="M17" i="15"/>
  <c r="C11" i="63" a="1"/>
  <c r="C11" i="63" s="1"/>
  <c r="H11" i="63" s="1"/>
  <c r="C24" i="63" a="1"/>
  <c r="C24" i="63" s="1"/>
  <c r="H24" i="63" s="1"/>
  <c r="C25" i="63" a="1"/>
  <c r="C25" i="63" s="1"/>
  <c r="G25" i="63" s="1"/>
  <c r="C26" i="63" a="1"/>
  <c r="C26" i="63" s="1"/>
  <c r="F26" i="63" s="1"/>
  <c r="C27" i="63" a="1"/>
  <c r="C27" i="63" s="1"/>
  <c r="F27" i="63" s="1"/>
  <c r="C28" i="63" a="1"/>
  <c r="C28" i="63" s="1"/>
  <c r="I28" i="63" s="1"/>
  <c r="C29" i="63" a="1"/>
  <c r="C29" i="63" s="1"/>
  <c r="H29" i="63" s="1"/>
  <c r="C30" i="63" a="1"/>
  <c r="C30" i="63" s="1"/>
  <c r="F30" i="63" s="1"/>
  <c r="C31" i="63" a="1"/>
  <c r="C31" i="63" s="1"/>
  <c r="F31" i="63" s="1"/>
  <c r="C32" i="63" a="1"/>
  <c r="C32" i="63" s="1"/>
  <c r="G32" i="63" s="1"/>
  <c r="C33" i="63" a="1"/>
  <c r="C33" i="63" s="1"/>
  <c r="H33" i="63" s="1"/>
  <c r="C34" i="63" a="1"/>
  <c r="C34" i="63" s="1"/>
  <c r="G34" i="63" s="1"/>
  <c r="C35" i="63" a="1"/>
  <c r="C35" i="63" s="1"/>
  <c r="F35" i="63" s="1"/>
  <c r="C36" i="63" a="1"/>
  <c r="C36" i="63" s="1"/>
  <c r="F36" i="63" s="1"/>
  <c r="C37" i="63" a="1"/>
  <c r="C37" i="63" s="1"/>
  <c r="G37" i="63" s="1"/>
  <c r="C38" i="63" a="1"/>
  <c r="C38" i="63" s="1"/>
  <c r="F38" i="63" s="1"/>
  <c r="C39" i="63" a="1"/>
  <c r="C39" i="63" s="1"/>
  <c r="I39" i="63" s="1"/>
  <c r="C40" i="63" a="1"/>
  <c r="C40" i="63" s="1"/>
  <c r="F40" i="63" s="1"/>
  <c r="C41" i="63" a="1"/>
  <c r="C41" i="63" s="1"/>
  <c r="C42" i="63" a="1"/>
  <c r="C42" i="63" s="1"/>
  <c r="H42" i="63" s="1"/>
  <c r="C43" i="63" a="1"/>
  <c r="C43" i="63" s="1"/>
  <c r="F43" i="63" s="1"/>
  <c r="C44" i="63" a="1"/>
  <c r="C44" i="63" s="1"/>
  <c r="H44" i="63" s="1"/>
  <c r="C45" i="63" a="1"/>
  <c r="C45" i="63" s="1"/>
  <c r="F45" i="63" s="1"/>
  <c r="M23" i="63" l="1"/>
  <c r="L21" i="63"/>
  <c r="M16" i="63"/>
  <c r="L13" i="63"/>
  <c r="M12" i="63"/>
  <c r="L20" i="63"/>
  <c r="L18" i="63"/>
  <c r="M17" i="63"/>
  <c r="L17" i="63"/>
  <c r="M14" i="63"/>
  <c r="L14" i="63"/>
  <c r="M22" i="63"/>
  <c r="L22" i="63"/>
  <c r="M19" i="63"/>
  <c r="L19" i="63"/>
  <c r="M15" i="63"/>
  <c r="L15" i="63"/>
  <c r="G26" i="63"/>
  <c r="G43" i="63"/>
  <c r="H34" i="63"/>
  <c r="F34" i="63"/>
  <c r="F39" i="63"/>
  <c r="G31" i="63"/>
  <c r="I37" i="63"/>
  <c r="F37" i="63"/>
  <c r="I24" i="63"/>
  <c r="H43" i="63"/>
  <c r="F32" i="63"/>
  <c r="G24" i="63"/>
  <c r="I35" i="63"/>
  <c r="I11" i="63"/>
  <c r="H35" i="63"/>
  <c r="I40" i="63"/>
  <c r="G35" i="63"/>
  <c r="I45" i="63"/>
  <c r="I43" i="63"/>
  <c r="I32" i="63"/>
  <c r="G42" i="63"/>
  <c r="G29" i="63"/>
  <c r="F44" i="63"/>
  <c r="F42" i="63"/>
  <c r="G39" i="63"/>
  <c r="F29" i="63"/>
  <c r="H26" i="63"/>
  <c r="F28" i="63"/>
  <c r="G11" i="63"/>
  <c r="I27" i="63"/>
  <c r="G45" i="63"/>
  <c r="G40" i="63"/>
  <c r="H37" i="63"/>
  <c r="H32" i="63"/>
  <c r="I29" i="63"/>
  <c r="H27" i="63"/>
  <c r="H45" i="63"/>
  <c r="H40" i="63"/>
  <c r="G27" i="63"/>
  <c r="B41" i="63"/>
  <c r="E41" i="63"/>
  <c r="B36" i="63"/>
  <c r="E36" i="63"/>
  <c r="B31" i="63"/>
  <c r="E31" i="63"/>
  <c r="B34" i="63"/>
  <c r="E34" i="63"/>
  <c r="I30" i="63"/>
  <c r="B24" i="63"/>
  <c r="E24" i="63"/>
  <c r="F24" i="63"/>
  <c r="B45" i="63"/>
  <c r="E45" i="63"/>
  <c r="I41" i="63"/>
  <c r="H38" i="63"/>
  <c r="I33" i="63"/>
  <c r="B29" i="63"/>
  <c r="E29" i="63"/>
  <c r="I25" i="63"/>
  <c r="I44" i="63"/>
  <c r="H41" i="63"/>
  <c r="B40" i="63"/>
  <c r="E40" i="63"/>
  <c r="G38" i="63"/>
  <c r="I36" i="63"/>
  <c r="B32" i="63"/>
  <c r="E32" i="63"/>
  <c r="G30" i="63"/>
  <c r="H25" i="63"/>
  <c r="B33" i="63"/>
  <c r="E33" i="63"/>
  <c r="B28" i="63"/>
  <c r="E28" i="63"/>
  <c r="B42" i="63"/>
  <c r="E42" i="63"/>
  <c r="I38" i="63"/>
  <c r="B26" i="63"/>
  <c r="E26" i="63"/>
  <c r="B37" i="63"/>
  <c r="E37" i="63"/>
  <c r="H30" i="63"/>
  <c r="B43" i="63"/>
  <c r="E43" i="63"/>
  <c r="G41" i="63"/>
  <c r="H36" i="63"/>
  <c r="B35" i="63"/>
  <c r="E35" i="63"/>
  <c r="G33" i="63"/>
  <c r="I31" i="63"/>
  <c r="H28" i="63"/>
  <c r="B27" i="63"/>
  <c r="E27" i="63"/>
  <c r="B44" i="63"/>
  <c r="E44" i="63"/>
  <c r="B39" i="63"/>
  <c r="E39" i="63"/>
  <c r="G44" i="63"/>
  <c r="I42" i="63"/>
  <c r="F41" i="63"/>
  <c r="H39" i="63"/>
  <c r="B38" i="63"/>
  <c r="E38" i="63"/>
  <c r="G36" i="63"/>
  <c r="I34" i="63"/>
  <c r="F33" i="63"/>
  <c r="H31" i="63"/>
  <c r="B30" i="63"/>
  <c r="E30" i="63"/>
  <c r="G28" i="63"/>
  <c r="I26" i="63"/>
  <c r="B25" i="63"/>
  <c r="E25" i="63"/>
  <c r="F25" i="63"/>
  <c r="B11" i="63"/>
  <c r="E11" i="63"/>
  <c r="F11" i="63"/>
  <c r="E10" i="63" l="1"/>
  <c r="H10" i="63"/>
  <c r="B10" i="63"/>
  <c r="M1" i="63" s="1"/>
  <c r="I10" i="63"/>
  <c r="G10" i="63"/>
  <c r="F10" i="63"/>
  <c r="K15" i="15" l="1"/>
  <c r="K16" i="15"/>
  <c r="M15" i="15" l="1"/>
  <c r="M16" i="15"/>
  <c r="K14" i="15" l="1"/>
  <c r="M14" i="15" l="1"/>
  <c r="K6" i="15" l="1"/>
  <c r="K7" i="15"/>
  <c r="K8" i="15"/>
  <c r="K11" i="15"/>
  <c r="K10" i="15"/>
  <c r="K9" i="15"/>
  <c r="K12" i="15"/>
  <c r="K13" i="15"/>
  <c r="K5" i="15"/>
  <c r="M7" i="15" l="1"/>
  <c r="M12" i="15"/>
  <c r="M11" i="15"/>
  <c r="M6" i="15"/>
  <c r="M9" i="15"/>
  <c r="M10" i="15"/>
  <c r="M8" i="15"/>
  <c r="M13" i="15"/>
  <c r="K45" i="63" l="1"/>
  <c r="K44" i="63"/>
  <c r="K43" i="63"/>
  <c r="K42" i="63"/>
  <c r="K41" i="63"/>
  <c r="K40" i="63"/>
  <c r="K39" i="63"/>
  <c r="K38" i="63"/>
  <c r="K37" i="63"/>
  <c r="K36" i="63"/>
  <c r="K35" i="63"/>
  <c r="K34" i="63"/>
  <c r="K33" i="63"/>
  <c r="K32" i="63"/>
  <c r="K31" i="63"/>
  <c r="K30" i="63"/>
  <c r="K29" i="63"/>
  <c r="K28" i="63"/>
  <c r="K27" i="63"/>
  <c r="K26" i="63"/>
  <c r="K25" i="63"/>
  <c r="K24" i="63"/>
  <c r="K11" i="63"/>
  <c r="K10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28" i="63"/>
  <c r="J27" i="63"/>
  <c r="J26" i="63"/>
  <c r="J25" i="63"/>
  <c r="J24" i="63"/>
  <c r="J11" i="63"/>
  <c r="J10" i="63"/>
  <c r="M11" i="63" l="1"/>
  <c r="M10" i="63"/>
  <c r="M42" i="63"/>
  <c r="M30" i="63"/>
  <c r="M33" i="63"/>
  <c r="M32" i="63"/>
  <c r="L41" i="63"/>
  <c r="M38" i="63"/>
  <c r="M31" i="63"/>
  <c r="M26" i="63"/>
  <c r="M27" i="63"/>
  <c r="M39" i="63"/>
  <c r="M29" i="63"/>
  <c r="M24" i="63"/>
  <c r="M28" i="63"/>
  <c r="M43" i="63"/>
  <c r="M25" i="63"/>
  <c r="M36" i="63"/>
  <c r="M40" i="63"/>
  <c r="M44" i="63"/>
  <c r="M37" i="63"/>
  <c r="M45" i="63"/>
  <c r="L27" i="63"/>
  <c r="L10" i="63"/>
  <c r="M34" i="63"/>
  <c r="L25" i="63"/>
  <c r="L36" i="63"/>
  <c r="L31" i="63"/>
  <c r="L26" i="63"/>
  <c r="L30" i="63"/>
  <c r="L40" i="63"/>
  <c r="L45" i="63"/>
  <c r="M41" i="63"/>
  <c r="L44" i="63"/>
  <c r="L33" i="63"/>
  <c r="M35" i="63"/>
  <c r="L32" i="63"/>
  <c r="L42" i="63"/>
  <c r="L24" i="63"/>
  <c r="L35" i="63"/>
  <c r="L43" i="63"/>
  <c r="L11" i="63"/>
  <c r="L28" i="63"/>
  <c r="L29" i="63"/>
  <c r="L37" i="63"/>
  <c r="L38" i="63"/>
  <c r="L39" i="63"/>
  <c r="L34" i="63"/>
  <c r="L5" i="15" l="1"/>
  <c r="M5" i="15" l="1"/>
</calcChain>
</file>

<file path=xl/sharedStrings.xml><?xml version="1.0" encoding="utf-8"?>
<sst xmlns="http://schemas.openxmlformats.org/spreadsheetml/2006/main" count="87" uniqueCount="46">
  <si>
    <t>Порядк.</t>
  </si>
  <si>
    <t>Дата</t>
  </si>
  <si>
    <t>№№</t>
  </si>
  <si>
    <t>Заказчик</t>
  </si>
  <si>
    <t>Исполнитель</t>
  </si>
  <si>
    <t>Аттестованное</t>
  </si>
  <si>
    <t xml:space="preserve">Рез-ты </t>
  </si>
  <si>
    <t>Отклонение</t>
  </si>
  <si>
    <t xml:space="preserve">Норматив </t>
  </si>
  <si>
    <t>Заключение</t>
  </si>
  <si>
    <t>заказ.</t>
  </si>
  <si>
    <t>шифров</t>
  </si>
  <si>
    <t>СО, АС</t>
  </si>
  <si>
    <t>значение,</t>
  </si>
  <si>
    <t>измерения</t>
  </si>
  <si>
    <t>Кк</t>
  </si>
  <si>
    <t>контроля</t>
  </si>
  <si>
    <t>о результатах</t>
  </si>
  <si>
    <t>Сij</t>
  </si>
  <si>
    <t>Сij-Со</t>
  </si>
  <si>
    <t>анализа</t>
  </si>
  <si>
    <t>3083а</t>
  </si>
  <si>
    <r>
      <rPr>
        <b/>
        <sz val="12"/>
        <color rgb="FFFF0000"/>
        <rFont val="Calibri"/>
        <family val="2"/>
        <charset val="204"/>
        <scheme val="minor"/>
      </rPr>
      <t>1.</t>
    </r>
    <r>
      <rPr>
        <b/>
        <sz val="12"/>
        <color theme="4" tint="-0.249977111117893"/>
        <rFont val="Calibri"/>
        <family val="2"/>
        <charset val="204"/>
        <scheme val="minor"/>
      </rPr>
      <t xml:space="preserve"> 1-на точка вышла за пределы действия </t>
    </r>
    <r>
      <rPr>
        <b/>
        <sz val="11"/>
        <color theme="4" tint="-0.249977111117893"/>
        <rFont val="Calibri"/>
        <family val="2"/>
        <charset val="204"/>
        <scheme val="minor"/>
      </rPr>
      <t>(</t>
    </r>
    <r>
      <rPr>
        <b/>
        <sz val="11"/>
        <color theme="4" tint="-0.249977111117893"/>
        <rFont val="Calibri"/>
        <family val="2"/>
        <charset val="204"/>
      </rPr>
      <t>±1,5)</t>
    </r>
  </si>
  <si>
    <r>
      <rPr>
        <b/>
        <sz val="12"/>
        <color rgb="FFFF0000"/>
        <rFont val="Calibri"/>
        <family val="2"/>
        <charset val="204"/>
        <scheme val="minor"/>
      </rPr>
      <t>2.</t>
    </r>
    <r>
      <rPr>
        <b/>
        <sz val="12"/>
        <color theme="4" tint="-0.249977111117893"/>
        <rFont val="Calibri"/>
        <family val="2"/>
        <charset val="204"/>
        <scheme val="minor"/>
      </rPr>
      <t xml:space="preserve"> 9-ть точект подряд находятся по одну сторону от средней линии</t>
    </r>
  </si>
  <si>
    <r>
      <rPr>
        <b/>
        <sz val="12"/>
        <color rgb="FFFF0000"/>
        <rFont val="Calibri"/>
        <family val="2"/>
        <charset val="204"/>
        <scheme val="minor"/>
      </rPr>
      <t xml:space="preserve">3. </t>
    </r>
    <r>
      <rPr>
        <b/>
        <sz val="12"/>
        <color theme="4" tint="-0.249977111117893"/>
        <rFont val="Calibri"/>
        <family val="2"/>
        <charset val="204"/>
        <scheme val="minor"/>
      </rPr>
      <t>6-ть возрастающих или убывающих точек подряд</t>
    </r>
  </si>
  <si>
    <r>
      <rPr>
        <b/>
        <sz val="12"/>
        <color rgb="FFFF0000"/>
        <rFont val="Calibri"/>
        <family val="2"/>
        <charset val="204"/>
        <scheme val="minor"/>
      </rPr>
      <t>5.</t>
    </r>
    <r>
      <rPr>
        <b/>
        <sz val="12"/>
        <color theme="4" tint="-0.249977111117893"/>
        <rFont val="Calibri"/>
        <family val="2"/>
        <charset val="204"/>
        <scheme val="minor"/>
      </rPr>
      <t xml:space="preserve"> 4-ре из 5-ти последовательных точек вышли за половину границы зоны предупреждения (</t>
    </r>
    <r>
      <rPr>
        <b/>
        <sz val="12"/>
        <color theme="4" tint="-0.249977111117893"/>
        <rFont val="Calibri"/>
        <family val="2"/>
        <charset val="204"/>
      </rPr>
      <t>±0,5)</t>
    </r>
  </si>
  <si>
    <r>
      <rPr>
        <b/>
        <sz val="12"/>
        <color rgb="FFFF0000"/>
        <rFont val="Calibri"/>
        <family val="2"/>
        <charset val="204"/>
        <scheme val="minor"/>
      </rPr>
      <t xml:space="preserve">6. </t>
    </r>
    <r>
      <rPr>
        <b/>
        <sz val="12"/>
        <color theme="4" tint="-0.249977111117893"/>
        <rFont val="Calibri"/>
        <family val="2"/>
        <charset val="204"/>
        <scheme val="minor"/>
      </rPr>
      <t>8-мь последовательных точек находятся по обеим сторонам средней линии и все эти точки вышли за половины границы зоны предупреждения</t>
    </r>
  </si>
  <si>
    <t>№заказа</t>
  </si>
  <si>
    <t>СО</t>
  </si>
  <si>
    <t>№ шифр</t>
  </si>
  <si>
    <t>Атт. Сод-е</t>
  </si>
  <si>
    <t>Результат измерения X,%</t>
  </si>
  <si>
    <r>
      <t>Результат    КП            d</t>
    </r>
    <r>
      <rPr>
        <b/>
        <vertAlign val="subscript"/>
        <sz val="10"/>
        <color indexed="8"/>
        <rFont val="Times New Roman"/>
        <family val="1"/>
        <charset val="204"/>
      </rPr>
      <t>iy</t>
    </r>
    <r>
      <rPr>
        <b/>
        <sz val="10"/>
        <color indexed="8"/>
        <rFont val="Times New Roman"/>
        <family val="1"/>
        <charset val="204"/>
      </rPr>
      <t xml:space="preserve"> = X - C</t>
    </r>
  </si>
  <si>
    <t>Норматив контроля</t>
  </si>
  <si>
    <t>Выводы о результате оперативного контроля</t>
  </si>
  <si>
    <t xml:space="preserve">Результат КП в приведённых единицах </t>
  </si>
  <si>
    <t>Со</t>
  </si>
  <si>
    <r>
      <t xml:space="preserve">точности, </t>
    </r>
    <r>
      <rPr>
        <b/>
        <sz val="12"/>
        <color indexed="10"/>
        <rFont val="Times New Roman"/>
        <family val="1"/>
        <charset val="204"/>
      </rPr>
      <t>К</t>
    </r>
  </si>
  <si>
    <t>Иванова</t>
  </si>
  <si>
    <t>Петрова</t>
  </si>
  <si>
    <t>Сидорова</t>
  </si>
  <si>
    <t>Диапазон: 0,001-0,0019%</t>
  </si>
  <si>
    <r>
      <rPr>
        <b/>
        <sz val="12"/>
        <color rgb="FFFF0000"/>
        <rFont val="Calibri"/>
        <family val="2"/>
        <charset val="204"/>
        <scheme val="minor"/>
      </rPr>
      <t xml:space="preserve">4. </t>
    </r>
    <r>
      <rPr>
        <b/>
        <sz val="12"/>
        <color theme="4" tint="-0.249977111117893"/>
        <rFont val="Calibri"/>
        <family val="2"/>
        <charset val="204"/>
        <scheme val="minor"/>
      </rPr>
      <t>2-ве из 3-х последовательных точек вышли за пределы предупреждения (±1,0)</t>
    </r>
  </si>
  <si>
    <t>Всего рез-ов-</t>
  </si>
  <si>
    <t>Кол-во последних КП-</t>
  </si>
  <si>
    <t>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</si>
</sst>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"/>
    <numFmt numFmtId="166" formatCode="[$-419]mmmm\ yyyy;@"/>
    <numFmt numFmtId="167" formatCode="0.000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</font>
    <font>
      <b/>
      <sz val="12"/>
      <color theme="4" tint="-0.249977111117893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vertAlign val="sub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u/>
      <sz val="20"/>
      <color rgb="FFFF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0ACAC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6" xfId="0" applyBorder="1"/>
    <xf numFmtId="164" fontId="4" fillId="0" borderId="6" xfId="1" applyNumberFormat="1" applyFont="1" applyFill="1" applyBorder="1" applyAlignment="1">
      <alignment horizontal="center"/>
    </xf>
    <xf numFmtId="0" fontId="2" fillId="0" borderId="6" xfId="4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0" xfId="29" applyFont="1" applyProtection="1">
      <protection locked="0"/>
    </xf>
    <xf numFmtId="0" fontId="10" fillId="0" borderId="0" xfId="29" applyFont="1" applyFill="1" applyBorder="1" applyProtection="1">
      <protection locked="0"/>
    </xf>
    <xf numFmtId="0" fontId="17" fillId="0" borderId="6" xfId="29" applyFont="1" applyBorder="1" applyAlignment="1" applyProtection="1">
      <alignment horizontal="center" vertical="center" wrapText="1"/>
    </xf>
    <xf numFmtId="0" fontId="17" fillId="0" borderId="6" xfId="29" applyFont="1" applyBorder="1" applyAlignment="1" applyProtection="1">
      <alignment horizontal="center" vertical="center"/>
    </xf>
    <xf numFmtId="0" fontId="18" fillId="0" borderId="6" xfId="29" applyFont="1" applyBorder="1" applyAlignment="1" applyProtection="1">
      <alignment horizontal="center" vertical="center"/>
      <protection locked="0"/>
    </xf>
    <xf numFmtId="0" fontId="17" fillId="0" borderId="6" xfId="29" applyFont="1" applyFill="1" applyBorder="1" applyAlignment="1" applyProtection="1">
      <alignment horizontal="center" vertical="center"/>
    </xf>
    <xf numFmtId="0" fontId="17" fillId="0" borderId="6" xfId="29" applyFont="1" applyFill="1" applyBorder="1" applyAlignment="1" applyProtection="1">
      <alignment horizontal="center" vertical="center" wrapText="1"/>
    </xf>
    <xf numFmtId="0" fontId="9" fillId="0" borderId="6" xfId="29" applyFont="1" applyBorder="1" applyAlignment="1" applyProtection="1">
      <alignment horizontal="center" vertical="center" wrapText="1"/>
    </xf>
    <xf numFmtId="0" fontId="20" fillId="0" borderId="6" xfId="29" applyFont="1" applyFill="1" applyBorder="1" applyAlignment="1" applyProtection="1">
      <alignment horizontal="center" vertical="center"/>
      <protection locked="0"/>
    </xf>
    <xf numFmtId="167" fontId="22" fillId="0" borderId="6" xfId="1" applyNumberFormat="1" applyFont="1" applyFill="1" applyBorder="1" applyAlignment="1">
      <alignment horizontal="center"/>
    </xf>
    <xf numFmtId="0" fontId="23" fillId="0" borderId="6" xfId="1" applyFont="1" applyFill="1" applyBorder="1" applyAlignment="1">
      <alignment horizontal="center"/>
    </xf>
    <xf numFmtId="0" fontId="10" fillId="0" borderId="0" xfId="29" applyFont="1" applyFill="1" applyProtection="1">
      <protection locked="0"/>
    </xf>
    <xf numFmtId="0" fontId="10" fillId="0" borderId="0" xfId="29" applyFont="1" applyFill="1" applyAlignment="1" applyProtection="1">
      <alignment horizontal="center"/>
      <protection locked="0"/>
    </xf>
    <xf numFmtId="0" fontId="10" fillId="0" borderId="0" xfId="29" applyFont="1" applyAlignment="1" applyProtection="1">
      <alignment horizontal="center"/>
      <protection locked="0"/>
    </xf>
    <xf numFmtId="0" fontId="5" fillId="0" borderId="6" xfId="4" applyFont="1" applyBorder="1" applyAlignment="1">
      <alignment horizontal="center"/>
    </xf>
    <xf numFmtId="0" fontId="5" fillId="0" borderId="6" xfId="0" applyFont="1" applyBorder="1"/>
    <xf numFmtId="0" fontId="26" fillId="0" borderId="0" xfId="1" applyFont="1"/>
    <xf numFmtId="0" fontId="5" fillId="0" borderId="0" xfId="1" applyFont="1"/>
    <xf numFmtId="0" fontId="2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25" fillId="0" borderId="2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4" fillId="0" borderId="5" xfId="1" applyFont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26" fillId="0" borderId="5" xfId="1" applyFont="1" applyBorder="1" applyAlignment="1">
      <alignment horizontal="center"/>
    </xf>
    <xf numFmtId="0" fontId="25" fillId="0" borderId="5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/>
    <xf numFmtId="0" fontId="26" fillId="0" borderId="12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27" fillId="0" borderId="6" xfId="29" applyFont="1" applyBorder="1" applyAlignment="1" applyProtection="1"/>
    <xf numFmtId="0" fontId="28" fillId="0" borderId="0" xfId="29" applyFont="1" applyProtection="1">
      <protection locked="0"/>
    </xf>
    <xf numFmtId="14" fontId="21" fillId="2" borderId="6" xfId="0" applyNumberFormat="1" applyFont="1" applyFill="1" applyBorder="1" applyAlignment="1">
      <alignment horizontal="center"/>
    </xf>
    <xf numFmtId="0" fontId="21" fillId="2" borderId="6" xfId="4" applyNumberFormat="1" applyFont="1" applyFill="1" applyBorder="1" applyAlignment="1">
      <alignment horizontal="center"/>
    </xf>
    <xf numFmtId="0" fontId="21" fillId="2" borderId="6" xfId="4" applyFont="1" applyFill="1" applyBorder="1" applyAlignment="1">
      <alignment horizontal="center"/>
    </xf>
    <xf numFmtId="14" fontId="5" fillId="2" borderId="6" xfId="4" applyNumberFormat="1" applyFont="1" applyFill="1" applyBorder="1" applyAlignment="1">
      <alignment horizontal="center"/>
    </xf>
    <xf numFmtId="0" fontId="6" fillId="2" borderId="6" xfId="4" applyFont="1" applyFill="1" applyBorder="1" applyAlignment="1">
      <alignment horizontal="center"/>
    </xf>
    <xf numFmtId="165" fontId="6" fillId="2" borderId="6" xfId="4" applyNumberFormat="1" applyFont="1" applyFill="1" applyBorder="1" applyAlignment="1">
      <alignment horizontal="center"/>
    </xf>
    <xf numFmtId="165" fontId="5" fillId="2" borderId="6" xfId="4" applyNumberFormat="1" applyFont="1" applyFill="1" applyBorder="1" applyAlignment="1">
      <alignment horizontal="center"/>
    </xf>
    <xf numFmtId="14" fontId="5" fillId="2" borderId="6" xfId="3" applyNumberFormat="1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14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6" xfId="4" applyFont="1" applyFill="1" applyBorder="1" applyAlignment="1">
      <alignment horizontal="center"/>
    </xf>
    <xf numFmtId="0" fontId="5" fillId="2" borderId="6" xfId="19" applyFont="1" applyFill="1" applyBorder="1" applyAlignment="1">
      <alignment horizontal="center"/>
    </xf>
    <xf numFmtId="164" fontId="11" fillId="0" borderId="6" xfId="29" applyNumberFormat="1" applyFont="1" applyFill="1" applyBorder="1" applyAlignment="1" applyProtection="1">
      <alignment horizontal="center" vertical="center"/>
    </xf>
    <xf numFmtId="0" fontId="5" fillId="0" borderId="8" xfId="0" applyFont="1" applyBorder="1"/>
    <xf numFmtId="0" fontId="10" fillId="0" borderId="6" xfId="29" applyFont="1" applyFill="1" applyBorder="1" applyProtection="1">
      <protection locked="0"/>
    </xf>
    <xf numFmtId="2" fontId="10" fillId="0" borderId="6" xfId="29" applyNumberFormat="1" applyFont="1" applyFill="1" applyBorder="1" applyProtection="1">
      <protection locked="0"/>
    </xf>
    <xf numFmtId="165" fontId="6" fillId="2" borderId="6" xfId="0" applyNumberFormat="1" applyFont="1" applyFill="1" applyBorder="1" applyAlignment="1">
      <alignment horizontal="center"/>
    </xf>
    <xf numFmtId="165" fontId="21" fillId="2" borderId="6" xfId="0" applyNumberFormat="1" applyFont="1" applyFill="1" applyBorder="1" applyAlignment="1">
      <alignment horizontal="center"/>
    </xf>
    <xf numFmtId="165" fontId="6" fillId="2" borderId="6" xfId="3" applyNumberFormat="1" applyFont="1" applyFill="1" applyBorder="1" applyAlignment="1">
      <alignment horizontal="center"/>
    </xf>
    <xf numFmtId="165" fontId="21" fillId="2" borderId="6" xfId="10" applyNumberFormat="1" applyFont="1" applyFill="1" applyBorder="1" applyAlignment="1">
      <alignment horizontal="center"/>
    </xf>
    <xf numFmtId="165" fontId="21" fillId="2" borderId="6" xfId="0" applyNumberFormat="1" applyFont="1" applyFill="1" applyBorder="1" applyAlignment="1">
      <alignment horizontal="center" vertical="center"/>
    </xf>
    <xf numFmtId="165" fontId="21" fillId="2" borderId="6" xfId="10" applyNumberFormat="1" applyFont="1" applyFill="1" applyBorder="1" applyAlignment="1">
      <alignment horizontal="center" vertical="center"/>
    </xf>
    <xf numFmtId="14" fontId="5" fillId="2" borderId="6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165" fontId="6" fillId="2" borderId="6" xfId="1" applyNumberFormat="1" applyFont="1" applyFill="1" applyBorder="1" applyAlignment="1">
      <alignment horizontal="center"/>
    </xf>
    <xf numFmtId="165" fontId="5" fillId="2" borderId="6" xfId="1" applyNumberFormat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0" fillId="0" borderId="6" xfId="29" applyFont="1" applyBorder="1" applyProtection="1">
      <protection locked="0"/>
    </xf>
    <xf numFmtId="0" fontId="10" fillId="0" borderId="6" xfId="29" applyFont="1" applyBorder="1" applyAlignment="1" applyProtection="1">
      <alignment horizontal="center"/>
      <protection locked="0"/>
    </xf>
    <xf numFmtId="0" fontId="10" fillId="0" borderId="6" xfId="29" applyFont="1" applyFill="1" applyBorder="1" applyAlignment="1" applyProtection="1">
      <alignment horizontal="center"/>
      <protection locked="0"/>
    </xf>
    <xf numFmtId="166" fontId="27" fillId="0" borderId="6" xfId="29" applyNumberFormat="1" applyFont="1" applyFill="1" applyBorder="1" applyAlignment="1" applyProtection="1">
      <alignment horizontal="left" vertical="center"/>
    </xf>
    <xf numFmtId="0" fontId="11" fillId="0" borderId="6" xfId="29" applyFont="1" applyFill="1" applyBorder="1" applyAlignment="1" applyProtection="1">
      <alignment horizontal="left"/>
    </xf>
    <xf numFmtId="0" fontId="7" fillId="0" borderId="6" xfId="29" applyFont="1" applyFill="1" applyBorder="1" applyAlignment="1" applyProtection="1">
      <alignment horizontal="center" vertical="center"/>
    </xf>
    <xf numFmtId="0" fontId="6" fillId="0" borderId="6" xfId="29" applyFont="1" applyFill="1" applyBorder="1" applyAlignment="1" applyProtection="1">
      <alignment horizontal="left"/>
    </xf>
    <xf numFmtId="0" fontId="12" fillId="0" borderId="6" xfId="0" applyFont="1" applyFill="1" applyBorder="1" applyAlignment="1">
      <alignment horizontal="center" vertical="center"/>
    </xf>
    <xf numFmtId="0" fontId="10" fillId="0" borderId="7" xfId="29" applyFont="1" applyFill="1" applyBorder="1" applyProtection="1">
      <protection locked="0"/>
    </xf>
    <xf numFmtId="166" fontId="27" fillId="0" borderId="13" xfId="29" applyNumberFormat="1" applyFont="1" applyFill="1" applyBorder="1" applyAlignment="1" applyProtection="1">
      <alignment horizontal="left" vertical="center"/>
    </xf>
    <xf numFmtId="0" fontId="10" fillId="0" borderId="8" xfId="29" applyFont="1" applyBorder="1" applyProtection="1">
      <protection locked="0"/>
    </xf>
    <xf numFmtId="0" fontId="29" fillId="0" borderId="14" xfId="29" applyFont="1" applyBorder="1" applyAlignment="1" applyProtection="1">
      <alignment horizontal="center" vertical="center" wrapText="1"/>
      <protection locked="0"/>
    </xf>
    <xf numFmtId="0" fontId="30" fillId="0" borderId="15" xfId="29" applyFont="1" applyBorder="1" applyAlignment="1" applyProtection="1">
      <alignment horizontal="left" vertical="center" wrapText="1"/>
      <protection locked="0"/>
    </xf>
    <xf numFmtId="0" fontId="13" fillId="3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165" fontId="6" fillId="0" borderId="8" xfId="1" applyNumberFormat="1" applyFont="1" applyFill="1" applyBorder="1" applyAlignment="1">
      <alignment horizontal="center"/>
    </xf>
    <xf numFmtId="164" fontId="6" fillId="0" borderId="6" xfId="1" applyNumberFormat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165" fontId="6" fillId="0" borderId="6" xfId="1" applyNumberFormat="1" applyFont="1" applyFill="1" applyBorder="1" applyAlignment="1">
      <alignment horizontal="center"/>
    </xf>
    <xf numFmtId="0" fontId="6" fillId="0" borderId="6" xfId="1" applyFont="1" applyBorder="1" applyAlignment="1">
      <alignment horizontal="center"/>
    </xf>
  </cellXfs>
  <cellStyles count="38">
    <cellStyle name="Normal_Sheet1" xfId="17"/>
    <cellStyle name="Обычный" xfId="0" builtinId="0"/>
    <cellStyle name="Обычный 10" xfId="10"/>
    <cellStyle name="Обычный 11" xfId="9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8" xfId="27"/>
    <cellStyle name="Обычный 19" xfId="28"/>
    <cellStyle name="Обычный 2" xfId="2"/>
    <cellStyle name="Обычный 2 10" xfId="35"/>
    <cellStyle name="Обычный 2 11" xfId="37"/>
    <cellStyle name="Обычный 2 2" xfId="4"/>
    <cellStyle name="Обычный 2 3" xfId="18"/>
    <cellStyle name="Обычный 2 4" xfId="19"/>
    <cellStyle name="Обычный 2 5" xfId="20"/>
    <cellStyle name="Обычный 2 5 2" xfId="30"/>
    <cellStyle name="Обычный 2 7" xfId="32"/>
    <cellStyle name="Обычный 2 8" xfId="31"/>
    <cellStyle name="Обычный 2 9" xfId="34"/>
    <cellStyle name="Обычный 2_ЗАО а.с. Амур вн. лаб. контр.-08г" xfId="21"/>
    <cellStyle name="Обычный 3" xfId="16"/>
    <cellStyle name="Обычный 3 2" xfId="22"/>
    <cellStyle name="Обычный 3 3" xfId="29"/>
    <cellStyle name="Обычный 4" xfId="23"/>
    <cellStyle name="Обычный 5" xfId="24"/>
    <cellStyle name="Обычный 6" xfId="5"/>
    <cellStyle name="Обычный 6 2" xfId="33"/>
    <cellStyle name="Обычный 7" xfId="6"/>
    <cellStyle name="Обычный 8" xfId="8"/>
    <cellStyle name="Обычный 9" xfId="7"/>
    <cellStyle name="Обычный 9 2" xfId="36"/>
    <cellStyle name="Обычный_Воспр.силикат-02,03,04,05 гг" xfId="3"/>
    <cellStyle name="Обычный_Журн. правильн.КХЛ-02-03 г.-04г" xfId="1"/>
    <cellStyle name="Стиль 1" xfId="25"/>
    <cellStyle name="Стиль 1 2" xfId="26"/>
  </cellStyles>
  <dxfs count="0"/>
  <tableStyles count="0" defaultTableStyle="TableStyleMedium9" defaultPivotStyle="PivotStyleLight16"/>
  <colors>
    <mruColors>
      <color rgb="FFF0ACAC"/>
      <color rgb="FFFAB5A2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Контрольная</a:t>
            </a:r>
            <a:r>
              <a:rPr lang="ru-RU" baseline="0"/>
              <a:t> Карта Шухарта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График!Диапазон0.001</c:f>
              <c:numCache>
                <c:formatCode>0.000</c:formatCode>
                <c:ptCount val="15"/>
                <c:pt idx="0">
                  <c:v>0</c:v>
                </c:pt>
                <c:pt idx="1">
                  <c:v>0.23819051430095861</c:v>
                </c:pt>
                <c:pt idx="2">
                  <c:v>-0.40492387431162963</c:v>
                </c:pt>
                <c:pt idx="3">
                  <c:v>0.1349746247705432</c:v>
                </c:pt>
                <c:pt idx="4">
                  <c:v>-0.35728577145143764</c:v>
                </c:pt>
                <c:pt idx="5">
                  <c:v>0.36811261301057197</c:v>
                </c:pt>
                <c:pt idx="6">
                  <c:v>0.18405630650528579</c:v>
                </c:pt>
                <c:pt idx="7">
                  <c:v>0.14461566939701057</c:v>
                </c:pt>
                <c:pt idx="8">
                  <c:v>0.10655891429253411</c:v>
                </c:pt>
                <c:pt idx="9">
                  <c:v>0.213117828585068</c:v>
                </c:pt>
                <c:pt idx="10">
                  <c:v>0.31967674287760234</c:v>
                </c:pt>
                <c:pt idx="11">
                  <c:v>0.1349746247705432</c:v>
                </c:pt>
                <c:pt idx="12">
                  <c:v>1.6565067585475748</c:v>
                </c:pt>
                <c:pt idx="13">
                  <c:v>0.36811261301057197</c:v>
                </c:pt>
                <c:pt idx="14">
                  <c:v>0.18405630650528579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Кп</c:v>
                </c15:tx>
              </c15:filteredSeriesTitle>
            </c:ext>
            <c:ext xmlns:c16="http://schemas.microsoft.com/office/drawing/2014/chart" uri="{C3380CC4-5D6E-409C-BE32-E72D297353CC}">
              <c16:uniqueId val="{00000000-13A5-4F1E-9BC0-9F421C7E9B44}"/>
            </c:ext>
          </c:extLst>
        </c:ser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32"/>
              <c:pt idx="0">
                <c:v>-1.5</c:v>
              </c:pt>
              <c:pt idx="1">
                <c:v>-1.5</c:v>
              </c:pt>
              <c:pt idx="2">
                <c:v>-1.5</c:v>
              </c:pt>
              <c:pt idx="3">
                <c:v>-1.5</c:v>
              </c:pt>
              <c:pt idx="4">
                <c:v>-1.5</c:v>
              </c:pt>
              <c:pt idx="5">
                <c:v>-1.5</c:v>
              </c:pt>
              <c:pt idx="6">
                <c:v>-1.5</c:v>
              </c:pt>
              <c:pt idx="7">
                <c:v>-1.5</c:v>
              </c:pt>
              <c:pt idx="8">
                <c:v>-1.5</c:v>
              </c:pt>
              <c:pt idx="9">
                <c:v>-1.5</c:v>
              </c:pt>
              <c:pt idx="10">
                <c:v>-1.5</c:v>
              </c:pt>
              <c:pt idx="11">
                <c:v>-1.5</c:v>
              </c:pt>
              <c:pt idx="12">
                <c:v>-1.5</c:v>
              </c:pt>
              <c:pt idx="13">
                <c:v>-1.5</c:v>
              </c:pt>
              <c:pt idx="14">
                <c:v>-1.5</c:v>
              </c:pt>
              <c:pt idx="15">
                <c:v>-1.5</c:v>
              </c:pt>
              <c:pt idx="16">
                <c:v>-1.5</c:v>
              </c:pt>
              <c:pt idx="17">
                <c:v>-1.5</c:v>
              </c:pt>
              <c:pt idx="18">
                <c:v>-1.5</c:v>
              </c:pt>
              <c:pt idx="19">
                <c:v>-1.5</c:v>
              </c:pt>
              <c:pt idx="20">
                <c:v>-1.5</c:v>
              </c:pt>
              <c:pt idx="21">
                <c:v>-1.5</c:v>
              </c:pt>
              <c:pt idx="22">
                <c:v>-1.5</c:v>
              </c:pt>
              <c:pt idx="23">
                <c:v>-1.5</c:v>
              </c:pt>
              <c:pt idx="24">
                <c:v>-1.5</c:v>
              </c:pt>
              <c:pt idx="25">
                <c:v>-1.5</c:v>
              </c:pt>
              <c:pt idx="26">
                <c:v>-1.5</c:v>
              </c:pt>
              <c:pt idx="27">
                <c:v>-1.5</c:v>
              </c:pt>
              <c:pt idx="28">
                <c:v>-1.5</c:v>
              </c:pt>
              <c:pt idx="29">
                <c:v>-1.5</c:v>
              </c:pt>
              <c:pt idx="30">
                <c:v>-1.5</c:v>
              </c:pt>
              <c:pt idx="31">
                <c:v>-1.5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К д.н.</c:v>
                </c15:tx>
              </c15:filteredSeriesTitle>
            </c:ext>
            <c:ext xmlns:c16="http://schemas.microsoft.com/office/drawing/2014/chart" uri="{C3380CC4-5D6E-409C-BE32-E72D297353CC}">
              <c16:uniqueId val="{00000001-13A5-4F1E-9BC0-9F421C7E9B4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32"/>
              <c:pt idx="0">
                <c:v>-1</c:v>
              </c:pt>
              <c:pt idx="1">
                <c:v>-1</c:v>
              </c:pt>
              <c:pt idx="2">
                <c:v>-1</c:v>
              </c:pt>
              <c:pt idx="3">
                <c:v>-1</c:v>
              </c:pt>
              <c:pt idx="4">
                <c:v>-1</c:v>
              </c:pt>
              <c:pt idx="5">
                <c:v>-1</c:v>
              </c:pt>
              <c:pt idx="6">
                <c:v>-1</c:v>
              </c:pt>
              <c:pt idx="7">
                <c:v>-1</c:v>
              </c:pt>
              <c:pt idx="8">
                <c:v>-1</c:v>
              </c:pt>
              <c:pt idx="9">
                <c:v>-1</c:v>
              </c:pt>
              <c:pt idx="10">
                <c:v>-1</c:v>
              </c:pt>
              <c:pt idx="11">
                <c:v>-1</c:v>
              </c:pt>
              <c:pt idx="12">
                <c:v>-1</c:v>
              </c:pt>
              <c:pt idx="13">
                <c:v>-1</c:v>
              </c:pt>
              <c:pt idx="14">
                <c:v>-1</c:v>
              </c:pt>
              <c:pt idx="15">
                <c:v>-1</c:v>
              </c:pt>
              <c:pt idx="16">
                <c:v>-1</c:v>
              </c:pt>
              <c:pt idx="17">
                <c:v>-1</c:v>
              </c:pt>
              <c:pt idx="18">
                <c:v>-1</c:v>
              </c:pt>
              <c:pt idx="19">
                <c:v>-1</c:v>
              </c:pt>
              <c:pt idx="20">
                <c:v>-1</c:v>
              </c:pt>
              <c:pt idx="21">
                <c:v>-1</c:v>
              </c:pt>
              <c:pt idx="22">
                <c:v>-1</c:v>
              </c:pt>
              <c:pt idx="23">
                <c:v>-1</c:v>
              </c:pt>
              <c:pt idx="24">
                <c:v>-1</c:v>
              </c:pt>
              <c:pt idx="25">
                <c:v>-1</c:v>
              </c:pt>
              <c:pt idx="26">
                <c:v>-1</c:v>
              </c:pt>
              <c:pt idx="27">
                <c:v>-1</c:v>
              </c:pt>
              <c:pt idx="28">
                <c:v>-1</c:v>
              </c:pt>
              <c:pt idx="29">
                <c:v>-1</c:v>
              </c:pt>
              <c:pt idx="30">
                <c:v>-1</c:v>
              </c:pt>
              <c:pt idx="31">
                <c:v>-1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К пр.н.</c:v>
                </c15:tx>
              </c15:filteredSeriesTitle>
            </c:ext>
            <c:ext xmlns:c16="http://schemas.microsoft.com/office/drawing/2014/chart" uri="{C3380CC4-5D6E-409C-BE32-E72D297353CC}">
              <c16:uniqueId val="{00000002-13A5-4F1E-9BC0-9F421C7E9B44}"/>
            </c:ext>
          </c:extLst>
        </c:ser>
        <c:ser>
          <c:idx val="3"/>
          <c:order val="3"/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3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Средняя линия</c:v>
                </c15:tx>
              </c15:filteredSeriesTitle>
            </c:ext>
            <c:ext xmlns:c16="http://schemas.microsoft.com/office/drawing/2014/chart" uri="{C3380CC4-5D6E-409C-BE32-E72D297353CC}">
              <c16:uniqueId val="{00000003-13A5-4F1E-9BC0-9F421C7E9B44}"/>
            </c:ext>
          </c:extLst>
        </c:ser>
        <c:ser>
          <c:idx val="4"/>
          <c:order val="4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3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К пр.в.</c:v>
                </c15:tx>
              </c15:filteredSeriesTitle>
            </c:ext>
            <c:ext xmlns:c16="http://schemas.microsoft.com/office/drawing/2014/chart" uri="{C3380CC4-5D6E-409C-BE32-E72D297353CC}">
              <c16:uniqueId val="{00000004-13A5-4F1E-9BC0-9F421C7E9B44}"/>
            </c:ext>
          </c:extLst>
        </c:ser>
        <c:ser>
          <c:idx val="5"/>
          <c:order val="5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32"/>
              <c:pt idx="0">
                <c:v>1.5</c:v>
              </c:pt>
              <c:pt idx="1">
                <c:v>1.5</c:v>
              </c:pt>
              <c:pt idx="2">
                <c:v>1.5</c:v>
              </c:pt>
              <c:pt idx="3">
                <c:v>1.5</c:v>
              </c:pt>
              <c:pt idx="4">
                <c:v>1.5</c:v>
              </c:pt>
              <c:pt idx="5">
                <c:v>1.5</c:v>
              </c:pt>
              <c:pt idx="6">
                <c:v>1.5</c:v>
              </c:pt>
              <c:pt idx="7">
                <c:v>1.5</c:v>
              </c:pt>
              <c:pt idx="8">
                <c:v>1.5</c:v>
              </c:pt>
              <c:pt idx="9">
                <c:v>1.5</c:v>
              </c:pt>
              <c:pt idx="10">
                <c:v>1.5</c:v>
              </c:pt>
              <c:pt idx="11">
                <c:v>1.5</c:v>
              </c:pt>
              <c:pt idx="12">
                <c:v>1.5</c:v>
              </c:pt>
              <c:pt idx="13">
                <c:v>1.5</c:v>
              </c:pt>
              <c:pt idx="14">
                <c:v>1.5</c:v>
              </c:pt>
              <c:pt idx="15">
                <c:v>1.5</c:v>
              </c:pt>
              <c:pt idx="16">
                <c:v>1.5</c:v>
              </c:pt>
              <c:pt idx="17">
                <c:v>1.5</c:v>
              </c:pt>
              <c:pt idx="18">
                <c:v>1.5</c:v>
              </c:pt>
              <c:pt idx="19">
                <c:v>1.5</c:v>
              </c:pt>
              <c:pt idx="20">
                <c:v>1.5</c:v>
              </c:pt>
              <c:pt idx="21">
                <c:v>1.5</c:v>
              </c:pt>
              <c:pt idx="22">
                <c:v>1.5</c:v>
              </c:pt>
              <c:pt idx="23">
                <c:v>1.5</c:v>
              </c:pt>
              <c:pt idx="24">
                <c:v>1.5</c:v>
              </c:pt>
              <c:pt idx="25">
                <c:v>1.5</c:v>
              </c:pt>
              <c:pt idx="26">
                <c:v>1.5</c:v>
              </c:pt>
              <c:pt idx="27">
                <c:v>1.5</c:v>
              </c:pt>
              <c:pt idx="28">
                <c:v>1.5</c:v>
              </c:pt>
              <c:pt idx="29">
                <c:v>1.5</c:v>
              </c:pt>
              <c:pt idx="30">
                <c:v>1.5</c:v>
              </c:pt>
              <c:pt idx="31">
                <c:v>1.5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К д.в.</c:v>
                </c15:tx>
              </c15:filteredSeriesTitle>
            </c:ext>
            <c:ext xmlns:c16="http://schemas.microsoft.com/office/drawing/2014/chart" uri="{C3380CC4-5D6E-409C-BE32-E72D297353CC}">
              <c16:uniqueId val="{00000005-13A5-4F1E-9BC0-9F421C7E9B44}"/>
            </c:ext>
          </c:extLst>
        </c:ser>
        <c:ser>
          <c:idx val="6"/>
          <c:order val="6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32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  <c:pt idx="18">
                <c:v>0.5</c:v>
              </c:pt>
              <c:pt idx="19">
                <c:v>0.5</c:v>
              </c:pt>
              <c:pt idx="20">
                <c:v>0.5</c:v>
              </c:pt>
              <c:pt idx="21">
                <c:v>0.5</c:v>
              </c:pt>
              <c:pt idx="22">
                <c:v>0.5</c:v>
              </c:pt>
              <c:pt idx="23">
                <c:v>0.5</c:v>
              </c:pt>
              <c:pt idx="24">
                <c:v>0.5</c:v>
              </c:pt>
              <c:pt idx="25">
                <c:v>0.5</c:v>
              </c:pt>
              <c:pt idx="26">
                <c:v>0.5</c:v>
              </c:pt>
              <c:pt idx="27">
                <c:v>0.5</c:v>
              </c:pt>
              <c:pt idx="28">
                <c:v>0.5</c:v>
              </c:pt>
              <c:pt idx="29">
                <c:v>0.5</c:v>
              </c:pt>
              <c:pt idx="30">
                <c:v>0.5</c:v>
              </c:pt>
              <c:pt idx="31">
                <c:v>0.5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Половина границы</c:v>
                </c15:tx>
              </c15:filteredSeriesTitle>
            </c:ext>
            <c:ext xmlns:c16="http://schemas.microsoft.com/office/drawing/2014/chart" uri="{C3380CC4-5D6E-409C-BE32-E72D297353CC}">
              <c16:uniqueId val="{00000006-13A5-4F1E-9BC0-9F421C7E9B44}"/>
            </c:ext>
          </c:extLst>
        </c:ser>
        <c:ser>
          <c:idx val="7"/>
          <c:order val="7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32"/>
              <c:pt idx="0">
                <c:v>-0.5</c:v>
              </c:pt>
              <c:pt idx="1">
                <c:v>-0.5</c:v>
              </c:pt>
              <c:pt idx="2">
                <c:v>-0.5</c:v>
              </c:pt>
              <c:pt idx="3">
                <c:v>-0.5</c:v>
              </c:pt>
              <c:pt idx="4">
                <c:v>-0.5</c:v>
              </c:pt>
              <c:pt idx="5">
                <c:v>-0.5</c:v>
              </c:pt>
              <c:pt idx="6">
                <c:v>-0.5</c:v>
              </c:pt>
              <c:pt idx="7">
                <c:v>-0.5</c:v>
              </c:pt>
              <c:pt idx="8">
                <c:v>-0.5</c:v>
              </c:pt>
              <c:pt idx="9">
                <c:v>-0.5</c:v>
              </c:pt>
              <c:pt idx="10">
                <c:v>-0.5</c:v>
              </c:pt>
              <c:pt idx="11">
                <c:v>-0.5</c:v>
              </c:pt>
              <c:pt idx="12">
                <c:v>-0.5</c:v>
              </c:pt>
              <c:pt idx="13">
                <c:v>-0.5</c:v>
              </c:pt>
              <c:pt idx="14">
                <c:v>-0.5</c:v>
              </c:pt>
              <c:pt idx="15">
                <c:v>-0.5</c:v>
              </c:pt>
              <c:pt idx="16">
                <c:v>-0.5</c:v>
              </c:pt>
              <c:pt idx="17">
                <c:v>-0.5</c:v>
              </c:pt>
              <c:pt idx="18">
                <c:v>-0.5</c:v>
              </c:pt>
              <c:pt idx="19">
                <c:v>-0.5</c:v>
              </c:pt>
              <c:pt idx="20">
                <c:v>-0.5</c:v>
              </c:pt>
              <c:pt idx="21">
                <c:v>-0.5</c:v>
              </c:pt>
              <c:pt idx="22">
                <c:v>-0.5</c:v>
              </c:pt>
              <c:pt idx="23">
                <c:v>-0.5</c:v>
              </c:pt>
              <c:pt idx="24">
                <c:v>-0.5</c:v>
              </c:pt>
              <c:pt idx="25">
                <c:v>-0.5</c:v>
              </c:pt>
              <c:pt idx="26">
                <c:v>-0.5</c:v>
              </c:pt>
              <c:pt idx="27">
                <c:v>-0.5</c:v>
              </c:pt>
              <c:pt idx="28">
                <c:v>-0.5</c:v>
              </c:pt>
              <c:pt idx="29">
                <c:v>-0.5</c:v>
              </c:pt>
              <c:pt idx="30">
                <c:v>-0.5</c:v>
              </c:pt>
              <c:pt idx="31">
                <c:v>-0.5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Половина границы</c:v>
                </c15:tx>
              </c15:filteredSeriesTitle>
            </c:ext>
            <c:ext xmlns:c16="http://schemas.microsoft.com/office/drawing/2014/chart" uri="{C3380CC4-5D6E-409C-BE32-E72D297353CC}">
              <c16:uniqueId val="{00000007-13A5-4F1E-9BC0-9F421C7E9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386000"/>
        <c:axId val="1983380176"/>
      </c:lineChart>
      <c:catAx>
        <c:axId val="198338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3380176"/>
        <c:crosses val="autoZero"/>
        <c:auto val="1"/>
        <c:lblAlgn val="ctr"/>
        <c:lblOffset val="100"/>
        <c:noMultiLvlLbl val="0"/>
      </c:catAx>
      <c:valAx>
        <c:axId val="198338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338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2" fmlaLink="$K$1" max="30000" min="1" page="10" val="1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23810</xdr:colOff>
      <xdr:row>2</xdr:row>
      <xdr:rowOff>95250</xdr:rowOff>
    </xdr:from>
    <xdr:to>
      <xdr:col>7</xdr:col>
      <xdr:colOff>666748</xdr:colOff>
      <xdr:row>8</xdr:row>
      <xdr:rowOff>71438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847725</xdr:colOff>
          <xdr:row>0</xdr:row>
          <xdr:rowOff>38100</xdr:rowOff>
        </xdr:from>
        <xdr:to>
          <xdr:col>8</xdr:col>
          <xdr:colOff>676275</xdr:colOff>
          <xdr:row>0</xdr:row>
          <xdr:rowOff>638175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H15" sqref="H15"/>
    </sheetView>
  </sheetViews>
  <sheetFormatPr defaultRowHeight="15.75" x14ac:dyDescent="0.25"/>
  <cols>
    <col min="1" max="1" width="9.140625" style="22"/>
    <col min="2" max="2" width="9.140625" style="40"/>
    <col min="3" max="3" width="12" style="22" customWidth="1"/>
    <col min="4" max="5" width="14.28515625" style="22" customWidth="1"/>
    <col min="6" max="6" width="15.28515625" style="22" customWidth="1"/>
    <col min="7" max="7" width="12.28515625" style="22" customWidth="1"/>
    <col min="8" max="8" width="19.85546875" style="22" customWidth="1"/>
    <col min="9" max="9" width="18.42578125" style="22" customWidth="1"/>
    <col min="10" max="10" width="11" style="22" customWidth="1"/>
    <col min="11" max="11" width="13.5703125" style="22" customWidth="1"/>
    <col min="12" max="12" width="17" style="22" customWidth="1"/>
    <col min="13" max="13" width="17.28515625" style="22" customWidth="1"/>
  </cols>
  <sheetData>
    <row r="1" spans="1:22" ht="34.5" customHeight="1" thickBot="1" x14ac:dyDescent="0.3">
      <c r="H1" s="23"/>
      <c r="I1" s="21"/>
    </row>
    <row r="2" spans="1:22" x14ac:dyDescent="0.25">
      <c r="B2" s="41" t="s">
        <v>0</v>
      </c>
      <c r="C2" s="24" t="s">
        <v>1</v>
      </c>
      <c r="D2" s="25" t="s">
        <v>2</v>
      </c>
      <c r="E2" s="24"/>
      <c r="F2" s="25" t="s">
        <v>4</v>
      </c>
      <c r="G2" s="24" t="s">
        <v>2</v>
      </c>
      <c r="H2" s="24" t="s">
        <v>2</v>
      </c>
      <c r="I2" s="24" t="s">
        <v>5</v>
      </c>
      <c r="J2" s="26" t="s">
        <v>6</v>
      </c>
      <c r="K2" s="26" t="s">
        <v>7</v>
      </c>
      <c r="L2" s="27" t="s">
        <v>8</v>
      </c>
      <c r="M2" s="27" t="s">
        <v>9</v>
      </c>
    </row>
    <row r="3" spans="1:22" x14ac:dyDescent="0.25">
      <c r="B3" s="42" t="s">
        <v>2</v>
      </c>
      <c r="C3" s="28"/>
      <c r="D3" s="29" t="s">
        <v>10</v>
      </c>
      <c r="E3" s="28"/>
      <c r="F3" s="29"/>
      <c r="G3" s="28" t="s">
        <v>11</v>
      </c>
      <c r="H3" s="30" t="s">
        <v>12</v>
      </c>
      <c r="I3" s="28" t="s">
        <v>13</v>
      </c>
      <c r="J3" s="31" t="s">
        <v>14</v>
      </c>
      <c r="K3" s="32" t="s">
        <v>15</v>
      </c>
      <c r="L3" s="33" t="s">
        <v>16</v>
      </c>
      <c r="M3" s="33" t="s">
        <v>17</v>
      </c>
    </row>
    <row r="4" spans="1:22" ht="16.5" thickBot="1" x14ac:dyDescent="0.3">
      <c r="B4" s="43"/>
      <c r="C4" s="34"/>
      <c r="D4" s="35"/>
      <c r="E4" s="34"/>
      <c r="F4" s="35"/>
      <c r="G4" s="34"/>
      <c r="H4" s="36"/>
      <c r="I4" s="37" t="s">
        <v>36</v>
      </c>
      <c r="J4" s="37" t="s">
        <v>18</v>
      </c>
      <c r="K4" s="38" t="s">
        <v>19</v>
      </c>
      <c r="L4" s="39" t="s">
        <v>37</v>
      </c>
      <c r="M4" s="33" t="s">
        <v>20</v>
      </c>
    </row>
    <row r="5" spans="1:22" s="3" customFormat="1" x14ac:dyDescent="0.25">
      <c r="A5" s="19"/>
      <c r="B5" s="4">
        <v>1</v>
      </c>
      <c r="C5" s="47">
        <v>44186</v>
      </c>
      <c r="D5" s="48">
        <v>11</v>
      </c>
      <c r="E5" s="48"/>
      <c r="F5" s="49" t="s">
        <v>38</v>
      </c>
      <c r="G5" s="57">
        <v>2719</v>
      </c>
      <c r="H5" s="58" t="s">
        <v>45</v>
      </c>
      <c r="I5" s="65">
        <v>1.1000000000000001E-3</v>
      </c>
      <c r="J5" s="66">
        <v>1E-3</v>
      </c>
      <c r="K5" s="91">
        <f t="shared" ref="K5:K16" si="0">ABS(J5-I5)</f>
        <v>1.0000000000000005E-4</v>
      </c>
      <c r="L5" s="92">
        <f t="shared" ref="L5:L24" si="1">IF(AND(I5&gt;=0.00002,I5&lt;0.019),1.96*0.01*0.84*30*I5,IF(AND(I5&gt;=0.05,I5&lt;0.1),1.96*0.84*0.01*20*I5,IF(AND(I5&gt;=0.1,I5&lt;0.2),1.96*0.84*0.01*14*I5,IF(AND(I5&gt;=0.2,I5&lt;0.5),1.96*0.84*0.01*11*I5,IF(AND(I5&gt;=0.5,I5&lt;1),1.96*0.84*0.01*7*I5,IF(AND(I5&gt;=1,I5&lt;2),1.96*0.84*0.01*5*I5,IF(AND(I5&gt;=2,I5&lt;5),1.96*0.84*0.01*3.5*I5,)))))))</f>
        <v>5.4331200000000001E-4</v>
      </c>
      <c r="M5" s="93" t="str">
        <f t="shared" ref="M5:M16" si="2">IF(L5&gt;K5,"удовл.","неудовл.")</f>
        <v>удовл.</v>
      </c>
    </row>
    <row r="6" spans="1:22" s="3" customFormat="1" x14ac:dyDescent="0.25">
      <c r="A6" s="19"/>
      <c r="B6" s="44">
        <v>2</v>
      </c>
      <c r="C6" s="47">
        <v>44221</v>
      </c>
      <c r="D6" s="48">
        <v>12</v>
      </c>
      <c r="E6" s="48"/>
      <c r="F6" s="49" t="s">
        <v>39</v>
      </c>
      <c r="G6" s="57">
        <v>2736</v>
      </c>
      <c r="H6" s="58" t="s">
        <v>45</v>
      </c>
      <c r="I6" s="65">
        <v>1.4E-3</v>
      </c>
      <c r="J6" s="66">
        <v>1.1000000000000001E-3</v>
      </c>
      <c r="K6" s="91">
        <f t="shared" si="0"/>
        <v>2.9999999999999992E-4</v>
      </c>
      <c r="L6" s="92">
        <f t="shared" si="1"/>
        <v>6.9148799999999998E-4</v>
      </c>
      <c r="M6" s="93" t="str">
        <f t="shared" si="2"/>
        <v>удовл.</v>
      </c>
    </row>
    <row r="7" spans="1:22" x14ac:dyDescent="0.25">
      <c r="B7" s="4">
        <v>3</v>
      </c>
      <c r="C7" s="50">
        <v>44904</v>
      </c>
      <c r="D7" s="48">
        <v>1</v>
      </c>
      <c r="E7" s="48"/>
      <c r="F7" s="49" t="s">
        <v>38</v>
      </c>
      <c r="G7" s="59" t="s">
        <v>21</v>
      </c>
      <c r="H7" s="58" t="s">
        <v>45</v>
      </c>
      <c r="I7" s="52">
        <v>1.2999999999999999E-3</v>
      </c>
      <c r="J7" s="53">
        <v>1.1999999999999999E-3</v>
      </c>
      <c r="K7" s="91">
        <f t="shared" si="0"/>
        <v>1.0000000000000005E-4</v>
      </c>
      <c r="L7" s="92">
        <f t="shared" si="1"/>
        <v>6.4209599999999988E-4</v>
      </c>
      <c r="M7" s="93" t="str">
        <f t="shared" si="2"/>
        <v>удовл.</v>
      </c>
    </row>
    <row r="8" spans="1:22" x14ac:dyDescent="0.25">
      <c r="B8" s="44">
        <v>4</v>
      </c>
      <c r="C8" s="50">
        <v>44921</v>
      </c>
      <c r="D8" s="48">
        <v>2</v>
      </c>
      <c r="E8" s="48"/>
      <c r="F8" s="49" t="s">
        <v>39</v>
      </c>
      <c r="G8" s="59">
        <v>3105</v>
      </c>
      <c r="H8" s="58" t="s">
        <v>45</v>
      </c>
      <c r="I8" s="52">
        <v>1.1999999999999999E-3</v>
      </c>
      <c r="J8" s="53">
        <v>1.5E-3</v>
      </c>
      <c r="K8" s="91">
        <f t="shared" si="0"/>
        <v>3.0000000000000014E-4</v>
      </c>
      <c r="L8" s="92">
        <f t="shared" si="1"/>
        <v>5.9270399999999989E-4</v>
      </c>
      <c r="M8" s="93" t="str">
        <f t="shared" si="2"/>
        <v>удовл.</v>
      </c>
    </row>
    <row r="9" spans="1:22" x14ac:dyDescent="0.25">
      <c r="B9" s="4">
        <v>5</v>
      </c>
      <c r="C9" s="54">
        <v>45068</v>
      </c>
      <c r="D9" s="48">
        <v>3</v>
      </c>
      <c r="E9" s="48"/>
      <c r="F9" s="55" t="s">
        <v>40</v>
      </c>
      <c r="G9" s="60">
        <v>2216</v>
      </c>
      <c r="H9" s="58" t="s">
        <v>45</v>
      </c>
      <c r="I9" s="67">
        <v>1.1000000000000001E-3</v>
      </c>
      <c r="J9" s="68">
        <v>1.2999999999999999E-3</v>
      </c>
      <c r="K9" s="91">
        <f t="shared" si="0"/>
        <v>1.9999999999999987E-4</v>
      </c>
      <c r="L9" s="92">
        <f t="shared" si="1"/>
        <v>5.4331200000000001E-4</v>
      </c>
      <c r="M9" s="93" t="str">
        <f t="shared" si="2"/>
        <v>удовл.</v>
      </c>
    </row>
    <row r="10" spans="1:22" x14ac:dyDescent="0.25">
      <c r="B10" s="44">
        <v>6</v>
      </c>
      <c r="C10" s="54">
        <v>45068</v>
      </c>
      <c r="D10" s="48">
        <v>6</v>
      </c>
      <c r="E10" s="48"/>
      <c r="F10" s="55" t="s">
        <v>40</v>
      </c>
      <c r="G10" s="60">
        <v>2215</v>
      </c>
      <c r="H10" s="58" t="s">
        <v>45</v>
      </c>
      <c r="I10" s="52">
        <v>1.5E-3</v>
      </c>
      <c r="J10" s="68">
        <v>1.5E-3</v>
      </c>
      <c r="K10" s="91">
        <f t="shared" si="0"/>
        <v>0</v>
      </c>
      <c r="L10" s="92">
        <f t="shared" si="1"/>
        <v>7.4087999999999997E-4</v>
      </c>
      <c r="M10" s="93" t="str">
        <f t="shared" si="2"/>
        <v>удовл.</v>
      </c>
      <c r="N10" s="20"/>
      <c r="O10" s="20"/>
      <c r="P10" s="20"/>
      <c r="Q10" s="20"/>
      <c r="R10" s="1"/>
      <c r="S10" s="1"/>
      <c r="T10" s="1"/>
      <c r="U10" s="1"/>
      <c r="V10" s="1"/>
    </row>
    <row r="11" spans="1:22" x14ac:dyDescent="0.25">
      <c r="B11" s="4">
        <v>7</v>
      </c>
      <c r="C11" s="54">
        <v>45068</v>
      </c>
      <c r="D11" s="48">
        <v>7</v>
      </c>
      <c r="E11" s="48"/>
      <c r="F11" s="49" t="s">
        <v>38</v>
      </c>
      <c r="G11" s="60">
        <v>2214</v>
      </c>
      <c r="H11" s="58" t="s">
        <v>45</v>
      </c>
      <c r="I11" s="52">
        <v>1.6999999999999999E-3</v>
      </c>
      <c r="J11" s="68">
        <v>1.9E-3</v>
      </c>
      <c r="K11" s="91">
        <f t="shared" si="0"/>
        <v>2.0000000000000009E-4</v>
      </c>
      <c r="L11" s="92">
        <f t="shared" si="1"/>
        <v>8.3966399999999995E-4</v>
      </c>
      <c r="M11" s="93" t="str">
        <f t="shared" si="2"/>
        <v>удовл.</v>
      </c>
      <c r="N11" s="20"/>
      <c r="O11" s="20"/>
      <c r="P11" s="20"/>
      <c r="Q11" s="20"/>
      <c r="R11" s="1"/>
      <c r="S11" s="1"/>
      <c r="T11" s="1"/>
      <c r="U11" s="1"/>
      <c r="V11" s="1"/>
    </row>
    <row r="12" spans="1:22" x14ac:dyDescent="0.25">
      <c r="B12" s="44">
        <v>8</v>
      </c>
      <c r="C12" s="56">
        <v>45096</v>
      </c>
      <c r="D12" s="48">
        <v>8</v>
      </c>
      <c r="E12" s="48"/>
      <c r="F12" s="49" t="s">
        <v>39</v>
      </c>
      <c r="G12" s="57">
        <v>2478</v>
      </c>
      <c r="H12" s="58" t="s">
        <v>45</v>
      </c>
      <c r="I12" s="65">
        <v>1.5E-3</v>
      </c>
      <c r="J12" s="69">
        <v>1.1999999999999999E-3</v>
      </c>
      <c r="K12" s="91">
        <f t="shared" si="0"/>
        <v>3.0000000000000014E-4</v>
      </c>
      <c r="L12" s="92">
        <f t="shared" si="1"/>
        <v>7.4087999999999997E-4</v>
      </c>
      <c r="M12" s="93" t="str">
        <f t="shared" si="2"/>
        <v>удовл.</v>
      </c>
      <c r="N12" s="20"/>
      <c r="O12" s="20"/>
      <c r="P12" s="20"/>
      <c r="Q12" s="20"/>
      <c r="R12" s="1"/>
      <c r="S12" s="1"/>
      <c r="T12" s="1"/>
      <c r="U12" s="1"/>
      <c r="V12" s="1"/>
    </row>
    <row r="13" spans="1:22" x14ac:dyDescent="0.25">
      <c r="B13" s="4">
        <v>9</v>
      </c>
      <c r="C13" s="56">
        <v>45096</v>
      </c>
      <c r="D13" s="48">
        <v>9</v>
      </c>
      <c r="E13" s="48"/>
      <c r="F13" s="55" t="s">
        <v>40</v>
      </c>
      <c r="G13" s="57">
        <v>2500</v>
      </c>
      <c r="H13" s="58" t="s">
        <v>45</v>
      </c>
      <c r="I13" s="65">
        <v>1.5E-3</v>
      </c>
      <c r="J13" s="68">
        <v>1.6000000000000001E-3</v>
      </c>
      <c r="K13" s="91">
        <f t="shared" si="0"/>
        <v>1.0000000000000005E-4</v>
      </c>
      <c r="L13" s="92">
        <f t="shared" si="1"/>
        <v>7.4087999999999997E-4</v>
      </c>
      <c r="M13" s="93" t="str">
        <f t="shared" si="2"/>
        <v>удовл.</v>
      </c>
      <c r="N13" s="20"/>
      <c r="O13" s="20"/>
      <c r="P13" s="20"/>
      <c r="Q13" s="20"/>
      <c r="R13" s="1"/>
      <c r="S13" s="1"/>
      <c r="T13" s="1"/>
      <c r="U13" s="1"/>
      <c r="V13" s="1"/>
    </row>
    <row r="14" spans="1:22" x14ac:dyDescent="0.25">
      <c r="B14" s="44">
        <v>10</v>
      </c>
      <c r="C14" s="56">
        <v>45138</v>
      </c>
      <c r="D14" s="48">
        <v>4</v>
      </c>
      <c r="E14" s="48"/>
      <c r="F14" s="49" t="s">
        <v>38</v>
      </c>
      <c r="G14" s="57">
        <v>2936</v>
      </c>
      <c r="H14" s="58" t="s">
        <v>45</v>
      </c>
      <c r="I14" s="65">
        <v>1.6999999999999999E-3</v>
      </c>
      <c r="J14" s="70">
        <v>1.4E-3</v>
      </c>
      <c r="K14" s="91">
        <f t="shared" si="0"/>
        <v>2.9999999999999992E-4</v>
      </c>
      <c r="L14" s="92">
        <f t="shared" si="1"/>
        <v>8.3966399999999995E-4</v>
      </c>
      <c r="M14" s="93" t="str">
        <f t="shared" si="2"/>
        <v>удовл.</v>
      </c>
      <c r="N14" s="20"/>
      <c r="O14" s="20"/>
      <c r="P14" s="20"/>
      <c r="Q14" s="20"/>
      <c r="R14" s="1"/>
      <c r="S14" s="1"/>
      <c r="T14" s="1"/>
      <c r="U14" s="1"/>
      <c r="V14" s="1"/>
    </row>
    <row r="15" spans="1:22" x14ac:dyDescent="0.25">
      <c r="B15" s="4">
        <v>11</v>
      </c>
      <c r="C15" s="56">
        <v>45222</v>
      </c>
      <c r="D15" s="48">
        <v>5</v>
      </c>
      <c r="E15" s="48"/>
      <c r="F15" s="49" t="s">
        <v>39</v>
      </c>
      <c r="G15" s="57">
        <v>3398</v>
      </c>
      <c r="H15" s="58" t="s">
        <v>45</v>
      </c>
      <c r="I15" s="65">
        <v>1.1000000000000001E-3</v>
      </c>
      <c r="J15" s="68">
        <v>1.2999999999999999E-3</v>
      </c>
      <c r="K15" s="91">
        <f t="shared" si="0"/>
        <v>1.9999999999999987E-4</v>
      </c>
      <c r="L15" s="92">
        <f t="shared" si="1"/>
        <v>5.4331200000000001E-4</v>
      </c>
      <c r="M15" s="93" t="str">
        <f t="shared" si="2"/>
        <v>удовл.</v>
      </c>
      <c r="N15" s="20"/>
      <c r="O15" s="20"/>
      <c r="P15" s="20"/>
      <c r="Q15" s="20"/>
      <c r="R15" s="1"/>
      <c r="S15" s="1"/>
      <c r="T15" s="1"/>
      <c r="U15" s="1"/>
      <c r="V15" s="1"/>
    </row>
    <row r="16" spans="1:22" x14ac:dyDescent="0.25">
      <c r="B16" s="44">
        <v>12</v>
      </c>
      <c r="C16" s="56">
        <v>45222</v>
      </c>
      <c r="D16" s="48">
        <v>10</v>
      </c>
      <c r="E16" s="48"/>
      <c r="F16" s="55" t="s">
        <v>40</v>
      </c>
      <c r="G16" s="57">
        <v>3404</v>
      </c>
      <c r="H16" s="58" t="s">
        <v>45</v>
      </c>
      <c r="I16" s="65">
        <v>1.1000000000000001E-3</v>
      </c>
      <c r="J16" s="68">
        <v>1.1999999999999999E-3</v>
      </c>
      <c r="K16" s="94">
        <f t="shared" si="0"/>
        <v>9.9999999999999829E-5</v>
      </c>
      <c r="L16" s="92">
        <f t="shared" si="1"/>
        <v>5.4331200000000001E-4</v>
      </c>
      <c r="M16" s="93" t="str">
        <f t="shared" si="2"/>
        <v>удовл.</v>
      </c>
      <c r="N16" s="62"/>
      <c r="O16" s="20"/>
      <c r="P16" s="20"/>
      <c r="Q16" s="20"/>
      <c r="R16" s="1"/>
      <c r="S16" s="1"/>
      <c r="T16" s="1"/>
      <c r="U16" s="1"/>
      <c r="V16" s="1"/>
    </row>
    <row r="17" spans="2:13" x14ac:dyDescent="0.25">
      <c r="B17" s="4">
        <v>13</v>
      </c>
      <c r="C17" s="56">
        <v>45261</v>
      </c>
      <c r="D17" s="48">
        <v>222</v>
      </c>
      <c r="E17" s="48"/>
      <c r="F17" s="49" t="s">
        <v>38</v>
      </c>
      <c r="G17" s="57">
        <v>260</v>
      </c>
      <c r="H17" s="58" t="s">
        <v>45</v>
      </c>
      <c r="I17" s="65">
        <v>1.4E-3</v>
      </c>
      <c r="J17" s="68">
        <v>1.5E-3</v>
      </c>
      <c r="K17" s="94">
        <f t="shared" ref="K17:K18" si="3">ABS(J17-I17)</f>
        <v>1.0000000000000005E-4</v>
      </c>
      <c r="L17" s="92">
        <f t="shared" si="1"/>
        <v>6.9148799999999998E-4</v>
      </c>
      <c r="M17" s="93" t="str">
        <f t="shared" ref="M17:M18" si="4">IF(L17&gt;K17,"удовл.","неудовл.")</f>
        <v>удовл.</v>
      </c>
    </row>
    <row r="18" spans="2:13" x14ac:dyDescent="0.25">
      <c r="B18" s="44">
        <v>14</v>
      </c>
      <c r="C18" s="71">
        <v>45264</v>
      </c>
      <c r="D18" s="72">
        <v>223</v>
      </c>
      <c r="E18" s="72"/>
      <c r="F18" s="49" t="s">
        <v>39</v>
      </c>
      <c r="G18" s="72">
        <v>258</v>
      </c>
      <c r="H18" s="58" t="s">
        <v>45</v>
      </c>
      <c r="I18" s="73">
        <v>1.9E-3</v>
      </c>
      <c r="J18" s="74">
        <v>2E-3</v>
      </c>
      <c r="K18" s="95">
        <f t="shared" si="3"/>
        <v>1.0000000000000005E-4</v>
      </c>
      <c r="L18" s="92">
        <f t="shared" si="1"/>
        <v>9.3844799999999993E-4</v>
      </c>
      <c r="M18" s="95" t="str">
        <f t="shared" si="4"/>
        <v>удовл.</v>
      </c>
    </row>
    <row r="19" spans="2:13" x14ac:dyDescent="0.25">
      <c r="B19" s="4">
        <v>15</v>
      </c>
      <c r="C19" s="71">
        <v>45266</v>
      </c>
      <c r="D19" s="72">
        <v>224</v>
      </c>
      <c r="E19" s="72"/>
      <c r="F19" s="55" t="s">
        <v>40</v>
      </c>
      <c r="G19" s="72">
        <v>259</v>
      </c>
      <c r="H19" s="58" t="s">
        <v>45</v>
      </c>
      <c r="I19" s="75">
        <v>1.9E-3</v>
      </c>
      <c r="J19" s="72">
        <v>2.0999999999999999E-3</v>
      </c>
      <c r="K19" s="95">
        <f t="shared" ref="K19:K24" si="5">ABS(J19-I19)</f>
        <v>1.9999999999999987E-4</v>
      </c>
      <c r="L19" s="92">
        <f t="shared" si="1"/>
        <v>9.3844799999999993E-4</v>
      </c>
      <c r="M19" s="95" t="str">
        <f t="shared" ref="M19:M24" si="6">IF(L19&gt;K19,"удовл.","неудовл.")</f>
        <v>удовл.</v>
      </c>
    </row>
    <row r="20" spans="2:13" x14ac:dyDescent="0.25">
      <c r="B20" s="44">
        <v>16</v>
      </c>
      <c r="C20" s="71">
        <v>45266</v>
      </c>
      <c r="D20" s="72">
        <v>225</v>
      </c>
      <c r="E20" s="72"/>
      <c r="F20" s="49" t="s">
        <v>38</v>
      </c>
      <c r="G20" s="72">
        <v>258</v>
      </c>
      <c r="H20" s="58" t="s">
        <v>45</v>
      </c>
      <c r="I20" s="75">
        <v>1.9E-3</v>
      </c>
      <c r="J20" s="72">
        <v>2.2000000000000001E-3</v>
      </c>
      <c r="K20" s="95">
        <f t="shared" si="5"/>
        <v>3.0000000000000014E-4</v>
      </c>
      <c r="L20" s="92">
        <f t="shared" si="1"/>
        <v>9.3844799999999993E-4</v>
      </c>
      <c r="M20" s="95" t="str">
        <f t="shared" si="6"/>
        <v>удовл.</v>
      </c>
    </row>
    <row r="21" spans="2:13" x14ac:dyDescent="0.25">
      <c r="B21" s="4">
        <v>17</v>
      </c>
      <c r="C21" s="71">
        <v>45266</v>
      </c>
      <c r="D21" s="72">
        <v>232</v>
      </c>
      <c r="E21" s="72"/>
      <c r="F21" s="49" t="s">
        <v>39</v>
      </c>
      <c r="G21" s="72">
        <v>272</v>
      </c>
      <c r="H21" s="58" t="s">
        <v>45</v>
      </c>
      <c r="I21" s="75">
        <v>1.5E-3</v>
      </c>
      <c r="J21" s="72">
        <v>1.6000000000000001E-3</v>
      </c>
      <c r="K21" s="95">
        <f t="shared" si="5"/>
        <v>1.0000000000000005E-4</v>
      </c>
      <c r="L21" s="92">
        <f t="shared" si="1"/>
        <v>7.4087999999999997E-4</v>
      </c>
      <c r="M21" s="95" t="str">
        <f t="shared" si="6"/>
        <v>удовл.</v>
      </c>
    </row>
    <row r="22" spans="2:13" x14ac:dyDescent="0.25">
      <c r="B22" s="44">
        <v>18</v>
      </c>
      <c r="C22" s="71">
        <v>45266</v>
      </c>
      <c r="D22" s="72">
        <v>250</v>
      </c>
      <c r="E22" s="72"/>
      <c r="F22" s="55" t="s">
        <v>40</v>
      </c>
      <c r="G22" s="72">
        <v>273</v>
      </c>
      <c r="H22" s="58" t="s">
        <v>45</v>
      </c>
      <c r="I22" s="75">
        <v>1.1000000000000001E-3</v>
      </c>
      <c r="J22" s="72">
        <v>2E-3</v>
      </c>
      <c r="K22" s="95">
        <f t="shared" si="5"/>
        <v>8.9999999999999998E-4</v>
      </c>
      <c r="L22" s="92">
        <f t="shared" si="1"/>
        <v>5.4331200000000001E-4</v>
      </c>
      <c r="M22" s="95" t="str">
        <f t="shared" si="6"/>
        <v>неудовл.</v>
      </c>
    </row>
    <row r="23" spans="2:13" x14ac:dyDescent="0.25">
      <c r="B23" s="4">
        <v>19</v>
      </c>
      <c r="C23" s="71">
        <v>45266</v>
      </c>
      <c r="D23" s="72">
        <v>260</v>
      </c>
      <c r="E23" s="72"/>
      <c r="F23" s="49" t="s">
        <v>38</v>
      </c>
      <c r="G23" s="72">
        <v>274</v>
      </c>
      <c r="H23" s="58" t="s">
        <v>45</v>
      </c>
      <c r="I23" s="75">
        <v>1.1000000000000001E-3</v>
      </c>
      <c r="J23" s="72">
        <v>1.2999999999999999E-3</v>
      </c>
      <c r="K23" s="95">
        <f t="shared" si="5"/>
        <v>1.9999999999999987E-4</v>
      </c>
      <c r="L23" s="92">
        <f t="shared" si="1"/>
        <v>5.4331200000000001E-4</v>
      </c>
      <c r="M23" s="95" t="str">
        <f t="shared" si="6"/>
        <v>удовл.</v>
      </c>
    </row>
    <row r="24" spans="2:13" x14ac:dyDescent="0.25">
      <c r="B24" s="44">
        <v>20</v>
      </c>
      <c r="C24" s="71">
        <v>45266</v>
      </c>
      <c r="D24" s="72">
        <v>270</v>
      </c>
      <c r="E24" s="72"/>
      <c r="F24" s="49" t="s">
        <v>39</v>
      </c>
      <c r="G24" s="72">
        <v>275</v>
      </c>
      <c r="H24" s="58" t="s">
        <v>45</v>
      </c>
      <c r="I24" s="75">
        <v>1.1000000000000001E-3</v>
      </c>
      <c r="J24" s="72">
        <v>1.1999999999999999E-3</v>
      </c>
      <c r="K24" s="95">
        <f t="shared" si="5"/>
        <v>9.9999999999999829E-5</v>
      </c>
      <c r="L24" s="92">
        <f t="shared" si="1"/>
        <v>5.4331200000000001E-4</v>
      </c>
      <c r="M24" s="95" t="str">
        <f t="shared" si="6"/>
        <v>удовл.</v>
      </c>
    </row>
    <row r="25" spans="2:13" x14ac:dyDescent="0.25">
      <c r="B25" s="4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2:13" x14ac:dyDescent="0.25">
      <c r="B26" s="44">
        <v>22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2:13" x14ac:dyDescent="0.25">
      <c r="B27" s="4">
        <v>23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2:13" x14ac:dyDescent="0.25">
      <c r="B28" s="44">
        <v>24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</sheetData>
  <sortState ref="C5:M16">
    <sortCondition ref="C5:C16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45"/>
  <sheetViews>
    <sheetView tabSelected="1" zoomScale="80" zoomScaleNormal="80" workbookViewId="0">
      <selection activeCell="S24" sqref="S24"/>
    </sheetView>
  </sheetViews>
  <sheetFormatPr defaultColWidth="9.140625" defaultRowHeight="12.75" x14ac:dyDescent="0.2"/>
  <cols>
    <col min="1" max="1" width="5.5703125" style="5" customWidth="1"/>
    <col min="2" max="2" width="12" style="5" customWidth="1"/>
    <col min="3" max="3" width="9.85546875" style="5" customWidth="1"/>
    <col min="4" max="4" width="27.7109375" style="5" customWidth="1"/>
    <col min="5" max="5" width="21.85546875" style="5" customWidth="1"/>
    <col min="6" max="6" width="10.5703125" style="5" customWidth="1"/>
    <col min="7" max="7" width="14.85546875" style="18" customWidth="1"/>
    <col min="8" max="8" width="13.5703125" style="17" customWidth="1"/>
    <col min="9" max="9" width="10.28515625" style="16" customWidth="1"/>
    <col min="10" max="10" width="10.42578125" style="5" customWidth="1"/>
    <col min="11" max="12" width="12.42578125" style="5" customWidth="1"/>
    <col min="13" max="13" width="19.5703125" style="5" customWidth="1"/>
    <col min="14" max="14" width="12" style="5" customWidth="1"/>
    <col min="15" max="16384" width="9.140625" style="5"/>
  </cols>
  <sheetData>
    <row r="1" spans="1:14" ht="53.25" customHeight="1" thickBot="1" x14ac:dyDescent="0.25">
      <c r="A1" s="76"/>
      <c r="B1" s="76"/>
      <c r="C1" s="76"/>
      <c r="D1" s="76"/>
      <c r="E1" s="76"/>
      <c r="F1" s="76"/>
      <c r="G1" s="77"/>
      <c r="H1" s="78"/>
      <c r="I1" s="84"/>
      <c r="J1" s="87" t="s">
        <v>44</v>
      </c>
      <c r="K1" s="88">
        <v>15</v>
      </c>
      <c r="L1" s="87" t="s">
        <v>43</v>
      </c>
      <c r="M1" s="88">
        <f>COUNT(B10:B1000)</f>
        <v>19</v>
      </c>
      <c r="N1" s="86"/>
    </row>
    <row r="2" spans="1:14" s="46" customFormat="1" ht="48.75" customHeight="1" x14ac:dyDescent="0.4">
      <c r="A2" s="45"/>
      <c r="B2" s="79" t="s">
        <v>41</v>
      </c>
      <c r="C2" s="79"/>
      <c r="D2" s="79"/>
      <c r="E2" s="79"/>
      <c r="F2" s="79"/>
      <c r="G2" s="79"/>
      <c r="H2" s="79"/>
      <c r="I2" s="79"/>
      <c r="J2" s="85"/>
      <c r="K2" s="85"/>
      <c r="L2" s="85"/>
      <c r="M2" s="85"/>
      <c r="N2" s="45"/>
    </row>
    <row r="3" spans="1:14" s="6" customFormat="1" ht="27" customHeight="1" x14ac:dyDescent="0.25">
      <c r="A3" s="80"/>
      <c r="B3" s="80"/>
      <c r="C3" s="80"/>
      <c r="D3" s="80"/>
      <c r="E3" s="80"/>
      <c r="F3" s="81"/>
      <c r="G3" s="82"/>
      <c r="H3" s="83"/>
      <c r="I3" s="89" t="s">
        <v>22</v>
      </c>
      <c r="J3" s="89"/>
      <c r="K3" s="89"/>
      <c r="L3" s="89"/>
      <c r="M3" s="89"/>
      <c r="N3" s="64"/>
    </row>
    <row r="4" spans="1:14" s="6" customFormat="1" ht="25.5" customHeight="1" x14ac:dyDescent="0.25">
      <c r="A4" s="80"/>
      <c r="B4" s="80"/>
      <c r="C4" s="80"/>
      <c r="D4" s="80"/>
      <c r="E4" s="80"/>
      <c r="F4" s="81"/>
      <c r="G4" s="82"/>
      <c r="H4" s="83"/>
      <c r="I4" s="90" t="s">
        <v>23</v>
      </c>
      <c r="J4" s="90"/>
      <c r="K4" s="90"/>
      <c r="L4" s="90"/>
      <c r="M4" s="90"/>
      <c r="N4" s="1"/>
    </row>
    <row r="5" spans="1:14" s="6" customFormat="1" ht="24" customHeight="1" x14ac:dyDescent="0.25">
      <c r="A5" s="80"/>
      <c r="B5" s="80"/>
      <c r="C5" s="80"/>
      <c r="D5" s="80"/>
      <c r="E5" s="80"/>
      <c r="F5" s="81"/>
      <c r="G5" s="82"/>
      <c r="H5" s="83"/>
      <c r="I5" s="89" t="s">
        <v>24</v>
      </c>
      <c r="J5" s="89"/>
      <c r="K5" s="89"/>
      <c r="L5" s="89"/>
      <c r="M5" s="89"/>
      <c r="N5" s="63"/>
    </row>
    <row r="6" spans="1:14" s="6" customFormat="1" ht="34.5" customHeight="1" x14ac:dyDescent="0.25">
      <c r="A6" s="80"/>
      <c r="B6" s="80"/>
      <c r="C6" s="80"/>
      <c r="D6" s="80"/>
      <c r="E6" s="80"/>
      <c r="F6" s="81"/>
      <c r="G6" s="82"/>
      <c r="H6" s="83"/>
      <c r="I6" s="90" t="s">
        <v>42</v>
      </c>
      <c r="J6" s="90"/>
      <c r="K6" s="90"/>
      <c r="L6" s="90"/>
      <c r="M6" s="90"/>
      <c r="N6" s="63"/>
    </row>
    <row r="7" spans="1:14" s="6" customFormat="1" ht="36" customHeight="1" x14ac:dyDescent="0.25">
      <c r="A7" s="80"/>
      <c r="B7" s="80"/>
      <c r="C7" s="80"/>
      <c r="D7" s="80"/>
      <c r="E7" s="80"/>
      <c r="F7" s="81"/>
      <c r="G7" s="82"/>
      <c r="H7" s="83"/>
      <c r="I7" s="89" t="s">
        <v>25</v>
      </c>
      <c r="J7" s="89"/>
      <c r="K7" s="89"/>
      <c r="L7" s="89"/>
      <c r="M7" s="89"/>
      <c r="N7" s="63"/>
    </row>
    <row r="8" spans="1:14" s="6" customFormat="1" ht="46.5" customHeight="1" x14ac:dyDescent="0.25">
      <c r="A8" s="80"/>
      <c r="B8" s="80"/>
      <c r="C8" s="80"/>
      <c r="D8" s="80"/>
      <c r="E8" s="80"/>
      <c r="F8" s="81"/>
      <c r="G8" s="82"/>
      <c r="H8" s="83"/>
      <c r="I8" s="90" t="s">
        <v>26</v>
      </c>
      <c r="J8" s="90"/>
      <c r="K8" s="90"/>
      <c r="L8" s="90"/>
      <c r="M8" s="90"/>
      <c r="N8" s="63"/>
    </row>
    <row r="9" spans="1:14" ht="51" x14ac:dyDescent="0.2">
      <c r="A9" s="7"/>
      <c r="B9" s="8" t="s">
        <v>1</v>
      </c>
      <c r="C9" s="7" t="s">
        <v>27</v>
      </c>
      <c r="D9" s="9" t="s">
        <v>3</v>
      </c>
      <c r="E9" s="9" t="s">
        <v>4</v>
      </c>
      <c r="F9" s="7" t="s">
        <v>29</v>
      </c>
      <c r="G9" s="7" t="s">
        <v>28</v>
      </c>
      <c r="H9" s="10" t="s">
        <v>30</v>
      </c>
      <c r="I9" s="11" t="s">
        <v>31</v>
      </c>
      <c r="J9" s="7" t="s">
        <v>32</v>
      </c>
      <c r="K9" s="7" t="s">
        <v>33</v>
      </c>
      <c r="L9" s="12" t="s">
        <v>34</v>
      </c>
      <c r="M9" s="7" t="s">
        <v>35</v>
      </c>
      <c r="N9" s="7"/>
    </row>
    <row r="10" spans="1:14" s="16" customFormat="1" ht="24" customHeight="1" x14ac:dyDescent="0.25">
      <c r="A10" s="13">
        <v>1</v>
      </c>
      <c r="B10" s="50">
        <f>IF(C10=0,"",INDEX('Исходная табл'!$B$5:$M$1000,MATCH(C10,'Исходная табл'!$D$5:$D$1000,),2))</f>
        <v>44221</v>
      </c>
      <c r="C10" s="48">
        <f t="array" ref="C10">INDEX('Исходная табл'!D$1:D$1000,SMALL(IF(('Исходная табл'!I$5:I$1000&gt;=0.001)*('Исходная табл'!I$5:I$1000&lt;=0.0019),ROW('Исходная табл'!D$5:D$1000),1000),ROW(A2)))</f>
        <v>12</v>
      </c>
      <c r="D10" s="48"/>
      <c r="E10" s="49" t="str">
        <f>IF(C10=0,"",INDEX('Исходная табл'!$B$5:$M$1000,MATCH(C10,'Исходная табл'!$D$5:$D$1000,),5))</f>
        <v>Петрова</v>
      </c>
      <c r="F10" s="51">
        <f>IF(C10=0,"",INDEX('Исходная табл'!$B$5:$M$1000,MATCH(C10,'Исходная табл'!$D$5:$D$1000,),6))</f>
        <v>2736</v>
      </c>
      <c r="G10" s="51" t="str">
        <f>IF(C10=0,"",INDEX('Исходная табл'!$B$5:$M$1000,MATCH(C10,'Исходная табл'!$D$5:$D$1000,),7))</f>
        <v>АС</v>
      </c>
      <c r="H10" s="52">
        <f>IF(C10=0,0,INDEX('Исходная табл'!$B$5:$M$1000,MATCH(C10,'Исходная табл'!$D$5:$D$1000,),8))</f>
        <v>1.4E-3</v>
      </c>
      <c r="I10" s="53">
        <f>IF(C10=0,0,INDEX('Исходная табл'!$B$5:$M$1000,MATCH(C10,'Исходная табл'!$D$5:$D$1000,),9))</f>
        <v>1.1000000000000001E-3</v>
      </c>
      <c r="J10" s="14">
        <f>I10-H10</f>
        <v>-2.9999999999999992E-4</v>
      </c>
      <c r="K10" s="2">
        <f t="shared" ref="K10:K45" si="0">IF(AND(H10&gt;=0.00002,H10&lt;0.019),1.96*0.01*0.84*30*H10,IF(AND(H10&gt;=0.05,H10&lt;0.1),1.96*0.84*0.01*20*H10,IF(AND(H10&gt;=0.1,H10&lt;0.2),1.96*0.84*0.01*14*H10,IF(AND(H10&gt;=0.2,H10&lt;0.5),1.96*0.84*0.01*11*H10,IF(AND(H10&gt;=0.5,H10&lt;1),1.96*0.84*0.01*7*H10,IF(AND(H10&gt;=1,H10&lt;2),1.96*0.84*0.01*5*H10,IF(AND(H10&gt;=2,H10&lt;5),1.96*0.84*0.01*3.5*H10,)))))))</f>
        <v>6.9148799999999998E-4</v>
      </c>
      <c r="L10" s="15" t="str">
        <f>IF(ABS(J10)&lt;K10,"удовл.","неудовл.")</f>
        <v>удовл.</v>
      </c>
      <c r="M10" s="61">
        <f t="shared" ref="M10:M45" si="1">J10/(K10)</f>
        <v>-0.43384700819103139</v>
      </c>
      <c r="N10" s="13"/>
    </row>
    <row r="11" spans="1:14" s="16" customFormat="1" ht="16.5" customHeight="1" x14ac:dyDescent="0.25">
      <c r="A11" s="13">
        <v>2</v>
      </c>
      <c r="B11" s="50">
        <f>IF(C11=0,"",INDEX('Исходная табл'!$B$5:$M$1000,MATCH(C11,'Исходная табл'!$D$5:$D$1000,),2))</f>
        <v>44904</v>
      </c>
      <c r="C11" s="48">
        <f t="array" ref="C11">INDEX('Исходная табл'!D$1:D$1000,SMALL(IF(('Исходная табл'!I$5:I$1000&gt;=0.001)*('Исходная табл'!I$5:I$1000&lt;=0.0019),ROW('Исходная табл'!D$5:D$1000),1000),ROW(A3)))</f>
        <v>1</v>
      </c>
      <c r="D11" s="48"/>
      <c r="E11" s="49" t="str">
        <f>IF(C11=0,"",INDEX('Исходная табл'!$B$5:$M$1000,MATCH(C11,'Исходная табл'!$D$5:$D$1000,),5))</f>
        <v>Иванова</v>
      </c>
      <c r="F11" s="51" t="str">
        <f>IF(C11=0,"",INDEX('Исходная табл'!$B$5:$M$1000,MATCH(C11,'Исходная табл'!$D$5:$D$1000,),6))</f>
        <v>3083а</v>
      </c>
      <c r="G11" s="51" t="str">
        <f>IF(C11=0,"",INDEX('Исходная табл'!$B$5:$M$1000,MATCH(C11,'Исходная табл'!$D$5:$D$1000,),7))</f>
        <v>АС</v>
      </c>
      <c r="H11" s="52">
        <f>IF(C11=0,0,INDEX('Исходная табл'!$B$5:$M$1000,MATCH(C11,'Исходная табл'!$D$5:$D$1000,),8))</f>
        <v>1.2999999999999999E-3</v>
      </c>
      <c r="I11" s="53">
        <f>IF(C11=0,0,INDEX('Исходная табл'!$B$5:$M$1000,MATCH(C11,'Исходная табл'!$D$5:$D$1000,),9))</f>
        <v>1.1999999999999999E-3</v>
      </c>
      <c r="J11" s="14">
        <f t="shared" ref="J11:J45" si="2">I11-H11</f>
        <v>-1.0000000000000005E-4</v>
      </c>
      <c r="K11" s="2">
        <f t="shared" si="0"/>
        <v>6.4209599999999988E-4</v>
      </c>
      <c r="L11" s="15" t="str">
        <f t="shared" ref="L11:L45" si="3">IF(ABS(J11)&lt;K11,"удовл.","неудовл.")</f>
        <v>удовл.</v>
      </c>
      <c r="M11" s="61">
        <f t="shared" si="1"/>
        <v>-0.15573995165831911</v>
      </c>
      <c r="N11" s="13"/>
    </row>
    <row r="12" spans="1:14" s="16" customFormat="1" ht="16.5" customHeight="1" x14ac:dyDescent="0.25">
      <c r="A12" s="13">
        <v>3</v>
      </c>
      <c r="B12" s="50">
        <f>IF(C12=0,"",INDEX('Исходная табл'!$B$5:$M$1000,MATCH(C12,'Исходная табл'!$D$5:$D$1000,),2))</f>
        <v>44921</v>
      </c>
      <c r="C12" s="48">
        <f t="array" ref="C12">INDEX('Исходная табл'!D$1:D$1000,SMALL(IF(('Исходная табл'!I$5:I$1000&gt;=0.001)*('Исходная табл'!I$5:I$1000&lt;=0.0019),ROW('Исходная табл'!D$5:D$1000),1000),ROW(A4)))</f>
        <v>2</v>
      </c>
      <c r="D12" s="48"/>
      <c r="E12" s="49" t="str">
        <f>IF(C12=0,"",INDEX('Исходная табл'!$B$5:$M$1000,MATCH(C12,'Исходная табл'!$D$5:$D$1000,),5))</f>
        <v>Петрова</v>
      </c>
      <c r="F12" s="51">
        <f>IF(C12=0,"",INDEX('Исходная табл'!$B$5:$M$1000,MATCH(C12,'Исходная табл'!$D$5:$D$1000,),6))</f>
        <v>3105</v>
      </c>
      <c r="G12" s="51" t="str">
        <f>IF(C12=0,"",INDEX('Исходная табл'!$B$5:$M$1000,MATCH(C12,'Исходная табл'!$D$5:$D$1000,),7))</f>
        <v>АС</v>
      </c>
      <c r="H12" s="52">
        <f>IF(C12=0,0,INDEX('Исходная табл'!$B$5:$M$1000,MATCH(C12,'Исходная табл'!$D$5:$D$1000,),8))</f>
        <v>1.1999999999999999E-3</v>
      </c>
      <c r="I12" s="53">
        <f>IF(C12=0,0,INDEX('Исходная табл'!$B$5:$M$1000,MATCH(C12,'Исходная табл'!$D$5:$D$1000,),9))</f>
        <v>1.5E-3</v>
      </c>
      <c r="J12" s="14">
        <f t="shared" si="2"/>
        <v>3.0000000000000014E-4</v>
      </c>
      <c r="K12" s="2">
        <f t="shared" si="0"/>
        <v>5.9270399999999989E-4</v>
      </c>
      <c r="L12" s="15" t="str">
        <f t="shared" si="3"/>
        <v>удовл.</v>
      </c>
      <c r="M12" s="61">
        <f t="shared" si="1"/>
        <v>0.50615484288953705</v>
      </c>
      <c r="N12" s="13"/>
    </row>
    <row r="13" spans="1:14" s="16" customFormat="1" ht="15.75" x14ac:dyDescent="0.25">
      <c r="A13" s="13">
        <v>4</v>
      </c>
      <c r="B13" s="50">
        <f>IF(C13=0,"",INDEX('Исходная табл'!$B$5:$M$1000,MATCH(C13,'Исходная табл'!$D$5:$D$1000,),2))</f>
        <v>45068</v>
      </c>
      <c r="C13" s="48">
        <f t="array" ref="C13">INDEX('Исходная табл'!D$1:D$1000,SMALL(IF(('Исходная табл'!I$5:I$1000&gt;=0.001)*('Исходная табл'!I$5:I$1000&lt;=0.0019),ROW('Исходная табл'!D$5:D$1000),1000),ROW(A5)))</f>
        <v>3</v>
      </c>
      <c r="D13" s="48"/>
      <c r="E13" s="49" t="str">
        <f>IF(C13=0,"",INDEX('Исходная табл'!$B$5:$M$1000,MATCH(C13,'Исходная табл'!$D$5:$D$1000,),5))</f>
        <v>Сидорова</v>
      </c>
      <c r="F13" s="51">
        <f>IF(C13=0,"",INDEX('Исходная табл'!$B$5:$M$1000,MATCH(C13,'Исходная табл'!$D$5:$D$1000,),6))</f>
        <v>2216</v>
      </c>
      <c r="G13" s="51" t="str">
        <f>IF(C13=0,"",INDEX('Исходная табл'!$B$5:$M$1000,MATCH(C13,'Исходная табл'!$D$5:$D$1000,),7))</f>
        <v>АС</v>
      </c>
      <c r="H13" s="52">
        <f>IF(C13=0,0,INDEX('Исходная табл'!$B$5:$M$1000,MATCH(C13,'Исходная табл'!$D$5:$D$1000,),8))</f>
        <v>1.1000000000000001E-3</v>
      </c>
      <c r="I13" s="53">
        <f>IF(C13=0,0,INDEX('Исходная табл'!$B$5:$M$1000,MATCH(C13,'Исходная табл'!$D$5:$D$1000,),9))</f>
        <v>1.2999999999999999E-3</v>
      </c>
      <c r="J13" s="14">
        <f t="shared" si="2"/>
        <v>1.9999999999999987E-4</v>
      </c>
      <c r="K13" s="2">
        <f t="shared" si="0"/>
        <v>5.4331200000000001E-4</v>
      </c>
      <c r="L13" s="15" t="str">
        <f t="shared" si="3"/>
        <v>удовл.</v>
      </c>
      <c r="M13" s="61">
        <f t="shared" si="1"/>
        <v>0.36811261301057197</v>
      </c>
      <c r="N13" s="13"/>
    </row>
    <row r="14" spans="1:14" s="16" customFormat="1" ht="15.75" x14ac:dyDescent="0.25">
      <c r="A14" s="13">
        <v>5</v>
      </c>
      <c r="B14" s="50">
        <f>IF(C14=0,"",INDEX('Исходная табл'!$B$5:$M$1000,MATCH(C14,'Исходная табл'!$D$5:$D$1000,),2))</f>
        <v>45068</v>
      </c>
      <c r="C14" s="48">
        <f t="array" ref="C14">INDEX('Исходная табл'!D$1:D$1000,SMALL(IF(('Исходная табл'!I$5:I$1000&gt;=0.001)*('Исходная табл'!I$5:I$1000&lt;=0.0019),ROW('Исходная табл'!D$5:D$1000),1000),ROW(A6)))</f>
        <v>6</v>
      </c>
      <c r="D14" s="48"/>
      <c r="E14" s="49" t="str">
        <f>IF(C14=0,"",INDEX('Исходная табл'!$B$5:$M$1000,MATCH(C14,'Исходная табл'!$D$5:$D$1000,),5))</f>
        <v>Сидорова</v>
      </c>
      <c r="F14" s="51">
        <f>IF(C14=0,"",INDEX('Исходная табл'!$B$5:$M$1000,MATCH(C14,'Исходная табл'!$D$5:$D$1000,),6))</f>
        <v>2215</v>
      </c>
      <c r="G14" s="51" t="str">
        <f>IF(C14=0,"",INDEX('Исходная табл'!$B$5:$M$1000,MATCH(C14,'Исходная табл'!$D$5:$D$1000,),7))</f>
        <v>АС</v>
      </c>
      <c r="H14" s="52">
        <f>IF(C14=0,0,INDEX('Исходная табл'!$B$5:$M$1000,MATCH(C14,'Исходная табл'!$D$5:$D$1000,),8))</f>
        <v>1.5E-3</v>
      </c>
      <c r="I14" s="53">
        <f>IF(C14=0,0,INDEX('Исходная табл'!$B$5:$M$1000,MATCH(C14,'Исходная табл'!$D$5:$D$1000,),9))</f>
        <v>1.5E-3</v>
      </c>
      <c r="J14" s="14">
        <f t="shared" si="2"/>
        <v>0</v>
      </c>
      <c r="K14" s="2">
        <f t="shared" si="0"/>
        <v>7.4087999999999997E-4</v>
      </c>
      <c r="L14" s="15" t="str">
        <f t="shared" si="3"/>
        <v>удовл.</v>
      </c>
      <c r="M14" s="61">
        <f t="shared" si="1"/>
        <v>0</v>
      </c>
      <c r="N14" s="13"/>
    </row>
    <row r="15" spans="1:14" s="16" customFormat="1" ht="15.75" x14ac:dyDescent="0.25">
      <c r="A15" s="13">
        <v>6</v>
      </c>
      <c r="B15" s="50">
        <f>IF(C15=0,"",INDEX('Исходная табл'!$B$5:$M$1000,MATCH(C15,'Исходная табл'!$D$5:$D$1000,),2))</f>
        <v>45068</v>
      </c>
      <c r="C15" s="48">
        <f t="array" ref="C15">INDEX('Исходная табл'!D$1:D$1000,SMALL(IF(('Исходная табл'!I$5:I$1000&gt;=0.001)*('Исходная табл'!I$5:I$1000&lt;=0.0019),ROW('Исходная табл'!D$5:D$1000),1000),ROW(A7)))</f>
        <v>7</v>
      </c>
      <c r="D15" s="48"/>
      <c r="E15" s="49" t="str">
        <f>IF(C15=0,"",INDEX('Исходная табл'!$B$5:$M$1000,MATCH(C15,'Исходная табл'!$D$5:$D$1000,),5))</f>
        <v>Иванова</v>
      </c>
      <c r="F15" s="51">
        <f>IF(C15=0,"",INDEX('Исходная табл'!$B$5:$M$1000,MATCH(C15,'Исходная табл'!$D$5:$D$1000,),6))</f>
        <v>2214</v>
      </c>
      <c r="G15" s="51" t="str">
        <f>IF(C15=0,"",INDEX('Исходная табл'!$B$5:$M$1000,MATCH(C15,'Исходная табл'!$D$5:$D$1000,),7))</f>
        <v>АС</v>
      </c>
      <c r="H15" s="52">
        <f>IF(C15=0,0,INDEX('Исходная табл'!$B$5:$M$1000,MATCH(C15,'Исходная табл'!$D$5:$D$1000,),8))</f>
        <v>1.6999999999999999E-3</v>
      </c>
      <c r="I15" s="53">
        <f>IF(C15=0,0,INDEX('Исходная табл'!$B$5:$M$1000,MATCH(C15,'Исходная табл'!$D$5:$D$1000,),9))</f>
        <v>1.9E-3</v>
      </c>
      <c r="J15" s="14">
        <f t="shared" si="2"/>
        <v>2.0000000000000009E-4</v>
      </c>
      <c r="K15" s="2">
        <f t="shared" si="0"/>
        <v>8.3966399999999995E-4</v>
      </c>
      <c r="L15" s="15" t="str">
        <f t="shared" si="3"/>
        <v>удовл.</v>
      </c>
      <c r="M15" s="61">
        <f t="shared" si="1"/>
        <v>0.23819051430095861</v>
      </c>
      <c r="N15" s="13"/>
    </row>
    <row r="16" spans="1:14" s="16" customFormat="1" ht="15.75" x14ac:dyDescent="0.25">
      <c r="A16" s="13">
        <v>7</v>
      </c>
      <c r="B16" s="50">
        <f>IF(C16=0,"",INDEX('Исходная табл'!$B$5:$M$1000,MATCH(C16,'Исходная табл'!$D$5:$D$1000,),2))</f>
        <v>45096</v>
      </c>
      <c r="C16" s="48">
        <f t="array" ref="C16">INDEX('Исходная табл'!D$1:D$1000,SMALL(IF(('Исходная табл'!I$5:I$1000&gt;=0.001)*('Исходная табл'!I$5:I$1000&lt;=0.0019),ROW('Исходная табл'!D$5:D$1000),1000),ROW(A8)))</f>
        <v>8</v>
      </c>
      <c r="D16" s="48"/>
      <c r="E16" s="49" t="str">
        <f>IF(C16=0,"",INDEX('Исходная табл'!$B$5:$M$1000,MATCH(C16,'Исходная табл'!$D$5:$D$1000,),5))</f>
        <v>Петрова</v>
      </c>
      <c r="F16" s="51">
        <f>IF(C16=0,"",INDEX('Исходная табл'!$B$5:$M$1000,MATCH(C16,'Исходная табл'!$D$5:$D$1000,),6))</f>
        <v>2478</v>
      </c>
      <c r="G16" s="51" t="str">
        <f>IF(C16=0,"",INDEX('Исходная табл'!$B$5:$M$1000,MATCH(C16,'Исходная табл'!$D$5:$D$1000,),7))</f>
        <v>АС</v>
      </c>
      <c r="H16" s="52">
        <f>IF(C16=0,0,INDEX('Исходная табл'!$B$5:$M$1000,MATCH(C16,'Исходная табл'!$D$5:$D$1000,),8))</f>
        <v>1.5E-3</v>
      </c>
      <c r="I16" s="53">
        <f>IF(C16=0,0,INDEX('Исходная табл'!$B$5:$M$1000,MATCH(C16,'Исходная табл'!$D$5:$D$1000,),9))</f>
        <v>1.1999999999999999E-3</v>
      </c>
      <c r="J16" s="14">
        <f t="shared" si="2"/>
        <v>-3.0000000000000014E-4</v>
      </c>
      <c r="K16" s="2">
        <f t="shared" si="0"/>
        <v>7.4087999999999997E-4</v>
      </c>
      <c r="L16" s="15" t="str">
        <f t="shared" si="3"/>
        <v>удовл.</v>
      </c>
      <c r="M16" s="61">
        <f t="shared" si="1"/>
        <v>-0.40492387431162963</v>
      </c>
      <c r="N16" s="13"/>
    </row>
    <row r="17" spans="1:14" s="16" customFormat="1" ht="15.75" x14ac:dyDescent="0.25">
      <c r="A17" s="13">
        <v>8</v>
      </c>
      <c r="B17" s="50">
        <f>IF(C17=0,"",INDEX('Исходная табл'!$B$5:$M$1000,MATCH(C17,'Исходная табл'!$D$5:$D$1000,),2))</f>
        <v>45096</v>
      </c>
      <c r="C17" s="48">
        <f t="array" ref="C17">INDEX('Исходная табл'!D$1:D$1000,SMALL(IF(('Исходная табл'!I$5:I$1000&gt;=0.001)*('Исходная табл'!I$5:I$1000&lt;=0.0019),ROW('Исходная табл'!D$5:D$1000),1000),ROW(A9)))</f>
        <v>9</v>
      </c>
      <c r="D17" s="48"/>
      <c r="E17" s="49" t="str">
        <f>IF(C17=0,"",INDEX('Исходная табл'!$B$5:$M$1000,MATCH(C17,'Исходная табл'!$D$5:$D$1000,),5))</f>
        <v>Сидорова</v>
      </c>
      <c r="F17" s="51">
        <f>IF(C17=0,"",INDEX('Исходная табл'!$B$5:$M$1000,MATCH(C17,'Исходная табл'!$D$5:$D$1000,),6))</f>
        <v>2500</v>
      </c>
      <c r="G17" s="51" t="str">
        <f>IF(C17=0,"",INDEX('Исходная табл'!$B$5:$M$1000,MATCH(C17,'Исходная табл'!$D$5:$D$1000,),7))</f>
        <v>АС</v>
      </c>
      <c r="H17" s="52">
        <f>IF(C17=0,0,INDEX('Исходная табл'!$B$5:$M$1000,MATCH(C17,'Исходная табл'!$D$5:$D$1000,),8))</f>
        <v>1.5E-3</v>
      </c>
      <c r="I17" s="53">
        <f>IF(C17=0,0,INDEX('Исходная табл'!$B$5:$M$1000,MATCH(C17,'Исходная табл'!$D$5:$D$1000,),9))</f>
        <v>1.6000000000000001E-3</v>
      </c>
      <c r="J17" s="14">
        <f t="shared" si="2"/>
        <v>1.0000000000000005E-4</v>
      </c>
      <c r="K17" s="2">
        <f t="shared" si="0"/>
        <v>7.4087999999999997E-4</v>
      </c>
      <c r="L17" s="15" t="str">
        <f t="shared" si="3"/>
        <v>удовл.</v>
      </c>
      <c r="M17" s="61">
        <f t="shared" si="1"/>
        <v>0.1349746247705432</v>
      </c>
      <c r="N17" s="13"/>
    </row>
    <row r="18" spans="1:14" s="16" customFormat="1" ht="15.75" x14ac:dyDescent="0.25">
      <c r="A18" s="13">
        <v>9</v>
      </c>
      <c r="B18" s="50">
        <f>IF(C18=0,"",INDEX('Исходная табл'!$B$5:$M$1000,MATCH(C18,'Исходная табл'!$D$5:$D$1000,),2))</f>
        <v>45138</v>
      </c>
      <c r="C18" s="48">
        <f t="array" ref="C18">INDEX('Исходная табл'!D$1:D$1000,SMALL(IF(('Исходная табл'!I$5:I$1000&gt;=0.001)*('Исходная табл'!I$5:I$1000&lt;=0.0019),ROW('Исходная табл'!D$5:D$1000),1000),ROW(A10)))</f>
        <v>4</v>
      </c>
      <c r="D18" s="48"/>
      <c r="E18" s="49" t="str">
        <f>IF(C18=0,"",INDEX('Исходная табл'!$B$5:$M$1000,MATCH(C18,'Исходная табл'!$D$5:$D$1000,),5))</f>
        <v>Иванова</v>
      </c>
      <c r="F18" s="51">
        <f>IF(C18=0,"",INDEX('Исходная табл'!$B$5:$M$1000,MATCH(C18,'Исходная табл'!$D$5:$D$1000,),6))</f>
        <v>2936</v>
      </c>
      <c r="G18" s="51" t="str">
        <f>IF(C18=0,"",INDEX('Исходная табл'!$B$5:$M$1000,MATCH(C18,'Исходная табл'!$D$5:$D$1000,),7))</f>
        <v>АС</v>
      </c>
      <c r="H18" s="52">
        <f>IF(C18=0,0,INDEX('Исходная табл'!$B$5:$M$1000,MATCH(C18,'Исходная табл'!$D$5:$D$1000,),8))</f>
        <v>1.6999999999999999E-3</v>
      </c>
      <c r="I18" s="53">
        <f>IF(C18=0,0,INDEX('Исходная табл'!$B$5:$M$1000,MATCH(C18,'Исходная табл'!$D$5:$D$1000,),9))</f>
        <v>1.4E-3</v>
      </c>
      <c r="J18" s="14">
        <f t="shared" si="2"/>
        <v>-2.9999999999999992E-4</v>
      </c>
      <c r="K18" s="2">
        <f t="shared" si="0"/>
        <v>8.3966399999999995E-4</v>
      </c>
      <c r="L18" s="15" t="str">
        <f t="shared" si="3"/>
        <v>удовл.</v>
      </c>
      <c r="M18" s="61">
        <f t="shared" si="1"/>
        <v>-0.35728577145143764</v>
      </c>
      <c r="N18" s="13"/>
    </row>
    <row r="19" spans="1:14" s="16" customFormat="1" ht="15.75" x14ac:dyDescent="0.25">
      <c r="A19" s="13">
        <v>10</v>
      </c>
      <c r="B19" s="50">
        <f>IF(C19=0,"",INDEX('Исходная табл'!$B$5:$M$1000,MATCH(C19,'Исходная табл'!$D$5:$D$1000,),2))</f>
        <v>45222</v>
      </c>
      <c r="C19" s="48">
        <f t="array" ref="C19">INDEX('Исходная табл'!D$1:D$1000,SMALL(IF(('Исходная табл'!I$5:I$1000&gt;=0.001)*('Исходная табл'!I$5:I$1000&lt;=0.0019),ROW('Исходная табл'!D$5:D$1000),1000),ROW(A11)))</f>
        <v>5</v>
      </c>
      <c r="D19" s="48"/>
      <c r="E19" s="49" t="str">
        <f>IF(C19=0,"",INDEX('Исходная табл'!$B$5:$M$1000,MATCH(C19,'Исходная табл'!$D$5:$D$1000,),5))</f>
        <v>Петрова</v>
      </c>
      <c r="F19" s="51">
        <f>IF(C19=0,"",INDEX('Исходная табл'!$B$5:$M$1000,MATCH(C19,'Исходная табл'!$D$5:$D$1000,),6))</f>
        <v>3398</v>
      </c>
      <c r="G19" s="51" t="str">
        <f>IF(C19=0,"",INDEX('Исходная табл'!$B$5:$M$1000,MATCH(C19,'Исходная табл'!$D$5:$D$1000,),7))</f>
        <v>АС</v>
      </c>
      <c r="H19" s="52">
        <f>IF(C19=0,0,INDEX('Исходная табл'!$B$5:$M$1000,MATCH(C19,'Исходная табл'!$D$5:$D$1000,),8))</f>
        <v>1.1000000000000001E-3</v>
      </c>
      <c r="I19" s="53">
        <f>IF(C19=0,0,INDEX('Исходная табл'!$B$5:$M$1000,MATCH(C19,'Исходная табл'!$D$5:$D$1000,),9))</f>
        <v>1.2999999999999999E-3</v>
      </c>
      <c r="J19" s="14">
        <f t="shared" si="2"/>
        <v>1.9999999999999987E-4</v>
      </c>
      <c r="K19" s="2">
        <f t="shared" si="0"/>
        <v>5.4331200000000001E-4</v>
      </c>
      <c r="L19" s="15" t="str">
        <f t="shared" si="3"/>
        <v>удовл.</v>
      </c>
      <c r="M19" s="61">
        <f t="shared" si="1"/>
        <v>0.36811261301057197</v>
      </c>
      <c r="N19" s="13"/>
    </row>
    <row r="20" spans="1:14" s="16" customFormat="1" ht="15.75" x14ac:dyDescent="0.25">
      <c r="A20" s="13">
        <v>11</v>
      </c>
      <c r="B20" s="50">
        <f>IF(C20=0,"",INDEX('Исходная табл'!$B$5:$M$1000,MATCH(C20,'Исходная табл'!$D$5:$D$1000,),2))</f>
        <v>45222</v>
      </c>
      <c r="C20" s="48">
        <f t="array" ref="C20">INDEX('Исходная табл'!D$1:D$1000,SMALL(IF(('Исходная табл'!I$5:I$1000&gt;=0.001)*('Исходная табл'!I$5:I$1000&lt;=0.0019),ROW('Исходная табл'!D$5:D$1000),1000),ROW(A12)))</f>
        <v>10</v>
      </c>
      <c r="D20" s="48"/>
      <c r="E20" s="49" t="str">
        <f>IF(C20=0,"",INDEX('Исходная табл'!$B$5:$M$1000,MATCH(C20,'Исходная табл'!$D$5:$D$1000,),5))</f>
        <v>Сидорова</v>
      </c>
      <c r="F20" s="51">
        <f>IF(C20=0,"",INDEX('Исходная табл'!$B$5:$M$1000,MATCH(C20,'Исходная табл'!$D$5:$D$1000,),6))</f>
        <v>3404</v>
      </c>
      <c r="G20" s="51" t="str">
        <f>IF(C20=0,"",INDEX('Исходная табл'!$B$5:$M$1000,MATCH(C20,'Исходная табл'!$D$5:$D$1000,),7))</f>
        <v>АС</v>
      </c>
      <c r="H20" s="52">
        <f>IF(C20=0,0,INDEX('Исходная табл'!$B$5:$M$1000,MATCH(C20,'Исходная табл'!$D$5:$D$1000,),8))</f>
        <v>1.1000000000000001E-3</v>
      </c>
      <c r="I20" s="53">
        <f>IF(C20=0,0,INDEX('Исходная табл'!$B$5:$M$1000,MATCH(C20,'Исходная табл'!$D$5:$D$1000,),9))</f>
        <v>1.1999999999999999E-3</v>
      </c>
      <c r="J20" s="14">
        <f t="shared" si="2"/>
        <v>9.9999999999999829E-5</v>
      </c>
      <c r="K20" s="2">
        <f t="shared" si="0"/>
        <v>5.4331200000000001E-4</v>
      </c>
      <c r="L20" s="15" t="str">
        <f t="shared" si="3"/>
        <v>удовл.</v>
      </c>
      <c r="M20" s="61">
        <f t="shared" si="1"/>
        <v>0.18405630650528579</v>
      </c>
      <c r="N20" s="13"/>
    </row>
    <row r="21" spans="1:14" s="16" customFormat="1" ht="15.75" x14ac:dyDescent="0.25">
      <c r="A21" s="13">
        <v>12</v>
      </c>
      <c r="B21" s="50">
        <f>IF(C21=0,"",INDEX('Исходная табл'!$B$5:$M$1000,MATCH(C21,'Исходная табл'!$D$5:$D$1000,),2))</f>
        <v>45261</v>
      </c>
      <c r="C21" s="48">
        <f t="array" ref="C21">INDEX('Исходная табл'!D$1:D$1000,SMALL(IF(('Исходная табл'!I$5:I$1000&gt;=0.001)*('Исходная табл'!I$5:I$1000&lt;=0.0019),ROW('Исходная табл'!D$5:D$1000),1000),ROW(A13)))</f>
        <v>222</v>
      </c>
      <c r="D21" s="48"/>
      <c r="E21" s="49" t="str">
        <f>IF(C21=0,"",INDEX('Исходная табл'!$B$5:$M$1000,MATCH(C21,'Исходная табл'!$D$5:$D$1000,),5))</f>
        <v>Иванова</v>
      </c>
      <c r="F21" s="51">
        <f>IF(C21=0,"",INDEX('Исходная табл'!$B$5:$M$1000,MATCH(C21,'Исходная табл'!$D$5:$D$1000,),6))</f>
        <v>260</v>
      </c>
      <c r="G21" s="51" t="str">
        <f>IF(C21=0,"",INDEX('Исходная табл'!$B$5:$M$1000,MATCH(C21,'Исходная табл'!$D$5:$D$1000,),7))</f>
        <v>АС</v>
      </c>
      <c r="H21" s="52">
        <f>IF(C21=0,0,INDEX('Исходная табл'!$B$5:$M$1000,MATCH(C21,'Исходная табл'!$D$5:$D$1000,),8))</f>
        <v>1.4E-3</v>
      </c>
      <c r="I21" s="53">
        <f>IF(C21=0,0,INDEX('Исходная табл'!$B$5:$M$1000,MATCH(C21,'Исходная табл'!$D$5:$D$1000,),9))</f>
        <v>1.5E-3</v>
      </c>
      <c r="J21" s="14">
        <f t="shared" si="2"/>
        <v>1.0000000000000005E-4</v>
      </c>
      <c r="K21" s="2">
        <f t="shared" si="0"/>
        <v>6.9148799999999998E-4</v>
      </c>
      <c r="L21" s="15" t="str">
        <f t="shared" si="3"/>
        <v>удовл.</v>
      </c>
      <c r="M21" s="61">
        <f t="shared" si="1"/>
        <v>0.14461566939701057</v>
      </c>
      <c r="N21" s="13"/>
    </row>
    <row r="22" spans="1:14" s="16" customFormat="1" ht="15.75" x14ac:dyDescent="0.25">
      <c r="A22" s="13">
        <v>13</v>
      </c>
      <c r="B22" s="50">
        <f>IF(C22=0,"",INDEX('Исходная табл'!$B$5:$M$1000,MATCH(C22,'Исходная табл'!$D$5:$D$1000,),2))</f>
        <v>45264</v>
      </c>
      <c r="C22" s="48">
        <f t="array" ref="C22">INDEX('Исходная табл'!D$1:D$1000,SMALL(IF(('Исходная табл'!I$5:I$1000&gt;=0.001)*('Исходная табл'!I$5:I$1000&lt;=0.0019),ROW('Исходная табл'!D$5:D$1000),1000),ROW(A14)))</f>
        <v>223</v>
      </c>
      <c r="D22" s="48"/>
      <c r="E22" s="49" t="str">
        <f>IF(C22=0,"",INDEX('Исходная табл'!$B$5:$M$1000,MATCH(C22,'Исходная табл'!$D$5:$D$1000,),5))</f>
        <v>Петрова</v>
      </c>
      <c r="F22" s="51">
        <f>IF(C22=0,"",INDEX('Исходная табл'!$B$5:$M$1000,MATCH(C22,'Исходная табл'!$D$5:$D$1000,),6))</f>
        <v>258</v>
      </c>
      <c r="G22" s="51" t="str">
        <f>IF(C22=0,"",INDEX('Исходная табл'!$B$5:$M$1000,MATCH(C22,'Исходная табл'!$D$5:$D$1000,),7))</f>
        <v>АС</v>
      </c>
      <c r="H22" s="52">
        <f>IF(C22=0,0,INDEX('Исходная табл'!$B$5:$M$1000,MATCH(C22,'Исходная табл'!$D$5:$D$1000,),8))</f>
        <v>1.9E-3</v>
      </c>
      <c r="I22" s="53">
        <f>IF(C22=0,0,INDEX('Исходная табл'!$B$5:$M$1000,MATCH(C22,'Исходная табл'!$D$5:$D$1000,),9))</f>
        <v>2E-3</v>
      </c>
      <c r="J22" s="14">
        <f t="shared" si="2"/>
        <v>1.0000000000000005E-4</v>
      </c>
      <c r="K22" s="2">
        <f t="shared" si="0"/>
        <v>9.3844799999999993E-4</v>
      </c>
      <c r="L22" s="15" t="str">
        <f t="shared" si="3"/>
        <v>удовл.</v>
      </c>
      <c r="M22" s="61">
        <f t="shared" si="1"/>
        <v>0.10655891429253411</v>
      </c>
      <c r="N22" s="13"/>
    </row>
    <row r="23" spans="1:14" s="16" customFormat="1" ht="15.75" x14ac:dyDescent="0.25">
      <c r="A23" s="13">
        <v>14</v>
      </c>
      <c r="B23" s="50">
        <f>IF(C23=0,"",INDEX('Исходная табл'!$B$5:$M$1000,MATCH(C23,'Исходная табл'!$D$5:$D$1000,),2))</f>
        <v>45266</v>
      </c>
      <c r="C23" s="48">
        <f t="array" ref="C23">INDEX('Исходная табл'!D$1:D$1000,SMALL(IF(('Исходная табл'!I$5:I$1000&gt;=0.001)*('Исходная табл'!I$5:I$1000&lt;=0.0019),ROW('Исходная табл'!D$5:D$1000),1000),ROW(A15)))</f>
        <v>224</v>
      </c>
      <c r="D23" s="48"/>
      <c r="E23" s="49" t="str">
        <f>IF(C23=0,"",INDEX('Исходная табл'!$B$5:$M$1000,MATCH(C23,'Исходная табл'!$D$5:$D$1000,),5))</f>
        <v>Сидорова</v>
      </c>
      <c r="F23" s="51">
        <f>IF(C23=0,"",INDEX('Исходная табл'!$B$5:$M$1000,MATCH(C23,'Исходная табл'!$D$5:$D$1000,),6))</f>
        <v>259</v>
      </c>
      <c r="G23" s="51" t="str">
        <f>IF(C23=0,"",INDEX('Исходная табл'!$B$5:$M$1000,MATCH(C23,'Исходная табл'!$D$5:$D$1000,),7))</f>
        <v>АС</v>
      </c>
      <c r="H23" s="52">
        <f>IF(C23=0,0,INDEX('Исходная табл'!$B$5:$M$1000,MATCH(C23,'Исходная табл'!$D$5:$D$1000,),8))</f>
        <v>1.9E-3</v>
      </c>
      <c r="I23" s="53">
        <f>IF(C23=0,0,INDEX('Исходная табл'!$B$5:$M$1000,MATCH(C23,'Исходная табл'!$D$5:$D$1000,),9))</f>
        <v>2.0999999999999999E-3</v>
      </c>
      <c r="J23" s="14">
        <f t="shared" si="2"/>
        <v>1.9999999999999987E-4</v>
      </c>
      <c r="K23" s="2">
        <f t="shared" si="0"/>
        <v>9.3844799999999993E-4</v>
      </c>
      <c r="L23" s="15" t="str">
        <f t="shared" si="3"/>
        <v>удовл.</v>
      </c>
      <c r="M23" s="61">
        <f t="shared" si="1"/>
        <v>0.213117828585068</v>
      </c>
      <c r="N23" s="13"/>
    </row>
    <row r="24" spans="1:14" s="16" customFormat="1" ht="15.75" x14ac:dyDescent="0.25">
      <c r="A24" s="13">
        <v>15</v>
      </c>
      <c r="B24" s="50">
        <f>IF(C24=0,"",INDEX('Исходная табл'!$B$5:$M$1000,MATCH(C24,'Исходная табл'!$D$5:$D$1000,),2))</f>
        <v>45266</v>
      </c>
      <c r="C24" s="48">
        <f t="array" ref="C24">INDEX('Исходная табл'!D$1:D$1000,SMALL(IF(('Исходная табл'!I$5:I$1000&gt;=0.001)*('Исходная табл'!I$5:I$1000&lt;=0.0019),ROW('Исходная табл'!D$5:D$1000),1000),ROW(A16)))</f>
        <v>225</v>
      </c>
      <c r="D24" s="48"/>
      <c r="E24" s="49" t="str">
        <f>IF(C24=0,"",INDEX('Исходная табл'!$B$5:$M$1000,MATCH(C24,'Исходная табл'!$D$5:$D$1000,),5))</f>
        <v>Иванова</v>
      </c>
      <c r="F24" s="51">
        <f>IF(C24=0,"",INDEX('Исходная табл'!$B$5:$M$1000,MATCH(C24,'Исходная табл'!$D$5:$D$1000,),6))</f>
        <v>258</v>
      </c>
      <c r="G24" s="51" t="str">
        <f>IF(C24=0,"",INDEX('Исходная табл'!$B$5:$M$1000,MATCH(C24,'Исходная табл'!$D$5:$D$1000,),7))</f>
        <v>АС</v>
      </c>
      <c r="H24" s="52">
        <f>IF(C24=0,0,INDEX('Исходная табл'!$B$5:$M$1000,MATCH(C24,'Исходная табл'!$D$5:$D$1000,),8))</f>
        <v>1.9E-3</v>
      </c>
      <c r="I24" s="53">
        <f>IF(C24=0,0,INDEX('Исходная табл'!$B$5:$M$1000,MATCH(C24,'Исходная табл'!$D$5:$D$1000,),9))</f>
        <v>2.2000000000000001E-3</v>
      </c>
      <c r="J24" s="14">
        <f t="shared" si="2"/>
        <v>3.0000000000000014E-4</v>
      </c>
      <c r="K24" s="2">
        <f t="shared" si="0"/>
        <v>9.3844799999999993E-4</v>
      </c>
      <c r="L24" s="15" t="str">
        <f t="shared" si="3"/>
        <v>удовл.</v>
      </c>
      <c r="M24" s="61">
        <f t="shared" si="1"/>
        <v>0.31967674287760234</v>
      </c>
      <c r="N24" s="13"/>
    </row>
    <row r="25" spans="1:14" s="16" customFormat="1" ht="15.75" x14ac:dyDescent="0.25">
      <c r="A25" s="13">
        <v>16</v>
      </c>
      <c r="B25" s="50">
        <f>IF(C25=0,"",INDEX('Исходная табл'!$B$5:$M$1000,MATCH(C25,'Исходная табл'!$D$5:$D$1000,),2))</f>
        <v>45266</v>
      </c>
      <c r="C25" s="48">
        <f t="array" ref="C25">INDEX('Исходная табл'!D$1:D$1000,SMALL(IF(('Исходная табл'!I$5:I$1000&gt;=0.001)*('Исходная табл'!I$5:I$1000&lt;=0.0019),ROW('Исходная табл'!D$5:D$1000),1000),ROW(A17)))</f>
        <v>232</v>
      </c>
      <c r="D25" s="48"/>
      <c r="E25" s="49" t="str">
        <f>IF(C25=0,"",INDEX('Исходная табл'!$B$5:$M$1000,MATCH(C25,'Исходная табл'!$D$5:$D$1000,),5))</f>
        <v>Петрова</v>
      </c>
      <c r="F25" s="51">
        <f>IF(C25=0,"",INDEX('Исходная табл'!$B$5:$M$1000,MATCH(C25,'Исходная табл'!$D$5:$D$1000,),6))</f>
        <v>272</v>
      </c>
      <c r="G25" s="51" t="str">
        <f>IF(C25=0,"",INDEX('Исходная табл'!$B$5:$M$1000,MATCH(C25,'Исходная табл'!$D$5:$D$1000,),7))</f>
        <v>АС</v>
      </c>
      <c r="H25" s="52">
        <f>IF(C25=0,0,INDEX('Исходная табл'!$B$5:$M$1000,MATCH(C25,'Исходная табл'!$D$5:$D$1000,),8))</f>
        <v>1.5E-3</v>
      </c>
      <c r="I25" s="53">
        <f>IF(C25=0,0,INDEX('Исходная табл'!$B$5:$M$1000,MATCH(C25,'Исходная табл'!$D$5:$D$1000,),9))</f>
        <v>1.6000000000000001E-3</v>
      </c>
      <c r="J25" s="14">
        <f t="shared" si="2"/>
        <v>1.0000000000000005E-4</v>
      </c>
      <c r="K25" s="2">
        <f t="shared" si="0"/>
        <v>7.4087999999999997E-4</v>
      </c>
      <c r="L25" s="15" t="str">
        <f t="shared" si="3"/>
        <v>удовл.</v>
      </c>
      <c r="M25" s="61">
        <f t="shared" si="1"/>
        <v>0.1349746247705432</v>
      </c>
      <c r="N25" s="13"/>
    </row>
    <row r="26" spans="1:14" s="16" customFormat="1" ht="15.75" x14ac:dyDescent="0.25">
      <c r="A26" s="13">
        <v>17</v>
      </c>
      <c r="B26" s="50">
        <f>IF(C26=0,"",INDEX('Исходная табл'!$B$5:$M$1000,MATCH(C26,'Исходная табл'!$D$5:$D$1000,),2))</f>
        <v>45266</v>
      </c>
      <c r="C26" s="48">
        <f t="array" ref="C26">INDEX('Исходная табл'!D$1:D$1000,SMALL(IF(('Исходная табл'!I$5:I$1000&gt;=0.001)*('Исходная табл'!I$5:I$1000&lt;=0.0019),ROW('Исходная табл'!D$5:D$1000),1000),ROW(A18)))</f>
        <v>250</v>
      </c>
      <c r="D26" s="48"/>
      <c r="E26" s="49" t="str">
        <f>IF(C26=0,"",INDEX('Исходная табл'!$B$5:$M$1000,MATCH(C26,'Исходная табл'!$D$5:$D$1000,),5))</f>
        <v>Сидорова</v>
      </c>
      <c r="F26" s="51">
        <f>IF(C26=0,"",INDEX('Исходная табл'!$B$5:$M$1000,MATCH(C26,'Исходная табл'!$D$5:$D$1000,),6))</f>
        <v>273</v>
      </c>
      <c r="G26" s="51" t="str">
        <f>IF(C26=0,"",INDEX('Исходная табл'!$B$5:$M$1000,MATCH(C26,'Исходная табл'!$D$5:$D$1000,),7))</f>
        <v>АС</v>
      </c>
      <c r="H26" s="52">
        <f>IF(C26=0,0,INDEX('Исходная табл'!$B$5:$M$1000,MATCH(C26,'Исходная табл'!$D$5:$D$1000,),8))</f>
        <v>1.1000000000000001E-3</v>
      </c>
      <c r="I26" s="53">
        <f>IF(C26=0,0,INDEX('Исходная табл'!$B$5:$M$1000,MATCH(C26,'Исходная табл'!$D$5:$D$1000,),9))</f>
        <v>2E-3</v>
      </c>
      <c r="J26" s="14">
        <f t="shared" si="2"/>
        <v>8.9999999999999998E-4</v>
      </c>
      <c r="K26" s="2">
        <f t="shared" si="0"/>
        <v>5.4331200000000001E-4</v>
      </c>
      <c r="L26" s="15" t="str">
        <f t="shared" si="3"/>
        <v>неудовл.</v>
      </c>
      <c r="M26" s="61">
        <f t="shared" si="1"/>
        <v>1.6565067585475748</v>
      </c>
      <c r="N26" s="13"/>
    </row>
    <row r="27" spans="1:14" s="16" customFormat="1" ht="15.75" x14ac:dyDescent="0.25">
      <c r="A27" s="13">
        <v>18</v>
      </c>
      <c r="B27" s="50">
        <f>IF(C27=0,"",INDEX('Исходная табл'!$B$5:$M$1000,MATCH(C27,'Исходная табл'!$D$5:$D$1000,),2))</f>
        <v>45266</v>
      </c>
      <c r="C27" s="48">
        <f t="array" ref="C27">INDEX('Исходная табл'!D$1:D$1000,SMALL(IF(('Исходная табл'!I$5:I$1000&gt;=0.001)*('Исходная табл'!I$5:I$1000&lt;=0.0019),ROW('Исходная табл'!D$5:D$1000),1000),ROW(A19)))</f>
        <v>260</v>
      </c>
      <c r="D27" s="48"/>
      <c r="E27" s="49" t="str">
        <f>IF(C27=0,"",INDEX('Исходная табл'!$B$5:$M$1000,MATCH(C27,'Исходная табл'!$D$5:$D$1000,),5))</f>
        <v>Иванова</v>
      </c>
      <c r="F27" s="51">
        <f>IF(C27=0,"",INDEX('Исходная табл'!$B$5:$M$1000,MATCH(C27,'Исходная табл'!$D$5:$D$1000,),6))</f>
        <v>274</v>
      </c>
      <c r="G27" s="51" t="str">
        <f>IF(C27=0,"",INDEX('Исходная табл'!$B$5:$M$1000,MATCH(C27,'Исходная табл'!$D$5:$D$1000,),7))</f>
        <v>АС</v>
      </c>
      <c r="H27" s="52">
        <f>IF(C27=0,0,INDEX('Исходная табл'!$B$5:$M$1000,MATCH(C27,'Исходная табл'!$D$5:$D$1000,),8))</f>
        <v>1.1000000000000001E-3</v>
      </c>
      <c r="I27" s="53">
        <f>IF(C27=0,0,INDEX('Исходная табл'!$B$5:$M$1000,MATCH(C27,'Исходная табл'!$D$5:$D$1000,),9))</f>
        <v>1.2999999999999999E-3</v>
      </c>
      <c r="J27" s="14">
        <f t="shared" si="2"/>
        <v>1.9999999999999987E-4</v>
      </c>
      <c r="K27" s="2">
        <f t="shared" si="0"/>
        <v>5.4331200000000001E-4</v>
      </c>
      <c r="L27" s="15" t="str">
        <f t="shared" si="3"/>
        <v>удовл.</v>
      </c>
      <c r="M27" s="61">
        <f t="shared" si="1"/>
        <v>0.36811261301057197</v>
      </c>
      <c r="N27" s="13"/>
    </row>
    <row r="28" spans="1:14" s="16" customFormat="1" ht="15.75" x14ac:dyDescent="0.25">
      <c r="A28" s="13">
        <v>19</v>
      </c>
      <c r="B28" s="50">
        <f>IF(C28=0,"",INDEX('Исходная табл'!$B$5:$M$1000,MATCH(C28,'Исходная табл'!$D$5:$D$1000,),2))</f>
        <v>45266</v>
      </c>
      <c r="C28" s="48">
        <f t="array" ref="C28">INDEX('Исходная табл'!D$1:D$1000,SMALL(IF(('Исходная табл'!I$5:I$1000&gt;=0.001)*('Исходная табл'!I$5:I$1000&lt;=0.0019),ROW('Исходная табл'!D$5:D$1000),1000),ROW(A20)))</f>
        <v>270</v>
      </c>
      <c r="D28" s="48"/>
      <c r="E28" s="49" t="str">
        <f>IF(C28=0,"",INDEX('Исходная табл'!$B$5:$M$1000,MATCH(C28,'Исходная табл'!$D$5:$D$1000,),5))</f>
        <v>Петрова</v>
      </c>
      <c r="F28" s="51">
        <f>IF(C28=0,"",INDEX('Исходная табл'!$B$5:$M$1000,MATCH(C28,'Исходная табл'!$D$5:$D$1000,),6))</f>
        <v>275</v>
      </c>
      <c r="G28" s="51" t="str">
        <f>IF(C28=0,"",INDEX('Исходная табл'!$B$5:$M$1000,MATCH(C28,'Исходная табл'!$D$5:$D$1000,),7))</f>
        <v>АС</v>
      </c>
      <c r="H28" s="52">
        <f>IF(C28=0,0,INDEX('Исходная табл'!$B$5:$M$1000,MATCH(C28,'Исходная табл'!$D$5:$D$1000,),8))</f>
        <v>1.1000000000000001E-3</v>
      </c>
      <c r="I28" s="53">
        <f>IF(C28=0,0,INDEX('Исходная табл'!$B$5:$M$1000,MATCH(C28,'Исходная табл'!$D$5:$D$1000,),9))</f>
        <v>1.1999999999999999E-3</v>
      </c>
      <c r="J28" s="14">
        <f t="shared" si="2"/>
        <v>9.9999999999999829E-5</v>
      </c>
      <c r="K28" s="2">
        <f t="shared" si="0"/>
        <v>5.4331200000000001E-4</v>
      </c>
      <c r="L28" s="15" t="str">
        <f t="shared" si="3"/>
        <v>удовл.</v>
      </c>
      <c r="M28" s="61">
        <f t="shared" si="1"/>
        <v>0.18405630650528579</v>
      </c>
      <c r="N28" s="13"/>
    </row>
    <row r="29" spans="1:14" s="16" customFormat="1" ht="15.75" x14ac:dyDescent="0.25">
      <c r="A29" s="13">
        <v>20</v>
      </c>
      <c r="B29" s="50" t="str">
        <f>IF(C29=0,"",INDEX('Исходная табл'!$B$5:$M$1000,MATCH(C29,'Исходная табл'!$D$5:$D$1000,),2))</f>
        <v/>
      </c>
      <c r="C29" s="48">
        <f t="array" ref="C29">INDEX('Исходная табл'!D$1:D$1000,SMALL(IF(('Исходная табл'!I$5:I$1000&gt;=0.001)*('Исходная табл'!I$5:I$1000&lt;=0.0019),ROW('Исходная табл'!D$5:D$1000),1000),ROW(A21)))</f>
        <v>0</v>
      </c>
      <c r="D29" s="48"/>
      <c r="E29" s="49" t="str">
        <f>IF(C29=0,"",INDEX('Исходная табл'!$B$5:$M$1000,MATCH(C29,'Исходная табл'!$D$5:$D$1000,),5))</f>
        <v/>
      </c>
      <c r="F29" s="51" t="str">
        <f>IF(C29=0,"",INDEX('Исходная табл'!$B$5:$M$1000,MATCH(C29,'Исходная табл'!$D$5:$D$1000,),6))</f>
        <v/>
      </c>
      <c r="G29" s="51" t="str">
        <f>IF(C29=0,"",INDEX('Исходная табл'!$B$5:$M$1000,MATCH(C29,'Исходная табл'!$D$5:$D$1000,),7))</f>
        <v/>
      </c>
      <c r="H29" s="52">
        <f>IF(C29=0,0,INDEX('Исходная табл'!$B$5:$M$1000,MATCH(C29,'Исходная табл'!$D$5:$D$1000,),8))</f>
        <v>0</v>
      </c>
      <c r="I29" s="53">
        <f>IF(C29=0,0,INDEX('Исходная табл'!$B$5:$M$1000,MATCH(C29,'Исходная табл'!$D$5:$D$1000,),9))</f>
        <v>0</v>
      </c>
      <c r="J29" s="14">
        <f t="shared" si="2"/>
        <v>0</v>
      </c>
      <c r="K29" s="2">
        <f t="shared" si="0"/>
        <v>0</v>
      </c>
      <c r="L29" s="15" t="str">
        <f t="shared" si="3"/>
        <v>неудовл.</v>
      </c>
      <c r="M29" s="61" t="e">
        <f t="shared" si="1"/>
        <v>#DIV/0!</v>
      </c>
      <c r="N29" s="13"/>
    </row>
    <row r="30" spans="1:14" s="16" customFormat="1" ht="15.75" x14ac:dyDescent="0.25">
      <c r="A30" s="13">
        <v>21</v>
      </c>
      <c r="B30" s="50" t="str">
        <f>IF(C30=0,"",INDEX('Исходная табл'!$B$5:$M$1000,MATCH(C30,'Исходная табл'!$D$5:$D$1000,),2))</f>
        <v/>
      </c>
      <c r="C30" s="48">
        <f t="array" ref="C30">INDEX('Исходная табл'!D$1:D$1000,SMALL(IF(('Исходная табл'!I$5:I$1000&gt;=0.001)*('Исходная табл'!I$5:I$1000&lt;=0.0019),ROW('Исходная табл'!D$5:D$1000),1000),ROW(A22)))</f>
        <v>0</v>
      </c>
      <c r="D30" s="48"/>
      <c r="E30" s="49" t="str">
        <f>IF(C30=0,"",INDEX('Исходная табл'!$B$5:$M$1000,MATCH(C30,'Исходная табл'!$D$5:$D$1000,),5))</f>
        <v/>
      </c>
      <c r="F30" s="51" t="str">
        <f>IF(C30=0,"",INDEX('Исходная табл'!$B$5:$M$1000,MATCH(C30,'Исходная табл'!$D$5:$D$1000,),6))</f>
        <v/>
      </c>
      <c r="G30" s="51" t="str">
        <f>IF(C30=0,"",INDEX('Исходная табл'!$B$5:$M$1000,MATCH(C30,'Исходная табл'!$D$5:$D$1000,),7))</f>
        <v/>
      </c>
      <c r="H30" s="52">
        <f>IF(C30=0,0,INDEX('Исходная табл'!$B$5:$M$1000,MATCH(C30,'Исходная табл'!$D$5:$D$1000,),8))</f>
        <v>0</v>
      </c>
      <c r="I30" s="53">
        <f>IF(C30=0,0,INDEX('Исходная табл'!$B$5:$M$1000,MATCH(C30,'Исходная табл'!$D$5:$D$1000,),9))</f>
        <v>0</v>
      </c>
      <c r="J30" s="14">
        <f t="shared" si="2"/>
        <v>0</v>
      </c>
      <c r="K30" s="2">
        <f t="shared" si="0"/>
        <v>0</v>
      </c>
      <c r="L30" s="15" t="str">
        <f t="shared" si="3"/>
        <v>неудовл.</v>
      </c>
      <c r="M30" s="61" t="e">
        <f t="shared" si="1"/>
        <v>#DIV/0!</v>
      </c>
      <c r="N30" s="13"/>
    </row>
    <row r="31" spans="1:14" s="16" customFormat="1" ht="15.75" x14ac:dyDescent="0.25">
      <c r="A31" s="13">
        <v>22</v>
      </c>
      <c r="B31" s="50" t="str">
        <f>IF(C31=0,"",INDEX('Исходная табл'!$B$5:$M$1000,MATCH(C31,'Исходная табл'!$D$5:$D$1000,),2))</f>
        <v/>
      </c>
      <c r="C31" s="48">
        <f t="array" ref="C31">INDEX('Исходная табл'!D$1:D$1000,SMALL(IF(('Исходная табл'!I$5:I$1000&gt;=0.001)*('Исходная табл'!I$5:I$1000&lt;=0.0019),ROW('Исходная табл'!D$5:D$1000),1000),ROW(A23)))</f>
        <v>0</v>
      </c>
      <c r="D31" s="48"/>
      <c r="E31" s="49" t="str">
        <f>IF(C31=0,"",INDEX('Исходная табл'!$B$5:$M$1000,MATCH(C31,'Исходная табл'!$D$5:$D$1000,),5))</f>
        <v/>
      </c>
      <c r="F31" s="51" t="str">
        <f>IF(C31=0,"",INDEX('Исходная табл'!$B$5:$M$1000,MATCH(C31,'Исходная табл'!$D$5:$D$1000,),6))</f>
        <v/>
      </c>
      <c r="G31" s="51" t="str">
        <f>IF(C31=0,"",INDEX('Исходная табл'!$B$5:$M$1000,MATCH(C31,'Исходная табл'!$D$5:$D$1000,),7))</f>
        <v/>
      </c>
      <c r="H31" s="52">
        <f>IF(C31=0,0,INDEX('Исходная табл'!$B$5:$M$1000,MATCH(C31,'Исходная табл'!$D$5:$D$1000,),8))</f>
        <v>0</v>
      </c>
      <c r="I31" s="53">
        <f>IF(C31=0,0,INDEX('Исходная табл'!$B$5:$M$1000,MATCH(C31,'Исходная табл'!$D$5:$D$1000,),9))</f>
        <v>0</v>
      </c>
      <c r="J31" s="14">
        <f t="shared" si="2"/>
        <v>0</v>
      </c>
      <c r="K31" s="2">
        <f t="shared" si="0"/>
        <v>0</v>
      </c>
      <c r="L31" s="15" t="str">
        <f t="shared" si="3"/>
        <v>неудовл.</v>
      </c>
      <c r="M31" s="61" t="e">
        <f t="shared" si="1"/>
        <v>#DIV/0!</v>
      </c>
      <c r="N31" s="13"/>
    </row>
    <row r="32" spans="1:14" s="16" customFormat="1" ht="15.75" x14ac:dyDescent="0.25">
      <c r="A32" s="13">
        <v>23</v>
      </c>
      <c r="B32" s="50" t="str">
        <f>IF(C32=0,"",INDEX('Исходная табл'!$B$5:$M$1000,MATCH(C32,'Исходная табл'!$D$5:$D$1000,),2))</f>
        <v/>
      </c>
      <c r="C32" s="48">
        <f t="array" ref="C32">INDEX('Исходная табл'!D$1:D$1000,SMALL(IF(('Исходная табл'!I$5:I$1000&gt;=0.001)*('Исходная табл'!I$5:I$1000&lt;=0.0019),ROW('Исходная табл'!D$5:D$1000),1000),ROW(A24)))</f>
        <v>0</v>
      </c>
      <c r="D32" s="48"/>
      <c r="E32" s="49" t="str">
        <f>IF(C32=0,"",INDEX('Исходная табл'!$B$5:$M$1000,MATCH(C32,'Исходная табл'!$D$5:$D$1000,),5))</f>
        <v/>
      </c>
      <c r="F32" s="51" t="str">
        <f>IF(C32=0,"",INDEX('Исходная табл'!$B$5:$M$1000,MATCH(C32,'Исходная табл'!$D$5:$D$1000,),6))</f>
        <v/>
      </c>
      <c r="G32" s="51" t="str">
        <f>IF(C32=0,"",INDEX('Исходная табл'!$B$5:$M$1000,MATCH(C32,'Исходная табл'!$D$5:$D$1000,),7))</f>
        <v/>
      </c>
      <c r="H32" s="52">
        <f>IF(C32=0,0,INDEX('Исходная табл'!$B$5:$M$1000,MATCH(C32,'Исходная табл'!$D$5:$D$1000,),8))</f>
        <v>0</v>
      </c>
      <c r="I32" s="53">
        <f>IF(C32=0,0,INDEX('Исходная табл'!$B$5:$M$1000,MATCH(C32,'Исходная табл'!$D$5:$D$1000,),9))</f>
        <v>0</v>
      </c>
      <c r="J32" s="14">
        <f t="shared" si="2"/>
        <v>0</v>
      </c>
      <c r="K32" s="2">
        <f t="shared" si="0"/>
        <v>0</v>
      </c>
      <c r="L32" s="15" t="str">
        <f t="shared" si="3"/>
        <v>неудовл.</v>
      </c>
      <c r="M32" s="61" t="e">
        <f t="shared" si="1"/>
        <v>#DIV/0!</v>
      </c>
      <c r="N32" s="13"/>
    </row>
    <row r="33" spans="1:14" s="16" customFormat="1" ht="15.75" x14ac:dyDescent="0.25">
      <c r="A33" s="13">
        <v>24</v>
      </c>
      <c r="B33" s="50" t="str">
        <f>IF(C33=0,"",INDEX('Исходная табл'!$B$5:$M$1000,MATCH(C33,'Исходная табл'!$D$5:$D$1000,),2))</f>
        <v/>
      </c>
      <c r="C33" s="48">
        <f t="array" ref="C33">INDEX('Исходная табл'!D$1:D$1000,SMALL(IF(('Исходная табл'!I$5:I$1000&gt;=0.001)*('Исходная табл'!I$5:I$1000&lt;=0.0019),ROW('Исходная табл'!D$5:D$1000),1000),ROW(A25)))</f>
        <v>0</v>
      </c>
      <c r="D33" s="48"/>
      <c r="E33" s="49" t="str">
        <f>IF(C33=0,"",INDEX('Исходная табл'!$B$5:$M$1000,MATCH(C33,'Исходная табл'!$D$5:$D$1000,),5))</f>
        <v/>
      </c>
      <c r="F33" s="51" t="str">
        <f>IF(C33=0,"",INDEX('Исходная табл'!$B$5:$M$1000,MATCH(C33,'Исходная табл'!$D$5:$D$1000,),6))</f>
        <v/>
      </c>
      <c r="G33" s="51" t="str">
        <f>IF(C33=0,"",INDEX('Исходная табл'!$B$5:$M$1000,MATCH(C33,'Исходная табл'!$D$5:$D$1000,),7))</f>
        <v/>
      </c>
      <c r="H33" s="52">
        <f>IF(C33=0,0,INDEX('Исходная табл'!$B$5:$M$1000,MATCH(C33,'Исходная табл'!$D$5:$D$1000,),8))</f>
        <v>0</v>
      </c>
      <c r="I33" s="53">
        <f>IF(C33=0,0,INDEX('Исходная табл'!$B$5:$M$1000,MATCH(C33,'Исходная табл'!$D$5:$D$1000,),9))</f>
        <v>0</v>
      </c>
      <c r="J33" s="14">
        <f t="shared" si="2"/>
        <v>0</v>
      </c>
      <c r="K33" s="2">
        <f t="shared" si="0"/>
        <v>0</v>
      </c>
      <c r="L33" s="15" t="str">
        <f t="shared" si="3"/>
        <v>неудовл.</v>
      </c>
      <c r="M33" s="61" t="e">
        <f t="shared" si="1"/>
        <v>#DIV/0!</v>
      </c>
      <c r="N33" s="13"/>
    </row>
    <row r="34" spans="1:14" s="16" customFormat="1" ht="15.75" x14ac:dyDescent="0.25">
      <c r="A34" s="13">
        <v>25</v>
      </c>
      <c r="B34" s="50" t="str">
        <f>IF(C34=0,"",INDEX('Исходная табл'!$B$5:$M$1000,MATCH(C34,'Исходная табл'!$D$5:$D$1000,),2))</f>
        <v/>
      </c>
      <c r="C34" s="48">
        <f t="array" ref="C34">INDEX('Исходная табл'!D$1:D$1000,SMALL(IF(('Исходная табл'!I$5:I$1000&gt;=0.001)*('Исходная табл'!I$5:I$1000&lt;=0.0019),ROW('Исходная табл'!D$5:D$1000),1000),ROW(A26)))</f>
        <v>0</v>
      </c>
      <c r="D34" s="48"/>
      <c r="E34" s="49" t="str">
        <f>IF(C34=0,"",INDEX('Исходная табл'!$B$5:$M$1000,MATCH(C34,'Исходная табл'!$D$5:$D$1000,),5))</f>
        <v/>
      </c>
      <c r="F34" s="51" t="str">
        <f>IF(C34=0,"",INDEX('Исходная табл'!$B$5:$M$1000,MATCH(C34,'Исходная табл'!$D$5:$D$1000,),6))</f>
        <v/>
      </c>
      <c r="G34" s="51" t="str">
        <f>IF(C34=0,"",INDEX('Исходная табл'!$B$5:$M$1000,MATCH(C34,'Исходная табл'!$D$5:$D$1000,),7))</f>
        <v/>
      </c>
      <c r="H34" s="52">
        <f>IF(C34=0,0,INDEX('Исходная табл'!$B$5:$M$1000,MATCH(C34,'Исходная табл'!$D$5:$D$1000,),8))</f>
        <v>0</v>
      </c>
      <c r="I34" s="53">
        <f>IF(C34=0,0,INDEX('Исходная табл'!$B$5:$M$1000,MATCH(C34,'Исходная табл'!$D$5:$D$1000,),9))</f>
        <v>0</v>
      </c>
      <c r="J34" s="14">
        <f t="shared" si="2"/>
        <v>0</v>
      </c>
      <c r="K34" s="2">
        <f t="shared" si="0"/>
        <v>0</v>
      </c>
      <c r="L34" s="15" t="str">
        <f t="shared" si="3"/>
        <v>неудовл.</v>
      </c>
      <c r="M34" s="61" t="e">
        <f t="shared" si="1"/>
        <v>#DIV/0!</v>
      </c>
      <c r="N34" s="13"/>
    </row>
    <row r="35" spans="1:14" s="16" customFormat="1" ht="15.75" x14ac:dyDescent="0.25">
      <c r="A35" s="13">
        <v>26</v>
      </c>
      <c r="B35" s="50" t="str">
        <f>IF(C35=0,"",INDEX('Исходная табл'!$B$5:$M$1000,MATCH(C35,'Исходная табл'!$D$5:$D$1000,),2))</f>
        <v/>
      </c>
      <c r="C35" s="48">
        <f t="array" ref="C35">INDEX('Исходная табл'!D$1:D$1000,SMALL(IF(('Исходная табл'!I$5:I$1000&gt;=0.001)*('Исходная табл'!I$5:I$1000&lt;=0.0019),ROW('Исходная табл'!D$5:D$1000),1000),ROW(A27)))</f>
        <v>0</v>
      </c>
      <c r="D35" s="48"/>
      <c r="E35" s="49" t="str">
        <f>IF(C35=0,"",INDEX('Исходная табл'!$B$5:$M$1000,MATCH(C35,'Исходная табл'!$D$5:$D$1000,),5))</f>
        <v/>
      </c>
      <c r="F35" s="51" t="str">
        <f>IF(C35=0,"",INDEX('Исходная табл'!$B$5:$M$1000,MATCH(C35,'Исходная табл'!$D$5:$D$1000,),6))</f>
        <v/>
      </c>
      <c r="G35" s="51" t="str">
        <f>IF(C35=0,"",INDEX('Исходная табл'!$B$5:$M$1000,MATCH(C35,'Исходная табл'!$D$5:$D$1000,),7))</f>
        <v/>
      </c>
      <c r="H35" s="52">
        <f>IF(C35=0,0,INDEX('Исходная табл'!$B$5:$M$1000,MATCH(C35,'Исходная табл'!$D$5:$D$1000,),8))</f>
        <v>0</v>
      </c>
      <c r="I35" s="53">
        <f>IF(C35=0,0,INDEX('Исходная табл'!$B$5:$M$1000,MATCH(C35,'Исходная табл'!$D$5:$D$1000,),9))</f>
        <v>0</v>
      </c>
      <c r="J35" s="14">
        <f t="shared" si="2"/>
        <v>0</v>
      </c>
      <c r="K35" s="2">
        <f t="shared" si="0"/>
        <v>0</v>
      </c>
      <c r="L35" s="15" t="str">
        <f t="shared" si="3"/>
        <v>неудовл.</v>
      </c>
      <c r="M35" s="61" t="e">
        <f t="shared" si="1"/>
        <v>#DIV/0!</v>
      </c>
      <c r="N35" s="13"/>
    </row>
    <row r="36" spans="1:14" s="16" customFormat="1" ht="15.75" x14ac:dyDescent="0.25">
      <c r="A36" s="13">
        <v>27</v>
      </c>
      <c r="B36" s="50" t="str">
        <f>IF(C36=0,"",INDEX('Исходная табл'!$B$5:$M$1000,MATCH(C36,'Исходная табл'!$D$5:$D$1000,),2))</f>
        <v/>
      </c>
      <c r="C36" s="48">
        <f t="array" ref="C36">INDEX('Исходная табл'!D$1:D$1000,SMALL(IF(('Исходная табл'!I$5:I$1000&gt;=0.001)*('Исходная табл'!I$5:I$1000&lt;=0.0019),ROW('Исходная табл'!D$5:D$1000),1000),ROW(A28)))</f>
        <v>0</v>
      </c>
      <c r="D36" s="48"/>
      <c r="E36" s="49" t="str">
        <f>IF(C36=0,"",INDEX('Исходная табл'!$B$5:$M$1000,MATCH(C36,'Исходная табл'!$D$5:$D$1000,),5))</f>
        <v/>
      </c>
      <c r="F36" s="51" t="str">
        <f>IF(C36=0,"",INDEX('Исходная табл'!$B$5:$M$1000,MATCH(C36,'Исходная табл'!$D$5:$D$1000,),6))</f>
        <v/>
      </c>
      <c r="G36" s="51" t="str">
        <f>IF(C36=0,"",INDEX('Исходная табл'!$B$5:$M$1000,MATCH(C36,'Исходная табл'!$D$5:$D$1000,),7))</f>
        <v/>
      </c>
      <c r="H36" s="52">
        <f>IF(C36=0,0,INDEX('Исходная табл'!$B$5:$M$1000,MATCH(C36,'Исходная табл'!$D$5:$D$1000,),8))</f>
        <v>0</v>
      </c>
      <c r="I36" s="53">
        <f>IF(C36=0,0,INDEX('Исходная табл'!$B$5:$M$1000,MATCH(C36,'Исходная табл'!$D$5:$D$1000,),9))</f>
        <v>0</v>
      </c>
      <c r="J36" s="14">
        <f t="shared" si="2"/>
        <v>0</v>
      </c>
      <c r="K36" s="2">
        <f t="shared" si="0"/>
        <v>0</v>
      </c>
      <c r="L36" s="15" t="str">
        <f t="shared" si="3"/>
        <v>неудовл.</v>
      </c>
      <c r="M36" s="61" t="e">
        <f t="shared" si="1"/>
        <v>#DIV/0!</v>
      </c>
      <c r="N36" s="13"/>
    </row>
    <row r="37" spans="1:14" s="16" customFormat="1" ht="15.75" x14ac:dyDescent="0.25">
      <c r="A37" s="13">
        <v>28</v>
      </c>
      <c r="B37" s="50" t="str">
        <f>IF(C37=0,"",INDEX('Исходная табл'!$B$5:$M$1000,MATCH(C37,'Исходная табл'!$D$5:$D$1000,),2))</f>
        <v/>
      </c>
      <c r="C37" s="48">
        <f t="array" ref="C37">INDEX('Исходная табл'!D$1:D$1000,SMALL(IF(('Исходная табл'!I$5:I$1000&gt;=0.001)*('Исходная табл'!I$5:I$1000&lt;=0.0019),ROW('Исходная табл'!D$5:D$1000),1000),ROW(A29)))</f>
        <v>0</v>
      </c>
      <c r="D37" s="48"/>
      <c r="E37" s="49" t="str">
        <f>IF(C37=0,"",INDEX('Исходная табл'!$B$5:$M$1000,MATCH(C37,'Исходная табл'!$D$5:$D$1000,),5))</f>
        <v/>
      </c>
      <c r="F37" s="51" t="str">
        <f>IF(C37=0,"",INDEX('Исходная табл'!$B$5:$M$1000,MATCH(C37,'Исходная табл'!$D$5:$D$1000,),6))</f>
        <v/>
      </c>
      <c r="G37" s="51" t="str">
        <f>IF(C37=0,"",INDEX('Исходная табл'!$B$5:$M$1000,MATCH(C37,'Исходная табл'!$D$5:$D$1000,),7))</f>
        <v/>
      </c>
      <c r="H37" s="52">
        <f>IF(C37=0,0,INDEX('Исходная табл'!$B$5:$M$1000,MATCH(C37,'Исходная табл'!$D$5:$D$1000,),8))</f>
        <v>0</v>
      </c>
      <c r="I37" s="53">
        <f>IF(C37=0,0,INDEX('Исходная табл'!$B$5:$M$1000,MATCH(C37,'Исходная табл'!$D$5:$D$1000,),9))</f>
        <v>0</v>
      </c>
      <c r="J37" s="14">
        <f t="shared" si="2"/>
        <v>0</v>
      </c>
      <c r="K37" s="2">
        <f t="shared" si="0"/>
        <v>0</v>
      </c>
      <c r="L37" s="15" t="str">
        <f t="shared" si="3"/>
        <v>неудовл.</v>
      </c>
      <c r="M37" s="61" t="e">
        <f t="shared" si="1"/>
        <v>#DIV/0!</v>
      </c>
      <c r="N37" s="13"/>
    </row>
    <row r="38" spans="1:14" s="16" customFormat="1" ht="15.75" x14ac:dyDescent="0.25">
      <c r="A38" s="13">
        <v>29</v>
      </c>
      <c r="B38" s="50" t="str">
        <f>IF(C38=0,"",INDEX('Исходная табл'!$B$5:$M$1000,MATCH(C38,'Исходная табл'!$D$5:$D$1000,),2))</f>
        <v/>
      </c>
      <c r="C38" s="48">
        <f t="array" ref="C38">INDEX('Исходная табл'!D$1:D$1000,SMALL(IF(('Исходная табл'!I$5:I$1000&gt;=0.001)*('Исходная табл'!I$5:I$1000&lt;=0.0019),ROW('Исходная табл'!D$5:D$1000),1000),ROW(A30)))</f>
        <v>0</v>
      </c>
      <c r="D38" s="48"/>
      <c r="E38" s="49" t="str">
        <f>IF(C38=0,"",INDEX('Исходная табл'!$B$5:$M$1000,MATCH(C38,'Исходная табл'!$D$5:$D$1000,),5))</f>
        <v/>
      </c>
      <c r="F38" s="51" t="str">
        <f>IF(C38=0,"",INDEX('Исходная табл'!$B$5:$M$1000,MATCH(C38,'Исходная табл'!$D$5:$D$1000,),6))</f>
        <v/>
      </c>
      <c r="G38" s="51" t="str">
        <f>IF(C38=0,"",INDEX('Исходная табл'!$B$5:$M$1000,MATCH(C38,'Исходная табл'!$D$5:$D$1000,),7))</f>
        <v/>
      </c>
      <c r="H38" s="52">
        <f>IF(C38=0,0,INDEX('Исходная табл'!$B$5:$M$1000,MATCH(C38,'Исходная табл'!$D$5:$D$1000,),8))</f>
        <v>0</v>
      </c>
      <c r="I38" s="53">
        <f>IF(C38=0,0,INDEX('Исходная табл'!$B$5:$M$1000,MATCH(C38,'Исходная табл'!$D$5:$D$1000,),9))</f>
        <v>0</v>
      </c>
      <c r="J38" s="14">
        <f t="shared" si="2"/>
        <v>0</v>
      </c>
      <c r="K38" s="2">
        <f t="shared" si="0"/>
        <v>0</v>
      </c>
      <c r="L38" s="15" t="str">
        <f t="shared" si="3"/>
        <v>неудовл.</v>
      </c>
      <c r="M38" s="61" t="e">
        <f t="shared" si="1"/>
        <v>#DIV/0!</v>
      </c>
      <c r="N38" s="13"/>
    </row>
    <row r="39" spans="1:14" s="16" customFormat="1" ht="15.75" x14ac:dyDescent="0.25">
      <c r="A39" s="13">
        <v>30</v>
      </c>
      <c r="B39" s="50" t="str">
        <f>IF(C39=0,"",INDEX('Исходная табл'!$B$5:$M$1000,MATCH(C39,'Исходная табл'!$D$5:$D$1000,),2))</f>
        <v/>
      </c>
      <c r="C39" s="48">
        <f t="array" ref="C39">INDEX('Исходная табл'!D$1:D$1000,SMALL(IF(('Исходная табл'!I$5:I$1000&gt;=0.001)*('Исходная табл'!I$5:I$1000&lt;=0.0019),ROW('Исходная табл'!D$5:D$1000),1000),ROW(A31)))</f>
        <v>0</v>
      </c>
      <c r="D39" s="48"/>
      <c r="E39" s="49" t="str">
        <f>IF(C39=0,"",INDEX('Исходная табл'!$B$5:$M$1000,MATCH(C39,'Исходная табл'!$D$5:$D$1000,),5))</f>
        <v/>
      </c>
      <c r="F39" s="51" t="str">
        <f>IF(C39=0,"",INDEX('Исходная табл'!$B$5:$M$1000,MATCH(C39,'Исходная табл'!$D$5:$D$1000,),6))</f>
        <v/>
      </c>
      <c r="G39" s="51" t="str">
        <f>IF(C39=0,"",INDEX('Исходная табл'!$B$5:$M$1000,MATCH(C39,'Исходная табл'!$D$5:$D$1000,),7))</f>
        <v/>
      </c>
      <c r="H39" s="52">
        <f>IF(C39=0,0,INDEX('Исходная табл'!$B$5:$M$1000,MATCH(C39,'Исходная табл'!$D$5:$D$1000,),8))</f>
        <v>0</v>
      </c>
      <c r="I39" s="53">
        <f>IF(C39=0,0,INDEX('Исходная табл'!$B$5:$M$1000,MATCH(C39,'Исходная табл'!$D$5:$D$1000,),9))</f>
        <v>0</v>
      </c>
      <c r="J39" s="14">
        <f t="shared" si="2"/>
        <v>0</v>
      </c>
      <c r="K39" s="2">
        <f t="shared" si="0"/>
        <v>0</v>
      </c>
      <c r="L39" s="15" t="str">
        <f t="shared" si="3"/>
        <v>неудовл.</v>
      </c>
      <c r="M39" s="61" t="e">
        <f t="shared" si="1"/>
        <v>#DIV/0!</v>
      </c>
      <c r="N39" s="13"/>
    </row>
    <row r="40" spans="1:14" s="16" customFormat="1" ht="15.75" x14ac:dyDescent="0.25">
      <c r="A40" s="13">
        <v>31</v>
      </c>
      <c r="B40" s="50" t="str">
        <f>IF(C40=0,"",INDEX('Исходная табл'!$B$5:$M$1000,MATCH(C40,'Исходная табл'!$D$5:$D$1000,),2))</f>
        <v/>
      </c>
      <c r="C40" s="48">
        <f t="array" ref="C40">INDEX('Исходная табл'!D$1:D$1000,SMALL(IF(('Исходная табл'!I$5:I$1000&gt;=0.001)*('Исходная табл'!I$5:I$1000&lt;=0.0019),ROW('Исходная табл'!D$5:D$1000),1000),ROW(A32)))</f>
        <v>0</v>
      </c>
      <c r="D40" s="48"/>
      <c r="E40" s="49" t="str">
        <f>IF(C40=0,"",INDEX('Исходная табл'!$B$5:$M$1000,MATCH(C40,'Исходная табл'!$D$5:$D$1000,),5))</f>
        <v/>
      </c>
      <c r="F40" s="51" t="str">
        <f>IF(C40=0,"",INDEX('Исходная табл'!$B$5:$M$1000,MATCH(C40,'Исходная табл'!$D$5:$D$1000,),6))</f>
        <v/>
      </c>
      <c r="G40" s="51" t="str">
        <f>IF(C40=0,"",INDEX('Исходная табл'!$B$5:$M$1000,MATCH(C40,'Исходная табл'!$D$5:$D$1000,),7))</f>
        <v/>
      </c>
      <c r="H40" s="52">
        <f>IF(C40=0,0,INDEX('Исходная табл'!$B$5:$M$1000,MATCH(C40,'Исходная табл'!$D$5:$D$1000,),8))</f>
        <v>0</v>
      </c>
      <c r="I40" s="53">
        <f>IF(C40=0,0,INDEX('Исходная табл'!$B$5:$M$1000,MATCH(C40,'Исходная табл'!$D$5:$D$1000,),9))</f>
        <v>0</v>
      </c>
      <c r="J40" s="14">
        <f t="shared" si="2"/>
        <v>0</v>
      </c>
      <c r="K40" s="2">
        <f t="shared" si="0"/>
        <v>0</v>
      </c>
      <c r="L40" s="15" t="str">
        <f t="shared" si="3"/>
        <v>неудовл.</v>
      </c>
      <c r="M40" s="61" t="e">
        <f t="shared" si="1"/>
        <v>#DIV/0!</v>
      </c>
      <c r="N40" s="13"/>
    </row>
    <row r="41" spans="1:14" s="16" customFormat="1" ht="15.75" x14ac:dyDescent="0.25">
      <c r="A41" s="13">
        <v>32</v>
      </c>
      <c r="B41" s="50" t="str">
        <f>IF(C41=0,"",INDEX('Исходная табл'!$B$5:$M$1000,MATCH(C41,'Исходная табл'!$D$5:$D$1000,),2))</f>
        <v/>
      </c>
      <c r="C41" s="48">
        <f t="array" ref="C41">INDEX('Исходная табл'!D$1:D$1000,SMALL(IF(('Исходная табл'!I$5:I$1000&gt;=0.001)*('Исходная табл'!I$5:I$1000&lt;=0.0019),ROW('Исходная табл'!D$5:D$1000),1000),ROW(A33)))</f>
        <v>0</v>
      </c>
      <c r="D41" s="48"/>
      <c r="E41" s="49" t="str">
        <f>IF(C41=0,"",INDEX('Исходная табл'!$B$5:$M$1000,MATCH(C41,'Исходная табл'!$D$5:$D$1000,),5))</f>
        <v/>
      </c>
      <c r="F41" s="51" t="str">
        <f>IF(C41=0,"",INDEX('Исходная табл'!$B$5:$M$1000,MATCH(C41,'Исходная табл'!$D$5:$D$1000,),6))</f>
        <v/>
      </c>
      <c r="G41" s="51" t="str">
        <f>IF(C41=0,"",INDEX('Исходная табл'!$B$5:$M$1000,MATCH(C41,'Исходная табл'!$D$5:$D$1000,),7))</f>
        <v/>
      </c>
      <c r="H41" s="52">
        <f>IF(C41=0,0,INDEX('Исходная табл'!$B$5:$M$1000,MATCH(C41,'Исходная табл'!$D$5:$D$1000,),8))</f>
        <v>0</v>
      </c>
      <c r="I41" s="53">
        <f>IF(C41=0,0,INDEX('Исходная табл'!$B$5:$M$1000,MATCH(C41,'Исходная табл'!$D$5:$D$1000,),9))</f>
        <v>0</v>
      </c>
      <c r="J41" s="14">
        <f t="shared" si="2"/>
        <v>0</v>
      </c>
      <c r="K41" s="2">
        <f t="shared" si="0"/>
        <v>0</v>
      </c>
      <c r="L41" s="15" t="str">
        <f t="shared" si="3"/>
        <v>неудовл.</v>
      </c>
      <c r="M41" s="61" t="e">
        <f t="shared" si="1"/>
        <v>#DIV/0!</v>
      </c>
      <c r="N41" s="13"/>
    </row>
    <row r="42" spans="1:14" s="16" customFormat="1" ht="15.75" x14ac:dyDescent="0.25">
      <c r="A42" s="13">
        <v>33</v>
      </c>
      <c r="B42" s="50" t="str">
        <f>IF(C42=0,"",INDEX('Исходная табл'!$B$5:$M$1000,MATCH(C42,'Исходная табл'!$D$5:$D$1000,),2))</f>
        <v/>
      </c>
      <c r="C42" s="48">
        <f t="array" ref="C42">INDEX('Исходная табл'!D$1:D$1000,SMALL(IF(('Исходная табл'!I$5:I$1000&gt;=0.001)*('Исходная табл'!I$5:I$1000&lt;=0.0019),ROW('Исходная табл'!D$5:D$1000),1000),ROW(A34)))</f>
        <v>0</v>
      </c>
      <c r="D42" s="48"/>
      <c r="E42" s="49" t="str">
        <f>IF(C42=0,"",INDEX('Исходная табл'!$B$5:$M$1000,MATCH(C42,'Исходная табл'!$D$5:$D$1000,),5))</f>
        <v/>
      </c>
      <c r="F42" s="51" t="str">
        <f>IF(C42=0,"",INDEX('Исходная табл'!$B$5:$M$1000,MATCH(C42,'Исходная табл'!$D$5:$D$1000,),6))</f>
        <v/>
      </c>
      <c r="G42" s="51" t="str">
        <f>IF(C42=0,"",INDEX('Исходная табл'!$B$5:$M$1000,MATCH(C42,'Исходная табл'!$D$5:$D$1000,),7))</f>
        <v/>
      </c>
      <c r="H42" s="52">
        <f>IF(C42=0,0,INDEX('Исходная табл'!$B$5:$M$1000,MATCH(C42,'Исходная табл'!$D$5:$D$1000,),8))</f>
        <v>0</v>
      </c>
      <c r="I42" s="53">
        <f>IF(C42=0,0,INDEX('Исходная табл'!$B$5:$M$1000,MATCH(C42,'Исходная табл'!$D$5:$D$1000,),9))</f>
        <v>0</v>
      </c>
      <c r="J42" s="14">
        <f t="shared" si="2"/>
        <v>0</v>
      </c>
      <c r="K42" s="2">
        <f t="shared" si="0"/>
        <v>0</v>
      </c>
      <c r="L42" s="15" t="str">
        <f t="shared" si="3"/>
        <v>неудовл.</v>
      </c>
      <c r="M42" s="61" t="e">
        <f t="shared" si="1"/>
        <v>#DIV/0!</v>
      </c>
      <c r="N42" s="13"/>
    </row>
    <row r="43" spans="1:14" s="16" customFormat="1" ht="15.75" x14ac:dyDescent="0.25">
      <c r="A43" s="13">
        <v>34</v>
      </c>
      <c r="B43" s="50" t="str">
        <f>IF(C43=0,"",INDEX('Исходная табл'!$B$5:$M$1000,MATCH(C43,'Исходная табл'!$D$5:$D$1000,),2))</f>
        <v/>
      </c>
      <c r="C43" s="48">
        <f t="array" ref="C43">INDEX('Исходная табл'!D$1:D$1000,SMALL(IF(('Исходная табл'!I$5:I$1000&gt;=0.001)*('Исходная табл'!I$5:I$1000&lt;=0.0019),ROW('Исходная табл'!D$5:D$1000),1000),ROW(A35)))</f>
        <v>0</v>
      </c>
      <c r="D43" s="48"/>
      <c r="E43" s="49" t="str">
        <f>IF(C43=0,"",INDEX('Исходная табл'!$B$5:$M$1000,MATCH(C43,'Исходная табл'!$D$5:$D$1000,),5))</f>
        <v/>
      </c>
      <c r="F43" s="51" t="str">
        <f>IF(C43=0,"",INDEX('Исходная табл'!$B$5:$M$1000,MATCH(C43,'Исходная табл'!$D$5:$D$1000,),6))</f>
        <v/>
      </c>
      <c r="G43" s="51" t="str">
        <f>IF(C43=0,"",INDEX('Исходная табл'!$B$5:$M$1000,MATCH(C43,'Исходная табл'!$D$5:$D$1000,),7))</f>
        <v/>
      </c>
      <c r="H43" s="52">
        <f>IF(C43=0,0,INDEX('Исходная табл'!$B$5:$M$1000,MATCH(C43,'Исходная табл'!$D$5:$D$1000,),8))</f>
        <v>0</v>
      </c>
      <c r="I43" s="53">
        <f>IF(C43=0,0,INDEX('Исходная табл'!$B$5:$M$1000,MATCH(C43,'Исходная табл'!$D$5:$D$1000,),9))</f>
        <v>0</v>
      </c>
      <c r="J43" s="14">
        <f t="shared" si="2"/>
        <v>0</v>
      </c>
      <c r="K43" s="2">
        <f t="shared" si="0"/>
        <v>0</v>
      </c>
      <c r="L43" s="15" t="str">
        <f t="shared" si="3"/>
        <v>неудовл.</v>
      </c>
      <c r="M43" s="61" t="e">
        <f t="shared" si="1"/>
        <v>#DIV/0!</v>
      </c>
      <c r="N43" s="13"/>
    </row>
    <row r="44" spans="1:14" s="16" customFormat="1" ht="15.75" x14ac:dyDescent="0.25">
      <c r="A44" s="13">
        <v>35</v>
      </c>
      <c r="B44" s="50" t="str">
        <f>IF(C44=0,"",INDEX('Исходная табл'!$B$5:$M$1000,MATCH(C44,'Исходная табл'!$D$5:$D$1000,),2))</f>
        <v/>
      </c>
      <c r="C44" s="48">
        <f t="array" ref="C44">INDEX('Исходная табл'!D$1:D$1000,SMALL(IF(('Исходная табл'!I$5:I$1000&gt;=0.001)*('Исходная табл'!I$5:I$1000&lt;=0.0019),ROW('Исходная табл'!D$5:D$1000),1000),ROW(A36)))</f>
        <v>0</v>
      </c>
      <c r="D44" s="48"/>
      <c r="E44" s="49" t="str">
        <f>IF(C44=0,"",INDEX('Исходная табл'!$B$5:$M$1000,MATCH(C44,'Исходная табл'!$D$5:$D$1000,),5))</f>
        <v/>
      </c>
      <c r="F44" s="51" t="str">
        <f>IF(C44=0,"",INDEX('Исходная табл'!$B$5:$M$1000,MATCH(C44,'Исходная табл'!$D$5:$D$1000,),6))</f>
        <v/>
      </c>
      <c r="G44" s="51" t="str">
        <f>IF(C44=0,"",INDEX('Исходная табл'!$B$5:$M$1000,MATCH(C44,'Исходная табл'!$D$5:$D$1000,),7))</f>
        <v/>
      </c>
      <c r="H44" s="52">
        <f>IF(C44=0,0,INDEX('Исходная табл'!$B$5:$M$1000,MATCH(C44,'Исходная табл'!$D$5:$D$1000,),8))</f>
        <v>0</v>
      </c>
      <c r="I44" s="53">
        <f>IF(C44=0,0,INDEX('Исходная табл'!$B$5:$M$1000,MATCH(C44,'Исходная табл'!$D$5:$D$1000,),9))</f>
        <v>0</v>
      </c>
      <c r="J44" s="14">
        <f t="shared" si="2"/>
        <v>0</v>
      </c>
      <c r="K44" s="2">
        <f t="shared" si="0"/>
        <v>0</v>
      </c>
      <c r="L44" s="15" t="str">
        <f t="shared" si="3"/>
        <v>неудовл.</v>
      </c>
      <c r="M44" s="61" t="e">
        <f t="shared" si="1"/>
        <v>#DIV/0!</v>
      </c>
      <c r="N44" s="13"/>
    </row>
    <row r="45" spans="1:14" s="16" customFormat="1" ht="15.75" x14ac:dyDescent="0.25">
      <c r="A45" s="13">
        <v>36</v>
      </c>
      <c r="B45" s="50" t="str">
        <f>IF(C45=0,"",INDEX('Исходная табл'!$B$5:$M$1000,MATCH(C45,'Исходная табл'!$D$5:$D$1000,),2))</f>
        <v/>
      </c>
      <c r="C45" s="48">
        <f t="array" ref="C45">INDEX('Исходная табл'!D$1:D$1000,SMALL(IF(('Исходная табл'!I$5:I$1000&gt;=0.001)*('Исходная табл'!I$5:I$1000&lt;=0.0019),ROW('Исходная табл'!D$5:D$1000),1000),ROW(A37)))</f>
        <v>0</v>
      </c>
      <c r="D45" s="48"/>
      <c r="E45" s="49" t="str">
        <f>IF(C45=0,"",INDEX('Исходная табл'!$B$5:$M$1000,MATCH(C45,'Исходная табл'!$D$5:$D$1000,),5))</f>
        <v/>
      </c>
      <c r="F45" s="51" t="str">
        <f>IF(C45=0,"",INDEX('Исходная табл'!$B$5:$M$1000,MATCH(C45,'Исходная табл'!$D$5:$D$1000,),6))</f>
        <v/>
      </c>
      <c r="G45" s="51" t="str">
        <f>IF(C45=0,"",INDEX('Исходная табл'!$B$5:$M$1000,MATCH(C45,'Исходная табл'!$D$5:$D$1000,),7))</f>
        <v/>
      </c>
      <c r="H45" s="52">
        <f>IF(C45=0,0,INDEX('Исходная табл'!$B$5:$M$1000,MATCH(C45,'Исходная табл'!$D$5:$D$1000,),8))</f>
        <v>0</v>
      </c>
      <c r="I45" s="53">
        <f>IF(C45=0,0,INDEX('Исходная табл'!$B$5:$M$1000,MATCH(C45,'Исходная табл'!$D$5:$D$1000,),9))</f>
        <v>0</v>
      </c>
      <c r="J45" s="14">
        <f t="shared" si="2"/>
        <v>0</v>
      </c>
      <c r="K45" s="2">
        <f t="shared" si="0"/>
        <v>0</v>
      </c>
      <c r="L45" s="15" t="str">
        <f t="shared" si="3"/>
        <v>неудовл.</v>
      </c>
      <c r="M45" s="61" t="e">
        <f t="shared" si="1"/>
        <v>#DIV/0!</v>
      </c>
      <c r="N45" s="13"/>
    </row>
  </sheetData>
  <sheetProtection formatCells="0" formatColumns="0" formatRows="0" insertHyperlinks="0" deleteColumns="0" deleteRows="0" sort="0" autoFilter="0" pivotTables="0"/>
  <mergeCells count="7">
    <mergeCell ref="I8:M8"/>
    <mergeCell ref="I7:M7"/>
    <mergeCell ref="I6:M6"/>
    <mergeCell ref="B2:M2"/>
    <mergeCell ref="I5:M5"/>
    <mergeCell ref="I3:M3"/>
    <mergeCell ref="I4:M4"/>
  </mergeCells>
  <conditionalFormatting sqref="N3">
    <cfRule type="colorScale" priority="2">
      <colorScale>
        <cfvo type="num" val="1.49"/>
        <cfvo type="num" val="1.5"/>
        <color theme="6" tint="0.39997558519241921"/>
        <color rgb="FFF0ACAC"/>
      </colorScale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7</xdr:col>
                    <xdr:colOff>847725</xdr:colOff>
                    <xdr:row>0</xdr:row>
                    <xdr:rowOff>38100</xdr:rowOff>
                  </from>
                  <to>
                    <xdr:col>8</xdr:col>
                    <xdr:colOff>676275</xdr:colOff>
                    <xdr:row>0</xdr:row>
                    <xdr:rowOff>638175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 табл</vt:lpstr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2023-12-06T00:25:22Z</dcterms:modified>
</cp:coreProperties>
</file>